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filterPrivacy="1" codeName="ThisWorkbook" defaultThemeVersion="124226"/>
  <xr:revisionPtr revIDLastSave="0" documentId="13_ncr:1_{BC922877-3259-D94C-99E0-B19B9A14DAE4}" xr6:coauthVersionLast="47" xr6:coauthVersionMax="47" xr10:uidLastSave="{00000000-0000-0000-0000-000000000000}"/>
  <bookViews>
    <workbookView xWindow="0" yWindow="460" windowWidth="28800" windowHeight="16080" firstSheet="1" activeTab="3" xr2:uid="{00000000-000D-0000-FFFF-FFFF00000000}"/>
  </bookViews>
  <sheets>
    <sheet name="测试集" sheetId="23" r:id="rId1"/>
    <sheet name="Bond Calculator!" sheetId="22" r:id="rId2"/>
    <sheet name="inter-BC" sheetId="1" r:id="rId3"/>
    <sheet name="债券信息" sheetId="3" r:id="rId4"/>
    <sheet name="到期收益率" sheetId="18" r:id="rId5"/>
    <sheet name="持有期收益率" sheetId="17" r:id="rId6"/>
    <sheet name="浮息-到期收益率" sheetId="21" r:id="rId7"/>
    <sheet name="债券现金流（固息、浮息、累进）" sheetId="6" r:id="rId8"/>
    <sheet name="行权现金流（回售&amp;赎回）" sheetId="10" r:id="rId9"/>
    <sheet name="行权现金流（永续债延期）" sheetId="13" r:id="rId10"/>
    <sheet name="应计利息-买入" sheetId="11" r:id="rId11"/>
    <sheet name="应计利息-卖出" sheetId="20" r:id="rId12"/>
    <sheet name="债券信息-wind" sheetId="16" r:id="rId13"/>
    <sheet name="债券现金流（利随本清、贴现)" sheetId="12" state="hidden" r:id="rId14"/>
  </sheets>
  <externalReferences>
    <externalReference r:id="rId15"/>
    <externalReference r:id="rId16"/>
    <externalReference r:id="rId17"/>
    <externalReference r:id="rId18"/>
  </externalReferences>
  <calcPr calcId="191029"/>
</workbook>
</file>

<file path=xl/calcChain.xml><?xml version="1.0" encoding="utf-8"?>
<calcChain xmlns="http://schemas.openxmlformats.org/spreadsheetml/2006/main">
  <c r="B5" i="3" l="1"/>
  <c r="B8" i="1"/>
  <c r="F5" i="16"/>
  <c r="F1" i="16"/>
  <c r="B18" i="20"/>
  <c r="B16" i="20"/>
  <c r="B15" i="20"/>
  <c r="B7" i="20"/>
  <c r="B18" i="11"/>
  <c r="B16" i="11"/>
  <c r="B15" i="11"/>
  <c r="B7" i="11"/>
  <c r="B23" i="13"/>
  <c r="B22" i="13"/>
  <c r="B20" i="13"/>
  <c r="B19" i="13"/>
  <c r="B18" i="13"/>
  <c r="B13" i="13"/>
  <c r="B12" i="13"/>
  <c r="B11" i="13"/>
  <c r="B10" i="13"/>
  <c r="B9" i="13"/>
  <c r="B7" i="13"/>
  <c r="B6" i="13"/>
  <c r="B5" i="13"/>
  <c r="B4" i="13"/>
  <c r="B3" i="13"/>
  <c r="J27" i="10"/>
  <c r="J26" i="10"/>
  <c r="B24" i="10"/>
  <c r="J21" i="10"/>
  <c r="J20" i="10"/>
  <c r="J19" i="10"/>
  <c r="J13" i="10"/>
  <c r="J12" i="10"/>
  <c r="J11" i="10"/>
  <c r="J4" i="10"/>
  <c r="B23" i="6"/>
  <c r="J12" i="17"/>
  <c r="E11" i="17"/>
  <c r="J7" i="17"/>
  <c r="D5" i="17"/>
  <c r="B26" i="18"/>
  <c r="B25" i="18"/>
  <c r="B24" i="18"/>
  <c r="B22" i="18"/>
  <c r="B21" i="18"/>
  <c r="G20" i="18"/>
  <c r="J13" i="18"/>
  <c r="B11" i="18"/>
  <c r="AB6" i="18"/>
  <c r="AB5" i="18"/>
  <c r="AB4" i="18"/>
  <c r="B33" i="1"/>
  <c r="B32" i="1"/>
  <c r="B31" i="1"/>
  <c r="B19" i="1"/>
  <c r="D8" i="1"/>
  <c r="C8" i="1"/>
  <c r="H12" i="23"/>
  <c r="G12" i="23"/>
  <c r="F12" i="23"/>
  <c r="C12" i="23"/>
  <c r="H11" i="23"/>
  <c r="G11" i="23"/>
  <c r="F11" i="23"/>
  <c r="C11" i="23"/>
  <c r="H10" i="23"/>
  <c r="G10" i="23"/>
  <c r="F10" i="23"/>
  <c r="C10" i="23"/>
  <c r="H9" i="23"/>
  <c r="G9" i="23"/>
  <c r="F9" i="23"/>
  <c r="C9" i="23"/>
  <c r="H8" i="23"/>
  <c r="G8" i="23"/>
  <c r="F8" i="23"/>
  <c r="C8" i="23"/>
  <c r="H7" i="23"/>
  <c r="G7" i="23"/>
  <c r="F7" i="23"/>
  <c r="C7" i="23"/>
  <c r="H6" i="23"/>
  <c r="G6" i="23"/>
  <c r="F6" i="23"/>
  <c r="C6" i="23"/>
  <c r="H5" i="23"/>
  <c r="G5" i="23"/>
  <c r="F5" i="23"/>
  <c r="C5" i="23"/>
  <c r="H4" i="23"/>
  <c r="G4" i="23"/>
  <c r="F4" i="23"/>
  <c r="C4" i="23"/>
  <c r="B4" i="3"/>
  <c r="B32" i="3"/>
  <c r="B28" i="3"/>
  <c r="B27" i="3"/>
  <c r="B26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3" i="3"/>
  <c r="L324" i="21"/>
  <c r="L325" i="21"/>
  <c r="N325" i="21" s="1"/>
  <c r="L326" i="21"/>
  <c r="N326" i="21" s="1"/>
  <c r="L327" i="21"/>
  <c r="N327" i="21" s="1"/>
  <c r="L328" i="21"/>
  <c r="L329" i="21"/>
  <c r="N329" i="21" s="1"/>
  <c r="L330" i="21"/>
  <c r="N330" i="21" s="1"/>
  <c r="L331" i="21"/>
  <c r="M331" i="21" s="1"/>
  <c r="L332" i="21"/>
  <c r="M332" i="21" s="1"/>
  <c r="L333" i="21"/>
  <c r="N333" i="21" s="1"/>
  <c r="L334" i="21"/>
  <c r="N334" i="21" s="1"/>
  <c r="L335" i="21"/>
  <c r="N335" i="21" s="1"/>
  <c r="L336" i="21"/>
  <c r="L337" i="21"/>
  <c r="N337" i="21" s="1"/>
  <c r="L338" i="21"/>
  <c r="N338" i="21" s="1"/>
  <c r="L339" i="21"/>
  <c r="M339" i="21" s="1"/>
  <c r="L340" i="21"/>
  <c r="M340" i="21" s="1"/>
  <c r="L341" i="21"/>
  <c r="N341" i="21" s="1"/>
  <c r="L342" i="21"/>
  <c r="N342" i="21" s="1"/>
  <c r="L343" i="21"/>
  <c r="N343" i="21" s="1"/>
  <c r="L344" i="21"/>
  <c r="L345" i="21"/>
  <c r="N345" i="21" s="1"/>
  <c r="L346" i="21"/>
  <c r="N346" i="21" s="1"/>
  <c r="L347" i="21"/>
  <c r="M347" i="21" s="1"/>
  <c r="L348" i="21"/>
  <c r="M348" i="21" s="1"/>
  <c r="L349" i="21"/>
  <c r="N349" i="21" s="1"/>
  <c r="L350" i="21"/>
  <c r="N350" i="21" s="1"/>
  <c r="L351" i="21"/>
  <c r="N351" i="21" s="1"/>
  <c r="L352" i="21"/>
  <c r="L353" i="21"/>
  <c r="N353" i="21" s="1"/>
  <c r="L354" i="21"/>
  <c r="N354" i="21" s="1"/>
  <c r="L355" i="21"/>
  <c r="M355" i="21" s="1"/>
  <c r="L356" i="21"/>
  <c r="M356" i="21" s="1"/>
  <c r="L357" i="21"/>
  <c r="N357" i="21" s="1"/>
  <c r="L358" i="21"/>
  <c r="N358" i="21" s="1"/>
  <c r="L359" i="21"/>
  <c r="N359" i="21" s="1"/>
  <c r="L360" i="21"/>
  <c r="L361" i="21"/>
  <c r="N361" i="21" s="1"/>
  <c r="L362" i="21"/>
  <c r="N362" i="21" s="1"/>
  <c r="L363" i="21"/>
  <c r="M363" i="21" s="1"/>
  <c r="L364" i="21"/>
  <c r="M364" i="21" s="1"/>
  <c r="L365" i="21"/>
  <c r="N365" i="21" s="1"/>
  <c r="L366" i="21"/>
  <c r="N366" i="21" s="1"/>
  <c r="L367" i="21"/>
  <c r="N367" i="21" s="1"/>
  <c r="L368" i="21"/>
  <c r="L369" i="21"/>
  <c r="N369" i="21" s="1"/>
  <c r="L370" i="21"/>
  <c r="N370" i="21" s="1"/>
  <c r="L371" i="21"/>
  <c r="M371" i="21" s="1"/>
  <c r="L372" i="21"/>
  <c r="M372" i="21" s="1"/>
  <c r="L373" i="21"/>
  <c r="N373" i="21" s="1"/>
  <c r="L374" i="21"/>
  <c r="N374" i="21" s="1"/>
  <c r="L375" i="21"/>
  <c r="N375" i="21" s="1"/>
  <c r="L376" i="21"/>
  <c r="L377" i="21"/>
  <c r="N377" i="21" s="1"/>
  <c r="L378" i="21"/>
  <c r="N378" i="21" s="1"/>
  <c r="L379" i="21"/>
  <c r="M379" i="21" s="1"/>
  <c r="L380" i="21"/>
  <c r="M380" i="21" s="1"/>
  <c r="L381" i="21"/>
  <c r="N381" i="21" s="1"/>
  <c r="L382" i="21"/>
  <c r="N382" i="21" s="1"/>
  <c r="L383" i="21"/>
  <c r="N383" i="21" s="1"/>
  <c r="L384" i="21"/>
  <c r="L385" i="21"/>
  <c r="N385" i="21" s="1"/>
  <c r="L386" i="21"/>
  <c r="N386" i="21" s="1"/>
  <c r="L387" i="21"/>
  <c r="M387" i="21" s="1"/>
  <c r="L388" i="21"/>
  <c r="M388" i="21" s="1"/>
  <c r="L389" i="21"/>
  <c r="N389" i="21" s="1"/>
  <c r="L390" i="21"/>
  <c r="N390" i="21" s="1"/>
  <c r="L391" i="21"/>
  <c r="N391" i="21" s="1"/>
  <c r="L392" i="21"/>
  <c r="L393" i="21"/>
  <c r="N393" i="21" s="1"/>
  <c r="L394" i="21"/>
  <c r="N394" i="21" s="1"/>
  <c r="L395" i="21"/>
  <c r="M395" i="21" s="1"/>
  <c r="L396" i="21"/>
  <c r="M396" i="21" s="1"/>
  <c r="L397" i="21"/>
  <c r="N397" i="21" s="1"/>
  <c r="L398" i="21"/>
  <c r="N398" i="21" s="1"/>
  <c r="L399" i="21"/>
  <c r="N399" i="21" s="1"/>
  <c r="L400" i="21"/>
  <c r="L401" i="21"/>
  <c r="N401" i="21" s="1"/>
  <c r="L402" i="21"/>
  <c r="N402" i="21" s="1"/>
  <c r="L403" i="21"/>
  <c r="M403" i="21" s="1"/>
  <c r="L404" i="21"/>
  <c r="M404" i="21" s="1"/>
  <c r="L405" i="21"/>
  <c r="N405" i="21" s="1"/>
  <c r="L406" i="21"/>
  <c r="N406" i="21" s="1"/>
  <c r="L407" i="21"/>
  <c r="N407" i="21" s="1"/>
  <c r="L408" i="21"/>
  <c r="L409" i="21"/>
  <c r="L410" i="21"/>
  <c r="N410" i="21" s="1"/>
  <c r="L411" i="21"/>
  <c r="M411" i="21" s="1"/>
  <c r="L412" i="21"/>
  <c r="M412" i="21" s="1"/>
  <c r="L413" i="21"/>
  <c r="N413" i="21" s="1"/>
  <c r="L414" i="21"/>
  <c r="N414" i="21" s="1"/>
  <c r="L415" i="21"/>
  <c r="N415" i="21" s="1"/>
  <c r="L416" i="21"/>
  <c r="L417" i="21"/>
  <c r="L418" i="21"/>
  <c r="N418" i="21" s="1"/>
  <c r="L419" i="21"/>
  <c r="M419" i="21" s="1"/>
  <c r="L420" i="21"/>
  <c r="M420" i="21" s="1"/>
  <c r="L421" i="21"/>
  <c r="N421" i="21" s="1"/>
  <c r="L422" i="21"/>
  <c r="N422" i="21" s="1"/>
  <c r="L423" i="21"/>
  <c r="N423" i="21" s="1"/>
  <c r="L424" i="21"/>
  <c r="L425" i="21"/>
  <c r="L426" i="21"/>
  <c r="N426" i="21" s="1"/>
  <c r="L427" i="21"/>
  <c r="M427" i="21" s="1"/>
  <c r="L428" i="21"/>
  <c r="M428" i="21" s="1"/>
  <c r="L429" i="21"/>
  <c r="N429" i="21" s="1"/>
  <c r="L430" i="21"/>
  <c r="N430" i="21" s="1"/>
  <c r="L431" i="21"/>
  <c r="N431" i="21" s="1"/>
  <c r="L432" i="21"/>
  <c r="L433" i="21"/>
  <c r="L434" i="21"/>
  <c r="N434" i="21" s="1"/>
  <c r="L435" i="21"/>
  <c r="M435" i="21" s="1"/>
  <c r="L436" i="21"/>
  <c r="M436" i="21" s="1"/>
  <c r="L437" i="21"/>
  <c r="N437" i="21" s="1"/>
  <c r="L438" i="21"/>
  <c r="N438" i="21" s="1"/>
  <c r="L439" i="21"/>
  <c r="N439" i="21" s="1"/>
  <c r="L440" i="21"/>
  <c r="L441" i="21"/>
  <c r="L442" i="21"/>
  <c r="N442" i="21" s="1"/>
  <c r="L443" i="21"/>
  <c r="M443" i="21" s="1"/>
  <c r="L444" i="21"/>
  <c r="M444" i="21" s="1"/>
  <c r="L445" i="21"/>
  <c r="N445" i="21" s="1"/>
  <c r="L446" i="21"/>
  <c r="N446" i="21" s="1"/>
  <c r="L447" i="21"/>
  <c r="N447" i="21" s="1"/>
  <c r="L448" i="21"/>
  <c r="L449" i="21"/>
  <c r="L450" i="21"/>
  <c r="N450" i="21" s="1"/>
  <c r="L451" i="21"/>
  <c r="N451" i="21" s="1"/>
  <c r="L452" i="21"/>
  <c r="M452" i="21" s="1"/>
  <c r="L453" i="21"/>
  <c r="N453" i="21" s="1"/>
  <c r="L454" i="21"/>
  <c r="N454" i="21" s="1"/>
  <c r="L455" i="21"/>
  <c r="N455" i="21" s="1"/>
  <c r="L456" i="21"/>
  <c r="L457" i="21"/>
  <c r="L458" i="21"/>
  <c r="N458" i="21" s="1"/>
  <c r="L459" i="21"/>
  <c r="N459" i="21" s="1"/>
  <c r="L460" i="21"/>
  <c r="M460" i="21" s="1"/>
  <c r="L461" i="21"/>
  <c r="N461" i="21" s="1"/>
  <c r="L462" i="21"/>
  <c r="N462" i="21" s="1"/>
  <c r="G323" i="21"/>
  <c r="G324" i="21"/>
  <c r="G325" i="21"/>
  <c r="I325" i="21" s="1"/>
  <c r="G326" i="21"/>
  <c r="H326" i="21" s="1"/>
  <c r="G327" i="21"/>
  <c r="H327" i="21" s="1"/>
  <c r="G328" i="21"/>
  <c r="G329" i="21"/>
  <c r="G330" i="21"/>
  <c r="I330" i="21" s="1"/>
  <c r="G331" i="21"/>
  <c r="I331" i="21" s="1"/>
  <c r="G332" i="21"/>
  <c r="I332" i="21" s="1"/>
  <c r="G333" i="21"/>
  <c r="I333" i="21" s="1"/>
  <c r="G334" i="21"/>
  <c r="H334" i="21" s="1"/>
  <c r="G335" i="21"/>
  <c r="H335" i="21" s="1"/>
  <c r="G336" i="21"/>
  <c r="G337" i="21"/>
  <c r="G338" i="21"/>
  <c r="I338" i="21" s="1"/>
  <c r="G339" i="21"/>
  <c r="I339" i="21" s="1"/>
  <c r="G340" i="21"/>
  <c r="I340" i="21" s="1"/>
  <c r="G341" i="21"/>
  <c r="I341" i="21" s="1"/>
  <c r="G342" i="21"/>
  <c r="H342" i="21" s="1"/>
  <c r="G343" i="21"/>
  <c r="H343" i="21" s="1"/>
  <c r="G344" i="21"/>
  <c r="G345" i="21"/>
  <c r="G346" i="21"/>
  <c r="I346" i="21" s="1"/>
  <c r="G347" i="21"/>
  <c r="I347" i="21" s="1"/>
  <c r="G348" i="21"/>
  <c r="I348" i="21" s="1"/>
  <c r="G349" i="21"/>
  <c r="I349" i="21" s="1"/>
  <c r="G350" i="21"/>
  <c r="H350" i="21" s="1"/>
  <c r="G351" i="21"/>
  <c r="H351" i="21" s="1"/>
  <c r="G352" i="21"/>
  <c r="G353" i="21"/>
  <c r="G354" i="21"/>
  <c r="I354" i="21" s="1"/>
  <c r="G355" i="21"/>
  <c r="I355" i="21" s="1"/>
  <c r="G356" i="21"/>
  <c r="I356" i="21" s="1"/>
  <c r="G357" i="21"/>
  <c r="I357" i="21" s="1"/>
  <c r="G358" i="21"/>
  <c r="H358" i="21" s="1"/>
  <c r="G359" i="21"/>
  <c r="H359" i="21" s="1"/>
  <c r="G360" i="21"/>
  <c r="G361" i="21"/>
  <c r="G362" i="21"/>
  <c r="I362" i="21" s="1"/>
  <c r="G363" i="21"/>
  <c r="I363" i="21" s="1"/>
  <c r="G364" i="21"/>
  <c r="I364" i="21" s="1"/>
  <c r="G365" i="21"/>
  <c r="I365" i="21" s="1"/>
  <c r="G366" i="21"/>
  <c r="H366" i="21" s="1"/>
  <c r="G367" i="21"/>
  <c r="H367" i="21" s="1"/>
  <c r="G368" i="21"/>
  <c r="G369" i="21"/>
  <c r="G370" i="21"/>
  <c r="I370" i="21" s="1"/>
  <c r="G371" i="21"/>
  <c r="I371" i="21" s="1"/>
  <c r="G372" i="21"/>
  <c r="I372" i="21" s="1"/>
  <c r="G373" i="21"/>
  <c r="I373" i="21" s="1"/>
  <c r="G374" i="21"/>
  <c r="H374" i="21" s="1"/>
  <c r="G375" i="21"/>
  <c r="H375" i="21" s="1"/>
  <c r="G376" i="21"/>
  <c r="G377" i="21"/>
  <c r="G378" i="21"/>
  <c r="I378" i="21" s="1"/>
  <c r="G379" i="21"/>
  <c r="I379" i="21" s="1"/>
  <c r="G380" i="21"/>
  <c r="I380" i="21" s="1"/>
  <c r="G381" i="21"/>
  <c r="I381" i="21" s="1"/>
  <c r="G382" i="21"/>
  <c r="H382" i="21" s="1"/>
  <c r="G383" i="21"/>
  <c r="H383" i="21" s="1"/>
  <c r="G384" i="21"/>
  <c r="G385" i="21"/>
  <c r="G386" i="21"/>
  <c r="I386" i="21" s="1"/>
  <c r="G387" i="21"/>
  <c r="I387" i="21" s="1"/>
  <c r="G388" i="21"/>
  <c r="I388" i="21" s="1"/>
  <c r="G389" i="21"/>
  <c r="I389" i="21" s="1"/>
  <c r="G390" i="21"/>
  <c r="H390" i="21" s="1"/>
  <c r="G391" i="21"/>
  <c r="H391" i="21" s="1"/>
  <c r="G392" i="21"/>
  <c r="G393" i="21"/>
  <c r="G394" i="21"/>
  <c r="I394" i="21" s="1"/>
  <c r="G395" i="21"/>
  <c r="I395" i="21" s="1"/>
  <c r="G396" i="21"/>
  <c r="I396" i="21" s="1"/>
  <c r="G397" i="21"/>
  <c r="I397" i="21" s="1"/>
  <c r="G398" i="21"/>
  <c r="H398" i="21" s="1"/>
  <c r="G399" i="21"/>
  <c r="H399" i="21" s="1"/>
  <c r="G400" i="21"/>
  <c r="G401" i="21"/>
  <c r="G402" i="21"/>
  <c r="I402" i="21" s="1"/>
  <c r="G403" i="21"/>
  <c r="I403" i="21" s="1"/>
  <c r="G404" i="21"/>
  <c r="I404" i="21" s="1"/>
  <c r="G405" i="21"/>
  <c r="I405" i="21" s="1"/>
  <c r="G406" i="21"/>
  <c r="H406" i="21" s="1"/>
  <c r="G407" i="21"/>
  <c r="H407" i="21" s="1"/>
  <c r="G408" i="21"/>
  <c r="G409" i="21"/>
  <c r="G410" i="21"/>
  <c r="I410" i="21" s="1"/>
  <c r="G411" i="21"/>
  <c r="I411" i="21" s="1"/>
  <c r="G412" i="21"/>
  <c r="I412" i="21" s="1"/>
  <c r="G413" i="21"/>
  <c r="I413" i="21" s="1"/>
  <c r="G414" i="21"/>
  <c r="H414" i="21" s="1"/>
  <c r="G415" i="21"/>
  <c r="H415" i="21" s="1"/>
  <c r="G416" i="21"/>
  <c r="G417" i="21"/>
  <c r="G418" i="21"/>
  <c r="I418" i="21" s="1"/>
  <c r="G419" i="21"/>
  <c r="I419" i="21" s="1"/>
  <c r="G420" i="21"/>
  <c r="I420" i="21" s="1"/>
  <c r="G421" i="21"/>
  <c r="I421" i="21" s="1"/>
  <c r="G422" i="21"/>
  <c r="H422" i="21" s="1"/>
  <c r="G423" i="21"/>
  <c r="H423" i="21" s="1"/>
  <c r="G424" i="21"/>
  <c r="G425" i="21"/>
  <c r="G426" i="21"/>
  <c r="I426" i="21" s="1"/>
  <c r="G427" i="21"/>
  <c r="I427" i="21" s="1"/>
  <c r="G428" i="21"/>
  <c r="I428" i="21" s="1"/>
  <c r="G429" i="21"/>
  <c r="I429" i="21" s="1"/>
  <c r="G430" i="21"/>
  <c r="H430" i="21" s="1"/>
  <c r="G431" i="21"/>
  <c r="H431" i="21" s="1"/>
  <c r="G432" i="21"/>
  <c r="G433" i="21"/>
  <c r="G434" i="21"/>
  <c r="I434" i="21" s="1"/>
  <c r="G435" i="21"/>
  <c r="I435" i="21" s="1"/>
  <c r="G436" i="21"/>
  <c r="I436" i="21" s="1"/>
  <c r="G437" i="21"/>
  <c r="I437" i="21" s="1"/>
  <c r="G438" i="21"/>
  <c r="H438" i="21" s="1"/>
  <c r="G439" i="21"/>
  <c r="H439" i="21" s="1"/>
  <c r="G440" i="21"/>
  <c r="G441" i="21"/>
  <c r="G442" i="21"/>
  <c r="I442" i="21" s="1"/>
  <c r="G443" i="21"/>
  <c r="I443" i="21" s="1"/>
  <c r="G444" i="21"/>
  <c r="I444" i="21" s="1"/>
  <c r="G445" i="21"/>
  <c r="I445" i="21" s="1"/>
  <c r="G446" i="21"/>
  <c r="H446" i="21" s="1"/>
  <c r="G447" i="21"/>
  <c r="H447" i="21" s="1"/>
  <c r="G448" i="21"/>
  <c r="G449" i="21"/>
  <c r="G450" i="21"/>
  <c r="I450" i="21" s="1"/>
  <c r="G451" i="21"/>
  <c r="I451" i="21" s="1"/>
  <c r="G452" i="21"/>
  <c r="I452" i="21" s="1"/>
  <c r="G453" i="21"/>
  <c r="I453" i="21" s="1"/>
  <c r="G454" i="21"/>
  <c r="H454" i="21" s="1"/>
  <c r="G455" i="21"/>
  <c r="H455" i="21" s="1"/>
  <c r="G456" i="21"/>
  <c r="G457" i="21"/>
  <c r="G458" i="21"/>
  <c r="I458" i="21" s="1"/>
  <c r="G459" i="21"/>
  <c r="I459" i="21" s="1"/>
  <c r="G460" i="21"/>
  <c r="I460" i="21" s="1"/>
  <c r="G461" i="21"/>
  <c r="I461" i="21" s="1"/>
  <c r="G462" i="21"/>
  <c r="H462" i="21" s="1"/>
  <c r="H333" i="21" l="1"/>
  <c r="H325" i="21"/>
  <c r="H453" i="21"/>
  <c r="H421" i="21"/>
  <c r="H389" i="21"/>
  <c r="H357" i="21"/>
  <c r="H331" i="21"/>
  <c r="I438" i="21"/>
  <c r="I406" i="21"/>
  <c r="I374" i="21"/>
  <c r="I342" i="21"/>
  <c r="M459" i="21"/>
  <c r="M370" i="21"/>
  <c r="N388" i="21"/>
  <c r="H452" i="21"/>
  <c r="H420" i="21"/>
  <c r="H388" i="21"/>
  <c r="H356" i="21"/>
  <c r="I431" i="21"/>
  <c r="I399" i="21"/>
  <c r="I367" i="21"/>
  <c r="I335" i="21"/>
  <c r="M451" i="21"/>
  <c r="M362" i="21"/>
  <c r="N380" i="21"/>
  <c r="H445" i="21"/>
  <c r="H413" i="21"/>
  <c r="H381" i="21"/>
  <c r="H349" i="21"/>
  <c r="I462" i="21"/>
  <c r="I430" i="21"/>
  <c r="I398" i="21"/>
  <c r="I366" i="21"/>
  <c r="I334" i="21"/>
  <c r="M418" i="21"/>
  <c r="M354" i="21"/>
  <c r="N372" i="21"/>
  <c r="H444" i="21"/>
  <c r="H412" i="21"/>
  <c r="H380" i="21"/>
  <c r="H348" i="21"/>
  <c r="I455" i="21"/>
  <c r="I423" i="21"/>
  <c r="I391" i="21"/>
  <c r="I359" i="21"/>
  <c r="I327" i="21"/>
  <c r="M410" i="21"/>
  <c r="M346" i="21"/>
  <c r="N364" i="21"/>
  <c r="H437" i="21"/>
  <c r="H405" i="21"/>
  <c r="H373" i="21"/>
  <c r="H341" i="21"/>
  <c r="I454" i="21"/>
  <c r="I422" i="21"/>
  <c r="I390" i="21"/>
  <c r="I358" i="21"/>
  <c r="I326" i="21"/>
  <c r="M402" i="21"/>
  <c r="M338" i="21"/>
  <c r="N356" i="21"/>
  <c r="H436" i="21"/>
  <c r="H404" i="21"/>
  <c r="H372" i="21"/>
  <c r="H340" i="21"/>
  <c r="I447" i="21"/>
  <c r="I415" i="21"/>
  <c r="I383" i="21"/>
  <c r="I351" i="21"/>
  <c r="M394" i="21"/>
  <c r="M330" i="21"/>
  <c r="N348" i="21"/>
  <c r="H461" i="21"/>
  <c r="H429" i="21"/>
  <c r="H397" i="21"/>
  <c r="H365" i="21"/>
  <c r="I446" i="21"/>
  <c r="I414" i="21"/>
  <c r="I382" i="21"/>
  <c r="I350" i="21"/>
  <c r="M386" i="21"/>
  <c r="N404" i="21"/>
  <c r="N340" i="21"/>
  <c r="H460" i="21"/>
  <c r="H428" i="21"/>
  <c r="H396" i="21"/>
  <c r="H364" i="21"/>
  <c r="H332" i="21"/>
  <c r="I439" i="21"/>
  <c r="I407" i="21"/>
  <c r="I375" i="21"/>
  <c r="I343" i="21"/>
  <c r="M378" i="21"/>
  <c r="N396" i="21"/>
  <c r="N332" i="21"/>
  <c r="I456" i="21"/>
  <c r="H456" i="21"/>
  <c r="I448" i="21"/>
  <c r="H448" i="21"/>
  <c r="I440" i="21"/>
  <c r="H440" i="21"/>
  <c r="I432" i="21"/>
  <c r="H432" i="21"/>
  <c r="I424" i="21"/>
  <c r="H424" i="21"/>
  <c r="I416" i="21"/>
  <c r="H416" i="21"/>
  <c r="I408" i="21"/>
  <c r="H408" i="21"/>
  <c r="I400" i="21"/>
  <c r="H400" i="21"/>
  <c r="I392" i="21"/>
  <c r="H392" i="21"/>
  <c r="I384" i="21"/>
  <c r="H384" i="21"/>
  <c r="I376" i="21"/>
  <c r="H376" i="21"/>
  <c r="I368" i="21"/>
  <c r="H368" i="21"/>
  <c r="I360" i="21"/>
  <c r="H360" i="21"/>
  <c r="I352" i="21"/>
  <c r="H352" i="21"/>
  <c r="I344" i="21"/>
  <c r="H344" i="21"/>
  <c r="I336" i="21"/>
  <c r="H336" i="21"/>
  <c r="I328" i="21"/>
  <c r="H328" i="21"/>
  <c r="N457" i="21"/>
  <c r="M457" i="21"/>
  <c r="N449" i="21"/>
  <c r="M449" i="21"/>
  <c r="N441" i="21"/>
  <c r="M441" i="21"/>
  <c r="N433" i="21"/>
  <c r="M433" i="21"/>
  <c r="N425" i="21"/>
  <c r="M425" i="21"/>
  <c r="N417" i="21"/>
  <c r="M417" i="21"/>
  <c r="N409" i="21"/>
  <c r="M409" i="21"/>
  <c r="N456" i="21"/>
  <c r="M456" i="21"/>
  <c r="N448" i="21"/>
  <c r="M448" i="21"/>
  <c r="N440" i="21"/>
  <c r="M440" i="21"/>
  <c r="N432" i="21"/>
  <c r="M432" i="21"/>
  <c r="N424" i="21"/>
  <c r="M424" i="21"/>
  <c r="N416" i="21"/>
  <c r="M416" i="21"/>
  <c r="N408" i="21"/>
  <c r="M408" i="21"/>
  <c r="N400" i="21"/>
  <c r="M400" i="21"/>
  <c r="N392" i="21"/>
  <c r="M392" i="21"/>
  <c r="N384" i="21"/>
  <c r="M384" i="21"/>
  <c r="N376" i="21"/>
  <c r="M376" i="21"/>
  <c r="N368" i="21"/>
  <c r="M368" i="21"/>
  <c r="N360" i="21"/>
  <c r="M360" i="21"/>
  <c r="N352" i="21"/>
  <c r="M352" i="21"/>
  <c r="N344" i="21"/>
  <c r="M344" i="21"/>
  <c r="N336" i="21"/>
  <c r="M336" i="21"/>
  <c r="N328" i="21"/>
  <c r="M328" i="21"/>
  <c r="I457" i="21"/>
  <c r="H457" i="21"/>
  <c r="I449" i="21"/>
  <c r="H449" i="21"/>
  <c r="I441" i="21"/>
  <c r="H441" i="21"/>
  <c r="I433" i="21"/>
  <c r="H433" i="21"/>
  <c r="I425" i="21"/>
  <c r="H425" i="21"/>
  <c r="I417" i="21"/>
  <c r="H417" i="21"/>
  <c r="I409" i="21"/>
  <c r="H409" i="21"/>
  <c r="I401" i="21"/>
  <c r="H401" i="21"/>
  <c r="I393" i="21"/>
  <c r="H393" i="21"/>
  <c r="I385" i="21"/>
  <c r="H385" i="21"/>
  <c r="I377" i="21"/>
  <c r="H377" i="21"/>
  <c r="I369" i="21"/>
  <c r="H369" i="21"/>
  <c r="I361" i="21"/>
  <c r="H361" i="21"/>
  <c r="I353" i="21"/>
  <c r="H353" i="21"/>
  <c r="I345" i="21"/>
  <c r="H345" i="21"/>
  <c r="I337" i="21"/>
  <c r="H337" i="21"/>
  <c r="I329" i="21"/>
  <c r="H329" i="21"/>
  <c r="H459" i="21"/>
  <c r="H451" i="21"/>
  <c r="H443" i="21"/>
  <c r="H435" i="21"/>
  <c r="H427" i="21"/>
  <c r="H419" i="21"/>
  <c r="H411" i="21"/>
  <c r="H403" i="21"/>
  <c r="H395" i="21"/>
  <c r="H387" i="21"/>
  <c r="H379" i="21"/>
  <c r="H371" i="21"/>
  <c r="H363" i="21"/>
  <c r="H355" i="21"/>
  <c r="H347" i="21"/>
  <c r="H339" i="21"/>
  <c r="M458" i="21"/>
  <c r="M450" i="21"/>
  <c r="M442" i="21"/>
  <c r="M434" i="21"/>
  <c r="M426" i="21"/>
  <c r="N460" i="21"/>
  <c r="N452" i="21"/>
  <c r="N444" i="21"/>
  <c r="N436" i="21"/>
  <c r="N428" i="21"/>
  <c r="N420" i="21"/>
  <c r="N412" i="21"/>
  <c r="H458" i="21"/>
  <c r="H450" i="21"/>
  <c r="H442" i="21"/>
  <c r="H434" i="21"/>
  <c r="H426" i="21"/>
  <c r="H418" i="21"/>
  <c r="H410" i="21"/>
  <c r="H402" i="21"/>
  <c r="H394" i="21"/>
  <c r="H386" i="21"/>
  <c r="H378" i="21"/>
  <c r="H370" i="21"/>
  <c r="H362" i="21"/>
  <c r="H354" i="21"/>
  <c r="H346" i="21"/>
  <c r="H338" i="21"/>
  <c r="H330" i="21"/>
  <c r="M401" i="21"/>
  <c r="M393" i="21"/>
  <c r="M385" i="21"/>
  <c r="M377" i="21"/>
  <c r="M369" i="21"/>
  <c r="M361" i="21"/>
  <c r="M353" i="21"/>
  <c r="M345" i="21"/>
  <c r="M337" i="21"/>
  <c r="M329" i="21"/>
  <c r="N443" i="21"/>
  <c r="N435" i="21"/>
  <c r="N427" i="21"/>
  <c r="N419" i="21"/>
  <c r="N411" i="21"/>
  <c r="N403" i="21"/>
  <c r="N395" i="21"/>
  <c r="N387" i="21"/>
  <c r="N379" i="21"/>
  <c r="N371" i="21"/>
  <c r="N363" i="21"/>
  <c r="N355" i="21"/>
  <c r="N347" i="21"/>
  <c r="N339" i="21"/>
  <c r="N331" i="21"/>
  <c r="M455" i="21"/>
  <c r="M447" i="21"/>
  <c r="M439" i="21"/>
  <c r="M431" i="21"/>
  <c r="M423" i="21"/>
  <c r="M415" i="21"/>
  <c r="M407" i="21"/>
  <c r="M399" i="21"/>
  <c r="M391" i="21"/>
  <c r="M383" i="21"/>
  <c r="M375" i="21"/>
  <c r="M367" i="21"/>
  <c r="M359" i="21"/>
  <c r="M351" i="21"/>
  <c r="M343" i="21"/>
  <c r="M335" i="21"/>
  <c r="M327" i="21"/>
  <c r="M462" i="21"/>
  <c r="M454" i="21"/>
  <c r="M446" i="21"/>
  <c r="M438" i="21"/>
  <c r="M430" i="21"/>
  <c r="M422" i="21"/>
  <c r="M414" i="21"/>
  <c r="M406" i="21"/>
  <c r="M398" i="21"/>
  <c r="M390" i="21"/>
  <c r="M382" i="21"/>
  <c r="M374" i="21"/>
  <c r="M366" i="21"/>
  <c r="M358" i="21"/>
  <c r="M350" i="21"/>
  <c r="M342" i="21"/>
  <c r="M334" i="21"/>
  <c r="M326" i="21"/>
  <c r="M461" i="21"/>
  <c r="M453" i="21"/>
  <c r="M445" i="21"/>
  <c r="M437" i="21"/>
  <c r="M429" i="21"/>
  <c r="M421" i="21"/>
  <c r="M413" i="21"/>
  <c r="M405" i="21"/>
  <c r="M397" i="21"/>
  <c r="M389" i="21"/>
  <c r="M381" i="21"/>
  <c r="M373" i="21"/>
  <c r="M365" i="21"/>
  <c r="M357" i="21"/>
  <c r="M349" i="21"/>
  <c r="M341" i="21"/>
  <c r="M333" i="21"/>
  <c r="M325" i="21"/>
  <c r="B17" i="1"/>
  <c r="B12" i="20" s="1"/>
  <c r="C10" i="22" l="1"/>
  <c r="B7" i="1"/>
  <c r="B6" i="1"/>
  <c r="B5" i="1"/>
  <c r="B4" i="1"/>
  <c r="B3" i="1"/>
  <c r="B2" i="1"/>
  <c r="B10" i="17" l="1"/>
  <c r="B2" i="3"/>
  <c r="B16" i="17"/>
  <c r="B15" i="17"/>
  <c r="B17" i="17" s="1"/>
  <c r="B11" i="1"/>
  <c r="B5" i="18"/>
  <c r="E6" i="22"/>
  <c r="B30" i="3" l="1"/>
  <c r="B29" i="3"/>
  <c r="B14" i="1"/>
  <c r="L100" i="21"/>
  <c r="M100" i="21" s="1"/>
  <c r="L101" i="21"/>
  <c r="M101" i="21" s="1"/>
  <c r="L102" i="21"/>
  <c r="M102" i="21" s="1"/>
  <c r="L103" i="21"/>
  <c r="M103" i="21" s="1"/>
  <c r="L104" i="21"/>
  <c r="M104" i="21" s="1"/>
  <c r="L105" i="21"/>
  <c r="M105" i="21" s="1"/>
  <c r="L106" i="21"/>
  <c r="M106" i="21" s="1"/>
  <c r="L107" i="21"/>
  <c r="M107" i="21" s="1"/>
  <c r="L108" i="21"/>
  <c r="M108" i="21" s="1"/>
  <c r="L109" i="21"/>
  <c r="M109" i="21" s="1"/>
  <c r="L110" i="21"/>
  <c r="M110" i="21" s="1"/>
  <c r="L111" i="21"/>
  <c r="M111" i="21" s="1"/>
  <c r="L112" i="21"/>
  <c r="M112" i="21" s="1"/>
  <c r="L113" i="21"/>
  <c r="M113" i="21" s="1"/>
  <c r="L114" i="21"/>
  <c r="M114" i="21" s="1"/>
  <c r="L115" i="21"/>
  <c r="M115" i="21" s="1"/>
  <c r="L116" i="21"/>
  <c r="M116" i="21" s="1"/>
  <c r="L117" i="21"/>
  <c r="M117" i="21" s="1"/>
  <c r="L118" i="21"/>
  <c r="M118" i="21" s="1"/>
  <c r="L119" i="21"/>
  <c r="M119" i="21" s="1"/>
  <c r="L120" i="21"/>
  <c r="M120" i="21" s="1"/>
  <c r="L121" i="21"/>
  <c r="M121" i="21" s="1"/>
  <c r="L122" i="21"/>
  <c r="M122" i="21" s="1"/>
  <c r="L123" i="21"/>
  <c r="M123" i="21" s="1"/>
  <c r="L124" i="21"/>
  <c r="M124" i="21" s="1"/>
  <c r="L125" i="21"/>
  <c r="M125" i="21" s="1"/>
  <c r="L126" i="21"/>
  <c r="M126" i="21" s="1"/>
  <c r="L127" i="21"/>
  <c r="M127" i="21" s="1"/>
  <c r="L128" i="21"/>
  <c r="M128" i="21" s="1"/>
  <c r="L129" i="21"/>
  <c r="M129" i="21" s="1"/>
  <c r="L130" i="21"/>
  <c r="M130" i="21" s="1"/>
  <c r="L131" i="21"/>
  <c r="M131" i="21" s="1"/>
  <c r="L132" i="21"/>
  <c r="M132" i="21" s="1"/>
  <c r="L133" i="21"/>
  <c r="M133" i="21" s="1"/>
  <c r="L134" i="21"/>
  <c r="M134" i="21" s="1"/>
  <c r="L135" i="21"/>
  <c r="M135" i="21" s="1"/>
  <c r="L136" i="21"/>
  <c r="M136" i="21" s="1"/>
  <c r="L137" i="21"/>
  <c r="M137" i="21" s="1"/>
  <c r="L138" i="21"/>
  <c r="M138" i="21" s="1"/>
  <c r="L139" i="21"/>
  <c r="M139" i="21" s="1"/>
  <c r="L140" i="21"/>
  <c r="M140" i="21" s="1"/>
  <c r="L141" i="21"/>
  <c r="M141" i="21" s="1"/>
  <c r="L142" i="21"/>
  <c r="M142" i="21" s="1"/>
  <c r="L143" i="21"/>
  <c r="M143" i="21" s="1"/>
  <c r="L144" i="21"/>
  <c r="M144" i="21" s="1"/>
  <c r="L145" i="21"/>
  <c r="M145" i="21" s="1"/>
  <c r="L146" i="21"/>
  <c r="M146" i="21" s="1"/>
  <c r="L147" i="21"/>
  <c r="M147" i="21" s="1"/>
  <c r="L148" i="21"/>
  <c r="M148" i="21" s="1"/>
  <c r="L149" i="21"/>
  <c r="M149" i="21" s="1"/>
  <c r="L150" i="21"/>
  <c r="M150" i="21" s="1"/>
  <c r="L151" i="21"/>
  <c r="M151" i="21" s="1"/>
  <c r="L152" i="21"/>
  <c r="M152" i="21" s="1"/>
  <c r="L153" i="21"/>
  <c r="M153" i="21" s="1"/>
  <c r="L154" i="21"/>
  <c r="M154" i="21" s="1"/>
  <c r="L155" i="21"/>
  <c r="M155" i="21" s="1"/>
  <c r="L156" i="21"/>
  <c r="M156" i="21" s="1"/>
  <c r="L157" i="21"/>
  <c r="M157" i="21" s="1"/>
  <c r="L158" i="21"/>
  <c r="M158" i="21" s="1"/>
  <c r="L159" i="21"/>
  <c r="M159" i="21" s="1"/>
  <c r="L160" i="21"/>
  <c r="M160" i="21" s="1"/>
  <c r="L161" i="21"/>
  <c r="M161" i="21" s="1"/>
  <c r="L162" i="21"/>
  <c r="M162" i="21" s="1"/>
  <c r="L163" i="21"/>
  <c r="M163" i="21" s="1"/>
  <c r="L164" i="21"/>
  <c r="M164" i="21" s="1"/>
  <c r="L165" i="21"/>
  <c r="M165" i="21" s="1"/>
  <c r="L166" i="21"/>
  <c r="M166" i="21" s="1"/>
  <c r="L167" i="21"/>
  <c r="M167" i="21" s="1"/>
  <c r="L168" i="21"/>
  <c r="M168" i="21" s="1"/>
  <c r="L169" i="21"/>
  <c r="M169" i="21" s="1"/>
  <c r="L170" i="21"/>
  <c r="M170" i="21" s="1"/>
  <c r="L171" i="21"/>
  <c r="M171" i="21" s="1"/>
  <c r="L172" i="21"/>
  <c r="M172" i="21" s="1"/>
  <c r="L173" i="21"/>
  <c r="M173" i="21" s="1"/>
  <c r="L174" i="21"/>
  <c r="M174" i="21" s="1"/>
  <c r="L175" i="21"/>
  <c r="M175" i="21" s="1"/>
  <c r="L176" i="21"/>
  <c r="M176" i="21" s="1"/>
  <c r="L177" i="21"/>
  <c r="M177" i="21" s="1"/>
  <c r="L178" i="21"/>
  <c r="M178" i="21" s="1"/>
  <c r="L179" i="21"/>
  <c r="M179" i="21" s="1"/>
  <c r="L180" i="21"/>
  <c r="M180" i="21" s="1"/>
  <c r="L181" i="21"/>
  <c r="M181" i="21" s="1"/>
  <c r="L182" i="21"/>
  <c r="M182" i="21" s="1"/>
  <c r="L183" i="21"/>
  <c r="M183" i="21" s="1"/>
  <c r="L184" i="21"/>
  <c r="M184" i="21" s="1"/>
  <c r="L185" i="21"/>
  <c r="M185" i="21" s="1"/>
  <c r="L186" i="21"/>
  <c r="M186" i="21" s="1"/>
  <c r="L187" i="21"/>
  <c r="M187" i="21" s="1"/>
  <c r="L188" i="21"/>
  <c r="M188" i="21" s="1"/>
  <c r="L189" i="21"/>
  <c r="M189" i="21" s="1"/>
  <c r="L190" i="21"/>
  <c r="M190" i="21" s="1"/>
  <c r="L191" i="21"/>
  <c r="M191" i="21" s="1"/>
  <c r="L192" i="21"/>
  <c r="M192" i="21" s="1"/>
  <c r="L193" i="21"/>
  <c r="M193" i="21" s="1"/>
  <c r="L194" i="21"/>
  <c r="M194" i="21" s="1"/>
  <c r="L195" i="21"/>
  <c r="M195" i="21" s="1"/>
  <c r="L196" i="21"/>
  <c r="M196" i="21" s="1"/>
  <c r="L197" i="21"/>
  <c r="M197" i="21" s="1"/>
  <c r="L198" i="21"/>
  <c r="M198" i="21" s="1"/>
  <c r="L199" i="21"/>
  <c r="M199" i="21" s="1"/>
  <c r="L200" i="21"/>
  <c r="M200" i="21" s="1"/>
  <c r="L201" i="21"/>
  <c r="M201" i="21" s="1"/>
  <c r="L202" i="21"/>
  <c r="M202" i="21" s="1"/>
  <c r="L203" i="21"/>
  <c r="M203" i="21" s="1"/>
  <c r="L204" i="21"/>
  <c r="M204" i="21" s="1"/>
  <c r="L205" i="21"/>
  <c r="M205" i="21" s="1"/>
  <c r="L206" i="21"/>
  <c r="M206" i="21" s="1"/>
  <c r="L207" i="21"/>
  <c r="M207" i="21" s="1"/>
  <c r="L208" i="21"/>
  <c r="M208" i="21" s="1"/>
  <c r="L209" i="21"/>
  <c r="M209" i="21" s="1"/>
  <c r="L210" i="21"/>
  <c r="M210" i="21" s="1"/>
  <c r="L211" i="21"/>
  <c r="M211" i="21" s="1"/>
  <c r="L212" i="21"/>
  <c r="M212" i="21" s="1"/>
  <c r="L213" i="21"/>
  <c r="M213" i="21" s="1"/>
  <c r="L214" i="21"/>
  <c r="M214" i="21" s="1"/>
  <c r="L215" i="21"/>
  <c r="M215" i="21" s="1"/>
  <c r="L216" i="21"/>
  <c r="M216" i="21" s="1"/>
  <c r="L217" i="21"/>
  <c r="M217" i="21" s="1"/>
  <c r="L218" i="21"/>
  <c r="M218" i="21" s="1"/>
  <c r="L219" i="21"/>
  <c r="M219" i="21" s="1"/>
  <c r="L220" i="21"/>
  <c r="M220" i="21" s="1"/>
  <c r="L221" i="21"/>
  <c r="M221" i="21" s="1"/>
  <c r="L222" i="21"/>
  <c r="M222" i="21" s="1"/>
  <c r="L223" i="21"/>
  <c r="M223" i="21" s="1"/>
  <c r="L224" i="21"/>
  <c r="M224" i="21" s="1"/>
  <c r="L225" i="21"/>
  <c r="M225" i="21" s="1"/>
  <c r="L226" i="21"/>
  <c r="M226" i="21" s="1"/>
  <c r="L227" i="21"/>
  <c r="M227" i="21" s="1"/>
  <c r="L228" i="21"/>
  <c r="M228" i="21" s="1"/>
  <c r="L229" i="21"/>
  <c r="M229" i="21" s="1"/>
  <c r="L230" i="21"/>
  <c r="M230" i="21" s="1"/>
  <c r="L231" i="21"/>
  <c r="M231" i="21" s="1"/>
  <c r="L232" i="21"/>
  <c r="M232" i="21" s="1"/>
  <c r="L233" i="21"/>
  <c r="M233" i="21" s="1"/>
  <c r="L234" i="21"/>
  <c r="M234" i="21" s="1"/>
  <c r="L235" i="21"/>
  <c r="M235" i="21" s="1"/>
  <c r="L236" i="21"/>
  <c r="M236" i="21" s="1"/>
  <c r="L237" i="21"/>
  <c r="M237" i="21" s="1"/>
  <c r="L238" i="21"/>
  <c r="M238" i="21" s="1"/>
  <c r="L239" i="21"/>
  <c r="M239" i="21" s="1"/>
  <c r="L240" i="21"/>
  <c r="M240" i="21" s="1"/>
  <c r="L241" i="21"/>
  <c r="M241" i="21" s="1"/>
  <c r="L242" i="21"/>
  <c r="M242" i="21" s="1"/>
  <c r="L243" i="21"/>
  <c r="M243" i="21" s="1"/>
  <c r="L244" i="21"/>
  <c r="M244" i="21" s="1"/>
  <c r="L245" i="21"/>
  <c r="M245" i="21" s="1"/>
  <c r="L246" i="21"/>
  <c r="M246" i="21" s="1"/>
  <c r="L247" i="21"/>
  <c r="M247" i="21" s="1"/>
  <c r="L248" i="21"/>
  <c r="M248" i="21" s="1"/>
  <c r="L249" i="21"/>
  <c r="M249" i="21" s="1"/>
  <c r="L250" i="21"/>
  <c r="M250" i="21" s="1"/>
  <c r="L251" i="21"/>
  <c r="M251" i="21" s="1"/>
  <c r="L252" i="21"/>
  <c r="M252" i="21" s="1"/>
  <c r="L253" i="21"/>
  <c r="M253" i="21" s="1"/>
  <c r="L254" i="21"/>
  <c r="M254" i="21" s="1"/>
  <c r="L255" i="21"/>
  <c r="M255" i="21" s="1"/>
  <c r="L256" i="21"/>
  <c r="M256" i="21" s="1"/>
  <c r="L257" i="21"/>
  <c r="M257" i="21" s="1"/>
  <c r="L258" i="21"/>
  <c r="M258" i="21" s="1"/>
  <c r="L259" i="21"/>
  <c r="M259" i="21" s="1"/>
  <c r="L260" i="21"/>
  <c r="M260" i="21" s="1"/>
  <c r="L261" i="21"/>
  <c r="M261" i="21" s="1"/>
  <c r="L262" i="21"/>
  <c r="M262" i="21" s="1"/>
  <c r="L263" i="21"/>
  <c r="M263" i="21" s="1"/>
  <c r="L264" i="21"/>
  <c r="M264" i="21" s="1"/>
  <c r="L265" i="21"/>
  <c r="M265" i="21" s="1"/>
  <c r="L266" i="21"/>
  <c r="M266" i="21" s="1"/>
  <c r="L267" i="21"/>
  <c r="M267" i="21" s="1"/>
  <c r="L268" i="21"/>
  <c r="M268" i="21" s="1"/>
  <c r="L269" i="21"/>
  <c r="M269" i="21" s="1"/>
  <c r="L270" i="21"/>
  <c r="M270" i="21" s="1"/>
  <c r="L271" i="21"/>
  <c r="M271" i="21" s="1"/>
  <c r="L272" i="21"/>
  <c r="M272" i="21" s="1"/>
  <c r="L273" i="21"/>
  <c r="M273" i="21" s="1"/>
  <c r="L274" i="21"/>
  <c r="M274" i="21" s="1"/>
  <c r="L275" i="21"/>
  <c r="M275" i="21" s="1"/>
  <c r="L276" i="21"/>
  <c r="M276" i="21" s="1"/>
  <c r="L277" i="21"/>
  <c r="M277" i="21" s="1"/>
  <c r="L278" i="21"/>
  <c r="M278" i="21" s="1"/>
  <c r="L279" i="21"/>
  <c r="M279" i="21" s="1"/>
  <c r="L280" i="21"/>
  <c r="M280" i="21" s="1"/>
  <c r="L281" i="21"/>
  <c r="M281" i="21" s="1"/>
  <c r="L282" i="21"/>
  <c r="M282" i="21" s="1"/>
  <c r="L283" i="21"/>
  <c r="M283" i="21" s="1"/>
  <c r="L284" i="21"/>
  <c r="M284" i="21" s="1"/>
  <c r="L285" i="21"/>
  <c r="M285" i="21" s="1"/>
  <c r="L286" i="21"/>
  <c r="M286" i="21" s="1"/>
  <c r="L287" i="21"/>
  <c r="M287" i="21" s="1"/>
  <c r="L288" i="21"/>
  <c r="M288" i="21" s="1"/>
  <c r="L289" i="21"/>
  <c r="M289" i="21" s="1"/>
  <c r="L290" i="21"/>
  <c r="M290" i="21" s="1"/>
  <c r="L291" i="21"/>
  <c r="M291" i="21" s="1"/>
  <c r="L292" i="21"/>
  <c r="M292" i="21" s="1"/>
  <c r="L293" i="21"/>
  <c r="M293" i="21" s="1"/>
  <c r="L294" i="21"/>
  <c r="M294" i="21" s="1"/>
  <c r="L295" i="21"/>
  <c r="M295" i="21" s="1"/>
  <c r="L296" i="21"/>
  <c r="M296" i="21" s="1"/>
  <c r="L297" i="21"/>
  <c r="M297" i="21" s="1"/>
  <c r="L298" i="21"/>
  <c r="M298" i="21" s="1"/>
  <c r="L299" i="21"/>
  <c r="M299" i="21" s="1"/>
  <c r="L300" i="21"/>
  <c r="M300" i="21" s="1"/>
  <c r="L301" i="21"/>
  <c r="M301" i="21" s="1"/>
  <c r="L302" i="21"/>
  <c r="M302" i="21" s="1"/>
  <c r="L303" i="21"/>
  <c r="M303" i="21" s="1"/>
  <c r="L304" i="21"/>
  <c r="M304" i="21" s="1"/>
  <c r="L305" i="21"/>
  <c r="M305" i="21" s="1"/>
  <c r="L306" i="21"/>
  <c r="M306" i="21" s="1"/>
  <c r="L307" i="21"/>
  <c r="M307" i="21" s="1"/>
  <c r="L308" i="21"/>
  <c r="M308" i="21" s="1"/>
  <c r="L309" i="21"/>
  <c r="M309" i="21" s="1"/>
  <c r="L310" i="21"/>
  <c r="M310" i="21" s="1"/>
  <c r="L311" i="21"/>
  <c r="M311" i="21" s="1"/>
  <c r="L312" i="21"/>
  <c r="M312" i="21" s="1"/>
  <c r="L313" i="21"/>
  <c r="M313" i="21" s="1"/>
  <c r="L314" i="21"/>
  <c r="M314" i="21" s="1"/>
  <c r="L315" i="21"/>
  <c r="M315" i="21" s="1"/>
  <c r="L316" i="21"/>
  <c r="M316" i="21" s="1"/>
  <c r="L317" i="21"/>
  <c r="M317" i="21" s="1"/>
  <c r="L318" i="21"/>
  <c r="M318" i="21" s="1"/>
  <c r="L319" i="21"/>
  <c r="M319" i="21" s="1"/>
  <c r="L320" i="21"/>
  <c r="M320" i="21" s="1"/>
  <c r="L321" i="21"/>
  <c r="M321" i="21" s="1"/>
  <c r="L322" i="21"/>
  <c r="M322" i="21" s="1"/>
  <c r="L323" i="21"/>
  <c r="M323" i="21" s="1"/>
  <c r="M324" i="21"/>
  <c r="B31" i="3" l="1"/>
  <c r="D14" i="1"/>
  <c r="B12" i="1"/>
  <c r="N323" i="21"/>
  <c r="N315" i="21"/>
  <c r="N307" i="21"/>
  <c r="N299" i="21"/>
  <c r="N291" i="21"/>
  <c r="N283" i="21"/>
  <c r="N275" i="21"/>
  <c r="N267" i="21"/>
  <c r="N259" i="21"/>
  <c r="N251" i="21"/>
  <c r="N243" i="21"/>
  <c r="N235" i="21"/>
  <c r="N227" i="21"/>
  <c r="N219" i="21"/>
  <c r="N211" i="21"/>
  <c r="N203" i="21"/>
  <c r="N195" i="21"/>
  <c r="N187" i="21"/>
  <c r="N179" i="21"/>
  <c r="N171" i="21"/>
  <c r="N163" i="21"/>
  <c r="N155" i="21"/>
  <c r="N147" i="21"/>
  <c r="N139" i="21"/>
  <c r="N131" i="21"/>
  <c r="N123" i="21"/>
  <c r="N115" i="21"/>
  <c r="N107" i="21"/>
  <c r="N322" i="21"/>
  <c r="N314" i="21"/>
  <c r="N306" i="21"/>
  <c r="N298" i="21"/>
  <c r="N290" i="21"/>
  <c r="N282" i="21"/>
  <c r="N274" i="21"/>
  <c r="N266" i="21"/>
  <c r="N258" i="21"/>
  <c r="N250" i="21"/>
  <c r="N242" i="21"/>
  <c r="N234" i="21"/>
  <c r="N226" i="21"/>
  <c r="N218" i="21"/>
  <c r="N210" i="21"/>
  <c r="N202" i="21"/>
  <c r="N194" i="21"/>
  <c r="N186" i="21"/>
  <c r="N178" i="21"/>
  <c r="N170" i="21"/>
  <c r="N162" i="21"/>
  <c r="N154" i="21"/>
  <c r="N146" i="21"/>
  <c r="N138" i="21"/>
  <c r="N130" i="21"/>
  <c r="N122" i="21"/>
  <c r="N114" i="21"/>
  <c r="N106" i="21"/>
  <c r="N321" i="21"/>
  <c r="N313" i="21"/>
  <c r="N305" i="21"/>
  <c r="N297" i="21"/>
  <c r="N289" i="21"/>
  <c r="N281" i="21"/>
  <c r="N273" i="21"/>
  <c r="N265" i="21"/>
  <c r="N257" i="21"/>
  <c r="N249" i="21"/>
  <c r="N241" i="21"/>
  <c r="N233" i="21"/>
  <c r="N225" i="21"/>
  <c r="N217" i="21"/>
  <c r="N209" i="21"/>
  <c r="N201" i="21"/>
  <c r="N193" i="21"/>
  <c r="N185" i="21"/>
  <c r="N177" i="21"/>
  <c r="N169" i="21"/>
  <c r="N161" i="21"/>
  <c r="N153" i="21"/>
  <c r="N145" i="21"/>
  <c r="N137" i="21"/>
  <c r="N129" i="21"/>
  <c r="N121" i="21"/>
  <c r="N113" i="21"/>
  <c r="N105" i="21"/>
  <c r="N320" i="21"/>
  <c r="N312" i="21"/>
  <c r="N304" i="21"/>
  <c r="N296" i="21"/>
  <c r="N288" i="21"/>
  <c r="N280" i="21"/>
  <c r="N272" i="21"/>
  <c r="N264" i="21"/>
  <c r="N256" i="21"/>
  <c r="N248" i="21"/>
  <c r="N240" i="21"/>
  <c r="N232" i="21"/>
  <c r="N224" i="21"/>
  <c r="N216" i="21"/>
  <c r="N208" i="21"/>
  <c r="N200" i="21"/>
  <c r="N192" i="21"/>
  <c r="N184" i="21"/>
  <c r="N176" i="21"/>
  <c r="N168" i="21"/>
  <c r="N160" i="21"/>
  <c r="N152" i="21"/>
  <c r="N144" i="21"/>
  <c r="N136" i="21"/>
  <c r="N128" i="21"/>
  <c r="N120" i="21"/>
  <c r="N112" i="21"/>
  <c r="N104" i="21"/>
  <c r="N319" i="21"/>
  <c r="N311" i="21"/>
  <c r="N303" i="21"/>
  <c r="N295" i="21"/>
  <c r="N287" i="21"/>
  <c r="N279" i="21"/>
  <c r="N271" i="21"/>
  <c r="N263" i="21"/>
  <c r="N255" i="21"/>
  <c r="N247" i="21"/>
  <c r="N239" i="21"/>
  <c r="N231" i="21"/>
  <c r="N223" i="21"/>
  <c r="N215" i="21"/>
  <c r="N207" i="21"/>
  <c r="N199" i="21"/>
  <c r="N191" i="21"/>
  <c r="N183" i="21"/>
  <c r="N175" i="21"/>
  <c r="N167" i="21"/>
  <c r="N159" i="21"/>
  <c r="N151" i="21"/>
  <c r="N143" i="21"/>
  <c r="N135" i="21"/>
  <c r="N127" i="21"/>
  <c r="N119" i="21"/>
  <c r="N111" i="21"/>
  <c r="N103" i="21"/>
  <c r="N318" i="21"/>
  <c r="N310" i="21"/>
  <c r="N302" i="21"/>
  <c r="N294" i="21"/>
  <c r="N286" i="21"/>
  <c r="N278" i="21"/>
  <c r="N270" i="21"/>
  <c r="N262" i="21"/>
  <c r="N254" i="21"/>
  <c r="N246" i="21"/>
  <c r="N238" i="21"/>
  <c r="N230" i="21"/>
  <c r="N222" i="21"/>
  <c r="N214" i="21"/>
  <c r="N206" i="21"/>
  <c r="N198" i="21"/>
  <c r="N190" i="21"/>
  <c r="N182" i="21"/>
  <c r="N174" i="21"/>
  <c r="N166" i="21"/>
  <c r="N158" i="21"/>
  <c r="N150" i="21"/>
  <c r="N142" i="21"/>
  <c r="N134" i="21"/>
  <c r="N126" i="21"/>
  <c r="N118" i="21"/>
  <c r="N110" i="21"/>
  <c r="N102" i="21"/>
  <c r="N317" i="21"/>
  <c r="N309" i="21"/>
  <c r="N301" i="21"/>
  <c r="N293" i="21"/>
  <c r="N285" i="21"/>
  <c r="N277" i="21"/>
  <c r="N269" i="21"/>
  <c r="N261" i="21"/>
  <c r="N253" i="21"/>
  <c r="N245" i="21"/>
  <c r="N237" i="21"/>
  <c r="N229" i="21"/>
  <c r="N221" i="21"/>
  <c r="N213" i="21"/>
  <c r="N205" i="21"/>
  <c r="N197" i="21"/>
  <c r="N189" i="21"/>
  <c r="N181" i="21"/>
  <c r="N173" i="21"/>
  <c r="N165" i="21"/>
  <c r="N157" i="21"/>
  <c r="N149" i="21"/>
  <c r="N141" i="21"/>
  <c r="N133" i="21"/>
  <c r="N125" i="21"/>
  <c r="N117" i="21"/>
  <c r="N109" i="21"/>
  <c r="N101" i="21"/>
  <c r="N324" i="21"/>
  <c r="N316" i="21"/>
  <c r="N308" i="21"/>
  <c r="N300" i="21"/>
  <c r="N292" i="21"/>
  <c r="N284" i="21"/>
  <c r="N276" i="21"/>
  <c r="N268" i="21"/>
  <c r="N260" i="21"/>
  <c r="N252" i="21"/>
  <c r="N244" i="21"/>
  <c r="N236" i="21"/>
  <c r="N228" i="21"/>
  <c r="N220" i="21"/>
  <c r="N212" i="21"/>
  <c r="N204" i="21"/>
  <c r="N196" i="21"/>
  <c r="N188" i="21"/>
  <c r="N180" i="21"/>
  <c r="N172" i="21"/>
  <c r="N164" i="21"/>
  <c r="N156" i="21"/>
  <c r="N148" i="21"/>
  <c r="N140" i="21"/>
  <c r="N132" i="21"/>
  <c r="N124" i="21"/>
  <c r="N116" i="21"/>
  <c r="N108" i="21"/>
  <c r="N100" i="21"/>
  <c r="G247" i="21"/>
  <c r="I247" i="21" s="1"/>
  <c r="G248" i="21"/>
  <c r="I248" i="21" s="1"/>
  <c r="G249" i="21"/>
  <c r="I249" i="21" s="1"/>
  <c r="G250" i="21"/>
  <c r="I250" i="21" s="1"/>
  <c r="G251" i="21"/>
  <c r="I251" i="21" s="1"/>
  <c r="G252" i="21"/>
  <c r="I252" i="21" s="1"/>
  <c r="G253" i="21"/>
  <c r="I253" i="21" s="1"/>
  <c r="G254" i="21"/>
  <c r="I254" i="21" s="1"/>
  <c r="G255" i="21"/>
  <c r="I255" i="21" s="1"/>
  <c r="G256" i="21"/>
  <c r="I256" i="21" s="1"/>
  <c r="G257" i="21"/>
  <c r="I257" i="21" s="1"/>
  <c r="G258" i="21"/>
  <c r="I258" i="21" s="1"/>
  <c r="G259" i="21"/>
  <c r="I259" i="21" s="1"/>
  <c r="G260" i="21"/>
  <c r="I260" i="21" s="1"/>
  <c r="G261" i="21"/>
  <c r="I261" i="21" s="1"/>
  <c r="G262" i="21"/>
  <c r="I262" i="21" s="1"/>
  <c r="G263" i="21"/>
  <c r="I263" i="21" s="1"/>
  <c r="G264" i="21"/>
  <c r="I264" i="21" s="1"/>
  <c r="G265" i="21"/>
  <c r="I265" i="21" s="1"/>
  <c r="G266" i="21"/>
  <c r="I266" i="21" s="1"/>
  <c r="G267" i="21"/>
  <c r="I267" i="21" s="1"/>
  <c r="G268" i="21"/>
  <c r="I268" i="21" s="1"/>
  <c r="G269" i="21"/>
  <c r="I269" i="21" s="1"/>
  <c r="G270" i="21"/>
  <c r="I270" i="21" s="1"/>
  <c r="G271" i="21"/>
  <c r="I271" i="21" s="1"/>
  <c r="G272" i="21"/>
  <c r="I272" i="21" s="1"/>
  <c r="G273" i="21"/>
  <c r="I273" i="21" s="1"/>
  <c r="G274" i="21"/>
  <c r="I274" i="21" s="1"/>
  <c r="G275" i="21"/>
  <c r="I275" i="21" s="1"/>
  <c r="G276" i="21"/>
  <c r="I276" i="21" s="1"/>
  <c r="G277" i="21"/>
  <c r="I277" i="21" s="1"/>
  <c r="G278" i="21"/>
  <c r="I278" i="21" s="1"/>
  <c r="G279" i="21"/>
  <c r="I279" i="21" s="1"/>
  <c r="G280" i="21"/>
  <c r="I280" i="21" s="1"/>
  <c r="G281" i="21"/>
  <c r="I281" i="21" s="1"/>
  <c r="G282" i="21"/>
  <c r="I282" i="21" s="1"/>
  <c r="G283" i="21"/>
  <c r="I283" i="21" s="1"/>
  <c r="G284" i="21"/>
  <c r="I284" i="21" s="1"/>
  <c r="G285" i="21"/>
  <c r="I285" i="21" s="1"/>
  <c r="G286" i="21"/>
  <c r="I286" i="21" s="1"/>
  <c r="G287" i="21"/>
  <c r="I287" i="21" s="1"/>
  <c r="G288" i="21"/>
  <c r="I288" i="21" s="1"/>
  <c r="G289" i="21"/>
  <c r="I289" i="21" s="1"/>
  <c r="G290" i="21"/>
  <c r="I290" i="21" s="1"/>
  <c r="G291" i="21"/>
  <c r="I291" i="21" s="1"/>
  <c r="G292" i="21"/>
  <c r="I292" i="21" s="1"/>
  <c r="G293" i="21"/>
  <c r="I293" i="21" s="1"/>
  <c r="G294" i="21"/>
  <c r="I294" i="21" s="1"/>
  <c r="G295" i="21"/>
  <c r="I295" i="21" s="1"/>
  <c r="G296" i="21"/>
  <c r="I296" i="21" s="1"/>
  <c r="G297" i="21"/>
  <c r="I297" i="21" s="1"/>
  <c r="G298" i="21"/>
  <c r="I298" i="21" s="1"/>
  <c r="G299" i="21"/>
  <c r="I299" i="21" s="1"/>
  <c r="G300" i="21"/>
  <c r="I300" i="21" s="1"/>
  <c r="G301" i="21"/>
  <c r="I301" i="21" s="1"/>
  <c r="G302" i="21"/>
  <c r="I302" i="21" s="1"/>
  <c r="G303" i="21"/>
  <c r="I303" i="21" s="1"/>
  <c r="G304" i="21"/>
  <c r="I304" i="21" s="1"/>
  <c r="G305" i="21"/>
  <c r="I305" i="21" s="1"/>
  <c r="G306" i="21"/>
  <c r="I306" i="21" s="1"/>
  <c r="G307" i="21"/>
  <c r="I307" i="21" s="1"/>
  <c r="G308" i="21"/>
  <c r="I308" i="21" s="1"/>
  <c r="G309" i="21"/>
  <c r="I309" i="21" s="1"/>
  <c r="G310" i="21"/>
  <c r="I310" i="21" s="1"/>
  <c r="G311" i="21"/>
  <c r="I311" i="21" s="1"/>
  <c r="G312" i="21"/>
  <c r="I312" i="21" s="1"/>
  <c r="G313" i="21"/>
  <c r="I313" i="21" s="1"/>
  <c r="G314" i="21"/>
  <c r="I314" i="21" s="1"/>
  <c r="G315" i="21"/>
  <c r="I315" i="21" s="1"/>
  <c r="G316" i="21"/>
  <c r="I316" i="21" s="1"/>
  <c r="G317" i="21"/>
  <c r="I317" i="21" s="1"/>
  <c r="G318" i="21"/>
  <c r="I318" i="21" s="1"/>
  <c r="G319" i="21"/>
  <c r="I319" i="21" s="1"/>
  <c r="G320" i="21"/>
  <c r="I320" i="21" s="1"/>
  <c r="G321" i="21"/>
  <c r="I321" i="21" s="1"/>
  <c r="G322" i="21"/>
  <c r="I322" i="21" s="1"/>
  <c r="I323" i="21"/>
  <c r="I324" i="21"/>
  <c r="H317" i="21" l="1"/>
  <c r="H309" i="21"/>
  <c r="H301" i="21"/>
  <c r="H293" i="21"/>
  <c r="H285" i="21"/>
  <c r="H277" i="21"/>
  <c r="H269" i="21"/>
  <c r="H261" i="21"/>
  <c r="H253" i="21"/>
  <c r="H324" i="21"/>
  <c r="H316" i="21"/>
  <c r="H308" i="21"/>
  <c r="H300" i="21"/>
  <c r="H292" i="21"/>
  <c r="H284" i="21"/>
  <c r="H276" i="21"/>
  <c r="H268" i="21"/>
  <c r="H260" i="21"/>
  <c r="H252" i="21"/>
  <c r="H323" i="21"/>
  <c r="H315" i="21"/>
  <c r="H307" i="21"/>
  <c r="H299" i="21"/>
  <c r="H291" i="21"/>
  <c r="H283" i="21"/>
  <c r="H275" i="21"/>
  <c r="H267" i="21"/>
  <c r="H259" i="21"/>
  <c r="H251" i="21"/>
  <c r="H306" i="21"/>
  <c r="H298" i="21"/>
  <c r="H290" i="21"/>
  <c r="H282" i="21"/>
  <c r="H274" i="21"/>
  <c r="H266" i="21"/>
  <c r="H258" i="21"/>
  <c r="H250" i="21"/>
  <c r="H321" i="21"/>
  <c r="H313" i="21"/>
  <c r="H305" i="21"/>
  <c r="H297" i="21"/>
  <c r="H289" i="21"/>
  <c r="H281" i="21"/>
  <c r="H273" i="21"/>
  <c r="H265" i="21"/>
  <c r="H257" i="21"/>
  <c r="H249" i="21"/>
  <c r="H314" i="21"/>
  <c r="H320" i="21"/>
  <c r="H312" i="21"/>
  <c r="H304" i="21"/>
  <c r="H296" i="21"/>
  <c r="H288" i="21"/>
  <c r="H280" i="21"/>
  <c r="H272" i="21"/>
  <c r="H264" i="21"/>
  <c r="H256" i="21"/>
  <c r="H248" i="21"/>
  <c r="H322" i="21"/>
  <c r="H319" i="21"/>
  <c r="H311" i="21"/>
  <c r="H303" i="21"/>
  <c r="H295" i="21"/>
  <c r="H287" i="21"/>
  <c r="H279" i="21"/>
  <c r="H271" i="21"/>
  <c r="H263" i="21"/>
  <c r="H255" i="21"/>
  <c r="H247" i="21"/>
  <c r="H318" i="21"/>
  <c r="H310" i="21"/>
  <c r="H302" i="21"/>
  <c r="H294" i="21"/>
  <c r="H286" i="21"/>
  <c r="H278" i="21"/>
  <c r="H270" i="21"/>
  <c r="H262" i="21"/>
  <c r="H254" i="21"/>
  <c r="B3" i="20"/>
  <c r="E20" i="20"/>
  <c r="B4" i="17"/>
  <c r="E20" i="11"/>
  <c r="B12" i="11"/>
  <c r="B8" i="18" l="1"/>
  <c r="B6" i="18"/>
  <c r="B11" i="17"/>
  <c r="R2" i="12"/>
  <c r="B1" i="16" l="1"/>
  <c r="F2" i="16" s="1"/>
  <c r="B8" i="10" l="1"/>
  <c r="B8" i="6" l="1"/>
  <c r="B8" i="13" l="1"/>
  <c r="B8" i="12" l="1"/>
  <c r="B22" i="3" l="1"/>
  <c r="B33" i="3" l="1"/>
  <c r="C13" i="22" s="1"/>
  <c r="B5" i="17"/>
  <c r="E8" i="22"/>
  <c r="E4" i="22"/>
  <c r="E7" i="22"/>
  <c r="E5" i="22"/>
  <c r="E3" i="22"/>
  <c r="R24" i="21"/>
  <c r="B3" i="6"/>
  <c r="R2" i="21"/>
  <c r="R8" i="21"/>
  <c r="R23" i="21"/>
  <c r="R22" i="21"/>
  <c r="R10" i="21"/>
  <c r="R9" i="21"/>
  <c r="R18" i="21"/>
  <c r="R20" i="21"/>
  <c r="R4" i="21"/>
  <c r="R19" i="21"/>
  <c r="R13" i="21"/>
  <c r="R3" i="21"/>
  <c r="R7" i="21"/>
  <c r="R12" i="21"/>
  <c r="R5" i="21"/>
  <c r="R6" i="21"/>
  <c r="R11" i="21"/>
  <c r="B10" i="1"/>
  <c r="E2" i="1"/>
  <c r="B2" i="20"/>
  <c r="B11" i="20"/>
  <c r="B5" i="20"/>
  <c r="B4" i="20"/>
  <c r="B10" i="20"/>
  <c r="B6" i="20"/>
  <c r="B3" i="18"/>
  <c r="B23" i="18"/>
  <c r="B20" i="18"/>
  <c r="B19" i="18"/>
  <c r="F11" i="18" s="1"/>
  <c r="B17" i="18"/>
  <c r="B18" i="18"/>
  <c r="B16" i="18"/>
  <c r="B15" i="18"/>
  <c r="B14" i="18"/>
  <c r="B13" i="18"/>
  <c r="B12" i="18"/>
  <c r="B4" i="18"/>
  <c r="B3" i="17"/>
  <c r="B2" i="17"/>
  <c r="B3" i="11"/>
  <c r="B1" i="17"/>
  <c r="B3" i="16"/>
  <c r="B2" i="16"/>
  <c r="J2" i="10"/>
  <c r="U2" i="21" s="1"/>
  <c r="B2" i="6"/>
  <c r="B12" i="10"/>
  <c r="B12" i="6"/>
  <c r="B6" i="10"/>
  <c r="B6" i="6"/>
  <c r="B11" i="10"/>
  <c r="B11" i="6"/>
  <c r="B5" i="10"/>
  <c r="B5" i="6"/>
  <c r="B13" i="6"/>
  <c r="B9" i="20" s="1"/>
  <c r="B13" i="10"/>
  <c r="B10" i="10"/>
  <c r="B10" i="6"/>
  <c r="B4" i="10"/>
  <c r="B25" i="10" s="1"/>
  <c r="B4" i="6"/>
  <c r="B20" i="10"/>
  <c r="B20" i="6"/>
  <c r="B19" i="6"/>
  <c r="B8" i="20" s="1"/>
  <c r="B19" i="10"/>
  <c r="B9" i="10"/>
  <c r="B9" i="6"/>
  <c r="B3" i="10"/>
  <c r="B7" i="10"/>
  <c r="B7" i="6"/>
  <c r="B18" i="6"/>
  <c r="B18" i="10"/>
  <c r="B22" i="10"/>
  <c r="B22" i="6"/>
  <c r="B12" i="12"/>
  <c r="B6" i="12"/>
  <c r="L4" i="12" s="1"/>
  <c r="B11" i="12"/>
  <c r="B5" i="12"/>
  <c r="B13" i="12"/>
  <c r="B10" i="12"/>
  <c r="B4" i="12"/>
  <c r="L3" i="12" s="1"/>
  <c r="B20" i="12"/>
  <c r="B19" i="12"/>
  <c r="B9" i="12"/>
  <c r="B3" i="12"/>
  <c r="B7" i="12"/>
  <c r="B18" i="12"/>
  <c r="B22" i="12"/>
  <c r="B2" i="13"/>
  <c r="B2" i="12"/>
  <c r="B2" i="10"/>
  <c r="B2" i="11"/>
  <c r="L2" i="21" l="1"/>
  <c r="N2" i="21" s="1"/>
  <c r="J6" i="10"/>
  <c r="U13" i="21"/>
  <c r="U12" i="21"/>
  <c r="U11" i="21"/>
  <c r="U27" i="21"/>
  <c r="U21" i="21"/>
  <c r="U20" i="21"/>
  <c r="U19" i="21"/>
  <c r="U26" i="21"/>
  <c r="U4" i="21"/>
  <c r="R21" i="21"/>
  <c r="B7" i="18"/>
  <c r="G2" i="21"/>
  <c r="I2" i="21" s="1"/>
  <c r="B2" i="21"/>
  <c r="D2" i="21" s="1"/>
  <c r="R15" i="21"/>
  <c r="R17" i="21"/>
  <c r="R14" i="21"/>
  <c r="B19" i="20"/>
  <c r="B17" i="20" s="1"/>
  <c r="B13" i="20"/>
  <c r="B23" i="20"/>
  <c r="B25" i="20" s="1"/>
  <c r="B25" i="13"/>
  <c r="B26" i="13" s="1"/>
  <c r="B22" i="20"/>
  <c r="B21" i="20"/>
  <c r="J5" i="10"/>
  <c r="U5" i="21" s="1"/>
  <c r="Z3" i="13"/>
  <c r="B23" i="10"/>
  <c r="O3" i="13"/>
  <c r="P3" i="13"/>
  <c r="B21" i="6"/>
  <c r="B14" i="6"/>
  <c r="B15" i="6"/>
  <c r="B17" i="6"/>
  <c r="D3" i="6"/>
  <c r="E3" i="6" s="1"/>
  <c r="J3" i="6"/>
  <c r="K3" i="6" s="1"/>
  <c r="L3" i="6"/>
  <c r="B21" i="13"/>
  <c r="B14" i="13"/>
  <c r="B15" i="13"/>
  <c r="B17" i="13"/>
  <c r="D3" i="13"/>
  <c r="E3" i="13" s="1"/>
  <c r="B15" i="10"/>
  <c r="N3" i="10"/>
  <c r="O3" i="10" s="1"/>
  <c r="D13" i="12"/>
  <c r="E13" i="12" s="1"/>
  <c r="D14" i="12"/>
  <c r="E14" i="12" s="1"/>
  <c r="D6" i="12"/>
  <c r="E6" i="12" s="1"/>
  <c r="D18" i="12"/>
  <c r="E18" i="12" s="1"/>
  <c r="D9" i="12"/>
  <c r="E9" i="12" s="1"/>
  <c r="D7" i="12"/>
  <c r="D19" i="12"/>
  <c r="E19" i="12" s="1"/>
  <c r="D21" i="12"/>
  <c r="E21" i="12" s="1"/>
  <c r="D10" i="12"/>
  <c r="E10" i="12" s="1"/>
  <c r="D23" i="12"/>
  <c r="D16" i="12"/>
  <c r="E16" i="12" s="1"/>
  <c r="D5" i="12"/>
  <c r="E5" i="12" s="1"/>
  <c r="D8" i="12"/>
  <c r="E8" i="12" s="1"/>
  <c r="D20" i="12"/>
  <c r="D22" i="12"/>
  <c r="E22" i="12" s="1"/>
  <c r="D11" i="12"/>
  <c r="E11" i="12" s="1"/>
  <c r="D12" i="12"/>
  <c r="E12" i="12" s="1"/>
  <c r="D3" i="12"/>
  <c r="E3" i="12" s="1"/>
  <c r="D15" i="12"/>
  <c r="E15" i="12" s="1"/>
  <c r="D17" i="12"/>
  <c r="E17" i="12" s="1"/>
  <c r="B17" i="10"/>
  <c r="B17" i="12"/>
  <c r="B15" i="12"/>
  <c r="B14" i="12"/>
  <c r="B21" i="12"/>
  <c r="J3" i="12"/>
  <c r="K3" i="12" s="1"/>
  <c r="J32" i="10"/>
  <c r="U32" i="21" s="1"/>
  <c r="B5" i="11"/>
  <c r="B19" i="11"/>
  <c r="B17" i="11" s="1"/>
  <c r="M3" i="10"/>
  <c r="J15" i="10"/>
  <c r="U15" i="21" s="1"/>
  <c r="J29" i="10"/>
  <c r="U29" i="21" s="1"/>
  <c r="J23" i="10"/>
  <c r="U23" i="21" s="1"/>
  <c r="B14" i="10"/>
  <c r="J14" i="10"/>
  <c r="J3" i="10"/>
  <c r="U3" i="21" s="1"/>
  <c r="D3" i="10"/>
  <c r="E3" i="10" s="1"/>
  <c r="B21" i="10"/>
  <c r="J8" i="10"/>
  <c r="U8" i="21" s="1"/>
  <c r="J16" i="10"/>
  <c r="U16" i="21" s="1"/>
  <c r="B23" i="3"/>
  <c r="E20" i="12"/>
  <c r="E7" i="12"/>
  <c r="M12" i="18" l="1"/>
  <c r="J12" i="18"/>
  <c r="D21" i="1"/>
  <c r="I107" i="6"/>
  <c r="I115" i="6"/>
  <c r="I123" i="6"/>
  <c r="I131" i="6"/>
  <c r="I139" i="6"/>
  <c r="I147" i="6"/>
  <c r="I155" i="6"/>
  <c r="I163" i="6"/>
  <c r="I171" i="6"/>
  <c r="I179" i="6"/>
  <c r="I187" i="6"/>
  <c r="I195" i="6"/>
  <c r="I203" i="6"/>
  <c r="I211" i="6"/>
  <c r="I219" i="6"/>
  <c r="I227" i="6"/>
  <c r="I235" i="6"/>
  <c r="I243" i="6"/>
  <c r="I251" i="6"/>
  <c r="I259" i="6"/>
  <c r="I267" i="6"/>
  <c r="I275" i="6"/>
  <c r="I283" i="6"/>
  <c r="I291" i="6"/>
  <c r="I299" i="6"/>
  <c r="I307" i="6"/>
  <c r="I315" i="6"/>
  <c r="I323" i="6"/>
  <c r="I331" i="6"/>
  <c r="I339" i="6"/>
  <c r="I347" i="6"/>
  <c r="I355" i="6"/>
  <c r="I363" i="6"/>
  <c r="I371" i="6"/>
  <c r="I379" i="6"/>
  <c r="I387" i="6"/>
  <c r="I395" i="6"/>
  <c r="I403" i="6"/>
  <c r="I411" i="6"/>
  <c r="I419" i="6"/>
  <c r="I427" i="6"/>
  <c r="I435" i="6"/>
  <c r="I443" i="6"/>
  <c r="I451" i="6"/>
  <c r="I459" i="6"/>
  <c r="I467" i="6"/>
  <c r="I475" i="6"/>
  <c r="I483" i="6"/>
  <c r="I491" i="6"/>
  <c r="I499" i="6"/>
  <c r="I507" i="6"/>
  <c r="I515" i="6"/>
  <c r="I523" i="6"/>
  <c r="I531" i="6"/>
  <c r="I539" i="6"/>
  <c r="I547" i="6"/>
  <c r="I555" i="6"/>
  <c r="I563" i="6"/>
  <c r="I571" i="6"/>
  <c r="I579" i="6"/>
  <c r="I587" i="6"/>
  <c r="I595" i="6"/>
  <c r="I603" i="6"/>
  <c r="I611" i="6"/>
  <c r="I619" i="6"/>
  <c r="I627" i="6"/>
  <c r="I635" i="6"/>
  <c r="I643" i="6"/>
  <c r="I651" i="6"/>
  <c r="I659" i="6"/>
  <c r="I667" i="6"/>
  <c r="I675" i="6"/>
  <c r="I110" i="6"/>
  <c r="I118" i="6"/>
  <c r="I126" i="6"/>
  <c r="I134" i="6"/>
  <c r="I142" i="6"/>
  <c r="I150" i="6"/>
  <c r="I158" i="6"/>
  <c r="I166" i="6"/>
  <c r="I174" i="6"/>
  <c r="I182" i="6"/>
  <c r="I190" i="6"/>
  <c r="I198" i="6"/>
  <c r="I206" i="6"/>
  <c r="I214" i="6"/>
  <c r="I222" i="6"/>
  <c r="I230" i="6"/>
  <c r="I238" i="6"/>
  <c r="I246" i="6"/>
  <c r="I254" i="6"/>
  <c r="I262" i="6"/>
  <c r="I270" i="6"/>
  <c r="I278" i="6"/>
  <c r="I286" i="6"/>
  <c r="I294" i="6"/>
  <c r="I302" i="6"/>
  <c r="I310" i="6"/>
  <c r="I318" i="6"/>
  <c r="I326" i="6"/>
  <c r="I334" i="6"/>
  <c r="I342" i="6"/>
  <c r="I350" i="6"/>
  <c r="I358" i="6"/>
  <c r="I366" i="6"/>
  <c r="I374" i="6"/>
  <c r="I382" i="6"/>
  <c r="I390" i="6"/>
  <c r="I398" i="6"/>
  <c r="I406" i="6"/>
  <c r="I414" i="6"/>
  <c r="I422" i="6"/>
  <c r="I430" i="6"/>
  <c r="I438" i="6"/>
  <c r="I446" i="6"/>
  <c r="I454" i="6"/>
  <c r="I462" i="6"/>
  <c r="I470" i="6"/>
  <c r="I478" i="6"/>
  <c r="I486" i="6"/>
  <c r="I494" i="6"/>
  <c r="I502" i="6"/>
  <c r="I510" i="6"/>
  <c r="I518" i="6"/>
  <c r="I526" i="6"/>
  <c r="I534" i="6"/>
  <c r="I542" i="6"/>
  <c r="I550" i="6"/>
  <c r="I558" i="6"/>
  <c r="I566" i="6"/>
  <c r="I574" i="6"/>
  <c r="I582" i="6"/>
  <c r="I590" i="6"/>
  <c r="I598" i="6"/>
  <c r="I606" i="6"/>
  <c r="I614" i="6"/>
  <c r="I622" i="6"/>
  <c r="I630" i="6"/>
  <c r="I638" i="6"/>
  <c r="I646" i="6"/>
  <c r="I654" i="6"/>
  <c r="I662" i="6"/>
  <c r="I670" i="6"/>
  <c r="I678" i="6"/>
  <c r="I111" i="6"/>
  <c r="I119" i="6"/>
  <c r="I127" i="6"/>
  <c r="I135" i="6"/>
  <c r="I143" i="6"/>
  <c r="I151" i="6"/>
  <c r="I159" i="6"/>
  <c r="I167" i="6"/>
  <c r="I175" i="6"/>
  <c r="I183" i="6"/>
  <c r="I191" i="6"/>
  <c r="I199" i="6"/>
  <c r="I207" i="6"/>
  <c r="I215" i="6"/>
  <c r="I223" i="6"/>
  <c r="I231" i="6"/>
  <c r="I239" i="6"/>
  <c r="I247" i="6"/>
  <c r="I255" i="6"/>
  <c r="I263" i="6"/>
  <c r="I271" i="6"/>
  <c r="I279" i="6"/>
  <c r="I287" i="6"/>
  <c r="I295" i="6"/>
  <c r="I303" i="6"/>
  <c r="I311" i="6"/>
  <c r="I319" i="6"/>
  <c r="I327" i="6"/>
  <c r="I335" i="6"/>
  <c r="I343" i="6"/>
  <c r="I351" i="6"/>
  <c r="I359" i="6"/>
  <c r="I367" i="6"/>
  <c r="I375" i="6"/>
  <c r="I383" i="6"/>
  <c r="I391" i="6"/>
  <c r="I399" i="6"/>
  <c r="I407" i="6"/>
  <c r="I415" i="6"/>
  <c r="I423" i="6"/>
  <c r="I431" i="6"/>
  <c r="I439" i="6"/>
  <c r="I447" i="6"/>
  <c r="I455" i="6"/>
  <c r="I463" i="6"/>
  <c r="I471" i="6"/>
  <c r="I479" i="6"/>
  <c r="I487" i="6"/>
  <c r="I495" i="6"/>
  <c r="I503" i="6"/>
  <c r="I511" i="6"/>
  <c r="I519" i="6"/>
  <c r="I527" i="6"/>
  <c r="I535" i="6"/>
  <c r="I543" i="6"/>
  <c r="I551" i="6"/>
  <c r="I559" i="6"/>
  <c r="I567" i="6"/>
  <c r="I575" i="6"/>
  <c r="I583" i="6"/>
  <c r="I591" i="6"/>
  <c r="I599" i="6"/>
  <c r="I607" i="6"/>
  <c r="I615" i="6"/>
  <c r="I623" i="6"/>
  <c r="I631" i="6"/>
  <c r="I639" i="6"/>
  <c r="I647" i="6"/>
  <c r="I655" i="6"/>
  <c r="I663" i="6"/>
  <c r="I671" i="6"/>
  <c r="I679" i="6"/>
  <c r="I104" i="6"/>
  <c r="I112" i="6"/>
  <c r="I120" i="6"/>
  <c r="I128" i="6"/>
  <c r="I136" i="6"/>
  <c r="I144" i="6"/>
  <c r="I152" i="6"/>
  <c r="I160" i="6"/>
  <c r="I168" i="6"/>
  <c r="I176" i="6"/>
  <c r="I184" i="6"/>
  <c r="I192" i="6"/>
  <c r="I200" i="6"/>
  <c r="I208" i="6"/>
  <c r="I216" i="6"/>
  <c r="I224" i="6"/>
  <c r="I232" i="6"/>
  <c r="I240" i="6"/>
  <c r="I248" i="6"/>
  <c r="I256" i="6"/>
  <c r="I264" i="6"/>
  <c r="I272" i="6"/>
  <c r="I280" i="6"/>
  <c r="I288" i="6"/>
  <c r="I296" i="6"/>
  <c r="I304" i="6"/>
  <c r="I312" i="6"/>
  <c r="I320" i="6"/>
  <c r="I328" i="6"/>
  <c r="I336" i="6"/>
  <c r="I344" i="6"/>
  <c r="I352" i="6"/>
  <c r="I360" i="6"/>
  <c r="I368" i="6"/>
  <c r="I376" i="6"/>
  <c r="I384" i="6"/>
  <c r="I392" i="6"/>
  <c r="I400" i="6"/>
  <c r="I408" i="6"/>
  <c r="I416" i="6"/>
  <c r="I424" i="6"/>
  <c r="I432" i="6"/>
  <c r="I440" i="6"/>
  <c r="I448" i="6"/>
  <c r="I456" i="6"/>
  <c r="I464" i="6"/>
  <c r="I472" i="6"/>
  <c r="I480" i="6"/>
  <c r="I488" i="6"/>
  <c r="I496" i="6"/>
  <c r="I504" i="6"/>
  <c r="I512" i="6"/>
  <c r="I520" i="6"/>
  <c r="I528" i="6"/>
  <c r="I536" i="6"/>
  <c r="I544" i="6"/>
  <c r="I552" i="6"/>
  <c r="I560" i="6"/>
  <c r="I568" i="6"/>
  <c r="I576" i="6"/>
  <c r="I584" i="6"/>
  <c r="I592" i="6"/>
  <c r="I600" i="6"/>
  <c r="I608" i="6"/>
  <c r="I616" i="6"/>
  <c r="I624" i="6"/>
  <c r="I632" i="6"/>
  <c r="I640" i="6"/>
  <c r="I648" i="6"/>
  <c r="I656" i="6"/>
  <c r="I664" i="6"/>
  <c r="I672" i="6"/>
  <c r="I680" i="6"/>
  <c r="I105" i="6"/>
  <c r="I113" i="6"/>
  <c r="I121" i="6"/>
  <c r="I129" i="6"/>
  <c r="I137" i="6"/>
  <c r="I145" i="6"/>
  <c r="I153" i="6"/>
  <c r="I161" i="6"/>
  <c r="I169" i="6"/>
  <c r="I177" i="6"/>
  <c r="I185" i="6"/>
  <c r="I193" i="6"/>
  <c r="I201" i="6"/>
  <c r="I209" i="6"/>
  <c r="I217" i="6"/>
  <c r="I225" i="6"/>
  <c r="I233" i="6"/>
  <c r="I241" i="6"/>
  <c r="I249" i="6"/>
  <c r="I257" i="6"/>
  <c r="I265" i="6"/>
  <c r="I273" i="6"/>
  <c r="I281" i="6"/>
  <c r="I289" i="6"/>
  <c r="I297" i="6"/>
  <c r="I305" i="6"/>
  <c r="I313" i="6"/>
  <c r="I321" i="6"/>
  <c r="I329" i="6"/>
  <c r="I337" i="6"/>
  <c r="I345" i="6"/>
  <c r="I353" i="6"/>
  <c r="I361" i="6"/>
  <c r="I369" i="6"/>
  <c r="I377" i="6"/>
  <c r="I385" i="6"/>
  <c r="I393" i="6"/>
  <c r="I401" i="6"/>
  <c r="I409" i="6"/>
  <c r="I417" i="6"/>
  <c r="I425" i="6"/>
  <c r="I433" i="6"/>
  <c r="I441" i="6"/>
  <c r="I449" i="6"/>
  <c r="I457" i="6"/>
  <c r="I465" i="6"/>
  <c r="I473" i="6"/>
  <c r="I481" i="6"/>
  <c r="I489" i="6"/>
  <c r="I497" i="6"/>
  <c r="I505" i="6"/>
  <c r="I513" i="6"/>
  <c r="I521" i="6"/>
  <c r="I529" i="6"/>
  <c r="I537" i="6"/>
  <c r="I545" i="6"/>
  <c r="I553" i="6"/>
  <c r="I561" i="6"/>
  <c r="I569" i="6"/>
  <c r="I577" i="6"/>
  <c r="I585" i="6"/>
  <c r="I593" i="6"/>
  <c r="I601" i="6"/>
  <c r="I609" i="6"/>
  <c r="I617" i="6"/>
  <c r="I625" i="6"/>
  <c r="I633" i="6"/>
  <c r="I641" i="6"/>
  <c r="I649" i="6"/>
  <c r="I657" i="6"/>
  <c r="I665" i="6"/>
  <c r="I673" i="6"/>
  <c r="I681" i="6"/>
  <c r="I106" i="6"/>
  <c r="I114" i="6"/>
  <c r="I122" i="6"/>
  <c r="I130" i="6"/>
  <c r="I138" i="6"/>
  <c r="I146" i="6"/>
  <c r="I154" i="6"/>
  <c r="I162" i="6"/>
  <c r="I170" i="6"/>
  <c r="I178" i="6"/>
  <c r="I186" i="6"/>
  <c r="I194" i="6"/>
  <c r="I202" i="6"/>
  <c r="I210" i="6"/>
  <c r="I218" i="6"/>
  <c r="I226" i="6"/>
  <c r="I234" i="6"/>
  <c r="I242" i="6"/>
  <c r="I250" i="6"/>
  <c r="I258" i="6"/>
  <c r="I266" i="6"/>
  <c r="I274" i="6"/>
  <c r="I282" i="6"/>
  <c r="I290" i="6"/>
  <c r="I298" i="6"/>
  <c r="I306" i="6"/>
  <c r="I314" i="6"/>
  <c r="I322" i="6"/>
  <c r="I330" i="6"/>
  <c r="I338" i="6"/>
  <c r="I346" i="6"/>
  <c r="I354" i="6"/>
  <c r="I362" i="6"/>
  <c r="I370" i="6"/>
  <c r="I378" i="6"/>
  <c r="I386" i="6"/>
  <c r="I394" i="6"/>
  <c r="I402" i="6"/>
  <c r="I410" i="6"/>
  <c r="I418" i="6"/>
  <c r="I426" i="6"/>
  <c r="I434" i="6"/>
  <c r="I442" i="6"/>
  <c r="I450" i="6"/>
  <c r="I458" i="6"/>
  <c r="I466" i="6"/>
  <c r="I474" i="6"/>
  <c r="I482" i="6"/>
  <c r="I490" i="6"/>
  <c r="I498" i="6"/>
  <c r="I506" i="6"/>
  <c r="I514" i="6"/>
  <c r="I522" i="6"/>
  <c r="I530" i="6"/>
  <c r="I538" i="6"/>
  <c r="I546" i="6"/>
  <c r="I554" i="6"/>
  <c r="I562" i="6"/>
  <c r="I570" i="6"/>
  <c r="I578" i="6"/>
  <c r="I586" i="6"/>
  <c r="I594" i="6"/>
  <c r="I602" i="6"/>
  <c r="I610" i="6"/>
  <c r="I618" i="6"/>
  <c r="I626" i="6"/>
  <c r="I634" i="6"/>
  <c r="I642" i="6"/>
  <c r="I650" i="6"/>
  <c r="I658" i="6"/>
  <c r="I666" i="6"/>
  <c r="I674" i="6"/>
  <c r="I682" i="6"/>
  <c r="I124" i="6"/>
  <c r="I156" i="6"/>
  <c r="I188" i="6"/>
  <c r="I220" i="6"/>
  <c r="I252" i="6"/>
  <c r="I284" i="6"/>
  <c r="I316" i="6"/>
  <c r="I348" i="6"/>
  <c r="I380" i="6"/>
  <c r="I412" i="6"/>
  <c r="I444" i="6"/>
  <c r="I476" i="6"/>
  <c r="I508" i="6"/>
  <c r="I540" i="6"/>
  <c r="I572" i="6"/>
  <c r="I604" i="6"/>
  <c r="I636" i="6"/>
  <c r="I668" i="6"/>
  <c r="I125" i="6"/>
  <c r="I189" i="6"/>
  <c r="I253" i="6"/>
  <c r="I349" i="6"/>
  <c r="I413" i="6"/>
  <c r="I509" i="6"/>
  <c r="I573" i="6"/>
  <c r="I637" i="6"/>
  <c r="I132" i="6"/>
  <c r="I164" i="6"/>
  <c r="I196" i="6"/>
  <c r="I228" i="6"/>
  <c r="I260" i="6"/>
  <c r="I292" i="6"/>
  <c r="I324" i="6"/>
  <c r="I356" i="6"/>
  <c r="I388" i="6"/>
  <c r="I420" i="6"/>
  <c r="I452" i="6"/>
  <c r="I484" i="6"/>
  <c r="I516" i="6"/>
  <c r="I548" i="6"/>
  <c r="I580" i="6"/>
  <c r="I612" i="6"/>
  <c r="I644" i="6"/>
  <c r="I676" i="6"/>
  <c r="I133" i="6"/>
  <c r="I165" i="6"/>
  <c r="I197" i="6"/>
  <c r="I229" i="6"/>
  <c r="I261" i="6"/>
  <c r="I293" i="6"/>
  <c r="I325" i="6"/>
  <c r="I357" i="6"/>
  <c r="I389" i="6"/>
  <c r="I421" i="6"/>
  <c r="I453" i="6"/>
  <c r="I485" i="6"/>
  <c r="I517" i="6"/>
  <c r="I549" i="6"/>
  <c r="I581" i="6"/>
  <c r="I613" i="6"/>
  <c r="I645" i="6"/>
  <c r="I677" i="6"/>
  <c r="I148" i="6"/>
  <c r="I660" i="6"/>
  <c r="I108" i="6"/>
  <c r="I140" i="6"/>
  <c r="I172" i="6"/>
  <c r="I204" i="6"/>
  <c r="I236" i="6"/>
  <c r="I268" i="6"/>
  <c r="I300" i="6"/>
  <c r="I332" i="6"/>
  <c r="I364" i="6"/>
  <c r="I396" i="6"/>
  <c r="I428" i="6"/>
  <c r="I460" i="6"/>
  <c r="I492" i="6"/>
  <c r="I524" i="6"/>
  <c r="I556" i="6"/>
  <c r="I588" i="6"/>
  <c r="I620" i="6"/>
  <c r="I652" i="6"/>
  <c r="I180" i="6"/>
  <c r="I109" i="6"/>
  <c r="I141" i="6"/>
  <c r="I173" i="6"/>
  <c r="I205" i="6"/>
  <c r="I237" i="6"/>
  <c r="I269" i="6"/>
  <c r="I301" i="6"/>
  <c r="I333" i="6"/>
  <c r="I365" i="6"/>
  <c r="I397" i="6"/>
  <c r="I429" i="6"/>
  <c r="I461" i="6"/>
  <c r="I493" i="6"/>
  <c r="I525" i="6"/>
  <c r="I557" i="6"/>
  <c r="I589" i="6"/>
  <c r="I621" i="6"/>
  <c r="I653" i="6"/>
  <c r="I116" i="6"/>
  <c r="I212" i="6"/>
  <c r="I244" i="6"/>
  <c r="I276" i="6"/>
  <c r="I308" i="6"/>
  <c r="I340" i="6"/>
  <c r="I372" i="6"/>
  <c r="I404" i="6"/>
  <c r="I436" i="6"/>
  <c r="I468" i="6"/>
  <c r="I500" i="6"/>
  <c r="I532" i="6"/>
  <c r="I564" i="6"/>
  <c r="I596" i="6"/>
  <c r="I628" i="6"/>
  <c r="I117" i="6"/>
  <c r="I149" i="6"/>
  <c r="I181" i="6"/>
  <c r="I213" i="6"/>
  <c r="I245" i="6"/>
  <c r="I277" i="6"/>
  <c r="I309" i="6"/>
  <c r="I341" i="6"/>
  <c r="I373" i="6"/>
  <c r="I405" i="6"/>
  <c r="I437" i="6"/>
  <c r="I469" i="6"/>
  <c r="I501" i="6"/>
  <c r="I533" i="6"/>
  <c r="I565" i="6"/>
  <c r="I597" i="6"/>
  <c r="I629" i="6"/>
  <c r="I661" i="6"/>
  <c r="I157" i="6"/>
  <c r="I221" i="6"/>
  <c r="I285" i="6"/>
  <c r="I317" i="6"/>
  <c r="I381" i="6"/>
  <c r="I445" i="6"/>
  <c r="I477" i="6"/>
  <c r="I541" i="6"/>
  <c r="I605" i="6"/>
  <c r="I669" i="6"/>
  <c r="F12" i="18"/>
  <c r="J16" i="18"/>
  <c r="J14" i="18"/>
  <c r="J22" i="10"/>
  <c r="U22" i="21" s="1"/>
  <c r="U14" i="21"/>
  <c r="J7" i="10"/>
  <c r="U7" i="21" s="1"/>
  <c r="U6" i="21"/>
  <c r="R16" i="21"/>
  <c r="J9" i="18"/>
  <c r="F9" i="18"/>
  <c r="M9" i="18"/>
  <c r="T3" i="20"/>
  <c r="N3" i="20"/>
  <c r="B24" i="20"/>
  <c r="E2" i="20" s="1"/>
  <c r="Q3" i="20"/>
  <c r="H3" i="20"/>
  <c r="K4" i="20"/>
  <c r="H4" i="20"/>
  <c r="B20" i="20"/>
  <c r="J11" i="18"/>
  <c r="M11" i="18"/>
  <c r="F10" i="18"/>
  <c r="M10" i="18"/>
  <c r="J10" i="18"/>
  <c r="L28" i="18"/>
  <c r="B25" i="3"/>
  <c r="B6" i="17"/>
  <c r="G3" i="6"/>
  <c r="F3" i="6"/>
  <c r="B16" i="12"/>
  <c r="B16" i="6"/>
  <c r="N157" i="13"/>
  <c r="N169" i="13"/>
  <c r="N181" i="13"/>
  <c r="N193" i="13"/>
  <c r="N205" i="13"/>
  <c r="N217" i="13"/>
  <c r="N229" i="13"/>
  <c r="N241" i="13"/>
  <c r="N253" i="13"/>
  <c r="N158" i="13"/>
  <c r="N170" i="13"/>
  <c r="N182" i="13"/>
  <c r="N194" i="13"/>
  <c r="N206" i="13"/>
  <c r="N218" i="13"/>
  <c r="N230" i="13"/>
  <c r="N242" i="13"/>
  <c r="N159" i="13"/>
  <c r="N171" i="13"/>
  <c r="N183" i="13"/>
  <c r="N195" i="13"/>
  <c r="N207" i="13"/>
  <c r="N219" i="13"/>
  <c r="N231" i="13"/>
  <c r="N243" i="13"/>
  <c r="N160" i="13"/>
  <c r="N172" i="13"/>
  <c r="N184" i="13"/>
  <c r="N196" i="13"/>
  <c r="N208" i="13"/>
  <c r="N220" i="13"/>
  <c r="N232" i="13"/>
  <c r="N244" i="13"/>
  <c r="N161" i="13"/>
  <c r="N173" i="13"/>
  <c r="N185" i="13"/>
  <c r="N197" i="13"/>
  <c r="N209" i="13"/>
  <c r="N221" i="13"/>
  <c r="N233" i="13"/>
  <c r="N245" i="13"/>
  <c r="N162" i="13"/>
  <c r="N174" i="13"/>
  <c r="N186" i="13"/>
  <c r="N198" i="13"/>
  <c r="N210" i="13"/>
  <c r="N222" i="13"/>
  <c r="N234" i="13"/>
  <c r="N246" i="13"/>
  <c r="N163" i="13"/>
  <c r="N175" i="13"/>
  <c r="N187" i="13"/>
  <c r="N199" i="13"/>
  <c r="N211" i="13"/>
  <c r="N223" i="13"/>
  <c r="N235" i="13"/>
  <c r="N247" i="13"/>
  <c r="N164" i="13"/>
  <c r="N176" i="13"/>
  <c r="N188" i="13"/>
  <c r="N200" i="13"/>
  <c r="N212" i="13"/>
  <c r="N224" i="13"/>
  <c r="N236" i="13"/>
  <c r="N248" i="13"/>
  <c r="N165" i="13"/>
  <c r="N177" i="13"/>
  <c r="N189" i="13"/>
  <c r="N201" i="13"/>
  <c r="N213" i="13"/>
  <c r="N225" i="13"/>
  <c r="N237" i="13"/>
  <c r="N249" i="13"/>
  <c r="N166" i="13"/>
  <c r="N178" i="13"/>
  <c r="N190" i="13"/>
  <c r="N202" i="13"/>
  <c r="N214" i="13"/>
  <c r="N226" i="13"/>
  <c r="N238" i="13"/>
  <c r="N250" i="13"/>
  <c r="N156" i="13"/>
  <c r="N168" i="13"/>
  <c r="N180" i="13"/>
  <c r="N192" i="13"/>
  <c r="N204" i="13"/>
  <c r="N216" i="13"/>
  <c r="N228" i="13"/>
  <c r="N240" i="13"/>
  <c r="N252" i="13"/>
  <c r="N191" i="13"/>
  <c r="N167" i="13"/>
  <c r="N203" i="13"/>
  <c r="N215" i="13"/>
  <c r="N251" i="13"/>
  <c r="N227" i="13"/>
  <c r="N239" i="13"/>
  <c r="N179" i="13"/>
  <c r="B27" i="13"/>
  <c r="N4" i="13"/>
  <c r="I4" i="6"/>
  <c r="B16" i="13"/>
  <c r="G3" i="13"/>
  <c r="F3" i="13"/>
  <c r="B16" i="10"/>
  <c r="F3" i="12"/>
  <c r="G3" i="12"/>
  <c r="I4" i="12"/>
  <c r="N4" i="12" s="1"/>
  <c r="L4" i="10"/>
  <c r="M4" i="10" s="1"/>
  <c r="O4" i="10" s="1"/>
  <c r="J28" i="10"/>
  <c r="U28" i="21" s="1"/>
  <c r="B4" i="11"/>
  <c r="B10" i="11"/>
  <c r="B11" i="11"/>
  <c r="B6" i="11"/>
  <c r="G3" i="10"/>
  <c r="F3" i="10"/>
  <c r="I25" i="1" l="1"/>
  <c r="S317" i="6"/>
  <c r="R317" i="6"/>
  <c r="Q317" i="6"/>
  <c r="O317" i="6"/>
  <c r="P317" i="6"/>
  <c r="M317" i="6"/>
  <c r="L317" i="6"/>
  <c r="G315" i="17" s="1"/>
  <c r="H315" i="17" s="1"/>
  <c r="N317" i="6"/>
  <c r="K317" i="6"/>
  <c r="B316" i="21" s="1"/>
  <c r="J317" i="6"/>
  <c r="S597" i="6"/>
  <c r="Q597" i="6"/>
  <c r="P597" i="6"/>
  <c r="O597" i="6"/>
  <c r="R597" i="6"/>
  <c r="N597" i="6"/>
  <c r="L597" i="6"/>
  <c r="M597" i="6"/>
  <c r="K597" i="6"/>
  <c r="J597" i="6"/>
  <c r="S341" i="6"/>
  <c r="O341" i="6"/>
  <c r="Q341" i="6"/>
  <c r="R341" i="6"/>
  <c r="P341" i="6"/>
  <c r="M341" i="6"/>
  <c r="N341" i="6"/>
  <c r="L341" i="6"/>
  <c r="G339" i="17" s="1"/>
  <c r="H339" i="17" s="1"/>
  <c r="J341" i="6"/>
  <c r="K341" i="6"/>
  <c r="B340" i="21" s="1"/>
  <c r="S436" i="6"/>
  <c r="Q436" i="6"/>
  <c r="R436" i="6"/>
  <c r="P436" i="6"/>
  <c r="O436" i="6"/>
  <c r="N436" i="6"/>
  <c r="M436" i="6"/>
  <c r="L436" i="6"/>
  <c r="G434" i="17" s="1"/>
  <c r="H434" i="17" s="1"/>
  <c r="J436" i="6"/>
  <c r="K436" i="6"/>
  <c r="B435" i="21" s="1"/>
  <c r="R116" i="6"/>
  <c r="S116" i="6"/>
  <c r="Q116" i="6"/>
  <c r="P116" i="6"/>
  <c r="O116" i="6"/>
  <c r="M116" i="6"/>
  <c r="N116" i="6"/>
  <c r="K116" i="6"/>
  <c r="B115" i="21" s="1"/>
  <c r="L116" i="6"/>
  <c r="G114" i="17" s="1"/>
  <c r="H114" i="17" s="1"/>
  <c r="J116" i="6"/>
  <c r="S493" i="6"/>
  <c r="R493" i="6"/>
  <c r="P493" i="6"/>
  <c r="Q493" i="6"/>
  <c r="O493" i="6"/>
  <c r="L493" i="6"/>
  <c r="G491" i="17" s="1"/>
  <c r="H491" i="17" s="1"/>
  <c r="M493" i="6"/>
  <c r="N493" i="6"/>
  <c r="K493" i="6"/>
  <c r="J493" i="6"/>
  <c r="S237" i="6"/>
  <c r="P237" i="6"/>
  <c r="R237" i="6"/>
  <c r="O237" i="6"/>
  <c r="Q237" i="6"/>
  <c r="M237" i="6"/>
  <c r="L237" i="6"/>
  <c r="G235" i="17" s="1"/>
  <c r="H235" i="17" s="1"/>
  <c r="J237" i="6"/>
  <c r="K237" i="6"/>
  <c r="B236" i="21" s="1"/>
  <c r="N237" i="6"/>
  <c r="S652" i="6"/>
  <c r="R652" i="6"/>
  <c r="P652" i="6"/>
  <c r="Q652" i="6"/>
  <c r="O652" i="6"/>
  <c r="M652" i="6"/>
  <c r="L652" i="6"/>
  <c r="N652" i="6"/>
  <c r="K652" i="6"/>
  <c r="J652" i="6"/>
  <c r="S396" i="6"/>
  <c r="Q396" i="6"/>
  <c r="R396" i="6"/>
  <c r="P396" i="6"/>
  <c r="O396" i="6"/>
  <c r="M396" i="6"/>
  <c r="L396" i="6"/>
  <c r="G394" i="17" s="1"/>
  <c r="H394" i="17" s="1"/>
  <c r="N396" i="6"/>
  <c r="J396" i="6"/>
  <c r="K396" i="6"/>
  <c r="B395" i="21" s="1"/>
  <c r="S140" i="6"/>
  <c r="Q140" i="6"/>
  <c r="R140" i="6"/>
  <c r="P140" i="6"/>
  <c r="O140" i="6"/>
  <c r="M140" i="6"/>
  <c r="K140" i="6"/>
  <c r="B139" i="21" s="1"/>
  <c r="L140" i="6"/>
  <c r="G138" i="17" s="1"/>
  <c r="H138" i="17" s="1"/>
  <c r="N140" i="6"/>
  <c r="J140" i="6"/>
  <c r="S581" i="6"/>
  <c r="Q581" i="6"/>
  <c r="P581" i="6"/>
  <c r="R581" i="6"/>
  <c r="O581" i="6"/>
  <c r="N581" i="6"/>
  <c r="L581" i="6"/>
  <c r="M581" i="6"/>
  <c r="K581" i="6"/>
  <c r="J581" i="6"/>
  <c r="S325" i="6"/>
  <c r="Q325" i="6"/>
  <c r="O325" i="6"/>
  <c r="R325" i="6"/>
  <c r="P325" i="6"/>
  <c r="M325" i="6"/>
  <c r="L325" i="6"/>
  <c r="G323" i="17" s="1"/>
  <c r="H323" i="17" s="1"/>
  <c r="N325" i="6"/>
  <c r="K325" i="6"/>
  <c r="B324" i="21" s="1"/>
  <c r="J325" i="6"/>
  <c r="S452" i="6"/>
  <c r="Q452" i="6"/>
  <c r="P452" i="6"/>
  <c r="R452" i="6"/>
  <c r="O452" i="6"/>
  <c r="N452" i="6"/>
  <c r="M452" i="6"/>
  <c r="L452" i="6"/>
  <c r="G450" i="17" s="1"/>
  <c r="H450" i="17" s="1"/>
  <c r="K452" i="6"/>
  <c r="B451" i="21" s="1"/>
  <c r="J452" i="6"/>
  <c r="S196" i="6"/>
  <c r="Q196" i="6"/>
  <c r="R196" i="6"/>
  <c r="P196" i="6"/>
  <c r="O196" i="6"/>
  <c r="M196" i="6"/>
  <c r="N196" i="6"/>
  <c r="L196" i="6"/>
  <c r="G194" i="17" s="1"/>
  <c r="H194" i="17" s="1"/>
  <c r="K196" i="6"/>
  <c r="B195" i="21" s="1"/>
  <c r="J196" i="6"/>
  <c r="S349" i="6"/>
  <c r="R349" i="6"/>
  <c r="Q349" i="6"/>
  <c r="O349" i="6"/>
  <c r="P349" i="6"/>
  <c r="M349" i="6"/>
  <c r="L349" i="6"/>
  <c r="G347" i="17" s="1"/>
  <c r="H347" i="17" s="1"/>
  <c r="K349" i="6"/>
  <c r="B348" i="21" s="1"/>
  <c r="J349" i="6"/>
  <c r="N349" i="6"/>
  <c r="S604" i="6"/>
  <c r="R604" i="6"/>
  <c r="Q604" i="6"/>
  <c r="P604" i="6"/>
  <c r="O604" i="6"/>
  <c r="N604" i="6"/>
  <c r="M604" i="6"/>
  <c r="K604" i="6"/>
  <c r="L604" i="6"/>
  <c r="J604" i="6"/>
  <c r="S348" i="6"/>
  <c r="Q348" i="6"/>
  <c r="R348" i="6"/>
  <c r="P348" i="6"/>
  <c r="O348" i="6"/>
  <c r="M348" i="6"/>
  <c r="N348" i="6"/>
  <c r="K348" i="6"/>
  <c r="B347" i="21" s="1"/>
  <c r="L348" i="6"/>
  <c r="G346" i="17" s="1"/>
  <c r="H346" i="17" s="1"/>
  <c r="J348" i="6"/>
  <c r="S674" i="6"/>
  <c r="R674" i="6"/>
  <c r="P674" i="6"/>
  <c r="Q674" i="6"/>
  <c r="O674" i="6"/>
  <c r="N674" i="6"/>
  <c r="M674" i="6"/>
  <c r="K674" i="6"/>
  <c r="L674" i="6"/>
  <c r="J674" i="6"/>
  <c r="S610" i="6"/>
  <c r="R610" i="6"/>
  <c r="P610" i="6"/>
  <c r="Q610" i="6"/>
  <c r="N610" i="6"/>
  <c r="O610" i="6"/>
  <c r="L610" i="6"/>
  <c r="M610" i="6"/>
  <c r="K610" i="6"/>
  <c r="J610" i="6"/>
  <c r="S546" i="6"/>
  <c r="R546" i="6"/>
  <c r="P546" i="6"/>
  <c r="Q546" i="6"/>
  <c r="N546" i="6"/>
  <c r="O546" i="6"/>
  <c r="L546" i="6"/>
  <c r="G544" i="17" s="1"/>
  <c r="H544" i="17" s="1"/>
  <c r="M546" i="6"/>
  <c r="K546" i="6"/>
  <c r="J546" i="6"/>
  <c r="S482" i="6"/>
  <c r="R482" i="6"/>
  <c r="Q482" i="6"/>
  <c r="P482" i="6"/>
  <c r="N482" i="6"/>
  <c r="O482" i="6"/>
  <c r="L482" i="6"/>
  <c r="G480" i="17" s="1"/>
  <c r="H480" i="17" s="1"/>
  <c r="M482" i="6"/>
  <c r="K482" i="6"/>
  <c r="J482" i="6"/>
  <c r="S418" i="6"/>
  <c r="R418" i="6"/>
  <c r="Q418" i="6"/>
  <c r="P418" i="6"/>
  <c r="N418" i="6"/>
  <c r="O418" i="6"/>
  <c r="L418" i="6"/>
  <c r="G416" i="17" s="1"/>
  <c r="H416" i="17" s="1"/>
  <c r="M418" i="6"/>
  <c r="K418" i="6"/>
  <c r="B417" i="21" s="1"/>
  <c r="J418" i="6"/>
  <c r="S354" i="6"/>
  <c r="R354" i="6"/>
  <c r="Q354" i="6"/>
  <c r="P354" i="6"/>
  <c r="O354" i="6"/>
  <c r="N354" i="6"/>
  <c r="L354" i="6"/>
  <c r="G352" i="17" s="1"/>
  <c r="H352" i="17" s="1"/>
  <c r="M354" i="6"/>
  <c r="K354" i="6"/>
  <c r="B353" i="21" s="1"/>
  <c r="J354" i="6"/>
  <c r="S290" i="6"/>
  <c r="R290" i="6"/>
  <c r="Q290" i="6"/>
  <c r="P290" i="6"/>
  <c r="O290" i="6"/>
  <c r="N290" i="6"/>
  <c r="L290" i="6"/>
  <c r="G288" i="17" s="1"/>
  <c r="H288" i="17" s="1"/>
  <c r="K290" i="6"/>
  <c r="B289" i="21" s="1"/>
  <c r="M290" i="6"/>
  <c r="J290" i="6"/>
  <c r="S226" i="6"/>
  <c r="R226" i="6"/>
  <c r="Q226" i="6"/>
  <c r="P226" i="6"/>
  <c r="O226" i="6"/>
  <c r="N226" i="6"/>
  <c r="L226" i="6"/>
  <c r="G224" i="17" s="1"/>
  <c r="H224" i="17" s="1"/>
  <c r="K226" i="6"/>
  <c r="B225" i="21" s="1"/>
  <c r="M226" i="6"/>
  <c r="J226" i="6"/>
  <c r="S162" i="6"/>
  <c r="R162" i="6"/>
  <c r="Q162" i="6"/>
  <c r="P162" i="6"/>
  <c r="O162" i="6"/>
  <c r="N162" i="6"/>
  <c r="L162" i="6"/>
  <c r="G160" i="17" s="1"/>
  <c r="H160" i="17" s="1"/>
  <c r="M162" i="6"/>
  <c r="J162" i="6"/>
  <c r="K162" i="6"/>
  <c r="B161" i="21" s="1"/>
  <c r="S673" i="6"/>
  <c r="R673" i="6"/>
  <c r="Q673" i="6"/>
  <c r="P673" i="6"/>
  <c r="O673" i="6"/>
  <c r="L673" i="6"/>
  <c r="M673" i="6"/>
  <c r="N673" i="6"/>
  <c r="K673" i="6"/>
  <c r="J673" i="6"/>
  <c r="S609" i="6"/>
  <c r="R609" i="6"/>
  <c r="Q609" i="6"/>
  <c r="P609" i="6"/>
  <c r="O609" i="6"/>
  <c r="L609" i="6"/>
  <c r="N609" i="6"/>
  <c r="M609" i="6"/>
  <c r="K609" i="6"/>
  <c r="J609" i="6"/>
  <c r="S545" i="6"/>
  <c r="R545" i="6"/>
  <c r="Q545" i="6"/>
  <c r="P545" i="6"/>
  <c r="O545" i="6"/>
  <c r="L545" i="6"/>
  <c r="G543" i="17" s="1"/>
  <c r="H543" i="17" s="1"/>
  <c r="M545" i="6"/>
  <c r="N545" i="6"/>
  <c r="K545" i="6"/>
  <c r="J545" i="6"/>
  <c r="S481" i="6"/>
  <c r="R481" i="6"/>
  <c r="Q481" i="6"/>
  <c r="P481" i="6"/>
  <c r="O481" i="6"/>
  <c r="N481" i="6"/>
  <c r="L481" i="6"/>
  <c r="G479" i="17" s="1"/>
  <c r="H479" i="17" s="1"/>
  <c r="M481" i="6"/>
  <c r="K481" i="6"/>
  <c r="J481" i="6"/>
  <c r="S417" i="6"/>
  <c r="R417" i="6"/>
  <c r="Q417" i="6"/>
  <c r="P417" i="6"/>
  <c r="O417" i="6"/>
  <c r="N417" i="6"/>
  <c r="L417" i="6"/>
  <c r="G415" i="17" s="1"/>
  <c r="H415" i="17" s="1"/>
  <c r="M417" i="6"/>
  <c r="K417" i="6"/>
  <c r="B416" i="21" s="1"/>
  <c r="J417" i="6"/>
  <c r="S353" i="6"/>
  <c r="R353" i="6"/>
  <c r="Q353" i="6"/>
  <c r="P353" i="6"/>
  <c r="O353" i="6"/>
  <c r="N353" i="6"/>
  <c r="L353" i="6"/>
  <c r="G351" i="17" s="1"/>
  <c r="H351" i="17" s="1"/>
  <c r="K353" i="6"/>
  <c r="B352" i="21" s="1"/>
  <c r="M353" i="6"/>
  <c r="J353" i="6"/>
  <c r="S289" i="6"/>
  <c r="R289" i="6"/>
  <c r="Q289" i="6"/>
  <c r="P289" i="6"/>
  <c r="O289" i="6"/>
  <c r="N289" i="6"/>
  <c r="L289" i="6"/>
  <c r="G287" i="17" s="1"/>
  <c r="H287" i="17" s="1"/>
  <c r="M289" i="6"/>
  <c r="K289" i="6"/>
  <c r="B288" i="21" s="1"/>
  <c r="J289" i="6"/>
  <c r="S225" i="6"/>
  <c r="R225" i="6"/>
  <c r="Q225" i="6"/>
  <c r="P225" i="6"/>
  <c r="O225" i="6"/>
  <c r="N225" i="6"/>
  <c r="L225" i="6"/>
  <c r="G223" i="17" s="1"/>
  <c r="H223" i="17" s="1"/>
  <c r="M225" i="6"/>
  <c r="K225" i="6"/>
  <c r="B224" i="21" s="1"/>
  <c r="J225" i="6"/>
  <c r="S161" i="6"/>
  <c r="R161" i="6"/>
  <c r="Q161" i="6"/>
  <c r="P161" i="6"/>
  <c r="O161" i="6"/>
  <c r="N161" i="6"/>
  <c r="L161" i="6"/>
  <c r="G159" i="17" s="1"/>
  <c r="H159" i="17" s="1"/>
  <c r="M161" i="6"/>
  <c r="K161" i="6"/>
  <c r="B160" i="21" s="1"/>
  <c r="J161" i="6"/>
  <c r="S672" i="6"/>
  <c r="Q672" i="6"/>
  <c r="R672" i="6"/>
  <c r="P672" i="6"/>
  <c r="O672" i="6"/>
  <c r="M672" i="6"/>
  <c r="N672" i="6"/>
  <c r="K672" i="6"/>
  <c r="L672" i="6"/>
  <c r="J672" i="6"/>
  <c r="S608" i="6"/>
  <c r="Q608" i="6"/>
  <c r="R608" i="6"/>
  <c r="P608" i="6"/>
  <c r="O608" i="6"/>
  <c r="N608" i="6"/>
  <c r="M608" i="6"/>
  <c r="L608" i="6"/>
  <c r="K608" i="6"/>
  <c r="J608" i="6"/>
  <c r="S544" i="6"/>
  <c r="Q544" i="6"/>
  <c r="R544" i="6"/>
  <c r="P544" i="6"/>
  <c r="O544" i="6"/>
  <c r="M544" i="6"/>
  <c r="N544" i="6"/>
  <c r="K544" i="6"/>
  <c r="L544" i="6"/>
  <c r="G542" i="17" s="1"/>
  <c r="H542" i="17" s="1"/>
  <c r="J544" i="6"/>
  <c r="S480" i="6"/>
  <c r="Q480" i="6"/>
  <c r="R480" i="6"/>
  <c r="P480" i="6"/>
  <c r="O480" i="6"/>
  <c r="N480" i="6"/>
  <c r="M480" i="6"/>
  <c r="L480" i="6"/>
  <c r="G478" i="17" s="1"/>
  <c r="H478" i="17" s="1"/>
  <c r="K480" i="6"/>
  <c r="J480" i="6"/>
  <c r="S416" i="6"/>
  <c r="Q416" i="6"/>
  <c r="R416" i="6"/>
  <c r="P416" i="6"/>
  <c r="O416" i="6"/>
  <c r="N416" i="6"/>
  <c r="M416" i="6"/>
  <c r="L416" i="6"/>
  <c r="G414" i="17" s="1"/>
  <c r="H414" i="17" s="1"/>
  <c r="K416" i="6"/>
  <c r="B415" i="21" s="1"/>
  <c r="J416" i="6"/>
  <c r="S352" i="6"/>
  <c r="Q352" i="6"/>
  <c r="R352" i="6"/>
  <c r="P352" i="6"/>
  <c r="O352" i="6"/>
  <c r="N352" i="6"/>
  <c r="M352" i="6"/>
  <c r="L352" i="6"/>
  <c r="G350" i="17" s="1"/>
  <c r="H350" i="17" s="1"/>
  <c r="K352" i="6"/>
  <c r="B351" i="21" s="1"/>
  <c r="J352" i="6"/>
  <c r="S288" i="6"/>
  <c r="Q288" i="6"/>
  <c r="R288" i="6"/>
  <c r="O288" i="6"/>
  <c r="P288" i="6"/>
  <c r="N288" i="6"/>
  <c r="M288" i="6"/>
  <c r="L288" i="6"/>
  <c r="G286" i="17" s="1"/>
  <c r="H286" i="17" s="1"/>
  <c r="K288" i="6"/>
  <c r="B287" i="21" s="1"/>
  <c r="J288" i="6"/>
  <c r="S224" i="6"/>
  <c r="Q224" i="6"/>
  <c r="R224" i="6"/>
  <c r="O224" i="6"/>
  <c r="P224" i="6"/>
  <c r="N224" i="6"/>
  <c r="M224" i="6"/>
  <c r="L224" i="6"/>
  <c r="G222" i="17" s="1"/>
  <c r="H222" i="17" s="1"/>
  <c r="K224" i="6"/>
  <c r="B223" i="21" s="1"/>
  <c r="J224" i="6"/>
  <c r="S160" i="6"/>
  <c r="R160" i="6"/>
  <c r="Q160" i="6"/>
  <c r="O160" i="6"/>
  <c r="P160" i="6"/>
  <c r="N160" i="6"/>
  <c r="M160" i="6"/>
  <c r="L160" i="6"/>
  <c r="G158" i="17" s="1"/>
  <c r="H158" i="17" s="1"/>
  <c r="J160" i="6"/>
  <c r="K160" i="6"/>
  <c r="B159" i="21" s="1"/>
  <c r="S671" i="6"/>
  <c r="R671" i="6"/>
  <c r="Q671" i="6"/>
  <c r="P671" i="6"/>
  <c r="O671" i="6"/>
  <c r="N671" i="6"/>
  <c r="M671" i="6"/>
  <c r="L671" i="6"/>
  <c r="K671" i="6"/>
  <c r="J671" i="6"/>
  <c r="S607" i="6"/>
  <c r="R607" i="6"/>
  <c r="Q607" i="6"/>
  <c r="P607" i="6"/>
  <c r="N607" i="6"/>
  <c r="O607" i="6"/>
  <c r="M607" i="6"/>
  <c r="L607" i="6"/>
  <c r="K607" i="6"/>
  <c r="J607" i="6"/>
  <c r="S543" i="6"/>
  <c r="R543" i="6"/>
  <c r="Q543" i="6"/>
  <c r="N543" i="6"/>
  <c r="O543" i="6"/>
  <c r="P543" i="6"/>
  <c r="M543" i="6"/>
  <c r="L543" i="6"/>
  <c r="G541" i="17" s="1"/>
  <c r="H541" i="17" s="1"/>
  <c r="K543" i="6"/>
  <c r="J543" i="6"/>
  <c r="S479" i="6"/>
  <c r="R479" i="6"/>
  <c r="Q479" i="6"/>
  <c r="P479" i="6"/>
  <c r="N479" i="6"/>
  <c r="O479" i="6"/>
  <c r="M479" i="6"/>
  <c r="L479" i="6"/>
  <c r="G477" i="17" s="1"/>
  <c r="H477" i="17" s="1"/>
  <c r="K479" i="6"/>
  <c r="J479" i="6"/>
  <c r="S415" i="6"/>
  <c r="R415" i="6"/>
  <c r="Q415" i="6"/>
  <c r="P415" i="6"/>
  <c r="N415" i="6"/>
  <c r="O415" i="6"/>
  <c r="M415" i="6"/>
  <c r="L415" i="6"/>
  <c r="G413" i="17" s="1"/>
  <c r="H413" i="17" s="1"/>
  <c r="K415" i="6"/>
  <c r="B414" i="21" s="1"/>
  <c r="J415" i="6"/>
  <c r="S351" i="6"/>
  <c r="R351" i="6"/>
  <c r="Q351" i="6"/>
  <c r="O351" i="6"/>
  <c r="N351" i="6"/>
  <c r="P351" i="6"/>
  <c r="M351" i="6"/>
  <c r="L351" i="6"/>
  <c r="G349" i="17" s="1"/>
  <c r="H349" i="17" s="1"/>
  <c r="J351" i="6"/>
  <c r="K351" i="6"/>
  <c r="B350" i="21" s="1"/>
  <c r="S287" i="6"/>
  <c r="R287" i="6"/>
  <c r="Q287" i="6"/>
  <c r="P287" i="6"/>
  <c r="O287" i="6"/>
  <c r="N287" i="6"/>
  <c r="M287" i="6"/>
  <c r="L287" i="6"/>
  <c r="G285" i="17" s="1"/>
  <c r="H285" i="17" s="1"/>
  <c r="J287" i="6"/>
  <c r="K287" i="6"/>
  <c r="B286" i="21" s="1"/>
  <c r="S223" i="6"/>
  <c r="R223" i="6"/>
  <c r="Q223" i="6"/>
  <c r="P223" i="6"/>
  <c r="O223" i="6"/>
  <c r="N223" i="6"/>
  <c r="M223" i="6"/>
  <c r="L223" i="6"/>
  <c r="G221" i="17" s="1"/>
  <c r="H221" i="17" s="1"/>
  <c r="J223" i="6"/>
  <c r="K223" i="6"/>
  <c r="B222" i="21" s="1"/>
  <c r="S159" i="6"/>
  <c r="Q159" i="6"/>
  <c r="R159" i="6"/>
  <c r="P159" i="6"/>
  <c r="O159" i="6"/>
  <c r="N159" i="6"/>
  <c r="M159" i="6"/>
  <c r="K159" i="6"/>
  <c r="B158" i="21" s="1"/>
  <c r="L159" i="6"/>
  <c r="G157" i="17" s="1"/>
  <c r="H157" i="17" s="1"/>
  <c r="J159" i="6"/>
  <c r="S670" i="6"/>
  <c r="R670" i="6"/>
  <c r="Q670" i="6"/>
  <c r="P670" i="6"/>
  <c r="O670" i="6"/>
  <c r="N670" i="6"/>
  <c r="L670" i="6"/>
  <c r="M670" i="6"/>
  <c r="K670" i="6"/>
  <c r="J670" i="6"/>
  <c r="S606" i="6"/>
  <c r="R606" i="6"/>
  <c r="Q606" i="6"/>
  <c r="P606" i="6"/>
  <c r="N606" i="6"/>
  <c r="O606" i="6"/>
  <c r="L606" i="6"/>
  <c r="M606" i="6"/>
  <c r="K606" i="6"/>
  <c r="J606" i="6"/>
  <c r="S542" i="6"/>
  <c r="R542" i="6"/>
  <c r="Q542" i="6"/>
  <c r="P542" i="6"/>
  <c r="N542" i="6"/>
  <c r="O542" i="6"/>
  <c r="L542" i="6"/>
  <c r="G540" i="17" s="1"/>
  <c r="H540" i="17" s="1"/>
  <c r="M542" i="6"/>
  <c r="K542" i="6"/>
  <c r="J542" i="6"/>
  <c r="S478" i="6"/>
  <c r="R478" i="6"/>
  <c r="P478" i="6"/>
  <c r="N478" i="6"/>
  <c r="O478" i="6"/>
  <c r="Q478" i="6"/>
  <c r="L478" i="6"/>
  <c r="G476" i="17" s="1"/>
  <c r="H476" i="17" s="1"/>
  <c r="M478" i="6"/>
  <c r="K478" i="6"/>
  <c r="J478" i="6"/>
  <c r="S414" i="6"/>
  <c r="R414" i="6"/>
  <c r="P414" i="6"/>
  <c r="Q414" i="6"/>
  <c r="N414" i="6"/>
  <c r="O414" i="6"/>
  <c r="L414" i="6"/>
  <c r="G412" i="17" s="1"/>
  <c r="H412" i="17" s="1"/>
  <c r="M414" i="6"/>
  <c r="K414" i="6"/>
  <c r="B413" i="21" s="1"/>
  <c r="J414" i="6"/>
  <c r="S350" i="6"/>
  <c r="R350" i="6"/>
  <c r="O350" i="6"/>
  <c r="P350" i="6"/>
  <c r="N350" i="6"/>
  <c r="Q350" i="6"/>
  <c r="M350" i="6"/>
  <c r="L350" i="6"/>
  <c r="G348" i="17" s="1"/>
  <c r="H348" i="17" s="1"/>
  <c r="K350" i="6"/>
  <c r="B349" i="21" s="1"/>
  <c r="J350" i="6"/>
  <c r="S286" i="6"/>
  <c r="R286" i="6"/>
  <c r="P286" i="6"/>
  <c r="O286" i="6"/>
  <c r="Q286" i="6"/>
  <c r="N286" i="6"/>
  <c r="L286" i="6"/>
  <c r="G284" i="17" s="1"/>
  <c r="H284" i="17" s="1"/>
  <c r="M286" i="6"/>
  <c r="K286" i="6"/>
  <c r="B285" i="21" s="1"/>
  <c r="J286" i="6"/>
  <c r="S222" i="6"/>
  <c r="R222" i="6"/>
  <c r="P222" i="6"/>
  <c r="O222" i="6"/>
  <c r="N222" i="6"/>
  <c r="Q222" i="6"/>
  <c r="M222" i="6"/>
  <c r="L222" i="6"/>
  <c r="G220" i="17" s="1"/>
  <c r="H220" i="17" s="1"/>
  <c r="K222" i="6"/>
  <c r="B221" i="21" s="1"/>
  <c r="J222" i="6"/>
  <c r="S158" i="6"/>
  <c r="R158" i="6"/>
  <c r="Q158" i="6"/>
  <c r="P158" i="6"/>
  <c r="O158" i="6"/>
  <c r="N158" i="6"/>
  <c r="M158" i="6"/>
  <c r="K158" i="6"/>
  <c r="B157" i="21" s="1"/>
  <c r="L158" i="6"/>
  <c r="G156" i="17" s="1"/>
  <c r="H156" i="17" s="1"/>
  <c r="J158" i="6"/>
  <c r="S675" i="6"/>
  <c r="R675" i="6"/>
  <c r="P675" i="6"/>
  <c r="Q675" i="6"/>
  <c r="N675" i="6"/>
  <c r="O675" i="6"/>
  <c r="L675" i="6"/>
  <c r="M675" i="6"/>
  <c r="K675" i="6"/>
  <c r="J675" i="6"/>
  <c r="S611" i="6"/>
  <c r="R611" i="6"/>
  <c r="O611" i="6"/>
  <c r="Q611" i="6"/>
  <c r="P611" i="6"/>
  <c r="N611" i="6"/>
  <c r="L611" i="6"/>
  <c r="M611" i="6"/>
  <c r="K611" i="6"/>
  <c r="J611" i="6"/>
  <c r="S547" i="6"/>
  <c r="R547" i="6"/>
  <c r="Q547" i="6"/>
  <c r="P547" i="6"/>
  <c r="O547" i="6"/>
  <c r="N547" i="6"/>
  <c r="L547" i="6"/>
  <c r="G545" i="17" s="1"/>
  <c r="H545" i="17" s="1"/>
  <c r="M547" i="6"/>
  <c r="K547" i="6"/>
  <c r="J547" i="6"/>
  <c r="S483" i="6"/>
  <c r="R483" i="6"/>
  <c r="Q483" i="6"/>
  <c r="P483" i="6"/>
  <c r="O483" i="6"/>
  <c r="N483" i="6"/>
  <c r="L483" i="6"/>
  <c r="G481" i="17" s="1"/>
  <c r="H481" i="17" s="1"/>
  <c r="M483" i="6"/>
  <c r="K483" i="6"/>
  <c r="J483" i="6"/>
  <c r="S419" i="6"/>
  <c r="R419" i="6"/>
  <c r="Q419" i="6"/>
  <c r="P419" i="6"/>
  <c r="O419" i="6"/>
  <c r="N419" i="6"/>
  <c r="L419" i="6"/>
  <c r="G417" i="17" s="1"/>
  <c r="H417" i="17" s="1"/>
  <c r="M419" i="6"/>
  <c r="K419" i="6"/>
  <c r="B418" i="21" s="1"/>
  <c r="J419" i="6"/>
  <c r="S355" i="6"/>
  <c r="R355" i="6"/>
  <c r="Q355" i="6"/>
  <c r="P355" i="6"/>
  <c r="O355" i="6"/>
  <c r="N355" i="6"/>
  <c r="M355" i="6"/>
  <c r="L355" i="6"/>
  <c r="G353" i="17" s="1"/>
  <c r="H353" i="17" s="1"/>
  <c r="J355" i="6"/>
  <c r="K355" i="6"/>
  <c r="B354" i="21" s="1"/>
  <c r="S291" i="6"/>
  <c r="R291" i="6"/>
  <c r="Q291" i="6"/>
  <c r="P291" i="6"/>
  <c r="O291" i="6"/>
  <c r="N291" i="6"/>
  <c r="M291" i="6"/>
  <c r="L291" i="6"/>
  <c r="G289" i="17" s="1"/>
  <c r="H289" i="17" s="1"/>
  <c r="J291" i="6"/>
  <c r="K291" i="6"/>
  <c r="B290" i="21" s="1"/>
  <c r="S227" i="6"/>
  <c r="R227" i="6"/>
  <c r="Q227" i="6"/>
  <c r="P227" i="6"/>
  <c r="O227" i="6"/>
  <c r="N227" i="6"/>
  <c r="M227" i="6"/>
  <c r="L227" i="6"/>
  <c r="G225" i="17" s="1"/>
  <c r="H225" i="17" s="1"/>
  <c r="J227" i="6"/>
  <c r="K227" i="6"/>
  <c r="B226" i="21" s="1"/>
  <c r="S163" i="6"/>
  <c r="R163" i="6"/>
  <c r="Q163" i="6"/>
  <c r="P163" i="6"/>
  <c r="O163" i="6"/>
  <c r="N163" i="6"/>
  <c r="M163" i="6"/>
  <c r="L163" i="6"/>
  <c r="G161" i="17" s="1"/>
  <c r="H161" i="17" s="1"/>
  <c r="J163" i="6"/>
  <c r="K163" i="6"/>
  <c r="B162" i="21" s="1"/>
  <c r="S285" i="6"/>
  <c r="R285" i="6"/>
  <c r="P285" i="6"/>
  <c r="Q285" i="6"/>
  <c r="O285" i="6"/>
  <c r="M285" i="6"/>
  <c r="L285" i="6"/>
  <c r="G283" i="17" s="1"/>
  <c r="H283" i="17" s="1"/>
  <c r="N285" i="6"/>
  <c r="K285" i="6"/>
  <c r="B284" i="21" s="1"/>
  <c r="J285" i="6"/>
  <c r="S565" i="6"/>
  <c r="Q565" i="6"/>
  <c r="P565" i="6"/>
  <c r="O565" i="6"/>
  <c r="R565" i="6"/>
  <c r="N565" i="6"/>
  <c r="L565" i="6"/>
  <c r="G563" i="17" s="1"/>
  <c r="H563" i="17" s="1"/>
  <c r="M565" i="6"/>
  <c r="K565" i="6"/>
  <c r="J565" i="6"/>
  <c r="S309" i="6"/>
  <c r="O309" i="6"/>
  <c r="Q309" i="6"/>
  <c r="R309" i="6"/>
  <c r="P309" i="6"/>
  <c r="M309" i="6"/>
  <c r="L309" i="6"/>
  <c r="G307" i="17" s="1"/>
  <c r="H307" i="17" s="1"/>
  <c r="N309" i="6"/>
  <c r="K309" i="6"/>
  <c r="B308" i="21" s="1"/>
  <c r="J309" i="6"/>
  <c r="S404" i="6"/>
  <c r="Q404" i="6"/>
  <c r="R404" i="6"/>
  <c r="P404" i="6"/>
  <c r="O404" i="6"/>
  <c r="N404" i="6"/>
  <c r="M404" i="6"/>
  <c r="L404" i="6"/>
  <c r="G402" i="17" s="1"/>
  <c r="H402" i="17" s="1"/>
  <c r="K404" i="6"/>
  <c r="B403" i="21" s="1"/>
  <c r="J404" i="6"/>
  <c r="S461" i="6"/>
  <c r="R461" i="6"/>
  <c r="Q461" i="6"/>
  <c r="P461" i="6"/>
  <c r="O461" i="6"/>
  <c r="N461" i="6"/>
  <c r="L461" i="6"/>
  <c r="G459" i="17" s="1"/>
  <c r="H459" i="17" s="1"/>
  <c r="M461" i="6"/>
  <c r="J461" i="6"/>
  <c r="K461" i="6"/>
  <c r="B460" i="21" s="1"/>
  <c r="S205" i="6"/>
  <c r="R205" i="6"/>
  <c r="P205" i="6"/>
  <c r="O205" i="6"/>
  <c r="Q205" i="6"/>
  <c r="M205" i="6"/>
  <c r="N205" i="6"/>
  <c r="L205" i="6"/>
  <c r="G203" i="17" s="1"/>
  <c r="H203" i="17" s="1"/>
  <c r="J205" i="6"/>
  <c r="K205" i="6"/>
  <c r="B204" i="21" s="1"/>
  <c r="S620" i="6"/>
  <c r="R620" i="6"/>
  <c r="Q620" i="6"/>
  <c r="P620" i="6"/>
  <c r="O620" i="6"/>
  <c r="M620" i="6"/>
  <c r="N620" i="6"/>
  <c r="L620" i="6"/>
  <c r="K620" i="6"/>
  <c r="J620" i="6"/>
  <c r="S364" i="6"/>
  <c r="Q364" i="6"/>
  <c r="R364" i="6"/>
  <c r="P364" i="6"/>
  <c r="O364" i="6"/>
  <c r="N364" i="6"/>
  <c r="L364" i="6"/>
  <c r="G362" i="17" s="1"/>
  <c r="H362" i="17" s="1"/>
  <c r="M364" i="6"/>
  <c r="K364" i="6"/>
  <c r="B363" i="21" s="1"/>
  <c r="J364" i="6"/>
  <c r="R108" i="6"/>
  <c r="S108" i="6"/>
  <c r="Q108" i="6"/>
  <c r="P108" i="6"/>
  <c r="O108" i="6"/>
  <c r="M108" i="6"/>
  <c r="K108" i="6"/>
  <c r="B107" i="21" s="1"/>
  <c r="N108" i="6"/>
  <c r="L108" i="6"/>
  <c r="G106" i="17" s="1"/>
  <c r="H106" i="17" s="1"/>
  <c r="J108" i="6"/>
  <c r="S549" i="6"/>
  <c r="Q549" i="6"/>
  <c r="R549" i="6"/>
  <c r="P549" i="6"/>
  <c r="O549" i="6"/>
  <c r="N549" i="6"/>
  <c r="L549" i="6"/>
  <c r="G547" i="17" s="1"/>
  <c r="H547" i="17" s="1"/>
  <c r="M549" i="6"/>
  <c r="J549" i="6"/>
  <c r="K549" i="6"/>
  <c r="S293" i="6"/>
  <c r="P293" i="6"/>
  <c r="Q293" i="6"/>
  <c r="O293" i="6"/>
  <c r="R293" i="6"/>
  <c r="M293" i="6"/>
  <c r="N293" i="6"/>
  <c r="L293" i="6"/>
  <c r="G291" i="17" s="1"/>
  <c r="H291" i="17" s="1"/>
  <c r="K293" i="6"/>
  <c r="B292" i="21" s="1"/>
  <c r="J293" i="6"/>
  <c r="S676" i="6"/>
  <c r="Q676" i="6"/>
  <c r="R676" i="6"/>
  <c r="P676" i="6"/>
  <c r="O676" i="6"/>
  <c r="N676" i="6"/>
  <c r="M676" i="6"/>
  <c r="K676" i="6"/>
  <c r="L676" i="6"/>
  <c r="J676" i="6"/>
  <c r="S420" i="6"/>
  <c r="Q420" i="6"/>
  <c r="P420" i="6"/>
  <c r="R420" i="6"/>
  <c r="O420" i="6"/>
  <c r="N420" i="6"/>
  <c r="M420" i="6"/>
  <c r="L420" i="6"/>
  <c r="G418" i="17" s="1"/>
  <c r="H418" i="17" s="1"/>
  <c r="K420" i="6"/>
  <c r="B419" i="21" s="1"/>
  <c r="J420" i="6"/>
  <c r="S164" i="6"/>
  <c r="Q164" i="6"/>
  <c r="R164" i="6"/>
  <c r="P164" i="6"/>
  <c r="O164" i="6"/>
  <c r="M164" i="6"/>
  <c r="N164" i="6"/>
  <c r="K164" i="6"/>
  <c r="B163" i="21" s="1"/>
  <c r="L164" i="6"/>
  <c r="G162" i="17" s="1"/>
  <c r="H162" i="17" s="1"/>
  <c r="J164" i="6"/>
  <c r="S253" i="6"/>
  <c r="R253" i="6"/>
  <c r="P253" i="6"/>
  <c r="Q253" i="6"/>
  <c r="O253" i="6"/>
  <c r="M253" i="6"/>
  <c r="N253" i="6"/>
  <c r="L253" i="6"/>
  <c r="G251" i="17" s="1"/>
  <c r="H251" i="17" s="1"/>
  <c r="K253" i="6"/>
  <c r="B252" i="21" s="1"/>
  <c r="J253" i="6"/>
  <c r="S572" i="6"/>
  <c r="R572" i="6"/>
  <c r="P572" i="6"/>
  <c r="Q572" i="6"/>
  <c r="O572" i="6"/>
  <c r="N572" i="6"/>
  <c r="M572" i="6"/>
  <c r="L572" i="6"/>
  <c r="G570" i="17" s="1"/>
  <c r="H570" i="17" s="1"/>
  <c r="K572" i="6"/>
  <c r="J572" i="6"/>
  <c r="S316" i="6"/>
  <c r="Q316" i="6"/>
  <c r="R316" i="6"/>
  <c r="P316" i="6"/>
  <c r="O316" i="6"/>
  <c r="N316" i="6"/>
  <c r="M316" i="6"/>
  <c r="L316" i="6"/>
  <c r="G314" i="17" s="1"/>
  <c r="H314" i="17" s="1"/>
  <c r="K316" i="6"/>
  <c r="B315" i="21" s="1"/>
  <c r="J316" i="6"/>
  <c r="S666" i="6"/>
  <c r="R666" i="6"/>
  <c r="Q666" i="6"/>
  <c r="P666" i="6"/>
  <c r="O666" i="6"/>
  <c r="N666" i="6"/>
  <c r="M666" i="6"/>
  <c r="K666" i="6"/>
  <c r="L666" i="6"/>
  <c r="J666" i="6"/>
  <c r="S602" i="6"/>
  <c r="R602" i="6"/>
  <c r="Q602" i="6"/>
  <c r="P602" i="6"/>
  <c r="N602" i="6"/>
  <c r="O602" i="6"/>
  <c r="L602" i="6"/>
  <c r="M602" i="6"/>
  <c r="K602" i="6"/>
  <c r="J602" i="6"/>
  <c r="S538" i="6"/>
  <c r="R538" i="6"/>
  <c r="P538" i="6"/>
  <c r="Q538" i="6"/>
  <c r="N538" i="6"/>
  <c r="O538" i="6"/>
  <c r="L538" i="6"/>
  <c r="G536" i="17" s="1"/>
  <c r="H536" i="17" s="1"/>
  <c r="M538" i="6"/>
  <c r="K538" i="6"/>
  <c r="J538" i="6"/>
  <c r="S474" i="6"/>
  <c r="R474" i="6"/>
  <c r="P474" i="6"/>
  <c r="Q474" i="6"/>
  <c r="N474" i="6"/>
  <c r="O474" i="6"/>
  <c r="L474" i="6"/>
  <c r="G472" i="17" s="1"/>
  <c r="H472" i="17" s="1"/>
  <c r="M474" i="6"/>
  <c r="K474" i="6"/>
  <c r="J474" i="6"/>
  <c r="S410" i="6"/>
  <c r="R410" i="6"/>
  <c r="P410" i="6"/>
  <c r="Q410" i="6"/>
  <c r="N410" i="6"/>
  <c r="O410" i="6"/>
  <c r="L410" i="6"/>
  <c r="G408" i="17" s="1"/>
  <c r="H408" i="17" s="1"/>
  <c r="M410" i="6"/>
  <c r="K410" i="6"/>
  <c r="B409" i="21" s="1"/>
  <c r="J410" i="6"/>
  <c r="S346" i="6"/>
  <c r="R346" i="6"/>
  <c r="P346" i="6"/>
  <c r="Q346" i="6"/>
  <c r="O346" i="6"/>
  <c r="N346" i="6"/>
  <c r="L346" i="6"/>
  <c r="G344" i="17" s="1"/>
  <c r="H344" i="17" s="1"/>
  <c r="M346" i="6"/>
  <c r="K346" i="6"/>
  <c r="B345" i="21" s="1"/>
  <c r="J346" i="6"/>
  <c r="S282" i="6"/>
  <c r="R282" i="6"/>
  <c r="P282" i="6"/>
  <c r="Q282" i="6"/>
  <c r="O282" i="6"/>
  <c r="N282" i="6"/>
  <c r="L282" i="6"/>
  <c r="G280" i="17" s="1"/>
  <c r="H280" i="17" s="1"/>
  <c r="M282" i="6"/>
  <c r="K282" i="6"/>
  <c r="B281" i="21" s="1"/>
  <c r="J282" i="6"/>
  <c r="S218" i="6"/>
  <c r="R218" i="6"/>
  <c r="P218" i="6"/>
  <c r="Q218" i="6"/>
  <c r="O218" i="6"/>
  <c r="N218" i="6"/>
  <c r="M218" i="6"/>
  <c r="L218" i="6"/>
  <c r="G216" i="17" s="1"/>
  <c r="H216" i="17" s="1"/>
  <c r="K218" i="6"/>
  <c r="B217" i="21" s="1"/>
  <c r="J218" i="6"/>
  <c r="S154" i="6"/>
  <c r="R154" i="6"/>
  <c r="Q154" i="6"/>
  <c r="P154" i="6"/>
  <c r="O154" i="6"/>
  <c r="N154" i="6"/>
  <c r="M154" i="6"/>
  <c r="L154" i="6"/>
  <c r="G152" i="17" s="1"/>
  <c r="H152" i="17" s="1"/>
  <c r="K154" i="6"/>
  <c r="B153" i="21" s="1"/>
  <c r="J154" i="6"/>
  <c r="S665" i="6"/>
  <c r="R665" i="6"/>
  <c r="P665" i="6"/>
  <c r="Q665" i="6"/>
  <c r="O665" i="6"/>
  <c r="N665" i="6"/>
  <c r="L665" i="6"/>
  <c r="M665" i="6"/>
  <c r="K665" i="6"/>
  <c r="J665" i="6"/>
  <c r="S601" i="6"/>
  <c r="R601" i="6"/>
  <c r="P601" i="6"/>
  <c r="Q601" i="6"/>
  <c r="O601" i="6"/>
  <c r="N601" i="6"/>
  <c r="L601" i="6"/>
  <c r="M601" i="6"/>
  <c r="K601" i="6"/>
  <c r="J601" i="6"/>
  <c r="S537" i="6"/>
  <c r="R537" i="6"/>
  <c r="Q537" i="6"/>
  <c r="P537" i="6"/>
  <c r="O537" i="6"/>
  <c r="N537" i="6"/>
  <c r="L537" i="6"/>
  <c r="G535" i="17" s="1"/>
  <c r="H535" i="17" s="1"/>
  <c r="M537" i="6"/>
  <c r="K537" i="6"/>
  <c r="J537" i="6"/>
  <c r="S473" i="6"/>
  <c r="R473" i="6"/>
  <c r="Q473" i="6"/>
  <c r="P473" i="6"/>
  <c r="O473" i="6"/>
  <c r="N473" i="6"/>
  <c r="L473" i="6"/>
  <c r="G471" i="17" s="1"/>
  <c r="H471" i="17" s="1"/>
  <c r="M473" i="6"/>
  <c r="K473" i="6"/>
  <c r="J473" i="6"/>
  <c r="S409" i="6"/>
  <c r="R409" i="6"/>
  <c r="P409" i="6"/>
  <c r="Q409" i="6"/>
  <c r="O409" i="6"/>
  <c r="N409" i="6"/>
  <c r="L409" i="6"/>
  <c r="G407" i="17" s="1"/>
  <c r="H407" i="17" s="1"/>
  <c r="M409" i="6"/>
  <c r="K409" i="6"/>
  <c r="B408" i="21" s="1"/>
  <c r="J409" i="6"/>
  <c r="S345" i="6"/>
  <c r="R345" i="6"/>
  <c r="P345" i="6"/>
  <c r="Q345" i="6"/>
  <c r="O345" i="6"/>
  <c r="N345" i="6"/>
  <c r="L345" i="6"/>
  <c r="G343" i="17" s="1"/>
  <c r="H343" i="17" s="1"/>
  <c r="M345" i="6"/>
  <c r="K345" i="6"/>
  <c r="B344" i="21" s="1"/>
  <c r="J345" i="6"/>
  <c r="S281" i="6"/>
  <c r="R281" i="6"/>
  <c r="P281" i="6"/>
  <c r="Q281" i="6"/>
  <c r="O281" i="6"/>
  <c r="N281" i="6"/>
  <c r="L281" i="6"/>
  <c r="G279" i="17" s="1"/>
  <c r="H279" i="17" s="1"/>
  <c r="M281" i="6"/>
  <c r="K281" i="6"/>
  <c r="B280" i="21" s="1"/>
  <c r="J281" i="6"/>
  <c r="S217" i="6"/>
  <c r="R217" i="6"/>
  <c r="P217" i="6"/>
  <c r="Q217" i="6"/>
  <c r="O217" i="6"/>
  <c r="N217" i="6"/>
  <c r="L217" i="6"/>
  <c r="G215" i="17" s="1"/>
  <c r="H215" i="17" s="1"/>
  <c r="K217" i="6"/>
  <c r="B216" i="21" s="1"/>
  <c r="M217" i="6"/>
  <c r="J217" i="6"/>
  <c r="S153" i="6"/>
  <c r="R153" i="6"/>
  <c r="Q153" i="6"/>
  <c r="P153" i="6"/>
  <c r="O153" i="6"/>
  <c r="N153" i="6"/>
  <c r="L153" i="6"/>
  <c r="G151" i="17" s="1"/>
  <c r="H151" i="17" s="1"/>
  <c r="M153" i="6"/>
  <c r="K153" i="6"/>
  <c r="B152" i="21" s="1"/>
  <c r="J153" i="6"/>
  <c r="S664" i="6"/>
  <c r="R664" i="6"/>
  <c r="Q664" i="6"/>
  <c r="P664" i="6"/>
  <c r="O664" i="6"/>
  <c r="M664" i="6"/>
  <c r="N664" i="6"/>
  <c r="L664" i="6"/>
  <c r="K664" i="6"/>
  <c r="J664" i="6"/>
  <c r="S600" i="6"/>
  <c r="R600" i="6"/>
  <c r="Q600" i="6"/>
  <c r="P600" i="6"/>
  <c r="O600" i="6"/>
  <c r="N600" i="6"/>
  <c r="M600" i="6"/>
  <c r="L600" i="6"/>
  <c r="K600" i="6"/>
  <c r="J600" i="6"/>
  <c r="S536" i="6"/>
  <c r="R536" i="6"/>
  <c r="Q536" i="6"/>
  <c r="P536" i="6"/>
  <c r="O536" i="6"/>
  <c r="N536" i="6"/>
  <c r="M536" i="6"/>
  <c r="L536" i="6"/>
  <c r="G534" i="17" s="1"/>
  <c r="H534" i="17" s="1"/>
  <c r="K536" i="6"/>
  <c r="J536" i="6"/>
  <c r="S472" i="6"/>
  <c r="R472" i="6"/>
  <c r="Q472" i="6"/>
  <c r="P472" i="6"/>
  <c r="O472" i="6"/>
  <c r="N472" i="6"/>
  <c r="M472" i="6"/>
  <c r="L472" i="6"/>
  <c r="G470" i="17" s="1"/>
  <c r="H470" i="17" s="1"/>
  <c r="K472" i="6"/>
  <c r="J472" i="6"/>
  <c r="S408" i="6"/>
  <c r="R408" i="6"/>
  <c r="Q408" i="6"/>
  <c r="P408" i="6"/>
  <c r="O408" i="6"/>
  <c r="N408" i="6"/>
  <c r="M408" i="6"/>
  <c r="L408" i="6"/>
  <c r="G406" i="17" s="1"/>
  <c r="H406" i="17" s="1"/>
  <c r="K408" i="6"/>
  <c r="B407" i="21" s="1"/>
  <c r="J408" i="6"/>
  <c r="S344" i="6"/>
  <c r="R344" i="6"/>
  <c r="Q344" i="6"/>
  <c r="P344" i="6"/>
  <c r="O344" i="6"/>
  <c r="N344" i="6"/>
  <c r="M344" i="6"/>
  <c r="L344" i="6"/>
  <c r="G342" i="17" s="1"/>
  <c r="H342" i="17" s="1"/>
  <c r="J344" i="6"/>
  <c r="K344" i="6"/>
  <c r="B343" i="21" s="1"/>
  <c r="S280" i="6"/>
  <c r="R280" i="6"/>
  <c r="Q280" i="6"/>
  <c r="P280" i="6"/>
  <c r="O280" i="6"/>
  <c r="N280" i="6"/>
  <c r="M280" i="6"/>
  <c r="L280" i="6"/>
  <c r="G278" i="17" s="1"/>
  <c r="H278" i="17" s="1"/>
  <c r="K280" i="6"/>
  <c r="B279" i="21" s="1"/>
  <c r="J280" i="6"/>
  <c r="S216" i="6"/>
  <c r="Q216" i="6"/>
  <c r="R216" i="6"/>
  <c r="P216" i="6"/>
  <c r="O216" i="6"/>
  <c r="N216" i="6"/>
  <c r="M216" i="6"/>
  <c r="L216" i="6"/>
  <c r="G214" i="17" s="1"/>
  <c r="H214" i="17" s="1"/>
  <c r="J216" i="6"/>
  <c r="K216" i="6"/>
  <c r="B215" i="21" s="1"/>
  <c r="S152" i="6"/>
  <c r="R152" i="6"/>
  <c r="Q152" i="6"/>
  <c r="P152" i="6"/>
  <c r="O152" i="6"/>
  <c r="N152" i="6"/>
  <c r="M152" i="6"/>
  <c r="L152" i="6"/>
  <c r="G150" i="17" s="1"/>
  <c r="H150" i="17" s="1"/>
  <c r="J152" i="6"/>
  <c r="K152" i="6"/>
  <c r="B151" i="21" s="1"/>
  <c r="S663" i="6"/>
  <c r="R663" i="6"/>
  <c r="Q663" i="6"/>
  <c r="P663" i="6"/>
  <c r="O663" i="6"/>
  <c r="N663" i="6"/>
  <c r="M663" i="6"/>
  <c r="L663" i="6"/>
  <c r="K663" i="6"/>
  <c r="J663" i="6"/>
  <c r="S599" i="6"/>
  <c r="R599" i="6"/>
  <c r="Q599" i="6"/>
  <c r="N599" i="6"/>
  <c r="P599" i="6"/>
  <c r="O599" i="6"/>
  <c r="M599" i="6"/>
  <c r="K599" i="6"/>
  <c r="L599" i="6"/>
  <c r="J599" i="6"/>
  <c r="S535" i="6"/>
  <c r="R535" i="6"/>
  <c r="Q535" i="6"/>
  <c r="N535" i="6"/>
  <c r="O535" i="6"/>
  <c r="P535" i="6"/>
  <c r="M535" i="6"/>
  <c r="K535" i="6"/>
  <c r="L535" i="6"/>
  <c r="G533" i="17" s="1"/>
  <c r="H533" i="17" s="1"/>
  <c r="J535" i="6"/>
  <c r="S471" i="6"/>
  <c r="R471" i="6"/>
  <c r="Q471" i="6"/>
  <c r="N471" i="6"/>
  <c r="O471" i="6"/>
  <c r="P471" i="6"/>
  <c r="L471" i="6"/>
  <c r="G469" i="17" s="1"/>
  <c r="H469" i="17" s="1"/>
  <c r="M471" i="6"/>
  <c r="K471" i="6"/>
  <c r="J471" i="6"/>
  <c r="S407" i="6"/>
  <c r="R407" i="6"/>
  <c r="Q407" i="6"/>
  <c r="P407" i="6"/>
  <c r="N407" i="6"/>
  <c r="O407" i="6"/>
  <c r="L407" i="6"/>
  <c r="G405" i="17" s="1"/>
  <c r="H405" i="17" s="1"/>
  <c r="M407" i="6"/>
  <c r="K407" i="6"/>
  <c r="B406" i="21" s="1"/>
  <c r="J407" i="6"/>
  <c r="S343" i="6"/>
  <c r="R343" i="6"/>
  <c r="Q343" i="6"/>
  <c r="P343" i="6"/>
  <c r="N343" i="6"/>
  <c r="O343" i="6"/>
  <c r="M343" i="6"/>
  <c r="L343" i="6"/>
  <c r="G341" i="17" s="1"/>
  <c r="H341" i="17" s="1"/>
  <c r="J343" i="6"/>
  <c r="K343" i="6"/>
  <c r="B342" i="21" s="1"/>
  <c r="S279" i="6"/>
  <c r="R279" i="6"/>
  <c r="Q279" i="6"/>
  <c r="P279" i="6"/>
  <c r="N279" i="6"/>
  <c r="O279" i="6"/>
  <c r="M279" i="6"/>
  <c r="L279" i="6"/>
  <c r="G277" i="17" s="1"/>
  <c r="H277" i="17" s="1"/>
  <c r="J279" i="6"/>
  <c r="K279" i="6"/>
  <c r="B278" i="21" s="1"/>
  <c r="S215" i="6"/>
  <c r="R215" i="6"/>
  <c r="Q215" i="6"/>
  <c r="P215" i="6"/>
  <c r="N215" i="6"/>
  <c r="O215" i="6"/>
  <c r="M215" i="6"/>
  <c r="L215" i="6"/>
  <c r="G213" i="17" s="1"/>
  <c r="H213" i="17" s="1"/>
  <c r="J215" i="6"/>
  <c r="K215" i="6"/>
  <c r="B214" i="21" s="1"/>
  <c r="S151" i="6"/>
  <c r="Q151" i="6"/>
  <c r="R151" i="6"/>
  <c r="P151" i="6"/>
  <c r="N151" i="6"/>
  <c r="O151" i="6"/>
  <c r="M151" i="6"/>
  <c r="K151" i="6"/>
  <c r="B150" i="21" s="1"/>
  <c r="L151" i="6"/>
  <c r="G149" i="17" s="1"/>
  <c r="H149" i="17" s="1"/>
  <c r="J151" i="6"/>
  <c r="S662" i="6"/>
  <c r="R662" i="6"/>
  <c r="Q662" i="6"/>
  <c r="O662" i="6"/>
  <c r="P662" i="6"/>
  <c r="N662" i="6"/>
  <c r="L662" i="6"/>
  <c r="M662" i="6"/>
  <c r="K662" i="6"/>
  <c r="J662" i="6"/>
  <c r="S598" i="6"/>
  <c r="R598" i="6"/>
  <c r="Q598" i="6"/>
  <c r="N598" i="6"/>
  <c r="O598" i="6"/>
  <c r="P598" i="6"/>
  <c r="L598" i="6"/>
  <c r="M598" i="6"/>
  <c r="K598" i="6"/>
  <c r="J598" i="6"/>
  <c r="S534" i="6"/>
  <c r="R534" i="6"/>
  <c r="Q534" i="6"/>
  <c r="P534" i="6"/>
  <c r="N534" i="6"/>
  <c r="O534" i="6"/>
  <c r="L534" i="6"/>
  <c r="G532" i="17" s="1"/>
  <c r="H532" i="17" s="1"/>
  <c r="M534" i="6"/>
  <c r="K534" i="6"/>
  <c r="J534" i="6"/>
  <c r="S470" i="6"/>
  <c r="R470" i="6"/>
  <c r="P470" i="6"/>
  <c r="Q470" i="6"/>
  <c r="N470" i="6"/>
  <c r="O470" i="6"/>
  <c r="L470" i="6"/>
  <c r="G468" i="17" s="1"/>
  <c r="H468" i="17" s="1"/>
  <c r="M470" i="6"/>
  <c r="K470" i="6"/>
  <c r="J470" i="6"/>
  <c r="S406" i="6"/>
  <c r="R406" i="6"/>
  <c r="P406" i="6"/>
  <c r="Q406" i="6"/>
  <c r="N406" i="6"/>
  <c r="O406" i="6"/>
  <c r="L406" i="6"/>
  <c r="G404" i="17" s="1"/>
  <c r="H404" i="17" s="1"/>
  <c r="M406" i="6"/>
  <c r="K406" i="6"/>
  <c r="B405" i="21" s="1"/>
  <c r="J406" i="6"/>
  <c r="S342" i="6"/>
  <c r="R342" i="6"/>
  <c r="O342" i="6"/>
  <c r="P342" i="6"/>
  <c r="Q342" i="6"/>
  <c r="N342" i="6"/>
  <c r="M342" i="6"/>
  <c r="L342" i="6"/>
  <c r="G340" i="17" s="1"/>
  <c r="H340" i="17" s="1"/>
  <c r="K342" i="6"/>
  <c r="B341" i="21" s="1"/>
  <c r="J342" i="6"/>
  <c r="S278" i="6"/>
  <c r="R278" i="6"/>
  <c r="P278" i="6"/>
  <c r="O278" i="6"/>
  <c r="Q278" i="6"/>
  <c r="N278" i="6"/>
  <c r="L278" i="6"/>
  <c r="G276" i="17" s="1"/>
  <c r="H276" i="17" s="1"/>
  <c r="M278" i="6"/>
  <c r="K278" i="6"/>
  <c r="B277" i="21" s="1"/>
  <c r="J278" i="6"/>
  <c r="S214" i="6"/>
  <c r="R214" i="6"/>
  <c r="P214" i="6"/>
  <c r="O214" i="6"/>
  <c r="Q214" i="6"/>
  <c r="N214" i="6"/>
  <c r="L214" i="6"/>
  <c r="G212" i="17" s="1"/>
  <c r="H212" i="17" s="1"/>
  <c r="M214" i="6"/>
  <c r="K214" i="6"/>
  <c r="B213" i="21" s="1"/>
  <c r="J214" i="6"/>
  <c r="S150" i="6"/>
  <c r="R150" i="6"/>
  <c r="P150" i="6"/>
  <c r="O150" i="6"/>
  <c r="Q150" i="6"/>
  <c r="N150" i="6"/>
  <c r="K150" i="6"/>
  <c r="B149" i="21" s="1"/>
  <c r="L150" i="6"/>
  <c r="G148" i="17" s="1"/>
  <c r="H148" i="17" s="1"/>
  <c r="M150" i="6"/>
  <c r="J150" i="6"/>
  <c r="S667" i="6"/>
  <c r="R667" i="6"/>
  <c r="Q667" i="6"/>
  <c r="P667" i="6"/>
  <c r="O667" i="6"/>
  <c r="N667" i="6"/>
  <c r="L667" i="6"/>
  <c r="M667" i="6"/>
  <c r="K667" i="6"/>
  <c r="J667" i="6"/>
  <c r="S603" i="6"/>
  <c r="R603" i="6"/>
  <c r="Q603" i="6"/>
  <c r="P603" i="6"/>
  <c r="O603" i="6"/>
  <c r="L603" i="6"/>
  <c r="N603" i="6"/>
  <c r="M603" i="6"/>
  <c r="K603" i="6"/>
  <c r="J603" i="6"/>
  <c r="S539" i="6"/>
  <c r="R539" i="6"/>
  <c r="Q539" i="6"/>
  <c r="O539" i="6"/>
  <c r="P539" i="6"/>
  <c r="N539" i="6"/>
  <c r="L539" i="6"/>
  <c r="G537" i="17" s="1"/>
  <c r="H537" i="17" s="1"/>
  <c r="M539" i="6"/>
  <c r="K539" i="6"/>
  <c r="J539" i="6"/>
  <c r="S475" i="6"/>
  <c r="R475" i="6"/>
  <c r="Q475" i="6"/>
  <c r="P475" i="6"/>
  <c r="O475" i="6"/>
  <c r="N475" i="6"/>
  <c r="L475" i="6"/>
  <c r="G473" i="17" s="1"/>
  <c r="H473" i="17" s="1"/>
  <c r="K475" i="6"/>
  <c r="J475" i="6"/>
  <c r="M475" i="6"/>
  <c r="S411" i="6"/>
  <c r="R411" i="6"/>
  <c r="Q411" i="6"/>
  <c r="O411" i="6"/>
  <c r="P411" i="6"/>
  <c r="N411" i="6"/>
  <c r="L411" i="6"/>
  <c r="G409" i="17" s="1"/>
  <c r="H409" i="17" s="1"/>
  <c r="M411" i="6"/>
  <c r="J411" i="6"/>
  <c r="K411" i="6"/>
  <c r="B410" i="21" s="1"/>
  <c r="S347" i="6"/>
  <c r="R347" i="6"/>
  <c r="Q347" i="6"/>
  <c r="P347" i="6"/>
  <c r="O347" i="6"/>
  <c r="N347" i="6"/>
  <c r="M347" i="6"/>
  <c r="L347" i="6"/>
  <c r="G345" i="17" s="1"/>
  <c r="H345" i="17" s="1"/>
  <c r="J347" i="6"/>
  <c r="K347" i="6"/>
  <c r="B346" i="21" s="1"/>
  <c r="S283" i="6"/>
  <c r="R283" i="6"/>
  <c r="Q283" i="6"/>
  <c r="P283" i="6"/>
  <c r="O283" i="6"/>
  <c r="N283" i="6"/>
  <c r="M283" i="6"/>
  <c r="L283" i="6"/>
  <c r="G281" i="17" s="1"/>
  <c r="H281" i="17" s="1"/>
  <c r="J283" i="6"/>
  <c r="K283" i="6"/>
  <c r="B282" i="21" s="1"/>
  <c r="S219" i="6"/>
  <c r="R219" i="6"/>
  <c r="Q219" i="6"/>
  <c r="P219" i="6"/>
  <c r="O219" i="6"/>
  <c r="N219" i="6"/>
  <c r="M219" i="6"/>
  <c r="L219" i="6"/>
  <c r="G217" i="17" s="1"/>
  <c r="H217" i="17" s="1"/>
  <c r="J219" i="6"/>
  <c r="K219" i="6"/>
  <c r="B218" i="21" s="1"/>
  <c r="S155" i="6"/>
  <c r="Q155" i="6"/>
  <c r="R155" i="6"/>
  <c r="P155" i="6"/>
  <c r="O155" i="6"/>
  <c r="N155" i="6"/>
  <c r="M155" i="6"/>
  <c r="L155" i="6"/>
  <c r="G153" i="17" s="1"/>
  <c r="H153" i="17" s="1"/>
  <c r="J155" i="6"/>
  <c r="K155" i="6"/>
  <c r="B154" i="21" s="1"/>
  <c r="S669" i="6"/>
  <c r="R669" i="6"/>
  <c r="Q669" i="6"/>
  <c r="P669" i="6"/>
  <c r="O669" i="6"/>
  <c r="N669" i="6"/>
  <c r="L669" i="6"/>
  <c r="M669" i="6"/>
  <c r="K669" i="6"/>
  <c r="J669" i="6"/>
  <c r="S221" i="6"/>
  <c r="R221" i="6"/>
  <c r="P221" i="6"/>
  <c r="Q221" i="6"/>
  <c r="O221" i="6"/>
  <c r="M221" i="6"/>
  <c r="L221" i="6"/>
  <c r="G219" i="17" s="1"/>
  <c r="H219" i="17" s="1"/>
  <c r="N221" i="6"/>
  <c r="K221" i="6"/>
  <c r="B220" i="21" s="1"/>
  <c r="J221" i="6"/>
  <c r="S533" i="6"/>
  <c r="P533" i="6"/>
  <c r="R533" i="6"/>
  <c r="Q533" i="6"/>
  <c r="O533" i="6"/>
  <c r="N533" i="6"/>
  <c r="L533" i="6"/>
  <c r="G531" i="17" s="1"/>
  <c r="H531" i="17" s="1"/>
  <c r="M533" i="6"/>
  <c r="K533" i="6"/>
  <c r="J533" i="6"/>
  <c r="S277" i="6"/>
  <c r="P277" i="6"/>
  <c r="O277" i="6"/>
  <c r="Q277" i="6"/>
  <c r="R277" i="6"/>
  <c r="M277" i="6"/>
  <c r="L277" i="6"/>
  <c r="G275" i="17" s="1"/>
  <c r="H275" i="17" s="1"/>
  <c r="N277" i="6"/>
  <c r="J277" i="6"/>
  <c r="K277" i="6"/>
  <c r="B276" i="21" s="1"/>
  <c r="S628" i="6"/>
  <c r="Q628" i="6"/>
  <c r="P628" i="6"/>
  <c r="R628" i="6"/>
  <c r="O628" i="6"/>
  <c r="M628" i="6"/>
  <c r="N628" i="6"/>
  <c r="L628" i="6"/>
  <c r="K628" i="6"/>
  <c r="J628" i="6"/>
  <c r="S372" i="6"/>
  <c r="Q372" i="6"/>
  <c r="R372" i="6"/>
  <c r="P372" i="6"/>
  <c r="O372" i="6"/>
  <c r="N372" i="6"/>
  <c r="M372" i="6"/>
  <c r="L372" i="6"/>
  <c r="G370" i="17" s="1"/>
  <c r="H370" i="17" s="1"/>
  <c r="K372" i="6"/>
  <c r="B371" i="21" s="1"/>
  <c r="J372" i="6"/>
  <c r="S429" i="6"/>
  <c r="R429" i="6"/>
  <c r="P429" i="6"/>
  <c r="Q429" i="6"/>
  <c r="O429" i="6"/>
  <c r="N429" i="6"/>
  <c r="L429" i="6"/>
  <c r="G427" i="17" s="1"/>
  <c r="H427" i="17" s="1"/>
  <c r="M429" i="6"/>
  <c r="K429" i="6"/>
  <c r="B428" i="21" s="1"/>
  <c r="J429" i="6"/>
  <c r="S173" i="6"/>
  <c r="R173" i="6"/>
  <c r="P173" i="6"/>
  <c r="O173" i="6"/>
  <c r="Q173" i="6"/>
  <c r="M173" i="6"/>
  <c r="N173" i="6"/>
  <c r="L173" i="6"/>
  <c r="G171" i="17" s="1"/>
  <c r="H171" i="17" s="1"/>
  <c r="J173" i="6"/>
  <c r="K173" i="6"/>
  <c r="B172" i="21" s="1"/>
  <c r="S588" i="6"/>
  <c r="R588" i="6"/>
  <c r="P588" i="6"/>
  <c r="Q588" i="6"/>
  <c r="O588" i="6"/>
  <c r="N588" i="6"/>
  <c r="M588" i="6"/>
  <c r="L588" i="6"/>
  <c r="K588" i="6"/>
  <c r="J588" i="6"/>
  <c r="S332" i="6"/>
  <c r="Q332" i="6"/>
  <c r="R332" i="6"/>
  <c r="P332" i="6"/>
  <c r="O332" i="6"/>
  <c r="L332" i="6"/>
  <c r="G330" i="17" s="1"/>
  <c r="H330" i="17" s="1"/>
  <c r="N332" i="6"/>
  <c r="M332" i="6"/>
  <c r="K332" i="6"/>
  <c r="B331" i="21" s="1"/>
  <c r="J332" i="6"/>
  <c r="S660" i="6"/>
  <c r="Q660" i="6"/>
  <c r="R660" i="6"/>
  <c r="P660" i="6"/>
  <c r="O660" i="6"/>
  <c r="N660" i="6"/>
  <c r="M660" i="6"/>
  <c r="L660" i="6"/>
  <c r="K660" i="6"/>
  <c r="J660" i="6"/>
  <c r="S517" i="6"/>
  <c r="Q517" i="6"/>
  <c r="R517" i="6"/>
  <c r="P517" i="6"/>
  <c r="O517" i="6"/>
  <c r="L517" i="6"/>
  <c r="G515" i="17" s="1"/>
  <c r="H515" i="17" s="1"/>
  <c r="M517" i="6"/>
  <c r="N517" i="6"/>
  <c r="K517" i="6"/>
  <c r="J517" i="6"/>
  <c r="S261" i="6"/>
  <c r="P261" i="6"/>
  <c r="Q261" i="6"/>
  <c r="O261" i="6"/>
  <c r="R261" i="6"/>
  <c r="M261" i="6"/>
  <c r="N261" i="6"/>
  <c r="L261" i="6"/>
  <c r="G259" i="17" s="1"/>
  <c r="H259" i="17" s="1"/>
  <c r="K261" i="6"/>
  <c r="B260" i="21" s="1"/>
  <c r="J261" i="6"/>
  <c r="S644" i="6"/>
  <c r="Q644" i="6"/>
  <c r="P644" i="6"/>
  <c r="R644" i="6"/>
  <c r="O644" i="6"/>
  <c r="N644" i="6"/>
  <c r="M644" i="6"/>
  <c r="K644" i="6"/>
  <c r="L644" i="6"/>
  <c r="J644" i="6"/>
  <c r="S388" i="6"/>
  <c r="Q388" i="6"/>
  <c r="P388" i="6"/>
  <c r="R388" i="6"/>
  <c r="O388" i="6"/>
  <c r="N388" i="6"/>
  <c r="L388" i="6"/>
  <c r="G386" i="17" s="1"/>
  <c r="H386" i="17" s="1"/>
  <c r="K388" i="6"/>
  <c r="B387" i="21" s="1"/>
  <c r="M388" i="6"/>
  <c r="J388" i="6"/>
  <c r="R132" i="6"/>
  <c r="S132" i="6"/>
  <c r="Q132" i="6"/>
  <c r="P132" i="6"/>
  <c r="O132" i="6"/>
  <c r="M132" i="6"/>
  <c r="N132" i="6"/>
  <c r="K132" i="6"/>
  <c r="B131" i="21" s="1"/>
  <c r="L132" i="6"/>
  <c r="G130" i="17" s="1"/>
  <c r="H130" i="17" s="1"/>
  <c r="J132" i="6"/>
  <c r="S189" i="6"/>
  <c r="R189" i="6"/>
  <c r="P189" i="6"/>
  <c r="Q189" i="6"/>
  <c r="O189" i="6"/>
  <c r="M189" i="6"/>
  <c r="L189" i="6"/>
  <c r="G187" i="17" s="1"/>
  <c r="H187" i="17" s="1"/>
  <c r="N189" i="6"/>
  <c r="K189" i="6"/>
  <c r="B188" i="21" s="1"/>
  <c r="J189" i="6"/>
  <c r="S540" i="6"/>
  <c r="R540" i="6"/>
  <c r="P540" i="6"/>
  <c r="Q540" i="6"/>
  <c r="O540" i="6"/>
  <c r="N540" i="6"/>
  <c r="M540" i="6"/>
  <c r="K540" i="6"/>
  <c r="L540" i="6"/>
  <c r="G538" i="17" s="1"/>
  <c r="H538" i="17" s="1"/>
  <c r="J540" i="6"/>
  <c r="S284" i="6"/>
  <c r="Q284" i="6"/>
  <c r="R284" i="6"/>
  <c r="P284" i="6"/>
  <c r="O284" i="6"/>
  <c r="M284" i="6"/>
  <c r="N284" i="6"/>
  <c r="K284" i="6"/>
  <c r="B283" i="21" s="1"/>
  <c r="L284" i="6"/>
  <c r="G282" i="17" s="1"/>
  <c r="H282" i="17" s="1"/>
  <c r="J284" i="6"/>
  <c r="S658" i="6"/>
  <c r="R658" i="6"/>
  <c r="P658" i="6"/>
  <c r="Q658" i="6"/>
  <c r="N658" i="6"/>
  <c r="O658" i="6"/>
  <c r="M658" i="6"/>
  <c r="K658" i="6"/>
  <c r="L658" i="6"/>
  <c r="J658" i="6"/>
  <c r="S594" i="6"/>
  <c r="R594" i="6"/>
  <c r="P594" i="6"/>
  <c r="Q594" i="6"/>
  <c r="N594" i="6"/>
  <c r="O594" i="6"/>
  <c r="L594" i="6"/>
  <c r="M594" i="6"/>
  <c r="K594" i="6"/>
  <c r="J594" i="6"/>
  <c r="S530" i="6"/>
  <c r="R530" i="6"/>
  <c r="P530" i="6"/>
  <c r="Q530" i="6"/>
  <c r="N530" i="6"/>
  <c r="O530" i="6"/>
  <c r="L530" i="6"/>
  <c r="G528" i="17" s="1"/>
  <c r="H528" i="17" s="1"/>
  <c r="M530" i="6"/>
  <c r="K530" i="6"/>
  <c r="J530" i="6"/>
  <c r="S466" i="6"/>
  <c r="R466" i="6"/>
  <c r="Q466" i="6"/>
  <c r="P466" i="6"/>
  <c r="N466" i="6"/>
  <c r="O466" i="6"/>
  <c r="L466" i="6"/>
  <c r="G464" i="17" s="1"/>
  <c r="H464" i="17" s="1"/>
  <c r="M466" i="6"/>
  <c r="K466" i="6"/>
  <c r="J466" i="6"/>
  <c r="S402" i="6"/>
  <c r="R402" i="6"/>
  <c r="Q402" i="6"/>
  <c r="P402" i="6"/>
  <c r="N402" i="6"/>
  <c r="O402" i="6"/>
  <c r="L402" i="6"/>
  <c r="G400" i="17" s="1"/>
  <c r="H400" i="17" s="1"/>
  <c r="M402" i="6"/>
  <c r="K402" i="6"/>
  <c r="B401" i="21" s="1"/>
  <c r="J402" i="6"/>
  <c r="S338" i="6"/>
  <c r="R338" i="6"/>
  <c r="Q338" i="6"/>
  <c r="P338" i="6"/>
  <c r="O338" i="6"/>
  <c r="N338" i="6"/>
  <c r="L338" i="6"/>
  <c r="G336" i="17" s="1"/>
  <c r="H336" i="17" s="1"/>
  <c r="M338" i="6"/>
  <c r="K338" i="6"/>
  <c r="B337" i="21" s="1"/>
  <c r="J338" i="6"/>
  <c r="S274" i="6"/>
  <c r="R274" i="6"/>
  <c r="Q274" i="6"/>
  <c r="P274" i="6"/>
  <c r="O274" i="6"/>
  <c r="N274" i="6"/>
  <c r="L274" i="6"/>
  <c r="G272" i="17" s="1"/>
  <c r="H272" i="17" s="1"/>
  <c r="M274" i="6"/>
  <c r="K274" i="6"/>
  <c r="B273" i="21" s="1"/>
  <c r="J274" i="6"/>
  <c r="S210" i="6"/>
  <c r="R210" i="6"/>
  <c r="Q210" i="6"/>
  <c r="P210" i="6"/>
  <c r="O210" i="6"/>
  <c r="N210" i="6"/>
  <c r="L210" i="6"/>
  <c r="G208" i="17" s="1"/>
  <c r="H208" i="17" s="1"/>
  <c r="M210" i="6"/>
  <c r="K210" i="6"/>
  <c r="B209" i="21" s="1"/>
  <c r="J210" i="6"/>
  <c r="S146" i="6"/>
  <c r="R146" i="6"/>
  <c r="Q146" i="6"/>
  <c r="P146" i="6"/>
  <c r="O146" i="6"/>
  <c r="N146" i="6"/>
  <c r="L146" i="6"/>
  <c r="G144" i="17" s="1"/>
  <c r="H144" i="17" s="1"/>
  <c r="M146" i="6"/>
  <c r="K146" i="6"/>
  <c r="B145" i="21" s="1"/>
  <c r="J146" i="6"/>
  <c r="S657" i="6"/>
  <c r="R657" i="6"/>
  <c r="Q657" i="6"/>
  <c r="P657" i="6"/>
  <c r="O657" i="6"/>
  <c r="N657" i="6"/>
  <c r="L657" i="6"/>
  <c r="M657" i="6"/>
  <c r="K657" i="6"/>
  <c r="J657" i="6"/>
  <c r="S593" i="6"/>
  <c r="R593" i="6"/>
  <c r="Q593" i="6"/>
  <c r="P593" i="6"/>
  <c r="O593" i="6"/>
  <c r="N593" i="6"/>
  <c r="L593" i="6"/>
  <c r="M593" i="6"/>
  <c r="K593" i="6"/>
  <c r="J593" i="6"/>
  <c r="S529" i="6"/>
  <c r="R529" i="6"/>
  <c r="Q529" i="6"/>
  <c r="P529" i="6"/>
  <c r="O529" i="6"/>
  <c r="N529" i="6"/>
  <c r="L529" i="6"/>
  <c r="G527" i="17" s="1"/>
  <c r="H527" i="17" s="1"/>
  <c r="M529" i="6"/>
  <c r="K529" i="6"/>
  <c r="J529" i="6"/>
  <c r="S465" i="6"/>
  <c r="R465" i="6"/>
  <c r="Q465" i="6"/>
  <c r="P465" i="6"/>
  <c r="O465" i="6"/>
  <c r="N465" i="6"/>
  <c r="L465" i="6"/>
  <c r="G463" i="17" s="1"/>
  <c r="H463" i="17" s="1"/>
  <c r="M465" i="6"/>
  <c r="K465" i="6"/>
  <c r="J465" i="6"/>
  <c r="S401" i="6"/>
  <c r="R401" i="6"/>
  <c r="Q401" i="6"/>
  <c r="P401" i="6"/>
  <c r="O401" i="6"/>
  <c r="N401" i="6"/>
  <c r="L401" i="6"/>
  <c r="G399" i="17" s="1"/>
  <c r="H399" i="17" s="1"/>
  <c r="M401" i="6"/>
  <c r="K401" i="6"/>
  <c r="B400" i="21" s="1"/>
  <c r="J401" i="6"/>
  <c r="S337" i="6"/>
  <c r="R337" i="6"/>
  <c r="Q337" i="6"/>
  <c r="P337" i="6"/>
  <c r="O337" i="6"/>
  <c r="N337" i="6"/>
  <c r="L337" i="6"/>
  <c r="G335" i="17" s="1"/>
  <c r="H335" i="17" s="1"/>
  <c r="M337" i="6"/>
  <c r="K337" i="6"/>
  <c r="B336" i="21" s="1"/>
  <c r="J337" i="6"/>
  <c r="S273" i="6"/>
  <c r="R273" i="6"/>
  <c r="Q273" i="6"/>
  <c r="P273" i="6"/>
  <c r="O273" i="6"/>
  <c r="N273" i="6"/>
  <c r="L273" i="6"/>
  <c r="G271" i="17" s="1"/>
  <c r="H271" i="17" s="1"/>
  <c r="M273" i="6"/>
  <c r="K273" i="6"/>
  <c r="B272" i="21" s="1"/>
  <c r="J273" i="6"/>
  <c r="S209" i="6"/>
  <c r="R209" i="6"/>
  <c r="Q209" i="6"/>
  <c r="P209" i="6"/>
  <c r="O209" i="6"/>
  <c r="N209" i="6"/>
  <c r="L209" i="6"/>
  <c r="G207" i="17" s="1"/>
  <c r="H207" i="17" s="1"/>
  <c r="M209" i="6"/>
  <c r="K209" i="6"/>
  <c r="B208" i="21" s="1"/>
  <c r="J209" i="6"/>
  <c r="S145" i="6"/>
  <c r="R145" i="6"/>
  <c r="Q145" i="6"/>
  <c r="P145" i="6"/>
  <c r="O145" i="6"/>
  <c r="N145" i="6"/>
  <c r="L145" i="6"/>
  <c r="G143" i="17" s="1"/>
  <c r="H143" i="17" s="1"/>
  <c r="M145" i="6"/>
  <c r="K145" i="6"/>
  <c r="B144" i="21" s="1"/>
  <c r="J145" i="6"/>
  <c r="S656" i="6"/>
  <c r="Q656" i="6"/>
  <c r="R656" i="6"/>
  <c r="P656" i="6"/>
  <c r="O656" i="6"/>
  <c r="M656" i="6"/>
  <c r="N656" i="6"/>
  <c r="K656" i="6"/>
  <c r="L656" i="6"/>
  <c r="J656" i="6"/>
  <c r="S592" i="6"/>
  <c r="Q592" i="6"/>
  <c r="R592" i="6"/>
  <c r="P592" i="6"/>
  <c r="O592" i="6"/>
  <c r="N592" i="6"/>
  <c r="M592" i="6"/>
  <c r="L592" i="6"/>
  <c r="K592" i="6"/>
  <c r="J592" i="6"/>
  <c r="S528" i="6"/>
  <c r="Q528" i="6"/>
  <c r="R528" i="6"/>
  <c r="P528" i="6"/>
  <c r="O528" i="6"/>
  <c r="N528" i="6"/>
  <c r="M528" i="6"/>
  <c r="L528" i="6"/>
  <c r="G526" i="17" s="1"/>
  <c r="H526" i="17" s="1"/>
  <c r="K528" i="6"/>
  <c r="J528" i="6"/>
  <c r="S464" i="6"/>
  <c r="Q464" i="6"/>
  <c r="R464" i="6"/>
  <c r="P464" i="6"/>
  <c r="O464" i="6"/>
  <c r="N464" i="6"/>
  <c r="M464" i="6"/>
  <c r="L464" i="6"/>
  <c r="G462" i="17" s="1"/>
  <c r="H462" i="17" s="1"/>
  <c r="K464" i="6"/>
  <c r="J464" i="6"/>
  <c r="S400" i="6"/>
  <c r="Q400" i="6"/>
  <c r="R400" i="6"/>
  <c r="P400" i="6"/>
  <c r="O400" i="6"/>
  <c r="N400" i="6"/>
  <c r="M400" i="6"/>
  <c r="L400" i="6"/>
  <c r="G398" i="17" s="1"/>
  <c r="H398" i="17" s="1"/>
  <c r="K400" i="6"/>
  <c r="B399" i="21" s="1"/>
  <c r="J400" i="6"/>
  <c r="S336" i="6"/>
  <c r="Q336" i="6"/>
  <c r="R336" i="6"/>
  <c r="P336" i="6"/>
  <c r="O336" i="6"/>
  <c r="N336" i="6"/>
  <c r="M336" i="6"/>
  <c r="L336" i="6"/>
  <c r="G334" i="17" s="1"/>
  <c r="H334" i="17" s="1"/>
  <c r="K336" i="6"/>
  <c r="B335" i="21" s="1"/>
  <c r="J336" i="6"/>
  <c r="S272" i="6"/>
  <c r="Q272" i="6"/>
  <c r="R272" i="6"/>
  <c r="O272" i="6"/>
  <c r="P272" i="6"/>
  <c r="N272" i="6"/>
  <c r="M272" i="6"/>
  <c r="L272" i="6"/>
  <c r="G270" i="17" s="1"/>
  <c r="H270" i="17" s="1"/>
  <c r="K272" i="6"/>
  <c r="B271" i="21" s="1"/>
  <c r="J272" i="6"/>
  <c r="S208" i="6"/>
  <c r="R208" i="6"/>
  <c r="Q208" i="6"/>
  <c r="O208" i="6"/>
  <c r="P208" i="6"/>
  <c r="N208" i="6"/>
  <c r="M208" i="6"/>
  <c r="L208" i="6"/>
  <c r="G206" i="17" s="1"/>
  <c r="H206" i="17" s="1"/>
  <c r="K208" i="6"/>
  <c r="B207" i="21" s="1"/>
  <c r="J208" i="6"/>
  <c r="S144" i="6"/>
  <c r="R144" i="6"/>
  <c r="Q144" i="6"/>
  <c r="O144" i="6"/>
  <c r="P144" i="6"/>
  <c r="N144" i="6"/>
  <c r="M144" i="6"/>
  <c r="L144" i="6"/>
  <c r="G142" i="17" s="1"/>
  <c r="H142" i="17" s="1"/>
  <c r="J144" i="6"/>
  <c r="K144" i="6"/>
  <c r="B143" i="21" s="1"/>
  <c r="S655" i="6"/>
  <c r="R655" i="6"/>
  <c r="Q655" i="6"/>
  <c r="P655" i="6"/>
  <c r="O655" i="6"/>
  <c r="N655" i="6"/>
  <c r="M655" i="6"/>
  <c r="L655" i="6"/>
  <c r="K655" i="6"/>
  <c r="J655" i="6"/>
  <c r="S591" i="6"/>
  <c r="R591" i="6"/>
  <c r="Q591" i="6"/>
  <c r="N591" i="6"/>
  <c r="P591" i="6"/>
  <c r="O591" i="6"/>
  <c r="M591" i="6"/>
  <c r="K591" i="6"/>
  <c r="L591" i="6"/>
  <c r="J591" i="6"/>
  <c r="S527" i="6"/>
  <c r="R527" i="6"/>
  <c r="Q527" i="6"/>
  <c r="P527" i="6"/>
  <c r="N527" i="6"/>
  <c r="O527" i="6"/>
  <c r="L527" i="6"/>
  <c r="G525" i="17" s="1"/>
  <c r="H525" i="17" s="1"/>
  <c r="M527" i="6"/>
  <c r="K527" i="6"/>
  <c r="J527" i="6"/>
  <c r="S463" i="6"/>
  <c r="R463" i="6"/>
  <c r="Q463" i="6"/>
  <c r="P463" i="6"/>
  <c r="N463" i="6"/>
  <c r="O463" i="6"/>
  <c r="L463" i="6"/>
  <c r="G461" i="17" s="1"/>
  <c r="H461" i="17" s="1"/>
  <c r="M463" i="6"/>
  <c r="K463" i="6"/>
  <c r="B462" i="21" s="1"/>
  <c r="J463" i="6"/>
  <c r="S399" i="6"/>
  <c r="R399" i="6"/>
  <c r="Q399" i="6"/>
  <c r="P399" i="6"/>
  <c r="N399" i="6"/>
  <c r="O399" i="6"/>
  <c r="M399" i="6"/>
  <c r="L399" i="6"/>
  <c r="G397" i="17" s="1"/>
  <c r="H397" i="17" s="1"/>
  <c r="K399" i="6"/>
  <c r="B398" i="21" s="1"/>
  <c r="J399" i="6"/>
  <c r="S335" i="6"/>
  <c r="R335" i="6"/>
  <c r="Q335" i="6"/>
  <c r="O335" i="6"/>
  <c r="N335" i="6"/>
  <c r="P335" i="6"/>
  <c r="M335" i="6"/>
  <c r="L335" i="6"/>
  <c r="G333" i="17" s="1"/>
  <c r="H333" i="17" s="1"/>
  <c r="J335" i="6"/>
  <c r="K335" i="6"/>
  <c r="B334" i="21" s="1"/>
  <c r="S271" i="6"/>
  <c r="R271" i="6"/>
  <c r="Q271" i="6"/>
  <c r="P271" i="6"/>
  <c r="O271" i="6"/>
  <c r="N271" i="6"/>
  <c r="M271" i="6"/>
  <c r="L271" i="6"/>
  <c r="G269" i="17" s="1"/>
  <c r="H269" i="17" s="1"/>
  <c r="J271" i="6"/>
  <c r="K271" i="6"/>
  <c r="B270" i="21" s="1"/>
  <c r="S207" i="6"/>
  <c r="R207" i="6"/>
  <c r="Q207" i="6"/>
  <c r="P207" i="6"/>
  <c r="O207" i="6"/>
  <c r="N207" i="6"/>
  <c r="M207" i="6"/>
  <c r="L207" i="6"/>
  <c r="G205" i="17" s="1"/>
  <c r="H205" i="17" s="1"/>
  <c r="J207" i="6"/>
  <c r="K207" i="6"/>
  <c r="B206" i="21" s="1"/>
  <c r="S143" i="6"/>
  <c r="Q143" i="6"/>
  <c r="R143" i="6"/>
  <c r="P143" i="6"/>
  <c r="O143" i="6"/>
  <c r="N143" i="6"/>
  <c r="M143" i="6"/>
  <c r="K143" i="6"/>
  <c r="B142" i="21" s="1"/>
  <c r="L143" i="6"/>
  <c r="G141" i="17" s="1"/>
  <c r="H141" i="17" s="1"/>
  <c r="J143" i="6"/>
  <c r="S654" i="6"/>
  <c r="R654" i="6"/>
  <c r="Q654" i="6"/>
  <c r="P654" i="6"/>
  <c r="O654" i="6"/>
  <c r="N654" i="6"/>
  <c r="L654" i="6"/>
  <c r="M654" i="6"/>
  <c r="K654" i="6"/>
  <c r="J654" i="6"/>
  <c r="S590" i="6"/>
  <c r="R590" i="6"/>
  <c r="Q590" i="6"/>
  <c r="N590" i="6"/>
  <c r="P590" i="6"/>
  <c r="O590" i="6"/>
  <c r="L590" i="6"/>
  <c r="M590" i="6"/>
  <c r="K590" i="6"/>
  <c r="J590" i="6"/>
  <c r="S526" i="6"/>
  <c r="R526" i="6"/>
  <c r="Q526" i="6"/>
  <c r="N526" i="6"/>
  <c r="P526" i="6"/>
  <c r="O526" i="6"/>
  <c r="L526" i="6"/>
  <c r="G524" i="17" s="1"/>
  <c r="H524" i="17" s="1"/>
  <c r="M526" i="6"/>
  <c r="K526" i="6"/>
  <c r="J526" i="6"/>
  <c r="S462" i="6"/>
  <c r="R462" i="6"/>
  <c r="N462" i="6"/>
  <c r="O462" i="6"/>
  <c r="Q462" i="6"/>
  <c r="P462" i="6"/>
  <c r="L462" i="6"/>
  <c r="G460" i="17" s="1"/>
  <c r="H460" i="17" s="1"/>
  <c r="M462" i="6"/>
  <c r="K462" i="6"/>
  <c r="B461" i="21" s="1"/>
  <c r="J462" i="6"/>
  <c r="S398" i="6"/>
  <c r="R398" i="6"/>
  <c r="P398" i="6"/>
  <c r="Q398" i="6"/>
  <c r="N398" i="6"/>
  <c r="O398" i="6"/>
  <c r="L398" i="6"/>
  <c r="G396" i="17" s="1"/>
  <c r="H396" i="17" s="1"/>
  <c r="M398" i="6"/>
  <c r="K398" i="6"/>
  <c r="B397" i="21" s="1"/>
  <c r="J398" i="6"/>
  <c r="S334" i="6"/>
  <c r="R334" i="6"/>
  <c r="P334" i="6"/>
  <c r="O334" i="6"/>
  <c r="N334" i="6"/>
  <c r="Q334" i="6"/>
  <c r="L334" i="6"/>
  <c r="G332" i="17" s="1"/>
  <c r="H332" i="17" s="1"/>
  <c r="M334" i="6"/>
  <c r="K334" i="6"/>
  <c r="B333" i="21" s="1"/>
  <c r="J334" i="6"/>
  <c r="S270" i="6"/>
  <c r="R270" i="6"/>
  <c r="P270" i="6"/>
  <c r="O270" i="6"/>
  <c r="Q270" i="6"/>
  <c r="N270" i="6"/>
  <c r="L270" i="6"/>
  <c r="G268" i="17" s="1"/>
  <c r="H268" i="17" s="1"/>
  <c r="M270" i="6"/>
  <c r="K270" i="6"/>
  <c r="B269" i="21" s="1"/>
  <c r="J270" i="6"/>
  <c r="S206" i="6"/>
  <c r="R206" i="6"/>
  <c r="P206" i="6"/>
  <c r="O206" i="6"/>
  <c r="N206" i="6"/>
  <c r="Q206" i="6"/>
  <c r="L206" i="6"/>
  <c r="G204" i="17" s="1"/>
  <c r="H204" i="17" s="1"/>
  <c r="M206" i="6"/>
  <c r="K206" i="6"/>
  <c r="B205" i="21" s="1"/>
  <c r="J206" i="6"/>
  <c r="S142" i="6"/>
  <c r="R142" i="6"/>
  <c r="Q142" i="6"/>
  <c r="P142" i="6"/>
  <c r="O142" i="6"/>
  <c r="N142" i="6"/>
  <c r="K142" i="6"/>
  <c r="B141" i="21" s="1"/>
  <c r="L142" i="6"/>
  <c r="G140" i="17" s="1"/>
  <c r="H140" i="17" s="1"/>
  <c r="M142" i="6"/>
  <c r="J142" i="6"/>
  <c r="S659" i="6"/>
  <c r="R659" i="6"/>
  <c r="Q659" i="6"/>
  <c r="O659" i="6"/>
  <c r="P659" i="6"/>
  <c r="N659" i="6"/>
  <c r="L659" i="6"/>
  <c r="M659" i="6"/>
  <c r="K659" i="6"/>
  <c r="J659" i="6"/>
  <c r="S595" i="6"/>
  <c r="R595" i="6"/>
  <c r="Q595" i="6"/>
  <c r="O595" i="6"/>
  <c r="P595" i="6"/>
  <c r="L595" i="6"/>
  <c r="N595" i="6"/>
  <c r="M595" i="6"/>
  <c r="K595" i="6"/>
  <c r="J595" i="6"/>
  <c r="S531" i="6"/>
  <c r="R531" i="6"/>
  <c r="Q531" i="6"/>
  <c r="O531" i="6"/>
  <c r="P531" i="6"/>
  <c r="L531" i="6"/>
  <c r="G529" i="17" s="1"/>
  <c r="H529" i="17" s="1"/>
  <c r="N531" i="6"/>
  <c r="M531" i="6"/>
  <c r="K531" i="6"/>
  <c r="J531" i="6"/>
  <c r="S467" i="6"/>
  <c r="R467" i="6"/>
  <c r="Q467" i="6"/>
  <c r="O467" i="6"/>
  <c r="P467" i="6"/>
  <c r="N467" i="6"/>
  <c r="L467" i="6"/>
  <c r="G465" i="17" s="1"/>
  <c r="H465" i="17" s="1"/>
  <c r="M467" i="6"/>
  <c r="K467" i="6"/>
  <c r="J467" i="6"/>
  <c r="S403" i="6"/>
  <c r="R403" i="6"/>
  <c r="Q403" i="6"/>
  <c r="P403" i="6"/>
  <c r="O403" i="6"/>
  <c r="N403" i="6"/>
  <c r="L403" i="6"/>
  <c r="G401" i="17" s="1"/>
  <c r="H401" i="17" s="1"/>
  <c r="M403" i="6"/>
  <c r="K403" i="6"/>
  <c r="B402" i="21" s="1"/>
  <c r="J403" i="6"/>
  <c r="S339" i="6"/>
  <c r="R339" i="6"/>
  <c r="Q339" i="6"/>
  <c r="P339" i="6"/>
  <c r="O339" i="6"/>
  <c r="N339" i="6"/>
  <c r="M339" i="6"/>
  <c r="L339" i="6"/>
  <c r="G337" i="17" s="1"/>
  <c r="H337" i="17" s="1"/>
  <c r="J339" i="6"/>
  <c r="K339" i="6"/>
  <c r="B338" i="21" s="1"/>
  <c r="S275" i="6"/>
  <c r="R275" i="6"/>
  <c r="Q275" i="6"/>
  <c r="P275" i="6"/>
  <c r="O275" i="6"/>
  <c r="N275" i="6"/>
  <c r="M275" i="6"/>
  <c r="L275" i="6"/>
  <c r="G273" i="17" s="1"/>
  <c r="H273" i="17" s="1"/>
  <c r="J275" i="6"/>
  <c r="K275" i="6"/>
  <c r="B274" i="21" s="1"/>
  <c r="S211" i="6"/>
  <c r="R211" i="6"/>
  <c r="Q211" i="6"/>
  <c r="P211" i="6"/>
  <c r="O211" i="6"/>
  <c r="N211" i="6"/>
  <c r="M211" i="6"/>
  <c r="L211" i="6"/>
  <c r="G209" i="17" s="1"/>
  <c r="H209" i="17" s="1"/>
  <c r="J211" i="6"/>
  <c r="K211" i="6"/>
  <c r="B210" i="21" s="1"/>
  <c r="S147" i="6"/>
  <c r="Q147" i="6"/>
  <c r="R147" i="6"/>
  <c r="P147" i="6"/>
  <c r="O147" i="6"/>
  <c r="N147" i="6"/>
  <c r="M147" i="6"/>
  <c r="L147" i="6"/>
  <c r="G145" i="17" s="1"/>
  <c r="H145" i="17" s="1"/>
  <c r="J147" i="6"/>
  <c r="K147" i="6"/>
  <c r="B146" i="21" s="1"/>
  <c r="S605" i="6"/>
  <c r="R605" i="6"/>
  <c r="Q605" i="6"/>
  <c r="P605" i="6"/>
  <c r="O605" i="6"/>
  <c r="N605" i="6"/>
  <c r="L605" i="6"/>
  <c r="M605" i="6"/>
  <c r="K605" i="6"/>
  <c r="J605" i="6"/>
  <c r="S157" i="6"/>
  <c r="R157" i="6"/>
  <c r="Q157" i="6"/>
  <c r="P157" i="6"/>
  <c r="O157" i="6"/>
  <c r="M157" i="6"/>
  <c r="L157" i="6"/>
  <c r="G155" i="17" s="1"/>
  <c r="H155" i="17" s="1"/>
  <c r="N157" i="6"/>
  <c r="K157" i="6"/>
  <c r="B156" i="21" s="1"/>
  <c r="J157" i="6"/>
  <c r="S501" i="6"/>
  <c r="Q501" i="6"/>
  <c r="P501" i="6"/>
  <c r="R501" i="6"/>
  <c r="O501" i="6"/>
  <c r="N501" i="6"/>
  <c r="L501" i="6"/>
  <c r="G499" i="17" s="1"/>
  <c r="H499" i="17" s="1"/>
  <c r="M501" i="6"/>
  <c r="K501" i="6"/>
  <c r="J501" i="6"/>
  <c r="S245" i="6"/>
  <c r="P245" i="6"/>
  <c r="O245" i="6"/>
  <c r="Q245" i="6"/>
  <c r="R245" i="6"/>
  <c r="M245" i="6"/>
  <c r="L245" i="6"/>
  <c r="G243" i="17" s="1"/>
  <c r="H243" i="17" s="1"/>
  <c r="N245" i="6"/>
  <c r="K245" i="6"/>
  <c r="B244" i="21" s="1"/>
  <c r="J245" i="6"/>
  <c r="S596" i="6"/>
  <c r="Q596" i="6"/>
  <c r="R596" i="6"/>
  <c r="P596" i="6"/>
  <c r="O596" i="6"/>
  <c r="M596" i="6"/>
  <c r="N596" i="6"/>
  <c r="L596" i="6"/>
  <c r="K596" i="6"/>
  <c r="J596" i="6"/>
  <c r="S340" i="6"/>
  <c r="Q340" i="6"/>
  <c r="R340" i="6"/>
  <c r="P340" i="6"/>
  <c r="O340" i="6"/>
  <c r="N340" i="6"/>
  <c r="M340" i="6"/>
  <c r="L340" i="6"/>
  <c r="G338" i="17" s="1"/>
  <c r="H338" i="17" s="1"/>
  <c r="K340" i="6"/>
  <c r="B339" i="21" s="1"/>
  <c r="J340" i="6"/>
  <c r="S653" i="6"/>
  <c r="R653" i="6"/>
  <c r="P653" i="6"/>
  <c r="O653" i="6"/>
  <c r="Q653" i="6"/>
  <c r="N653" i="6"/>
  <c r="L653" i="6"/>
  <c r="M653" i="6"/>
  <c r="J653" i="6"/>
  <c r="K653" i="6"/>
  <c r="S397" i="6"/>
  <c r="R397" i="6"/>
  <c r="Q397" i="6"/>
  <c r="P397" i="6"/>
  <c r="O397" i="6"/>
  <c r="N397" i="6"/>
  <c r="L397" i="6"/>
  <c r="G395" i="17" s="1"/>
  <c r="H395" i="17" s="1"/>
  <c r="M397" i="6"/>
  <c r="J397" i="6"/>
  <c r="K397" i="6"/>
  <c r="B396" i="21" s="1"/>
  <c r="S141" i="6"/>
  <c r="R141" i="6"/>
  <c r="Q141" i="6"/>
  <c r="P141" i="6"/>
  <c r="O141" i="6"/>
  <c r="M141" i="6"/>
  <c r="N141" i="6"/>
  <c r="L141" i="6"/>
  <c r="G139" i="17" s="1"/>
  <c r="H139" i="17" s="1"/>
  <c r="K141" i="6"/>
  <c r="B140" i="21" s="1"/>
  <c r="J141" i="6"/>
  <c r="S556" i="6"/>
  <c r="R556" i="6"/>
  <c r="Q556" i="6"/>
  <c r="P556" i="6"/>
  <c r="O556" i="6"/>
  <c r="N556" i="6"/>
  <c r="M556" i="6"/>
  <c r="K556" i="6"/>
  <c r="L556" i="6"/>
  <c r="G554" i="17" s="1"/>
  <c r="H554" i="17" s="1"/>
  <c r="J556" i="6"/>
  <c r="S300" i="6"/>
  <c r="Q300" i="6"/>
  <c r="R300" i="6"/>
  <c r="P300" i="6"/>
  <c r="O300" i="6"/>
  <c r="M300" i="6"/>
  <c r="N300" i="6"/>
  <c r="L300" i="6"/>
  <c r="G298" i="17" s="1"/>
  <c r="H298" i="17" s="1"/>
  <c r="K300" i="6"/>
  <c r="B299" i="21" s="1"/>
  <c r="J300" i="6"/>
  <c r="S148" i="6"/>
  <c r="Q148" i="6"/>
  <c r="R148" i="6"/>
  <c r="P148" i="6"/>
  <c r="O148" i="6"/>
  <c r="M148" i="6"/>
  <c r="N148" i="6"/>
  <c r="K148" i="6"/>
  <c r="B147" i="21" s="1"/>
  <c r="L148" i="6"/>
  <c r="G146" i="17" s="1"/>
  <c r="H146" i="17" s="1"/>
  <c r="J148" i="6"/>
  <c r="S485" i="6"/>
  <c r="Q485" i="6"/>
  <c r="R485" i="6"/>
  <c r="P485" i="6"/>
  <c r="O485" i="6"/>
  <c r="N485" i="6"/>
  <c r="L485" i="6"/>
  <c r="G483" i="17" s="1"/>
  <c r="H483" i="17" s="1"/>
  <c r="M485" i="6"/>
  <c r="K485" i="6"/>
  <c r="J485" i="6"/>
  <c r="S229" i="6"/>
  <c r="P229" i="6"/>
  <c r="Q229" i="6"/>
  <c r="O229" i="6"/>
  <c r="R229" i="6"/>
  <c r="M229" i="6"/>
  <c r="N229" i="6"/>
  <c r="L229" i="6"/>
  <c r="G227" i="17" s="1"/>
  <c r="H227" i="17" s="1"/>
  <c r="K229" i="6"/>
  <c r="B228" i="21" s="1"/>
  <c r="J229" i="6"/>
  <c r="S612" i="6"/>
  <c r="Q612" i="6"/>
  <c r="R612" i="6"/>
  <c r="P612" i="6"/>
  <c r="O612" i="6"/>
  <c r="N612" i="6"/>
  <c r="M612" i="6"/>
  <c r="K612" i="6"/>
  <c r="L612" i="6"/>
  <c r="J612" i="6"/>
  <c r="S356" i="6"/>
  <c r="Q356" i="6"/>
  <c r="P356" i="6"/>
  <c r="R356" i="6"/>
  <c r="O356" i="6"/>
  <c r="N356" i="6"/>
  <c r="M356" i="6"/>
  <c r="L356" i="6"/>
  <c r="G354" i="17" s="1"/>
  <c r="H354" i="17" s="1"/>
  <c r="K356" i="6"/>
  <c r="B355" i="21" s="1"/>
  <c r="J356" i="6"/>
  <c r="S125" i="6"/>
  <c r="R125" i="6"/>
  <c r="Q125" i="6"/>
  <c r="P125" i="6"/>
  <c r="O125" i="6"/>
  <c r="M125" i="6"/>
  <c r="N125" i="6"/>
  <c r="L125" i="6"/>
  <c r="G123" i="17" s="1"/>
  <c r="H123" i="17" s="1"/>
  <c r="K125" i="6"/>
  <c r="B124" i="21" s="1"/>
  <c r="J125" i="6"/>
  <c r="S508" i="6"/>
  <c r="R508" i="6"/>
  <c r="Q508" i="6"/>
  <c r="O508" i="6"/>
  <c r="P508" i="6"/>
  <c r="N508" i="6"/>
  <c r="M508" i="6"/>
  <c r="L508" i="6"/>
  <c r="G506" i="17" s="1"/>
  <c r="H506" i="17" s="1"/>
  <c r="K508" i="6"/>
  <c r="J508" i="6"/>
  <c r="S252" i="6"/>
  <c r="Q252" i="6"/>
  <c r="R252" i="6"/>
  <c r="P252" i="6"/>
  <c r="O252" i="6"/>
  <c r="M252" i="6"/>
  <c r="N252" i="6"/>
  <c r="L252" i="6"/>
  <c r="G250" i="17" s="1"/>
  <c r="H250" i="17" s="1"/>
  <c r="J252" i="6"/>
  <c r="K252" i="6"/>
  <c r="B251" i="21" s="1"/>
  <c r="S650" i="6"/>
  <c r="R650" i="6"/>
  <c r="Q650" i="6"/>
  <c r="P650" i="6"/>
  <c r="N650" i="6"/>
  <c r="O650" i="6"/>
  <c r="M650" i="6"/>
  <c r="K650" i="6"/>
  <c r="J650" i="6"/>
  <c r="L650" i="6"/>
  <c r="S586" i="6"/>
  <c r="R586" i="6"/>
  <c r="Q586" i="6"/>
  <c r="P586" i="6"/>
  <c r="N586" i="6"/>
  <c r="O586" i="6"/>
  <c r="L586" i="6"/>
  <c r="M586" i="6"/>
  <c r="K586" i="6"/>
  <c r="J586" i="6"/>
  <c r="S522" i="6"/>
  <c r="R522" i="6"/>
  <c r="Q522" i="6"/>
  <c r="P522" i="6"/>
  <c r="N522" i="6"/>
  <c r="O522" i="6"/>
  <c r="L522" i="6"/>
  <c r="G520" i="17" s="1"/>
  <c r="H520" i="17" s="1"/>
  <c r="M522" i="6"/>
  <c r="K522" i="6"/>
  <c r="J522" i="6"/>
  <c r="S458" i="6"/>
  <c r="R458" i="6"/>
  <c r="P458" i="6"/>
  <c r="Q458" i="6"/>
  <c r="N458" i="6"/>
  <c r="O458" i="6"/>
  <c r="L458" i="6"/>
  <c r="G456" i="17" s="1"/>
  <c r="H456" i="17" s="1"/>
  <c r="M458" i="6"/>
  <c r="K458" i="6"/>
  <c r="B457" i="21" s="1"/>
  <c r="J458" i="6"/>
  <c r="S394" i="6"/>
  <c r="R394" i="6"/>
  <c r="P394" i="6"/>
  <c r="Q394" i="6"/>
  <c r="N394" i="6"/>
  <c r="O394" i="6"/>
  <c r="L394" i="6"/>
  <c r="G392" i="17" s="1"/>
  <c r="H392" i="17" s="1"/>
  <c r="M394" i="6"/>
  <c r="K394" i="6"/>
  <c r="B393" i="21" s="1"/>
  <c r="J394" i="6"/>
  <c r="S330" i="6"/>
  <c r="R330" i="6"/>
  <c r="P330" i="6"/>
  <c r="Q330" i="6"/>
  <c r="O330" i="6"/>
  <c r="N330" i="6"/>
  <c r="L330" i="6"/>
  <c r="G328" i="17" s="1"/>
  <c r="H328" i="17" s="1"/>
  <c r="M330" i="6"/>
  <c r="K330" i="6"/>
  <c r="B329" i="21" s="1"/>
  <c r="J330" i="6"/>
  <c r="S266" i="6"/>
  <c r="R266" i="6"/>
  <c r="P266" i="6"/>
  <c r="Q266" i="6"/>
  <c r="O266" i="6"/>
  <c r="N266" i="6"/>
  <c r="L266" i="6"/>
  <c r="G264" i="17" s="1"/>
  <c r="H264" i="17" s="1"/>
  <c r="M266" i="6"/>
  <c r="K266" i="6"/>
  <c r="B265" i="21" s="1"/>
  <c r="J266" i="6"/>
  <c r="S202" i="6"/>
  <c r="R202" i="6"/>
  <c r="P202" i="6"/>
  <c r="Q202" i="6"/>
  <c r="O202" i="6"/>
  <c r="N202" i="6"/>
  <c r="L202" i="6"/>
  <c r="G200" i="17" s="1"/>
  <c r="H200" i="17" s="1"/>
  <c r="M202" i="6"/>
  <c r="K202" i="6"/>
  <c r="B201" i="21" s="1"/>
  <c r="J202" i="6"/>
  <c r="R138" i="6"/>
  <c r="S138" i="6"/>
  <c r="Q138" i="6"/>
  <c r="P138" i="6"/>
  <c r="O138" i="6"/>
  <c r="N138" i="6"/>
  <c r="L138" i="6"/>
  <c r="G136" i="17" s="1"/>
  <c r="H136" i="17" s="1"/>
  <c r="M138" i="6"/>
  <c r="J138" i="6"/>
  <c r="K138" i="6"/>
  <c r="B137" i="21" s="1"/>
  <c r="S649" i="6"/>
  <c r="R649" i="6"/>
  <c r="Q649" i="6"/>
  <c r="P649" i="6"/>
  <c r="O649" i="6"/>
  <c r="N649" i="6"/>
  <c r="L649" i="6"/>
  <c r="M649" i="6"/>
  <c r="K649" i="6"/>
  <c r="J649" i="6"/>
  <c r="S585" i="6"/>
  <c r="R585" i="6"/>
  <c r="Q585" i="6"/>
  <c r="P585" i="6"/>
  <c r="O585" i="6"/>
  <c r="N585" i="6"/>
  <c r="L585" i="6"/>
  <c r="M585" i="6"/>
  <c r="K585" i="6"/>
  <c r="J585" i="6"/>
  <c r="S521" i="6"/>
  <c r="R521" i="6"/>
  <c r="Q521" i="6"/>
  <c r="P521" i="6"/>
  <c r="O521" i="6"/>
  <c r="N521" i="6"/>
  <c r="L521" i="6"/>
  <c r="G519" i="17" s="1"/>
  <c r="H519" i="17" s="1"/>
  <c r="M521" i="6"/>
  <c r="K521" i="6"/>
  <c r="J521" i="6"/>
  <c r="S457" i="6"/>
  <c r="R457" i="6"/>
  <c r="Q457" i="6"/>
  <c r="P457" i="6"/>
  <c r="O457" i="6"/>
  <c r="N457" i="6"/>
  <c r="L457" i="6"/>
  <c r="G455" i="17" s="1"/>
  <c r="H455" i="17" s="1"/>
  <c r="M457" i="6"/>
  <c r="K457" i="6"/>
  <c r="B456" i="21" s="1"/>
  <c r="J457" i="6"/>
  <c r="S393" i="6"/>
  <c r="R393" i="6"/>
  <c r="P393" i="6"/>
  <c r="Q393" i="6"/>
  <c r="O393" i="6"/>
  <c r="N393" i="6"/>
  <c r="L393" i="6"/>
  <c r="G391" i="17" s="1"/>
  <c r="H391" i="17" s="1"/>
  <c r="M393" i="6"/>
  <c r="K393" i="6"/>
  <c r="B392" i="21" s="1"/>
  <c r="J393" i="6"/>
  <c r="S329" i="6"/>
  <c r="R329" i="6"/>
  <c r="P329" i="6"/>
  <c r="Q329" i="6"/>
  <c r="O329" i="6"/>
  <c r="N329" i="6"/>
  <c r="L329" i="6"/>
  <c r="G327" i="17" s="1"/>
  <c r="H327" i="17" s="1"/>
  <c r="M329" i="6"/>
  <c r="K329" i="6"/>
  <c r="B328" i="21" s="1"/>
  <c r="J329" i="6"/>
  <c r="S265" i="6"/>
  <c r="R265" i="6"/>
  <c r="P265" i="6"/>
  <c r="Q265" i="6"/>
  <c r="O265" i="6"/>
  <c r="N265" i="6"/>
  <c r="L265" i="6"/>
  <c r="G263" i="17" s="1"/>
  <c r="H263" i="17" s="1"/>
  <c r="M265" i="6"/>
  <c r="K265" i="6"/>
  <c r="B264" i="21" s="1"/>
  <c r="J265" i="6"/>
  <c r="S201" i="6"/>
  <c r="R201" i="6"/>
  <c r="P201" i="6"/>
  <c r="Q201" i="6"/>
  <c r="O201" i="6"/>
  <c r="N201" i="6"/>
  <c r="L201" i="6"/>
  <c r="G199" i="17" s="1"/>
  <c r="H199" i="17" s="1"/>
  <c r="M201" i="6"/>
  <c r="K201" i="6"/>
  <c r="B200" i="21" s="1"/>
  <c r="J201" i="6"/>
  <c r="S137" i="6"/>
  <c r="R137" i="6"/>
  <c r="Q137" i="6"/>
  <c r="P137" i="6"/>
  <c r="O137" i="6"/>
  <c r="N137" i="6"/>
  <c r="L137" i="6"/>
  <c r="G135" i="17" s="1"/>
  <c r="H135" i="17" s="1"/>
  <c r="M137" i="6"/>
  <c r="K137" i="6"/>
  <c r="B136" i="21" s="1"/>
  <c r="J137" i="6"/>
  <c r="S648" i="6"/>
  <c r="R648" i="6"/>
  <c r="Q648" i="6"/>
  <c r="P648" i="6"/>
  <c r="O648" i="6"/>
  <c r="N648" i="6"/>
  <c r="M648" i="6"/>
  <c r="L648" i="6"/>
  <c r="K648" i="6"/>
  <c r="J648" i="6"/>
  <c r="S584" i="6"/>
  <c r="R584" i="6"/>
  <c r="Q584" i="6"/>
  <c r="P584" i="6"/>
  <c r="O584" i="6"/>
  <c r="M584" i="6"/>
  <c r="N584" i="6"/>
  <c r="L584" i="6"/>
  <c r="K584" i="6"/>
  <c r="J584" i="6"/>
  <c r="S520" i="6"/>
  <c r="R520" i="6"/>
  <c r="Q520" i="6"/>
  <c r="P520" i="6"/>
  <c r="O520" i="6"/>
  <c r="M520" i="6"/>
  <c r="N520" i="6"/>
  <c r="L520" i="6"/>
  <c r="G518" i="17" s="1"/>
  <c r="H518" i="17" s="1"/>
  <c r="K520" i="6"/>
  <c r="J520" i="6"/>
  <c r="S456" i="6"/>
  <c r="R456" i="6"/>
  <c r="Q456" i="6"/>
  <c r="P456" i="6"/>
  <c r="O456" i="6"/>
  <c r="N456" i="6"/>
  <c r="M456" i="6"/>
  <c r="L456" i="6"/>
  <c r="G454" i="17" s="1"/>
  <c r="H454" i="17" s="1"/>
  <c r="K456" i="6"/>
  <c r="B455" i="21" s="1"/>
  <c r="J456" i="6"/>
  <c r="S392" i="6"/>
  <c r="R392" i="6"/>
  <c r="Q392" i="6"/>
  <c r="P392" i="6"/>
  <c r="O392" i="6"/>
  <c r="N392" i="6"/>
  <c r="M392" i="6"/>
  <c r="L392" i="6"/>
  <c r="G390" i="17" s="1"/>
  <c r="H390" i="17" s="1"/>
  <c r="K392" i="6"/>
  <c r="B391" i="21" s="1"/>
  <c r="J392" i="6"/>
  <c r="S328" i="6"/>
  <c r="R328" i="6"/>
  <c r="Q328" i="6"/>
  <c r="P328" i="6"/>
  <c r="O328" i="6"/>
  <c r="N328" i="6"/>
  <c r="M328" i="6"/>
  <c r="L328" i="6"/>
  <c r="G326" i="17" s="1"/>
  <c r="H326" i="17" s="1"/>
  <c r="J328" i="6"/>
  <c r="K328" i="6"/>
  <c r="B327" i="21" s="1"/>
  <c r="S264" i="6"/>
  <c r="R264" i="6"/>
  <c r="Q264" i="6"/>
  <c r="P264" i="6"/>
  <c r="O264" i="6"/>
  <c r="N264" i="6"/>
  <c r="M264" i="6"/>
  <c r="L264" i="6"/>
  <c r="G262" i="17" s="1"/>
  <c r="H262" i="17" s="1"/>
  <c r="J264" i="6"/>
  <c r="K264" i="6"/>
  <c r="B263" i="21" s="1"/>
  <c r="S200" i="6"/>
  <c r="Q200" i="6"/>
  <c r="R200" i="6"/>
  <c r="P200" i="6"/>
  <c r="O200" i="6"/>
  <c r="N200" i="6"/>
  <c r="M200" i="6"/>
  <c r="L200" i="6"/>
  <c r="G198" i="17" s="1"/>
  <c r="H198" i="17" s="1"/>
  <c r="J200" i="6"/>
  <c r="K200" i="6"/>
  <c r="B199" i="21" s="1"/>
  <c r="R136" i="6"/>
  <c r="S136" i="6"/>
  <c r="Q136" i="6"/>
  <c r="P136" i="6"/>
  <c r="O136" i="6"/>
  <c r="N136" i="6"/>
  <c r="M136" i="6"/>
  <c r="L136" i="6"/>
  <c r="G134" i="17" s="1"/>
  <c r="H134" i="17" s="1"/>
  <c r="K136" i="6"/>
  <c r="B135" i="21" s="1"/>
  <c r="J136" i="6"/>
  <c r="S647" i="6"/>
  <c r="R647" i="6"/>
  <c r="Q647" i="6"/>
  <c r="P647" i="6"/>
  <c r="N647" i="6"/>
  <c r="O647" i="6"/>
  <c r="M647" i="6"/>
  <c r="L647" i="6"/>
  <c r="K647" i="6"/>
  <c r="J647" i="6"/>
  <c r="S583" i="6"/>
  <c r="R583" i="6"/>
  <c r="Q583" i="6"/>
  <c r="P583" i="6"/>
  <c r="N583" i="6"/>
  <c r="O583" i="6"/>
  <c r="M583" i="6"/>
  <c r="L583" i="6"/>
  <c r="K583" i="6"/>
  <c r="J583" i="6"/>
  <c r="S519" i="6"/>
  <c r="R519" i="6"/>
  <c r="Q519" i="6"/>
  <c r="P519" i="6"/>
  <c r="N519" i="6"/>
  <c r="O519" i="6"/>
  <c r="M519" i="6"/>
  <c r="L519" i="6"/>
  <c r="G517" i="17" s="1"/>
  <c r="H517" i="17" s="1"/>
  <c r="K519" i="6"/>
  <c r="J519" i="6"/>
  <c r="S455" i="6"/>
  <c r="R455" i="6"/>
  <c r="Q455" i="6"/>
  <c r="P455" i="6"/>
  <c r="N455" i="6"/>
  <c r="O455" i="6"/>
  <c r="M455" i="6"/>
  <c r="L455" i="6"/>
  <c r="G453" i="17" s="1"/>
  <c r="H453" i="17" s="1"/>
  <c r="K455" i="6"/>
  <c r="B454" i="21" s="1"/>
  <c r="J455" i="6"/>
  <c r="S391" i="6"/>
  <c r="R391" i="6"/>
  <c r="Q391" i="6"/>
  <c r="P391" i="6"/>
  <c r="N391" i="6"/>
  <c r="O391" i="6"/>
  <c r="M391" i="6"/>
  <c r="L391" i="6"/>
  <c r="G389" i="17" s="1"/>
  <c r="H389" i="17" s="1"/>
  <c r="K391" i="6"/>
  <c r="B390" i="21" s="1"/>
  <c r="J391" i="6"/>
  <c r="S327" i="6"/>
  <c r="R327" i="6"/>
  <c r="Q327" i="6"/>
  <c r="P327" i="6"/>
  <c r="N327" i="6"/>
  <c r="O327" i="6"/>
  <c r="J327" i="6"/>
  <c r="L327" i="6"/>
  <c r="G325" i="17" s="1"/>
  <c r="H325" i="17" s="1"/>
  <c r="M327" i="6"/>
  <c r="K327" i="6"/>
  <c r="B326" i="21" s="1"/>
  <c r="S263" i="6"/>
  <c r="R263" i="6"/>
  <c r="Q263" i="6"/>
  <c r="P263" i="6"/>
  <c r="N263" i="6"/>
  <c r="O263" i="6"/>
  <c r="M263" i="6"/>
  <c r="J263" i="6"/>
  <c r="L263" i="6"/>
  <c r="G261" i="17" s="1"/>
  <c r="H261" i="17" s="1"/>
  <c r="K263" i="6"/>
  <c r="B262" i="21" s="1"/>
  <c r="S199" i="6"/>
  <c r="R199" i="6"/>
  <c r="Q199" i="6"/>
  <c r="P199" i="6"/>
  <c r="N199" i="6"/>
  <c r="O199" i="6"/>
  <c r="M199" i="6"/>
  <c r="J199" i="6"/>
  <c r="K199" i="6"/>
  <c r="B198" i="21" s="1"/>
  <c r="L199" i="6"/>
  <c r="G197" i="17" s="1"/>
  <c r="H197" i="17" s="1"/>
  <c r="R135" i="6"/>
  <c r="S135" i="6"/>
  <c r="Q135" i="6"/>
  <c r="P135" i="6"/>
  <c r="N135" i="6"/>
  <c r="O135" i="6"/>
  <c r="M135" i="6"/>
  <c r="K135" i="6"/>
  <c r="B134" i="21" s="1"/>
  <c r="J135" i="6"/>
  <c r="L135" i="6"/>
  <c r="G133" i="17" s="1"/>
  <c r="H133" i="17" s="1"/>
  <c r="S646" i="6"/>
  <c r="R646" i="6"/>
  <c r="Q646" i="6"/>
  <c r="P646" i="6"/>
  <c r="O646" i="6"/>
  <c r="N646" i="6"/>
  <c r="L646" i="6"/>
  <c r="K646" i="6"/>
  <c r="J646" i="6"/>
  <c r="M646" i="6"/>
  <c r="S582" i="6"/>
  <c r="R582" i="6"/>
  <c r="Q582" i="6"/>
  <c r="P582" i="6"/>
  <c r="N582" i="6"/>
  <c r="O582" i="6"/>
  <c r="L582" i="6"/>
  <c r="K582" i="6"/>
  <c r="M582" i="6"/>
  <c r="J582" i="6"/>
  <c r="S518" i="6"/>
  <c r="R518" i="6"/>
  <c r="Q518" i="6"/>
  <c r="P518" i="6"/>
  <c r="N518" i="6"/>
  <c r="O518" i="6"/>
  <c r="L518" i="6"/>
  <c r="G516" i="17" s="1"/>
  <c r="H516" i="17" s="1"/>
  <c r="K518" i="6"/>
  <c r="M518" i="6"/>
  <c r="J518" i="6"/>
  <c r="S454" i="6"/>
  <c r="R454" i="6"/>
  <c r="Q454" i="6"/>
  <c r="P454" i="6"/>
  <c r="N454" i="6"/>
  <c r="O454" i="6"/>
  <c r="L454" i="6"/>
  <c r="G452" i="17" s="1"/>
  <c r="H452" i="17" s="1"/>
  <c r="K454" i="6"/>
  <c r="B453" i="21" s="1"/>
  <c r="M454" i="6"/>
  <c r="J454" i="6"/>
  <c r="S390" i="6"/>
  <c r="R390" i="6"/>
  <c r="P390" i="6"/>
  <c r="Q390" i="6"/>
  <c r="O390" i="6"/>
  <c r="N390" i="6"/>
  <c r="M390" i="6"/>
  <c r="L390" i="6"/>
  <c r="G388" i="17" s="1"/>
  <c r="H388" i="17" s="1"/>
  <c r="K390" i="6"/>
  <c r="B389" i="21" s="1"/>
  <c r="J390" i="6"/>
  <c r="S326" i="6"/>
  <c r="R326" i="6"/>
  <c r="P326" i="6"/>
  <c r="Q326" i="6"/>
  <c r="O326" i="6"/>
  <c r="N326" i="6"/>
  <c r="M326" i="6"/>
  <c r="L326" i="6"/>
  <c r="G324" i="17" s="1"/>
  <c r="H324" i="17" s="1"/>
  <c r="K326" i="6"/>
  <c r="B325" i="21" s="1"/>
  <c r="J326" i="6"/>
  <c r="S262" i="6"/>
  <c r="R262" i="6"/>
  <c r="P262" i="6"/>
  <c r="Q262" i="6"/>
  <c r="O262" i="6"/>
  <c r="N262" i="6"/>
  <c r="M262" i="6"/>
  <c r="L262" i="6"/>
  <c r="G260" i="17" s="1"/>
  <c r="H260" i="17" s="1"/>
  <c r="K262" i="6"/>
  <c r="B261" i="21" s="1"/>
  <c r="J262" i="6"/>
  <c r="S198" i="6"/>
  <c r="R198" i="6"/>
  <c r="P198" i="6"/>
  <c r="Q198" i="6"/>
  <c r="O198" i="6"/>
  <c r="N198" i="6"/>
  <c r="M198" i="6"/>
  <c r="L198" i="6"/>
  <c r="G196" i="17" s="1"/>
  <c r="H196" i="17" s="1"/>
  <c r="K198" i="6"/>
  <c r="B197" i="21" s="1"/>
  <c r="J198" i="6"/>
  <c r="S134" i="6"/>
  <c r="R134" i="6"/>
  <c r="O134" i="6"/>
  <c r="P134" i="6"/>
  <c r="Q134" i="6"/>
  <c r="N134" i="6"/>
  <c r="M134" i="6"/>
  <c r="K134" i="6"/>
  <c r="B133" i="21" s="1"/>
  <c r="L134" i="6"/>
  <c r="G132" i="17" s="1"/>
  <c r="H132" i="17" s="1"/>
  <c r="J134" i="6"/>
  <c r="S651" i="6"/>
  <c r="R651" i="6"/>
  <c r="Q651" i="6"/>
  <c r="O651" i="6"/>
  <c r="P651" i="6"/>
  <c r="N651" i="6"/>
  <c r="L651" i="6"/>
  <c r="M651" i="6"/>
  <c r="K651" i="6"/>
  <c r="J651" i="6"/>
  <c r="S587" i="6"/>
  <c r="R587" i="6"/>
  <c r="Q587" i="6"/>
  <c r="O587" i="6"/>
  <c r="P587" i="6"/>
  <c r="N587" i="6"/>
  <c r="L587" i="6"/>
  <c r="M587" i="6"/>
  <c r="K587" i="6"/>
  <c r="J587" i="6"/>
  <c r="S523" i="6"/>
  <c r="R523" i="6"/>
  <c r="Q523" i="6"/>
  <c r="P523" i="6"/>
  <c r="O523" i="6"/>
  <c r="N523" i="6"/>
  <c r="L523" i="6"/>
  <c r="G521" i="17" s="1"/>
  <c r="H521" i="17" s="1"/>
  <c r="M523" i="6"/>
  <c r="K523" i="6"/>
  <c r="J523" i="6"/>
  <c r="S459" i="6"/>
  <c r="R459" i="6"/>
  <c r="Q459" i="6"/>
  <c r="P459" i="6"/>
  <c r="O459" i="6"/>
  <c r="N459" i="6"/>
  <c r="L459" i="6"/>
  <c r="G457" i="17" s="1"/>
  <c r="H457" i="17" s="1"/>
  <c r="M459" i="6"/>
  <c r="K459" i="6"/>
  <c r="B458" i="21" s="1"/>
  <c r="J459" i="6"/>
  <c r="S395" i="6"/>
  <c r="R395" i="6"/>
  <c r="Q395" i="6"/>
  <c r="O395" i="6"/>
  <c r="P395" i="6"/>
  <c r="N395" i="6"/>
  <c r="L395" i="6"/>
  <c r="G393" i="17" s="1"/>
  <c r="H393" i="17" s="1"/>
  <c r="M395" i="6"/>
  <c r="K395" i="6"/>
  <c r="B394" i="21" s="1"/>
  <c r="J395" i="6"/>
  <c r="S331" i="6"/>
  <c r="R331" i="6"/>
  <c r="Q331" i="6"/>
  <c r="P331" i="6"/>
  <c r="O331" i="6"/>
  <c r="N331" i="6"/>
  <c r="M331" i="6"/>
  <c r="L331" i="6"/>
  <c r="G329" i="17" s="1"/>
  <c r="H329" i="17" s="1"/>
  <c r="J331" i="6"/>
  <c r="K331" i="6"/>
  <c r="B330" i="21" s="1"/>
  <c r="S267" i="6"/>
  <c r="R267" i="6"/>
  <c r="Q267" i="6"/>
  <c r="P267" i="6"/>
  <c r="O267" i="6"/>
  <c r="N267" i="6"/>
  <c r="M267" i="6"/>
  <c r="L267" i="6"/>
  <c r="G265" i="17" s="1"/>
  <c r="H265" i="17" s="1"/>
  <c r="J267" i="6"/>
  <c r="K267" i="6"/>
  <c r="B266" i="21" s="1"/>
  <c r="S203" i="6"/>
  <c r="R203" i="6"/>
  <c r="Q203" i="6"/>
  <c r="P203" i="6"/>
  <c r="O203" i="6"/>
  <c r="N203" i="6"/>
  <c r="M203" i="6"/>
  <c r="L203" i="6"/>
  <c r="G201" i="17" s="1"/>
  <c r="H201" i="17" s="1"/>
  <c r="J203" i="6"/>
  <c r="K203" i="6"/>
  <c r="B202" i="21" s="1"/>
  <c r="S139" i="6"/>
  <c r="Q139" i="6"/>
  <c r="R139" i="6"/>
  <c r="P139" i="6"/>
  <c r="O139" i="6"/>
  <c r="N139" i="6"/>
  <c r="M139" i="6"/>
  <c r="L139" i="6"/>
  <c r="G137" i="17" s="1"/>
  <c r="H137" i="17" s="1"/>
  <c r="K139" i="6"/>
  <c r="B138" i="21" s="1"/>
  <c r="J139" i="6"/>
  <c r="S541" i="6"/>
  <c r="R541" i="6"/>
  <c r="Q541" i="6"/>
  <c r="P541" i="6"/>
  <c r="O541" i="6"/>
  <c r="N541" i="6"/>
  <c r="L541" i="6"/>
  <c r="G539" i="17" s="1"/>
  <c r="H539" i="17" s="1"/>
  <c r="M541" i="6"/>
  <c r="K541" i="6"/>
  <c r="J541" i="6"/>
  <c r="S469" i="6"/>
  <c r="P469" i="6"/>
  <c r="Q469" i="6"/>
  <c r="R469" i="6"/>
  <c r="O469" i="6"/>
  <c r="N469" i="6"/>
  <c r="L469" i="6"/>
  <c r="G467" i="17" s="1"/>
  <c r="H467" i="17" s="1"/>
  <c r="M469" i="6"/>
  <c r="K469" i="6"/>
  <c r="J469" i="6"/>
  <c r="S213" i="6"/>
  <c r="R213" i="6"/>
  <c r="P213" i="6"/>
  <c r="O213" i="6"/>
  <c r="Q213" i="6"/>
  <c r="M213" i="6"/>
  <c r="N213" i="6"/>
  <c r="L213" i="6"/>
  <c r="G211" i="17" s="1"/>
  <c r="H211" i="17" s="1"/>
  <c r="J213" i="6"/>
  <c r="K213" i="6"/>
  <c r="B212" i="21" s="1"/>
  <c r="S564" i="6"/>
  <c r="Q564" i="6"/>
  <c r="P564" i="6"/>
  <c r="R564" i="6"/>
  <c r="O564" i="6"/>
  <c r="M564" i="6"/>
  <c r="L564" i="6"/>
  <c r="G562" i="17" s="1"/>
  <c r="H562" i="17" s="1"/>
  <c r="N564" i="6"/>
  <c r="K564" i="6"/>
  <c r="J564" i="6"/>
  <c r="S308" i="6"/>
  <c r="Q308" i="6"/>
  <c r="R308" i="6"/>
  <c r="P308" i="6"/>
  <c r="O308" i="6"/>
  <c r="N308" i="6"/>
  <c r="M308" i="6"/>
  <c r="L308" i="6"/>
  <c r="G306" i="17" s="1"/>
  <c r="H306" i="17" s="1"/>
  <c r="J308" i="6"/>
  <c r="K308" i="6"/>
  <c r="B307" i="21" s="1"/>
  <c r="S621" i="6"/>
  <c r="R621" i="6"/>
  <c r="P621" i="6"/>
  <c r="Q621" i="6"/>
  <c r="O621" i="6"/>
  <c r="N621" i="6"/>
  <c r="L621" i="6"/>
  <c r="M621" i="6"/>
  <c r="K621" i="6"/>
  <c r="J621" i="6"/>
  <c r="S365" i="6"/>
  <c r="R365" i="6"/>
  <c r="O365" i="6"/>
  <c r="Q365" i="6"/>
  <c r="P365" i="6"/>
  <c r="M365" i="6"/>
  <c r="L365" i="6"/>
  <c r="G363" i="17" s="1"/>
  <c r="H363" i="17" s="1"/>
  <c r="N365" i="6"/>
  <c r="K365" i="6"/>
  <c r="B364" i="21" s="1"/>
  <c r="J365" i="6"/>
  <c r="S109" i="6"/>
  <c r="R109" i="6"/>
  <c r="P109" i="6"/>
  <c r="Q109" i="6"/>
  <c r="O109" i="6"/>
  <c r="M109" i="6"/>
  <c r="L109" i="6"/>
  <c r="G107" i="17" s="1"/>
  <c r="H107" i="17" s="1"/>
  <c r="K109" i="6"/>
  <c r="B108" i="21" s="1"/>
  <c r="N109" i="6"/>
  <c r="J109" i="6"/>
  <c r="S524" i="6"/>
  <c r="Q524" i="6"/>
  <c r="R524" i="6"/>
  <c r="P524" i="6"/>
  <c r="O524" i="6"/>
  <c r="N524" i="6"/>
  <c r="M524" i="6"/>
  <c r="L524" i="6"/>
  <c r="G522" i="17" s="1"/>
  <c r="H522" i="17" s="1"/>
  <c r="K524" i="6"/>
  <c r="J524" i="6"/>
  <c r="S268" i="6"/>
  <c r="Q268" i="6"/>
  <c r="R268" i="6"/>
  <c r="P268" i="6"/>
  <c r="O268" i="6"/>
  <c r="M268" i="6"/>
  <c r="N268" i="6"/>
  <c r="L268" i="6"/>
  <c r="G266" i="17" s="1"/>
  <c r="H266" i="17" s="1"/>
  <c r="J268" i="6"/>
  <c r="K268" i="6"/>
  <c r="B267" i="21" s="1"/>
  <c r="S453" i="6"/>
  <c r="Q453" i="6"/>
  <c r="R453" i="6"/>
  <c r="O453" i="6"/>
  <c r="P453" i="6"/>
  <c r="L453" i="6"/>
  <c r="G451" i="17" s="1"/>
  <c r="H451" i="17" s="1"/>
  <c r="M453" i="6"/>
  <c r="N453" i="6"/>
  <c r="K453" i="6"/>
  <c r="B452" i="21" s="1"/>
  <c r="J453" i="6"/>
  <c r="S197" i="6"/>
  <c r="R197" i="6"/>
  <c r="P197" i="6"/>
  <c r="Q197" i="6"/>
  <c r="O197" i="6"/>
  <c r="M197" i="6"/>
  <c r="L197" i="6"/>
  <c r="G195" i="17" s="1"/>
  <c r="H195" i="17" s="1"/>
  <c r="N197" i="6"/>
  <c r="K197" i="6"/>
  <c r="B196" i="21" s="1"/>
  <c r="J197" i="6"/>
  <c r="S580" i="6"/>
  <c r="Q580" i="6"/>
  <c r="P580" i="6"/>
  <c r="R580" i="6"/>
  <c r="O580" i="6"/>
  <c r="N580" i="6"/>
  <c r="M580" i="6"/>
  <c r="K580" i="6"/>
  <c r="L580" i="6"/>
  <c r="J580" i="6"/>
  <c r="S324" i="6"/>
  <c r="Q324" i="6"/>
  <c r="P324" i="6"/>
  <c r="R324" i="6"/>
  <c r="O324" i="6"/>
  <c r="N324" i="6"/>
  <c r="M324" i="6"/>
  <c r="L324" i="6"/>
  <c r="G322" i="17" s="1"/>
  <c r="H322" i="17" s="1"/>
  <c r="K324" i="6"/>
  <c r="B323" i="21" s="1"/>
  <c r="J324" i="6"/>
  <c r="S637" i="6"/>
  <c r="R637" i="6"/>
  <c r="P637" i="6"/>
  <c r="Q637" i="6"/>
  <c r="O637" i="6"/>
  <c r="N637" i="6"/>
  <c r="L637" i="6"/>
  <c r="M637" i="6"/>
  <c r="K637" i="6"/>
  <c r="J637" i="6"/>
  <c r="S476" i="6"/>
  <c r="Q476" i="6"/>
  <c r="R476" i="6"/>
  <c r="P476" i="6"/>
  <c r="O476" i="6"/>
  <c r="N476" i="6"/>
  <c r="M476" i="6"/>
  <c r="K476" i="6"/>
  <c r="L476" i="6"/>
  <c r="G474" i="17" s="1"/>
  <c r="H474" i="17" s="1"/>
  <c r="J476" i="6"/>
  <c r="S220" i="6"/>
  <c r="R220" i="6"/>
  <c r="Q220" i="6"/>
  <c r="P220" i="6"/>
  <c r="O220" i="6"/>
  <c r="M220" i="6"/>
  <c r="N220" i="6"/>
  <c r="L220" i="6"/>
  <c r="G218" i="17" s="1"/>
  <c r="H218" i="17" s="1"/>
  <c r="K220" i="6"/>
  <c r="B219" i="21" s="1"/>
  <c r="J220" i="6"/>
  <c r="S642" i="6"/>
  <c r="R642" i="6"/>
  <c r="Q642" i="6"/>
  <c r="P642" i="6"/>
  <c r="N642" i="6"/>
  <c r="O642" i="6"/>
  <c r="M642" i="6"/>
  <c r="K642" i="6"/>
  <c r="L642" i="6"/>
  <c r="J642" i="6"/>
  <c r="S578" i="6"/>
  <c r="R578" i="6"/>
  <c r="Q578" i="6"/>
  <c r="P578" i="6"/>
  <c r="N578" i="6"/>
  <c r="O578" i="6"/>
  <c r="L578" i="6"/>
  <c r="M578" i="6"/>
  <c r="K578" i="6"/>
  <c r="J578" i="6"/>
  <c r="S514" i="6"/>
  <c r="R514" i="6"/>
  <c r="P514" i="6"/>
  <c r="Q514" i="6"/>
  <c r="N514" i="6"/>
  <c r="O514" i="6"/>
  <c r="L514" i="6"/>
  <c r="G512" i="17" s="1"/>
  <c r="H512" i="17" s="1"/>
  <c r="M514" i="6"/>
  <c r="K514" i="6"/>
  <c r="J514" i="6"/>
  <c r="S450" i="6"/>
  <c r="R450" i="6"/>
  <c r="Q450" i="6"/>
  <c r="P450" i="6"/>
  <c r="N450" i="6"/>
  <c r="O450" i="6"/>
  <c r="L450" i="6"/>
  <c r="G448" i="17" s="1"/>
  <c r="H448" i="17" s="1"/>
  <c r="M450" i="6"/>
  <c r="K450" i="6"/>
  <c r="B449" i="21" s="1"/>
  <c r="J450" i="6"/>
  <c r="S386" i="6"/>
  <c r="R386" i="6"/>
  <c r="Q386" i="6"/>
  <c r="P386" i="6"/>
  <c r="O386" i="6"/>
  <c r="N386" i="6"/>
  <c r="L386" i="6"/>
  <c r="G384" i="17" s="1"/>
  <c r="H384" i="17" s="1"/>
  <c r="M386" i="6"/>
  <c r="K386" i="6"/>
  <c r="B385" i="21" s="1"/>
  <c r="J386" i="6"/>
  <c r="S322" i="6"/>
  <c r="R322" i="6"/>
  <c r="Q322" i="6"/>
  <c r="P322" i="6"/>
  <c r="O322" i="6"/>
  <c r="N322" i="6"/>
  <c r="M322" i="6"/>
  <c r="L322" i="6"/>
  <c r="G320" i="17" s="1"/>
  <c r="H320" i="17" s="1"/>
  <c r="K322" i="6"/>
  <c r="B321" i="21" s="1"/>
  <c r="J322" i="6"/>
  <c r="S258" i="6"/>
  <c r="R258" i="6"/>
  <c r="Q258" i="6"/>
  <c r="P258" i="6"/>
  <c r="O258" i="6"/>
  <c r="N258" i="6"/>
  <c r="L258" i="6"/>
  <c r="G256" i="17" s="1"/>
  <c r="H256" i="17" s="1"/>
  <c r="M258" i="6"/>
  <c r="K258" i="6"/>
  <c r="B257" i="21" s="1"/>
  <c r="J258" i="6"/>
  <c r="S194" i="6"/>
  <c r="R194" i="6"/>
  <c r="Q194" i="6"/>
  <c r="P194" i="6"/>
  <c r="O194" i="6"/>
  <c r="N194" i="6"/>
  <c r="L194" i="6"/>
  <c r="G192" i="17" s="1"/>
  <c r="H192" i="17" s="1"/>
  <c r="M194" i="6"/>
  <c r="K194" i="6"/>
  <c r="B193" i="21" s="1"/>
  <c r="J194" i="6"/>
  <c r="R130" i="6"/>
  <c r="S130" i="6"/>
  <c r="Q130" i="6"/>
  <c r="P130" i="6"/>
  <c r="O130" i="6"/>
  <c r="N130" i="6"/>
  <c r="K130" i="6"/>
  <c r="B129" i="21" s="1"/>
  <c r="L130" i="6"/>
  <c r="G128" i="17" s="1"/>
  <c r="H128" i="17" s="1"/>
  <c r="M130" i="6"/>
  <c r="J130" i="6"/>
  <c r="S641" i="6"/>
  <c r="R641" i="6"/>
  <c r="Q641" i="6"/>
  <c r="P641" i="6"/>
  <c r="O641" i="6"/>
  <c r="N641" i="6"/>
  <c r="L641" i="6"/>
  <c r="M641" i="6"/>
  <c r="K641" i="6"/>
  <c r="J641" i="6"/>
  <c r="S577" i="6"/>
  <c r="R577" i="6"/>
  <c r="Q577" i="6"/>
  <c r="P577" i="6"/>
  <c r="O577" i="6"/>
  <c r="L577" i="6"/>
  <c r="G575" i="17" s="1"/>
  <c r="H575" i="17" s="1"/>
  <c r="N577" i="6"/>
  <c r="M577" i="6"/>
  <c r="K577" i="6"/>
  <c r="J577" i="6"/>
  <c r="S513" i="6"/>
  <c r="R513" i="6"/>
  <c r="Q513" i="6"/>
  <c r="P513" i="6"/>
  <c r="O513" i="6"/>
  <c r="L513" i="6"/>
  <c r="G511" i="17" s="1"/>
  <c r="H511" i="17" s="1"/>
  <c r="M513" i="6"/>
  <c r="N513" i="6"/>
  <c r="K513" i="6"/>
  <c r="J513" i="6"/>
  <c r="S449" i="6"/>
  <c r="R449" i="6"/>
  <c r="Q449" i="6"/>
  <c r="P449" i="6"/>
  <c r="O449" i="6"/>
  <c r="N449" i="6"/>
  <c r="L449" i="6"/>
  <c r="G447" i="17" s="1"/>
  <c r="H447" i="17" s="1"/>
  <c r="M449" i="6"/>
  <c r="K449" i="6"/>
  <c r="B448" i="21" s="1"/>
  <c r="J449" i="6"/>
  <c r="S385" i="6"/>
  <c r="R385" i="6"/>
  <c r="Q385" i="6"/>
  <c r="P385" i="6"/>
  <c r="O385" i="6"/>
  <c r="N385" i="6"/>
  <c r="L385" i="6"/>
  <c r="G383" i="17" s="1"/>
  <c r="H383" i="17" s="1"/>
  <c r="K385" i="6"/>
  <c r="B384" i="21" s="1"/>
  <c r="M385" i="6"/>
  <c r="J385" i="6"/>
  <c r="S321" i="6"/>
  <c r="R321" i="6"/>
  <c r="Q321" i="6"/>
  <c r="P321" i="6"/>
  <c r="O321" i="6"/>
  <c r="N321" i="6"/>
  <c r="L321" i="6"/>
  <c r="G319" i="17" s="1"/>
  <c r="H319" i="17" s="1"/>
  <c r="K321" i="6"/>
  <c r="B320" i="21" s="1"/>
  <c r="M321" i="6"/>
  <c r="J321" i="6"/>
  <c r="S257" i="6"/>
  <c r="R257" i="6"/>
  <c r="Q257" i="6"/>
  <c r="P257" i="6"/>
  <c r="O257" i="6"/>
  <c r="N257" i="6"/>
  <c r="L257" i="6"/>
  <c r="G255" i="17" s="1"/>
  <c r="H255" i="17" s="1"/>
  <c r="M257" i="6"/>
  <c r="K257" i="6"/>
  <c r="B256" i="21" s="1"/>
  <c r="J257" i="6"/>
  <c r="S193" i="6"/>
  <c r="R193" i="6"/>
  <c r="Q193" i="6"/>
  <c r="P193" i="6"/>
  <c r="O193" i="6"/>
  <c r="N193" i="6"/>
  <c r="L193" i="6"/>
  <c r="G191" i="17" s="1"/>
  <c r="H191" i="17" s="1"/>
  <c r="K193" i="6"/>
  <c r="B192" i="21" s="1"/>
  <c r="M193" i="6"/>
  <c r="J193" i="6"/>
  <c r="S129" i="6"/>
  <c r="R129" i="6"/>
  <c r="Q129" i="6"/>
  <c r="P129" i="6"/>
  <c r="O129" i="6"/>
  <c r="N129" i="6"/>
  <c r="L129" i="6"/>
  <c r="G127" i="17" s="1"/>
  <c r="H127" i="17" s="1"/>
  <c r="K129" i="6"/>
  <c r="B128" i="21" s="1"/>
  <c r="M129" i="6"/>
  <c r="J129" i="6"/>
  <c r="S640" i="6"/>
  <c r="Q640" i="6"/>
  <c r="R640" i="6"/>
  <c r="P640" i="6"/>
  <c r="O640" i="6"/>
  <c r="N640" i="6"/>
  <c r="M640" i="6"/>
  <c r="L640" i="6"/>
  <c r="K640" i="6"/>
  <c r="J640" i="6"/>
  <c r="S576" i="6"/>
  <c r="Q576" i="6"/>
  <c r="R576" i="6"/>
  <c r="P576" i="6"/>
  <c r="O576" i="6"/>
  <c r="N576" i="6"/>
  <c r="M576" i="6"/>
  <c r="L576" i="6"/>
  <c r="G574" i="17" s="1"/>
  <c r="H574" i="17" s="1"/>
  <c r="K576" i="6"/>
  <c r="J576" i="6"/>
  <c r="S512" i="6"/>
  <c r="Q512" i="6"/>
  <c r="R512" i="6"/>
  <c r="P512" i="6"/>
  <c r="O512" i="6"/>
  <c r="N512" i="6"/>
  <c r="M512" i="6"/>
  <c r="L512" i="6"/>
  <c r="G510" i="17" s="1"/>
  <c r="H510" i="17" s="1"/>
  <c r="J512" i="6"/>
  <c r="K512" i="6"/>
  <c r="S448" i="6"/>
  <c r="Q448" i="6"/>
  <c r="R448" i="6"/>
  <c r="P448" i="6"/>
  <c r="O448" i="6"/>
  <c r="N448" i="6"/>
  <c r="M448" i="6"/>
  <c r="L448" i="6"/>
  <c r="G446" i="17" s="1"/>
  <c r="H446" i="17" s="1"/>
  <c r="K448" i="6"/>
  <c r="B447" i="21" s="1"/>
  <c r="J448" i="6"/>
  <c r="S384" i="6"/>
  <c r="Q384" i="6"/>
  <c r="R384" i="6"/>
  <c r="P384" i="6"/>
  <c r="O384" i="6"/>
  <c r="N384" i="6"/>
  <c r="M384" i="6"/>
  <c r="L384" i="6"/>
  <c r="G382" i="17" s="1"/>
  <c r="H382" i="17" s="1"/>
  <c r="J384" i="6"/>
  <c r="K384" i="6"/>
  <c r="B383" i="21" s="1"/>
  <c r="S320" i="6"/>
  <c r="Q320" i="6"/>
  <c r="R320" i="6"/>
  <c r="P320" i="6"/>
  <c r="O320" i="6"/>
  <c r="N320" i="6"/>
  <c r="M320" i="6"/>
  <c r="L320" i="6"/>
  <c r="G318" i="17" s="1"/>
  <c r="H318" i="17" s="1"/>
  <c r="J320" i="6"/>
  <c r="K320" i="6"/>
  <c r="B319" i="21" s="1"/>
  <c r="S256" i="6"/>
  <c r="Q256" i="6"/>
  <c r="R256" i="6"/>
  <c r="P256" i="6"/>
  <c r="O256" i="6"/>
  <c r="N256" i="6"/>
  <c r="M256" i="6"/>
  <c r="L256" i="6"/>
  <c r="G254" i="17" s="1"/>
  <c r="H254" i="17" s="1"/>
  <c r="J256" i="6"/>
  <c r="K256" i="6"/>
  <c r="B255" i="21" s="1"/>
  <c r="S192" i="6"/>
  <c r="R192" i="6"/>
  <c r="Q192" i="6"/>
  <c r="P192" i="6"/>
  <c r="O192" i="6"/>
  <c r="N192" i="6"/>
  <c r="M192" i="6"/>
  <c r="L192" i="6"/>
  <c r="G190" i="17" s="1"/>
  <c r="H190" i="17" s="1"/>
  <c r="J192" i="6"/>
  <c r="K192" i="6"/>
  <c r="B191" i="21" s="1"/>
  <c r="R128" i="6"/>
  <c r="S128" i="6"/>
  <c r="Q128" i="6"/>
  <c r="P128" i="6"/>
  <c r="O128" i="6"/>
  <c r="N128" i="6"/>
  <c r="M128" i="6"/>
  <c r="K128" i="6"/>
  <c r="B127" i="21" s="1"/>
  <c r="L128" i="6"/>
  <c r="G126" i="17" s="1"/>
  <c r="H126" i="17" s="1"/>
  <c r="J128" i="6"/>
  <c r="S639" i="6"/>
  <c r="R639" i="6"/>
  <c r="Q639" i="6"/>
  <c r="N639" i="6"/>
  <c r="P639" i="6"/>
  <c r="O639" i="6"/>
  <c r="L639" i="6"/>
  <c r="M639" i="6"/>
  <c r="K639" i="6"/>
  <c r="J639" i="6"/>
  <c r="S575" i="6"/>
  <c r="R575" i="6"/>
  <c r="Q575" i="6"/>
  <c r="N575" i="6"/>
  <c r="O575" i="6"/>
  <c r="P575" i="6"/>
  <c r="L575" i="6"/>
  <c r="G573" i="17" s="1"/>
  <c r="H573" i="17" s="1"/>
  <c r="M575" i="6"/>
  <c r="K575" i="6"/>
  <c r="J575" i="6"/>
  <c r="S511" i="6"/>
  <c r="R511" i="6"/>
  <c r="Q511" i="6"/>
  <c r="P511" i="6"/>
  <c r="N511" i="6"/>
  <c r="O511" i="6"/>
  <c r="L511" i="6"/>
  <c r="G509" i="17" s="1"/>
  <c r="H509" i="17" s="1"/>
  <c r="M511" i="6"/>
  <c r="J511" i="6"/>
  <c r="K511" i="6"/>
  <c r="S447" i="6"/>
  <c r="R447" i="6"/>
  <c r="Q447" i="6"/>
  <c r="P447" i="6"/>
  <c r="N447" i="6"/>
  <c r="O447" i="6"/>
  <c r="L447" i="6"/>
  <c r="G445" i="17" s="1"/>
  <c r="H445" i="17" s="1"/>
  <c r="M447" i="6"/>
  <c r="K447" i="6"/>
  <c r="B446" i="21" s="1"/>
  <c r="J447" i="6"/>
  <c r="S383" i="6"/>
  <c r="R383" i="6"/>
  <c r="Q383" i="6"/>
  <c r="O383" i="6"/>
  <c r="N383" i="6"/>
  <c r="P383" i="6"/>
  <c r="M383" i="6"/>
  <c r="L383" i="6"/>
  <c r="G381" i="17" s="1"/>
  <c r="H381" i="17" s="1"/>
  <c r="J383" i="6"/>
  <c r="K383" i="6"/>
  <c r="B382" i="21" s="1"/>
  <c r="S319" i="6"/>
  <c r="R319" i="6"/>
  <c r="Q319" i="6"/>
  <c r="O319" i="6"/>
  <c r="P319" i="6"/>
  <c r="N319" i="6"/>
  <c r="L319" i="6"/>
  <c r="G317" i="17" s="1"/>
  <c r="H317" i="17" s="1"/>
  <c r="M319" i="6"/>
  <c r="J319" i="6"/>
  <c r="K319" i="6"/>
  <c r="B318" i="21" s="1"/>
  <c r="S255" i="6"/>
  <c r="R255" i="6"/>
  <c r="Q255" i="6"/>
  <c r="P255" i="6"/>
  <c r="O255" i="6"/>
  <c r="N255" i="6"/>
  <c r="M255" i="6"/>
  <c r="L255" i="6"/>
  <c r="G253" i="17" s="1"/>
  <c r="H253" i="17" s="1"/>
  <c r="J255" i="6"/>
  <c r="K255" i="6"/>
  <c r="B254" i="21" s="1"/>
  <c r="S191" i="6"/>
  <c r="R191" i="6"/>
  <c r="Q191" i="6"/>
  <c r="P191" i="6"/>
  <c r="O191" i="6"/>
  <c r="N191" i="6"/>
  <c r="M191" i="6"/>
  <c r="L191" i="6"/>
  <c r="G189" i="17" s="1"/>
  <c r="H189" i="17" s="1"/>
  <c r="J191" i="6"/>
  <c r="K191" i="6"/>
  <c r="B190" i="21" s="1"/>
  <c r="R127" i="6"/>
  <c r="S127" i="6"/>
  <c r="Q127" i="6"/>
  <c r="P127" i="6"/>
  <c r="O127" i="6"/>
  <c r="N127" i="6"/>
  <c r="M127" i="6"/>
  <c r="K127" i="6"/>
  <c r="B126" i="21" s="1"/>
  <c r="L127" i="6"/>
  <c r="G125" i="17" s="1"/>
  <c r="H125" i="17" s="1"/>
  <c r="J127" i="6"/>
  <c r="S638" i="6"/>
  <c r="R638" i="6"/>
  <c r="Q638" i="6"/>
  <c r="N638" i="6"/>
  <c r="O638" i="6"/>
  <c r="P638" i="6"/>
  <c r="L638" i="6"/>
  <c r="M638" i="6"/>
  <c r="K638" i="6"/>
  <c r="J638" i="6"/>
  <c r="S574" i="6"/>
  <c r="R574" i="6"/>
  <c r="Q574" i="6"/>
  <c r="P574" i="6"/>
  <c r="N574" i="6"/>
  <c r="O574" i="6"/>
  <c r="L574" i="6"/>
  <c r="G572" i="17" s="1"/>
  <c r="H572" i="17" s="1"/>
  <c r="M574" i="6"/>
  <c r="K574" i="6"/>
  <c r="J574" i="6"/>
  <c r="S510" i="6"/>
  <c r="R510" i="6"/>
  <c r="Q510" i="6"/>
  <c r="P510" i="6"/>
  <c r="N510" i="6"/>
  <c r="O510" i="6"/>
  <c r="L510" i="6"/>
  <c r="G508" i="17" s="1"/>
  <c r="H508" i="17" s="1"/>
  <c r="M510" i="6"/>
  <c r="K510" i="6"/>
  <c r="J510" i="6"/>
  <c r="S446" i="6"/>
  <c r="R446" i="6"/>
  <c r="P446" i="6"/>
  <c r="N446" i="6"/>
  <c r="O446" i="6"/>
  <c r="Q446" i="6"/>
  <c r="L446" i="6"/>
  <c r="G444" i="17" s="1"/>
  <c r="H444" i="17" s="1"/>
  <c r="M446" i="6"/>
  <c r="K446" i="6"/>
  <c r="B445" i="21" s="1"/>
  <c r="J446" i="6"/>
  <c r="S382" i="6"/>
  <c r="R382" i="6"/>
  <c r="O382" i="6"/>
  <c r="P382" i="6"/>
  <c r="Q382" i="6"/>
  <c r="N382" i="6"/>
  <c r="M382" i="6"/>
  <c r="L382" i="6"/>
  <c r="G380" i="17" s="1"/>
  <c r="H380" i="17" s="1"/>
  <c r="K382" i="6"/>
  <c r="B381" i="21" s="1"/>
  <c r="J382" i="6"/>
  <c r="S318" i="6"/>
  <c r="R318" i="6"/>
  <c r="O318" i="6"/>
  <c r="P318" i="6"/>
  <c r="N318" i="6"/>
  <c r="Q318" i="6"/>
  <c r="M318" i="6"/>
  <c r="L318" i="6"/>
  <c r="G316" i="17" s="1"/>
  <c r="H316" i="17" s="1"/>
  <c r="K318" i="6"/>
  <c r="B317" i="21" s="1"/>
  <c r="J318" i="6"/>
  <c r="S254" i="6"/>
  <c r="R254" i="6"/>
  <c r="P254" i="6"/>
  <c r="O254" i="6"/>
  <c r="Q254" i="6"/>
  <c r="N254" i="6"/>
  <c r="M254" i="6"/>
  <c r="L254" i="6"/>
  <c r="G252" i="17" s="1"/>
  <c r="H252" i="17" s="1"/>
  <c r="K254" i="6"/>
  <c r="B253" i="21" s="1"/>
  <c r="J254" i="6"/>
  <c r="S190" i="6"/>
  <c r="R190" i="6"/>
  <c r="P190" i="6"/>
  <c r="O190" i="6"/>
  <c r="N190" i="6"/>
  <c r="Q190" i="6"/>
  <c r="M190" i="6"/>
  <c r="L190" i="6"/>
  <c r="G188" i="17" s="1"/>
  <c r="H188" i="17" s="1"/>
  <c r="K190" i="6"/>
  <c r="B189" i="21" s="1"/>
  <c r="J190" i="6"/>
  <c r="R126" i="6"/>
  <c r="S126" i="6"/>
  <c r="Q126" i="6"/>
  <c r="O126" i="6"/>
  <c r="P126" i="6"/>
  <c r="N126" i="6"/>
  <c r="K126" i="6"/>
  <c r="B125" i="21" s="1"/>
  <c r="M126" i="6"/>
  <c r="L126" i="6"/>
  <c r="G124" i="17" s="1"/>
  <c r="H124" i="17" s="1"/>
  <c r="J126" i="6"/>
  <c r="S643" i="6"/>
  <c r="R643" i="6"/>
  <c r="O643" i="6"/>
  <c r="Q643" i="6"/>
  <c r="P643" i="6"/>
  <c r="N643" i="6"/>
  <c r="L643" i="6"/>
  <c r="M643" i="6"/>
  <c r="K643" i="6"/>
  <c r="J643" i="6"/>
  <c r="S579" i="6"/>
  <c r="R579" i="6"/>
  <c r="P579" i="6"/>
  <c r="O579" i="6"/>
  <c r="Q579" i="6"/>
  <c r="N579" i="6"/>
  <c r="L579" i="6"/>
  <c r="M579" i="6"/>
  <c r="K579" i="6"/>
  <c r="J579" i="6"/>
  <c r="S515" i="6"/>
  <c r="R515" i="6"/>
  <c r="Q515" i="6"/>
  <c r="P515" i="6"/>
  <c r="O515" i="6"/>
  <c r="N515" i="6"/>
  <c r="L515" i="6"/>
  <c r="G513" i="17" s="1"/>
  <c r="H513" i="17" s="1"/>
  <c r="M515" i="6"/>
  <c r="K515" i="6"/>
  <c r="J515" i="6"/>
  <c r="S451" i="6"/>
  <c r="R451" i="6"/>
  <c r="Q451" i="6"/>
  <c r="P451" i="6"/>
  <c r="O451" i="6"/>
  <c r="N451" i="6"/>
  <c r="L451" i="6"/>
  <c r="G449" i="17" s="1"/>
  <c r="H449" i="17" s="1"/>
  <c r="M451" i="6"/>
  <c r="K451" i="6"/>
  <c r="B450" i="21" s="1"/>
  <c r="J451" i="6"/>
  <c r="S387" i="6"/>
  <c r="R387" i="6"/>
  <c r="Q387" i="6"/>
  <c r="P387" i="6"/>
  <c r="O387" i="6"/>
  <c r="N387" i="6"/>
  <c r="L387" i="6"/>
  <c r="G385" i="17" s="1"/>
  <c r="H385" i="17" s="1"/>
  <c r="M387" i="6"/>
  <c r="K387" i="6"/>
  <c r="B386" i="21" s="1"/>
  <c r="J387" i="6"/>
  <c r="S323" i="6"/>
  <c r="R323" i="6"/>
  <c r="Q323" i="6"/>
  <c r="P323" i="6"/>
  <c r="O323" i="6"/>
  <c r="N323" i="6"/>
  <c r="M323" i="6"/>
  <c r="L323" i="6"/>
  <c r="G321" i="17" s="1"/>
  <c r="H321" i="17" s="1"/>
  <c r="J323" i="6"/>
  <c r="K323" i="6"/>
  <c r="B322" i="21" s="1"/>
  <c r="S259" i="6"/>
  <c r="R259" i="6"/>
  <c r="Q259" i="6"/>
  <c r="P259" i="6"/>
  <c r="O259" i="6"/>
  <c r="N259" i="6"/>
  <c r="M259" i="6"/>
  <c r="L259" i="6"/>
  <c r="G257" i="17" s="1"/>
  <c r="H257" i="17" s="1"/>
  <c r="J259" i="6"/>
  <c r="K259" i="6"/>
  <c r="B258" i="21" s="1"/>
  <c r="S195" i="6"/>
  <c r="R195" i="6"/>
  <c r="Q195" i="6"/>
  <c r="P195" i="6"/>
  <c r="O195" i="6"/>
  <c r="N195" i="6"/>
  <c r="M195" i="6"/>
  <c r="L195" i="6"/>
  <c r="G193" i="17" s="1"/>
  <c r="H193" i="17" s="1"/>
  <c r="J195" i="6"/>
  <c r="K195" i="6"/>
  <c r="B194" i="21" s="1"/>
  <c r="R131" i="6"/>
  <c r="S131" i="6"/>
  <c r="Q131" i="6"/>
  <c r="P131" i="6"/>
  <c r="O131" i="6"/>
  <c r="N131" i="6"/>
  <c r="M131" i="6"/>
  <c r="L131" i="6"/>
  <c r="G129" i="17" s="1"/>
  <c r="H129" i="17" s="1"/>
  <c r="J131" i="6"/>
  <c r="K131" i="6"/>
  <c r="B130" i="21" s="1"/>
  <c r="S477" i="6"/>
  <c r="R477" i="6"/>
  <c r="Q477" i="6"/>
  <c r="P477" i="6"/>
  <c r="O477" i="6"/>
  <c r="L477" i="6"/>
  <c r="G475" i="17" s="1"/>
  <c r="H475" i="17" s="1"/>
  <c r="M477" i="6"/>
  <c r="N477" i="6"/>
  <c r="K477" i="6"/>
  <c r="J477" i="6"/>
  <c r="S437" i="6"/>
  <c r="Q437" i="6"/>
  <c r="P437" i="6"/>
  <c r="O437" i="6"/>
  <c r="R437" i="6"/>
  <c r="L437" i="6"/>
  <c r="G435" i="17" s="1"/>
  <c r="H435" i="17" s="1"/>
  <c r="M437" i="6"/>
  <c r="N437" i="6"/>
  <c r="K437" i="6"/>
  <c r="B436" i="21" s="1"/>
  <c r="J437" i="6"/>
  <c r="S181" i="6"/>
  <c r="R181" i="6"/>
  <c r="P181" i="6"/>
  <c r="O181" i="6"/>
  <c r="Q181" i="6"/>
  <c r="M181" i="6"/>
  <c r="L181" i="6"/>
  <c r="G179" i="17" s="1"/>
  <c r="H179" i="17" s="1"/>
  <c r="N181" i="6"/>
  <c r="K181" i="6"/>
  <c r="B180" i="21" s="1"/>
  <c r="J181" i="6"/>
  <c r="S532" i="6"/>
  <c r="R532" i="6"/>
  <c r="Q532" i="6"/>
  <c r="P532" i="6"/>
  <c r="O532" i="6"/>
  <c r="M532" i="6"/>
  <c r="L532" i="6"/>
  <c r="G530" i="17" s="1"/>
  <c r="H530" i="17" s="1"/>
  <c r="N532" i="6"/>
  <c r="K532" i="6"/>
  <c r="J532" i="6"/>
  <c r="S276" i="6"/>
  <c r="Q276" i="6"/>
  <c r="R276" i="6"/>
  <c r="P276" i="6"/>
  <c r="O276" i="6"/>
  <c r="M276" i="6"/>
  <c r="N276" i="6"/>
  <c r="L276" i="6"/>
  <c r="G274" i="17" s="1"/>
  <c r="H274" i="17" s="1"/>
  <c r="K276" i="6"/>
  <c r="B275" i="21" s="1"/>
  <c r="J276" i="6"/>
  <c r="S589" i="6"/>
  <c r="R589" i="6"/>
  <c r="P589" i="6"/>
  <c r="O589" i="6"/>
  <c r="Q589" i="6"/>
  <c r="N589" i="6"/>
  <c r="L589" i="6"/>
  <c r="M589" i="6"/>
  <c r="K589" i="6"/>
  <c r="J589" i="6"/>
  <c r="S333" i="6"/>
  <c r="R333" i="6"/>
  <c r="O333" i="6"/>
  <c r="Q333" i="6"/>
  <c r="P333" i="6"/>
  <c r="M333" i="6"/>
  <c r="N333" i="6"/>
  <c r="L333" i="6"/>
  <c r="G331" i="17" s="1"/>
  <c r="H331" i="17" s="1"/>
  <c r="K333" i="6"/>
  <c r="B332" i="21" s="1"/>
  <c r="J333" i="6"/>
  <c r="S180" i="6"/>
  <c r="R180" i="6"/>
  <c r="Q180" i="6"/>
  <c r="P180" i="6"/>
  <c r="O180" i="6"/>
  <c r="M180" i="6"/>
  <c r="N180" i="6"/>
  <c r="L180" i="6"/>
  <c r="G178" i="17" s="1"/>
  <c r="H178" i="17" s="1"/>
  <c r="J180" i="6"/>
  <c r="K180" i="6"/>
  <c r="B179" i="21" s="1"/>
  <c r="S492" i="6"/>
  <c r="Q492" i="6"/>
  <c r="R492" i="6"/>
  <c r="P492" i="6"/>
  <c r="O492" i="6"/>
  <c r="M492" i="6"/>
  <c r="N492" i="6"/>
  <c r="L492" i="6"/>
  <c r="G490" i="17" s="1"/>
  <c r="H490" i="17" s="1"/>
  <c r="K492" i="6"/>
  <c r="J492" i="6"/>
  <c r="S236" i="6"/>
  <c r="Q236" i="6"/>
  <c r="R236" i="6"/>
  <c r="P236" i="6"/>
  <c r="O236" i="6"/>
  <c r="M236" i="6"/>
  <c r="N236" i="6"/>
  <c r="L236" i="6"/>
  <c r="G234" i="17" s="1"/>
  <c r="H234" i="17" s="1"/>
  <c r="K236" i="6"/>
  <c r="B235" i="21" s="1"/>
  <c r="J236" i="6"/>
  <c r="S677" i="6"/>
  <c r="Q677" i="6"/>
  <c r="R677" i="6"/>
  <c r="P677" i="6"/>
  <c r="O677" i="6"/>
  <c r="N677" i="6"/>
  <c r="L677" i="6"/>
  <c r="M677" i="6"/>
  <c r="K677" i="6"/>
  <c r="J677" i="6"/>
  <c r="S421" i="6"/>
  <c r="Q421" i="6"/>
  <c r="R421" i="6"/>
  <c r="O421" i="6"/>
  <c r="P421" i="6"/>
  <c r="N421" i="6"/>
  <c r="L421" i="6"/>
  <c r="G419" i="17" s="1"/>
  <c r="H419" i="17" s="1"/>
  <c r="M421" i="6"/>
  <c r="K421" i="6"/>
  <c r="B420" i="21" s="1"/>
  <c r="J421" i="6"/>
  <c r="S165" i="6"/>
  <c r="R165" i="6"/>
  <c r="P165" i="6"/>
  <c r="O165" i="6"/>
  <c r="Q165" i="6"/>
  <c r="M165" i="6"/>
  <c r="N165" i="6"/>
  <c r="L165" i="6"/>
  <c r="G163" i="17" s="1"/>
  <c r="H163" i="17" s="1"/>
  <c r="K165" i="6"/>
  <c r="B164" i="21" s="1"/>
  <c r="J165" i="6"/>
  <c r="S548" i="6"/>
  <c r="Q548" i="6"/>
  <c r="R548" i="6"/>
  <c r="P548" i="6"/>
  <c r="O548" i="6"/>
  <c r="N548" i="6"/>
  <c r="M548" i="6"/>
  <c r="L548" i="6"/>
  <c r="G546" i="17" s="1"/>
  <c r="H546" i="17" s="1"/>
  <c r="K548" i="6"/>
  <c r="J548" i="6"/>
  <c r="S292" i="6"/>
  <c r="Q292" i="6"/>
  <c r="R292" i="6"/>
  <c r="P292" i="6"/>
  <c r="O292" i="6"/>
  <c r="M292" i="6"/>
  <c r="N292" i="6"/>
  <c r="L292" i="6"/>
  <c r="G290" i="17" s="1"/>
  <c r="H290" i="17" s="1"/>
  <c r="K292" i="6"/>
  <c r="B291" i="21" s="1"/>
  <c r="J292" i="6"/>
  <c r="S573" i="6"/>
  <c r="R573" i="6"/>
  <c r="P573" i="6"/>
  <c r="Q573" i="6"/>
  <c r="O573" i="6"/>
  <c r="N573" i="6"/>
  <c r="L573" i="6"/>
  <c r="G571" i="17" s="1"/>
  <c r="H571" i="17" s="1"/>
  <c r="M573" i="6"/>
  <c r="K573" i="6"/>
  <c r="J573" i="6"/>
  <c r="S444" i="6"/>
  <c r="Q444" i="6"/>
  <c r="R444" i="6"/>
  <c r="P444" i="6"/>
  <c r="O444" i="6"/>
  <c r="N444" i="6"/>
  <c r="M444" i="6"/>
  <c r="L444" i="6"/>
  <c r="G442" i="17" s="1"/>
  <c r="H442" i="17" s="1"/>
  <c r="K444" i="6"/>
  <c r="B443" i="21" s="1"/>
  <c r="J444" i="6"/>
  <c r="S188" i="6"/>
  <c r="R188" i="6"/>
  <c r="Q188" i="6"/>
  <c r="P188" i="6"/>
  <c r="O188" i="6"/>
  <c r="M188" i="6"/>
  <c r="N188" i="6"/>
  <c r="L188" i="6"/>
  <c r="G186" i="17" s="1"/>
  <c r="H186" i="17" s="1"/>
  <c r="J188" i="6"/>
  <c r="K188" i="6"/>
  <c r="B187" i="21" s="1"/>
  <c r="S634" i="6"/>
  <c r="R634" i="6"/>
  <c r="Q634" i="6"/>
  <c r="P634" i="6"/>
  <c r="N634" i="6"/>
  <c r="O634" i="6"/>
  <c r="L634" i="6"/>
  <c r="M634" i="6"/>
  <c r="K634" i="6"/>
  <c r="J634" i="6"/>
  <c r="S570" i="6"/>
  <c r="R570" i="6"/>
  <c r="Q570" i="6"/>
  <c r="P570" i="6"/>
  <c r="N570" i="6"/>
  <c r="O570" i="6"/>
  <c r="L570" i="6"/>
  <c r="G568" i="17" s="1"/>
  <c r="H568" i="17" s="1"/>
  <c r="M570" i="6"/>
  <c r="K570" i="6"/>
  <c r="J570" i="6"/>
  <c r="S506" i="6"/>
  <c r="R506" i="6"/>
  <c r="P506" i="6"/>
  <c r="Q506" i="6"/>
  <c r="N506" i="6"/>
  <c r="O506" i="6"/>
  <c r="L506" i="6"/>
  <c r="G504" i="17" s="1"/>
  <c r="H504" i="17" s="1"/>
  <c r="M506" i="6"/>
  <c r="K506" i="6"/>
  <c r="J506" i="6"/>
  <c r="S442" i="6"/>
  <c r="R442" i="6"/>
  <c r="P442" i="6"/>
  <c r="Q442" i="6"/>
  <c r="N442" i="6"/>
  <c r="O442" i="6"/>
  <c r="L442" i="6"/>
  <c r="G440" i="17" s="1"/>
  <c r="H440" i="17" s="1"/>
  <c r="M442" i="6"/>
  <c r="K442" i="6"/>
  <c r="B441" i="21" s="1"/>
  <c r="J442" i="6"/>
  <c r="S378" i="6"/>
  <c r="R378" i="6"/>
  <c r="P378" i="6"/>
  <c r="Q378" i="6"/>
  <c r="O378" i="6"/>
  <c r="N378" i="6"/>
  <c r="L378" i="6"/>
  <c r="G376" i="17" s="1"/>
  <c r="H376" i="17" s="1"/>
  <c r="M378" i="6"/>
  <c r="K378" i="6"/>
  <c r="B377" i="21" s="1"/>
  <c r="J378" i="6"/>
  <c r="S314" i="6"/>
  <c r="R314" i="6"/>
  <c r="P314" i="6"/>
  <c r="Q314" i="6"/>
  <c r="O314" i="6"/>
  <c r="N314" i="6"/>
  <c r="L314" i="6"/>
  <c r="G312" i="17" s="1"/>
  <c r="H312" i="17" s="1"/>
  <c r="M314" i="6"/>
  <c r="K314" i="6"/>
  <c r="B313" i="21" s="1"/>
  <c r="J314" i="6"/>
  <c r="S250" i="6"/>
  <c r="R250" i="6"/>
  <c r="P250" i="6"/>
  <c r="Q250" i="6"/>
  <c r="O250" i="6"/>
  <c r="N250" i="6"/>
  <c r="L250" i="6"/>
  <c r="G248" i="17" s="1"/>
  <c r="H248" i="17" s="1"/>
  <c r="M250" i="6"/>
  <c r="K250" i="6"/>
  <c r="B249" i="21" s="1"/>
  <c r="J250" i="6"/>
  <c r="S186" i="6"/>
  <c r="R186" i="6"/>
  <c r="P186" i="6"/>
  <c r="Q186" i="6"/>
  <c r="O186" i="6"/>
  <c r="N186" i="6"/>
  <c r="L186" i="6"/>
  <c r="G184" i="17" s="1"/>
  <c r="H184" i="17" s="1"/>
  <c r="M186" i="6"/>
  <c r="K186" i="6"/>
  <c r="B185" i="21" s="1"/>
  <c r="J186" i="6"/>
  <c r="R122" i="6"/>
  <c r="S122" i="6"/>
  <c r="Q122" i="6"/>
  <c r="P122" i="6"/>
  <c r="O122" i="6"/>
  <c r="N122" i="6"/>
  <c r="K122" i="6"/>
  <c r="B121" i="21" s="1"/>
  <c r="L122" i="6"/>
  <c r="G120" i="17" s="1"/>
  <c r="H120" i="17" s="1"/>
  <c r="M122" i="6"/>
  <c r="J122" i="6"/>
  <c r="S633" i="6"/>
  <c r="R633" i="6"/>
  <c r="P633" i="6"/>
  <c r="Q633" i="6"/>
  <c r="O633" i="6"/>
  <c r="L633" i="6"/>
  <c r="M633" i="6"/>
  <c r="K633" i="6"/>
  <c r="N633" i="6"/>
  <c r="J633" i="6"/>
  <c r="S569" i="6"/>
  <c r="R569" i="6"/>
  <c r="P569" i="6"/>
  <c r="Q569" i="6"/>
  <c r="O569" i="6"/>
  <c r="L569" i="6"/>
  <c r="G567" i="17" s="1"/>
  <c r="H567" i="17" s="1"/>
  <c r="M569" i="6"/>
  <c r="K569" i="6"/>
  <c r="N569" i="6"/>
  <c r="J569" i="6"/>
  <c r="S505" i="6"/>
  <c r="R505" i="6"/>
  <c r="Q505" i="6"/>
  <c r="P505" i="6"/>
  <c r="O505" i="6"/>
  <c r="N505" i="6"/>
  <c r="L505" i="6"/>
  <c r="G503" i="17" s="1"/>
  <c r="H503" i="17" s="1"/>
  <c r="M505" i="6"/>
  <c r="K505" i="6"/>
  <c r="J505" i="6"/>
  <c r="S441" i="6"/>
  <c r="R441" i="6"/>
  <c r="Q441" i="6"/>
  <c r="P441" i="6"/>
  <c r="O441" i="6"/>
  <c r="N441" i="6"/>
  <c r="L441" i="6"/>
  <c r="G439" i="17" s="1"/>
  <c r="H439" i="17" s="1"/>
  <c r="M441" i="6"/>
  <c r="K441" i="6"/>
  <c r="B440" i="21" s="1"/>
  <c r="J441" i="6"/>
  <c r="S377" i="6"/>
  <c r="R377" i="6"/>
  <c r="P377" i="6"/>
  <c r="Q377" i="6"/>
  <c r="O377" i="6"/>
  <c r="N377" i="6"/>
  <c r="L377" i="6"/>
  <c r="G375" i="17" s="1"/>
  <c r="H375" i="17" s="1"/>
  <c r="M377" i="6"/>
  <c r="K377" i="6"/>
  <c r="B376" i="21" s="1"/>
  <c r="J377" i="6"/>
  <c r="S313" i="6"/>
  <c r="R313" i="6"/>
  <c r="P313" i="6"/>
  <c r="Q313" i="6"/>
  <c r="O313" i="6"/>
  <c r="N313" i="6"/>
  <c r="L313" i="6"/>
  <c r="G311" i="17" s="1"/>
  <c r="H311" i="17" s="1"/>
  <c r="M313" i="6"/>
  <c r="K313" i="6"/>
  <c r="B312" i="21" s="1"/>
  <c r="J313" i="6"/>
  <c r="S249" i="6"/>
  <c r="R249" i="6"/>
  <c r="P249" i="6"/>
  <c r="Q249" i="6"/>
  <c r="O249" i="6"/>
  <c r="N249" i="6"/>
  <c r="L249" i="6"/>
  <c r="G247" i="17" s="1"/>
  <c r="H247" i="17" s="1"/>
  <c r="K249" i="6"/>
  <c r="B248" i="21" s="1"/>
  <c r="M249" i="6"/>
  <c r="J249" i="6"/>
  <c r="S185" i="6"/>
  <c r="R185" i="6"/>
  <c r="P185" i="6"/>
  <c r="Q185" i="6"/>
  <c r="O185" i="6"/>
  <c r="N185" i="6"/>
  <c r="L185" i="6"/>
  <c r="G183" i="17" s="1"/>
  <c r="H183" i="17" s="1"/>
  <c r="K185" i="6"/>
  <c r="B184" i="21" s="1"/>
  <c r="M185" i="6"/>
  <c r="J185" i="6"/>
  <c r="S121" i="6"/>
  <c r="R121" i="6"/>
  <c r="Q121" i="6"/>
  <c r="P121" i="6"/>
  <c r="O121" i="6"/>
  <c r="N121" i="6"/>
  <c r="L121" i="6"/>
  <c r="G119" i="17" s="1"/>
  <c r="H119" i="17" s="1"/>
  <c r="M121" i="6"/>
  <c r="K121" i="6"/>
  <c r="B120" i="21" s="1"/>
  <c r="J121" i="6"/>
  <c r="S632" i="6"/>
  <c r="R632" i="6"/>
  <c r="Q632" i="6"/>
  <c r="P632" i="6"/>
  <c r="O632" i="6"/>
  <c r="N632" i="6"/>
  <c r="M632" i="6"/>
  <c r="L632" i="6"/>
  <c r="K632" i="6"/>
  <c r="J632" i="6"/>
  <c r="S568" i="6"/>
  <c r="R568" i="6"/>
  <c r="Q568" i="6"/>
  <c r="P568" i="6"/>
  <c r="O568" i="6"/>
  <c r="N568" i="6"/>
  <c r="M568" i="6"/>
  <c r="L568" i="6"/>
  <c r="G566" i="17" s="1"/>
  <c r="H566" i="17" s="1"/>
  <c r="K568" i="6"/>
  <c r="J568" i="6"/>
  <c r="S504" i="6"/>
  <c r="R504" i="6"/>
  <c r="Q504" i="6"/>
  <c r="P504" i="6"/>
  <c r="O504" i="6"/>
  <c r="N504" i="6"/>
  <c r="M504" i="6"/>
  <c r="L504" i="6"/>
  <c r="G502" i="17" s="1"/>
  <c r="H502" i="17" s="1"/>
  <c r="K504" i="6"/>
  <c r="J504" i="6"/>
  <c r="S440" i="6"/>
  <c r="R440" i="6"/>
  <c r="Q440" i="6"/>
  <c r="P440" i="6"/>
  <c r="O440" i="6"/>
  <c r="N440" i="6"/>
  <c r="M440" i="6"/>
  <c r="L440" i="6"/>
  <c r="G438" i="17" s="1"/>
  <c r="H438" i="17" s="1"/>
  <c r="K440" i="6"/>
  <c r="B439" i="21" s="1"/>
  <c r="J440" i="6"/>
  <c r="S376" i="6"/>
  <c r="R376" i="6"/>
  <c r="Q376" i="6"/>
  <c r="P376" i="6"/>
  <c r="O376" i="6"/>
  <c r="N376" i="6"/>
  <c r="M376" i="6"/>
  <c r="L376" i="6"/>
  <c r="G374" i="17" s="1"/>
  <c r="H374" i="17" s="1"/>
  <c r="K376" i="6"/>
  <c r="B375" i="21" s="1"/>
  <c r="J376" i="6"/>
  <c r="S312" i="6"/>
  <c r="R312" i="6"/>
  <c r="Q312" i="6"/>
  <c r="P312" i="6"/>
  <c r="O312" i="6"/>
  <c r="N312" i="6"/>
  <c r="M312" i="6"/>
  <c r="L312" i="6"/>
  <c r="G310" i="17" s="1"/>
  <c r="H310" i="17" s="1"/>
  <c r="K312" i="6"/>
  <c r="B311" i="21" s="1"/>
  <c r="J312" i="6"/>
  <c r="S248" i="6"/>
  <c r="R248" i="6"/>
  <c r="Q248" i="6"/>
  <c r="O248" i="6"/>
  <c r="P248" i="6"/>
  <c r="N248" i="6"/>
  <c r="M248" i="6"/>
  <c r="L248" i="6"/>
  <c r="G246" i="17" s="1"/>
  <c r="H246" i="17" s="1"/>
  <c r="J248" i="6"/>
  <c r="K248" i="6"/>
  <c r="B247" i="21" s="1"/>
  <c r="S184" i="6"/>
  <c r="R184" i="6"/>
  <c r="Q184" i="6"/>
  <c r="O184" i="6"/>
  <c r="P184" i="6"/>
  <c r="N184" i="6"/>
  <c r="M184" i="6"/>
  <c r="L184" i="6"/>
  <c r="G182" i="17" s="1"/>
  <c r="H182" i="17" s="1"/>
  <c r="J184" i="6"/>
  <c r="K184" i="6"/>
  <c r="B183" i="21" s="1"/>
  <c r="R120" i="6"/>
  <c r="S120" i="6"/>
  <c r="Q120" i="6"/>
  <c r="P120" i="6"/>
  <c r="O120" i="6"/>
  <c r="N120" i="6"/>
  <c r="M120" i="6"/>
  <c r="L120" i="6"/>
  <c r="G118" i="17" s="1"/>
  <c r="H118" i="17" s="1"/>
  <c r="K120" i="6"/>
  <c r="B119" i="21" s="1"/>
  <c r="J120" i="6"/>
  <c r="S631" i="6"/>
  <c r="R631" i="6"/>
  <c r="Q631" i="6"/>
  <c r="P631" i="6"/>
  <c r="N631" i="6"/>
  <c r="O631" i="6"/>
  <c r="M631" i="6"/>
  <c r="L631" i="6"/>
  <c r="K631" i="6"/>
  <c r="J631" i="6"/>
  <c r="S567" i="6"/>
  <c r="R567" i="6"/>
  <c r="Q567" i="6"/>
  <c r="N567" i="6"/>
  <c r="O567" i="6"/>
  <c r="P567" i="6"/>
  <c r="M567" i="6"/>
  <c r="L567" i="6"/>
  <c r="G565" i="17" s="1"/>
  <c r="H565" i="17" s="1"/>
  <c r="K567" i="6"/>
  <c r="J567" i="6"/>
  <c r="S503" i="6"/>
  <c r="R503" i="6"/>
  <c r="Q503" i="6"/>
  <c r="N503" i="6"/>
  <c r="O503" i="6"/>
  <c r="P503" i="6"/>
  <c r="L503" i="6"/>
  <c r="G501" i="17" s="1"/>
  <c r="H501" i="17" s="1"/>
  <c r="M503" i="6"/>
  <c r="K503" i="6"/>
  <c r="J503" i="6"/>
  <c r="S439" i="6"/>
  <c r="R439" i="6"/>
  <c r="Q439" i="6"/>
  <c r="P439" i="6"/>
  <c r="N439" i="6"/>
  <c r="O439" i="6"/>
  <c r="L439" i="6"/>
  <c r="G437" i="17" s="1"/>
  <c r="H437" i="17" s="1"/>
  <c r="M439" i="6"/>
  <c r="K439" i="6"/>
  <c r="B438" i="21" s="1"/>
  <c r="J439" i="6"/>
  <c r="S375" i="6"/>
  <c r="R375" i="6"/>
  <c r="Q375" i="6"/>
  <c r="P375" i="6"/>
  <c r="N375" i="6"/>
  <c r="O375" i="6"/>
  <c r="L375" i="6"/>
  <c r="G373" i="17" s="1"/>
  <c r="H373" i="17" s="1"/>
  <c r="M375" i="6"/>
  <c r="K375" i="6"/>
  <c r="B374" i="21" s="1"/>
  <c r="J375" i="6"/>
  <c r="S311" i="6"/>
  <c r="R311" i="6"/>
  <c r="Q311" i="6"/>
  <c r="P311" i="6"/>
  <c r="N311" i="6"/>
  <c r="O311" i="6"/>
  <c r="M311" i="6"/>
  <c r="L311" i="6"/>
  <c r="G309" i="17" s="1"/>
  <c r="H309" i="17" s="1"/>
  <c r="J311" i="6"/>
  <c r="K311" i="6"/>
  <c r="B310" i="21" s="1"/>
  <c r="S247" i="6"/>
  <c r="R247" i="6"/>
  <c r="Q247" i="6"/>
  <c r="P247" i="6"/>
  <c r="N247" i="6"/>
  <c r="O247" i="6"/>
  <c r="M247" i="6"/>
  <c r="L247" i="6"/>
  <c r="G245" i="17" s="1"/>
  <c r="H245" i="17" s="1"/>
  <c r="J247" i="6"/>
  <c r="K247" i="6"/>
  <c r="B246" i="21" s="1"/>
  <c r="S183" i="6"/>
  <c r="R183" i="6"/>
  <c r="Q183" i="6"/>
  <c r="P183" i="6"/>
  <c r="N183" i="6"/>
  <c r="O183" i="6"/>
  <c r="M183" i="6"/>
  <c r="L183" i="6"/>
  <c r="G181" i="17" s="1"/>
  <c r="H181" i="17" s="1"/>
  <c r="J183" i="6"/>
  <c r="K183" i="6"/>
  <c r="B182" i="21" s="1"/>
  <c r="R119" i="6"/>
  <c r="S119" i="6"/>
  <c r="Q119" i="6"/>
  <c r="P119" i="6"/>
  <c r="N119" i="6"/>
  <c r="O119" i="6"/>
  <c r="M119" i="6"/>
  <c r="K119" i="6"/>
  <c r="B118" i="21" s="1"/>
  <c r="L119" i="6"/>
  <c r="G117" i="17" s="1"/>
  <c r="H117" i="17" s="1"/>
  <c r="J119" i="6"/>
  <c r="S630" i="6"/>
  <c r="R630" i="6"/>
  <c r="Q630" i="6"/>
  <c r="P630" i="6"/>
  <c r="N630" i="6"/>
  <c r="O630" i="6"/>
  <c r="L630" i="6"/>
  <c r="M630" i="6"/>
  <c r="K630" i="6"/>
  <c r="J630" i="6"/>
  <c r="S566" i="6"/>
  <c r="R566" i="6"/>
  <c r="Q566" i="6"/>
  <c r="P566" i="6"/>
  <c r="N566" i="6"/>
  <c r="O566" i="6"/>
  <c r="L566" i="6"/>
  <c r="G564" i="17" s="1"/>
  <c r="H564" i="17" s="1"/>
  <c r="M566" i="6"/>
  <c r="K566" i="6"/>
  <c r="J566" i="6"/>
  <c r="S502" i="6"/>
  <c r="R502" i="6"/>
  <c r="Q502" i="6"/>
  <c r="P502" i="6"/>
  <c r="N502" i="6"/>
  <c r="O502" i="6"/>
  <c r="L502" i="6"/>
  <c r="G500" i="17" s="1"/>
  <c r="H500" i="17" s="1"/>
  <c r="M502" i="6"/>
  <c r="K502" i="6"/>
  <c r="J502" i="6"/>
  <c r="S438" i="6"/>
  <c r="R438" i="6"/>
  <c r="P438" i="6"/>
  <c r="Q438" i="6"/>
  <c r="N438" i="6"/>
  <c r="O438" i="6"/>
  <c r="L438" i="6"/>
  <c r="G436" i="17" s="1"/>
  <c r="H436" i="17" s="1"/>
  <c r="M438" i="6"/>
  <c r="K438" i="6"/>
  <c r="B437" i="21" s="1"/>
  <c r="J438" i="6"/>
  <c r="S374" i="6"/>
  <c r="R374" i="6"/>
  <c r="O374" i="6"/>
  <c r="P374" i="6"/>
  <c r="Q374" i="6"/>
  <c r="N374" i="6"/>
  <c r="M374" i="6"/>
  <c r="L374" i="6"/>
  <c r="G372" i="17" s="1"/>
  <c r="H372" i="17" s="1"/>
  <c r="K374" i="6"/>
  <c r="B373" i="21" s="1"/>
  <c r="J374" i="6"/>
  <c r="S310" i="6"/>
  <c r="R310" i="6"/>
  <c r="O310" i="6"/>
  <c r="P310" i="6"/>
  <c r="Q310" i="6"/>
  <c r="N310" i="6"/>
  <c r="M310" i="6"/>
  <c r="L310" i="6"/>
  <c r="G308" i="17" s="1"/>
  <c r="H308" i="17" s="1"/>
  <c r="K310" i="6"/>
  <c r="B309" i="21" s="1"/>
  <c r="J310" i="6"/>
  <c r="S246" i="6"/>
  <c r="R246" i="6"/>
  <c r="P246" i="6"/>
  <c r="O246" i="6"/>
  <c r="Q246" i="6"/>
  <c r="N246" i="6"/>
  <c r="M246" i="6"/>
  <c r="L246" i="6"/>
  <c r="G244" i="17" s="1"/>
  <c r="H244" i="17" s="1"/>
  <c r="K246" i="6"/>
  <c r="B245" i="21" s="1"/>
  <c r="J246" i="6"/>
  <c r="S182" i="6"/>
  <c r="R182" i="6"/>
  <c r="P182" i="6"/>
  <c r="O182" i="6"/>
  <c r="Q182" i="6"/>
  <c r="N182" i="6"/>
  <c r="M182" i="6"/>
  <c r="L182" i="6"/>
  <c r="G180" i="17" s="1"/>
  <c r="H180" i="17" s="1"/>
  <c r="K182" i="6"/>
  <c r="B181" i="21" s="1"/>
  <c r="J182" i="6"/>
  <c r="R118" i="6"/>
  <c r="S118" i="6"/>
  <c r="P118" i="6"/>
  <c r="O118" i="6"/>
  <c r="Q118" i="6"/>
  <c r="N118" i="6"/>
  <c r="M118" i="6"/>
  <c r="K118" i="6"/>
  <c r="B117" i="21" s="1"/>
  <c r="L118" i="6"/>
  <c r="G116" i="17" s="1"/>
  <c r="H116" i="17" s="1"/>
  <c r="J118" i="6"/>
  <c r="S635" i="6"/>
  <c r="R635" i="6"/>
  <c r="Q635" i="6"/>
  <c r="O635" i="6"/>
  <c r="P635" i="6"/>
  <c r="L635" i="6"/>
  <c r="M635" i="6"/>
  <c r="N635" i="6"/>
  <c r="K635" i="6"/>
  <c r="J635" i="6"/>
  <c r="S571" i="6"/>
  <c r="R571" i="6"/>
  <c r="Q571" i="6"/>
  <c r="O571" i="6"/>
  <c r="P571" i="6"/>
  <c r="N571" i="6"/>
  <c r="L571" i="6"/>
  <c r="G569" i="17" s="1"/>
  <c r="H569" i="17" s="1"/>
  <c r="M571" i="6"/>
  <c r="K571" i="6"/>
  <c r="J571" i="6"/>
  <c r="S507" i="6"/>
  <c r="R507" i="6"/>
  <c r="Q507" i="6"/>
  <c r="P507" i="6"/>
  <c r="O507" i="6"/>
  <c r="N507" i="6"/>
  <c r="L507" i="6"/>
  <c r="G505" i="17" s="1"/>
  <c r="H505" i="17" s="1"/>
  <c r="M507" i="6"/>
  <c r="K507" i="6"/>
  <c r="J507" i="6"/>
  <c r="S443" i="6"/>
  <c r="R443" i="6"/>
  <c r="Q443" i="6"/>
  <c r="P443" i="6"/>
  <c r="O443" i="6"/>
  <c r="N443" i="6"/>
  <c r="L443" i="6"/>
  <c r="G441" i="17" s="1"/>
  <c r="H441" i="17" s="1"/>
  <c r="M443" i="6"/>
  <c r="K443" i="6"/>
  <c r="B442" i="21" s="1"/>
  <c r="J443" i="6"/>
  <c r="S379" i="6"/>
  <c r="R379" i="6"/>
  <c r="Q379" i="6"/>
  <c r="P379" i="6"/>
  <c r="O379" i="6"/>
  <c r="N379" i="6"/>
  <c r="L379" i="6"/>
  <c r="G377" i="17" s="1"/>
  <c r="H377" i="17" s="1"/>
  <c r="M379" i="6"/>
  <c r="K379" i="6"/>
  <c r="B378" i="21" s="1"/>
  <c r="J379" i="6"/>
  <c r="S315" i="6"/>
  <c r="R315" i="6"/>
  <c r="Q315" i="6"/>
  <c r="P315" i="6"/>
  <c r="O315" i="6"/>
  <c r="N315" i="6"/>
  <c r="M315" i="6"/>
  <c r="L315" i="6"/>
  <c r="G313" i="17" s="1"/>
  <c r="H313" i="17" s="1"/>
  <c r="J315" i="6"/>
  <c r="K315" i="6"/>
  <c r="B314" i="21" s="1"/>
  <c r="S251" i="6"/>
  <c r="R251" i="6"/>
  <c r="Q251" i="6"/>
  <c r="P251" i="6"/>
  <c r="O251" i="6"/>
  <c r="N251" i="6"/>
  <c r="M251" i="6"/>
  <c r="L251" i="6"/>
  <c r="G249" i="17" s="1"/>
  <c r="H249" i="17" s="1"/>
  <c r="J251" i="6"/>
  <c r="K251" i="6"/>
  <c r="B250" i="21" s="1"/>
  <c r="S187" i="6"/>
  <c r="R187" i="6"/>
  <c r="Q187" i="6"/>
  <c r="P187" i="6"/>
  <c r="O187" i="6"/>
  <c r="N187" i="6"/>
  <c r="M187" i="6"/>
  <c r="L187" i="6"/>
  <c r="G185" i="17" s="1"/>
  <c r="H185" i="17" s="1"/>
  <c r="J187" i="6"/>
  <c r="K187" i="6"/>
  <c r="B186" i="21" s="1"/>
  <c r="R123" i="6"/>
  <c r="S123" i="6"/>
  <c r="Q123" i="6"/>
  <c r="P123" i="6"/>
  <c r="O123" i="6"/>
  <c r="N123" i="6"/>
  <c r="M123" i="6"/>
  <c r="L123" i="6"/>
  <c r="G121" i="17" s="1"/>
  <c r="H121" i="17" s="1"/>
  <c r="J123" i="6"/>
  <c r="K123" i="6"/>
  <c r="B122" i="21" s="1"/>
  <c r="S445" i="6"/>
  <c r="R445" i="6"/>
  <c r="Q445" i="6"/>
  <c r="P445" i="6"/>
  <c r="O445" i="6"/>
  <c r="L445" i="6"/>
  <c r="G443" i="17" s="1"/>
  <c r="H443" i="17" s="1"/>
  <c r="N445" i="6"/>
  <c r="M445" i="6"/>
  <c r="K445" i="6"/>
  <c r="B444" i="21" s="1"/>
  <c r="J445" i="6"/>
  <c r="S661" i="6"/>
  <c r="Q661" i="6"/>
  <c r="P661" i="6"/>
  <c r="O661" i="6"/>
  <c r="R661" i="6"/>
  <c r="L661" i="6"/>
  <c r="M661" i="6"/>
  <c r="N661" i="6"/>
  <c r="K661" i="6"/>
  <c r="J661" i="6"/>
  <c r="S405" i="6"/>
  <c r="Q405" i="6"/>
  <c r="P405" i="6"/>
  <c r="O405" i="6"/>
  <c r="R405" i="6"/>
  <c r="L405" i="6"/>
  <c r="G403" i="17" s="1"/>
  <c r="H403" i="17" s="1"/>
  <c r="N405" i="6"/>
  <c r="M405" i="6"/>
  <c r="K405" i="6"/>
  <c r="B404" i="21" s="1"/>
  <c r="J405" i="6"/>
  <c r="S149" i="6"/>
  <c r="R149" i="6"/>
  <c r="P149" i="6"/>
  <c r="Q149" i="6"/>
  <c r="O149" i="6"/>
  <c r="M149" i="6"/>
  <c r="L149" i="6"/>
  <c r="G147" i="17" s="1"/>
  <c r="H147" i="17" s="1"/>
  <c r="N149" i="6"/>
  <c r="K149" i="6"/>
  <c r="B148" i="21" s="1"/>
  <c r="J149" i="6"/>
  <c r="S500" i="6"/>
  <c r="R500" i="6"/>
  <c r="Q500" i="6"/>
  <c r="P500" i="6"/>
  <c r="O500" i="6"/>
  <c r="M500" i="6"/>
  <c r="N500" i="6"/>
  <c r="L500" i="6"/>
  <c r="G498" i="17" s="1"/>
  <c r="H498" i="17" s="1"/>
  <c r="J500" i="6"/>
  <c r="K500" i="6"/>
  <c r="S244" i="6"/>
  <c r="Q244" i="6"/>
  <c r="P244" i="6"/>
  <c r="R244" i="6"/>
  <c r="O244" i="6"/>
  <c r="M244" i="6"/>
  <c r="N244" i="6"/>
  <c r="L244" i="6"/>
  <c r="G242" i="17" s="1"/>
  <c r="H242" i="17" s="1"/>
  <c r="J244" i="6"/>
  <c r="K244" i="6"/>
  <c r="B243" i="21" s="1"/>
  <c r="S557" i="6"/>
  <c r="R557" i="6"/>
  <c r="P557" i="6"/>
  <c r="O557" i="6"/>
  <c r="Q557" i="6"/>
  <c r="L557" i="6"/>
  <c r="G555" i="17" s="1"/>
  <c r="H555" i="17" s="1"/>
  <c r="N557" i="6"/>
  <c r="M557" i="6"/>
  <c r="K557" i="6"/>
  <c r="J557" i="6"/>
  <c r="S301" i="6"/>
  <c r="P301" i="6"/>
  <c r="R301" i="6"/>
  <c r="O301" i="6"/>
  <c r="Q301" i="6"/>
  <c r="M301" i="6"/>
  <c r="N301" i="6"/>
  <c r="L301" i="6"/>
  <c r="G299" i="17" s="1"/>
  <c r="H299" i="17" s="1"/>
  <c r="K301" i="6"/>
  <c r="B300" i="21" s="1"/>
  <c r="J301" i="6"/>
  <c r="S460" i="6"/>
  <c r="Q460" i="6"/>
  <c r="R460" i="6"/>
  <c r="P460" i="6"/>
  <c r="O460" i="6"/>
  <c r="M460" i="6"/>
  <c r="L460" i="6"/>
  <c r="G458" i="17" s="1"/>
  <c r="H458" i="17" s="1"/>
  <c r="N460" i="6"/>
  <c r="J460" i="6"/>
  <c r="K460" i="6"/>
  <c r="B459" i="21" s="1"/>
  <c r="S204" i="6"/>
  <c r="R204" i="6"/>
  <c r="Q204" i="6"/>
  <c r="P204" i="6"/>
  <c r="O204" i="6"/>
  <c r="M204" i="6"/>
  <c r="L204" i="6"/>
  <c r="G202" i="17" s="1"/>
  <c r="H202" i="17" s="1"/>
  <c r="N204" i="6"/>
  <c r="J204" i="6"/>
  <c r="K204" i="6"/>
  <c r="B203" i="21" s="1"/>
  <c r="S645" i="6"/>
  <c r="Q645" i="6"/>
  <c r="P645" i="6"/>
  <c r="R645" i="6"/>
  <c r="O645" i="6"/>
  <c r="N645" i="6"/>
  <c r="L645" i="6"/>
  <c r="M645" i="6"/>
  <c r="K645" i="6"/>
  <c r="J645" i="6"/>
  <c r="S389" i="6"/>
  <c r="Q389" i="6"/>
  <c r="O389" i="6"/>
  <c r="R389" i="6"/>
  <c r="P389" i="6"/>
  <c r="N389" i="6"/>
  <c r="L389" i="6"/>
  <c r="G387" i="17" s="1"/>
  <c r="H387" i="17" s="1"/>
  <c r="M389" i="6"/>
  <c r="K389" i="6"/>
  <c r="B388" i="21" s="1"/>
  <c r="J389" i="6"/>
  <c r="S133" i="6"/>
  <c r="R133" i="6"/>
  <c r="P133" i="6"/>
  <c r="O133" i="6"/>
  <c r="Q133" i="6"/>
  <c r="M133" i="6"/>
  <c r="N133" i="6"/>
  <c r="L133" i="6"/>
  <c r="G131" i="17" s="1"/>
  <c r="H131" i="17" s="1"/>
  <c r="K133" i="6"/>
  <c r="B132" i="21" s="1"/>
  <c r="J133" i="6"/>
  <c r="S516" i="6"/>
  <c r="Q516" i="6"/>
  <c r="P516" i="6"/>
  <c r="R516" i="6"/>
  <c r="O516" i="6"/>
  <c r="N516" i="6"/>
  <c r="M516" i="6"/>
  <c r="L516" i="6"/>
  <c r="G514" i="17" s="1"/>
  <c r="H514" i="17" s="1"/>
  <c r="K516" i="6"/>
  <c r="J516" i="6"/>
  <c r="S260" i="6"/>
  <c r="Q260" i="6"/>
  <c r="P260" i="6"/>
  <c r="R260" i="6"/>
  <c r="O260" i="6"/>
  <c r="M260" i="6"/>
  <c r="N260" i="6"/>
  <c r="L260" i="6"/>
  <c r="G258" i="17" s="1"/>
  <c r="H258" i="17" s="1"/>
  <c r="K260" i="6"/>
  <c r="B259" i="21" s="1"/>
  <c r="J260" i="6"/>
  <c r="S509" i="6"/>
  <c r="Q509" i="6"/>
  <c r="R509" i="6"/>
  <c r="P509" i="6"/>
  <c r="O509" i="6"/>
  <c r="N509" i="6"/>
  <c r="L509" i="6"/>
  <c r="G507" i="17" s="1"/>
  <c r="H507" i="17" s="1"/>
  <c r="M509" i="6"/>
  <c r="K509" i="6"/>
  <c r="J509" i="6"/>
  <c r="S668" i="6"/>
  <c r="R668" i="6"/>
  <c r="Q668" i="6"/>
  <c r="P668" i="6"/>
  <c r="O668" i="6"/>
  <c r="N668" i="6"/>
  <c r="M668" i="6"/>
  <c r="L668" i="6"/>
  <c r="K668" i="6"/>
  <c r="J668" i="6"/>
  <c r="S412" i="6"/>
  <c r="Q412" i="6"/>
  <c r="R412" i="6"/>
  <c r="P412" i="6"/>
  <c r="O412" i="6"/>
  <c r="M412" i="6"/>
  <c r="N412" i="6"/>
  <c r="K412" i="6"/>
  <c r="B411" i="21" s="1"/>
  <c r="L412" i="6"/>
  <c r="G410" i="17" s="1"/>
  <c r="H410" i="17" s="1"/>
  <c r="J412" i="6"/>
  <c r="S156" i="6"/>
  <c r="Q156" i="6"/>
  <c r="R156" i="6"/>
  <c r="P156" i="6"/>
  <c r="O156" i="6"/>
  <c r="M156" i="6"/>
  <c r="K156" i="6"/>
  <c r="B155" i="21" s="1"/>
  <c r="N156" i="6"/>
  <c r="L156" i="6"/>
  <c r="G154" i="17" s="1"/>
  <c r="H154" i="17" s="1"/>
  <c r="J156" i="6"/>
  <c r="S626" i="6"/>
  <c r="R626" i="6"/>
  <c r="P626" i="6"/>
  <c r="Q626" i="6"/>
  <c r="N626" i="6"/>
  <c r="O626" i="6"/>
  <c r="L626" i="6"/>
  <c r="M626" i="6"/>
  <c r="K626" i="6"/>
  <c r="J626" i="6"/>
  <c r="S562" i="6"/>
  <c r="R562" i="6"/>
  <c r="P562" i="6"/>
  <c r="Q562" i="6"/>
  <c r="N562" i="6"/>
  <c r="O562" i="6"/>
  <c r="L562" i="6"/>
  <c r="G560" i="17" s="1"/>
  <c r="H560" i="17" s="1"/>
  <c r="M562" i="6"/>
  <c r="K562" i="6"/>
  <c r="J562" i="6"/>
  <c r="S498" i="6"/>
  <c r="R498" i="6"/>
  <c r="Q498" i="6"/>
  <c r="P498" i="6"/>
  <c r="N498" i="6"/>
  <c r="O498" i="6"/>
  <c r="L498" i="6"/>
  <c r="G496" i="17" s="1"/>
  <c r="H496" i="17" s="1"/>
  <c r="M498" i="6"/>
  <c r="K498" i="6"/>
  <c r="J498" i="6"/>
  <c r="S434" i="6"/>
  <c r="R434" i="6"/>
  <c r="Q434" i="6"/>
  <c r="P434" i="6"/>
  <c r="N434" i="6"/>
  <c r="O434" i="6"/>
  <c r="L434" i="6"/>
  <c r="G432" i="17" s="1"/>
  <c r="H432" i="17" s="1"/>
  <c r="M434" i="6"/>
  <c r="K434" i="6"/>
  <c r="B433" i="21" s="1"/>
  <c r="J434" i="6"/>
  <c r="S370" i="6"/>
  <c r="R370" i="6"/>
  <c r="Q370" i="6"/>
  <c r="P370" i="6"/>
  <c r="O370" i="6"/>
  <c r="N370" i="6"/>
  <c r="L370" i="6"/>
  <c r="G368" i="17" s="1"/>
  <c r="H368" i="17" s="1"/>
  <c r="M370" i="6"/>
  <c r="K370" i="6"/>
  <c r="B369" i="21" s="1"/>
  <c r="J370" i="6"/>
  <c r="S306" i="6"/>
  <c r="R306" i="6"/>
  <c r="Q306" i="6"/>
  <c r="P306" i="6"/>
  <c r="O306" i="6"/>
  <c r="N306" i="6"/>
  <c r="L306" i="6"/>
  <c r="G304" i="17" s="1"/>
  <c r="H304" i="17" s="1"/>
  <c r="M306" i="6"/>
  <c r="K306" i="6"/>
  <c r="B305" i="21" s="1"/>
  <c r="J306" i="6"/>
  <c r="S242" i="6"/>
  <c r="R242" i="6"/>
  <c r="Q242" i="6"/>
  <c r="P242" i="6"/>
  <c r="O242" i="6"/>
  <c r="N242" i="6"/>
  <c r="M242" i="6"/>
  <c r="L242" i="6"/>
  <c r="G240" i="17" s="1"/>
  <c r="H240" i="17" s="1"/>
  <c r="K242" i="6"/>
  <c r="B241" i="21" s="1"/>
  <c r="J242" i="6"/>
  <c r="S178" i="6"/>
  <c r="R178" i="6"/>
  <c r="Q178" i="6"/>
  <c r="P178" i="6"/>
  <c r="O178" i="6"/>
  <c r="N178" i="6"/>
  <c r="M178" i="6"/>
  <c r="L178" i="6"/>
  <c r="G176" i="17" s="1"/>
  <c r="H176" i="17" s="1"/>
  <c r="K178" i="6"/>
  <c r="B177" i="21" s="1"/>
  <c r="J178" i="6"/>
  <c r="R114" i="6"/>
  <c r="S114" i="6"/>
  <c r="Q114" i="6"/>
  <c r="P114" i="6"/>
  <c r="O114" i="6"/>
  <c r="N114" i="6"/>
  <c r="K114" i="6"/>
  <c r="B113" i="21" s="1"/>
  <c r="M114" i="6"/>
  <c r="L114" i="6"/>
  <c r="G112" i="17" s="1"/>
  <c r="H112" i="17" s="1"/>
  <c r="J114" i="6"/>
  <c r="S625" i="6"/>
  <c r="R625" i="6"/>
  <c r="Q625" i="6"/>
  <c r="P625" i="6"/>
  <c r="O625" i="6"/>
  <c r="N625" i="6"/>
  <c r="L625" i="6"/>
  <c r="M625" i="6"/>
  <c r="K625" i="6"/>
  <c r="J625" i="6"/>
  <c r="S561" i="6"/>
  <c r="R561" i="6"/>
  <c r="Q561" i="6"/>
  <c r="P561" i="6"/>
  <c r="O561" i="6"/>
  <c r="N561" i="6"/>
  <c r="L561" i="6"/>
  <c r="G559" i="17" s="1"/>
  <c r="H559" i="17" s="1"/>
  <c r="M561" i="6"/>
  <c r="K561" i="6"/>
  <c r="J561" i="6"/>
  <c r="S497" i="6"/>
  <c r="R497" i="6"/>
  <c r="Q497" i="6"/>
  <c r="P497" i="6"/>
  <c r="O497" i="6"/>
  <c r="N497" i="6"/>
  <c r="L497" i="6"/>
  <c r="G495" i="17" s="1"/>
  <c r="H495" i="17" s="1"/>
  <c r="M497" i="6"/>
  <c r="K497" i="6"/>
  <c r="J497" i="6"/>
  <c r="S433" i="6"/>
  <c r="R433" i="6"/>
  <c r="Q433" i="6"/>
  <c r="P433" i="6"/>
  <c r="O433" i="6"/>
  <c r="N433" i="6"/>
  <c r="L433" i="6"/>
  <c r="G431" i="17" s="1"/>
  <c r="H431" i="17" s="1"/>
  <c r="M433" i="6"/>
  <c r="K433" i="6"/>
  <c r="B432" i="21" s="1"/>
  <c r="J433" i="6"/>
  <c r="S369" i="6"/>
  <c r="R369" i="6"/>
  <c r="Q369" i="6"/>
  <c r="P369" i="6"/>
  <c r="O369" i="6"/>
  <c r="N369" i="6"/>
  <c r="L369" i="6"/>
  <c r="G367" i="17" s="1"/>
  <c r="H367" i="17" s="1"/>
  <c r="M369" i="6"/>
  <c r="K369" i="6"/>
  <c r="B368" i="21" s="1"/>
  <c r="J369" i="6"/>
  <c r="S305" i="6"/>
  <c r="R305" i="6"/>
  <c r="Q305" i="6"/>
  <c r="P305" i="6"/>
  <c r="O305" i="6"/>
  <c r="N305" i="6"/>
  <c r="L305" i="6"/>
  <c r="G303" i="17" s="1"/>
  <c r="H303" i="17" s="1"/>
  <c r="M305" i="6"/>
  <c r="K305" i="6"/>
  <c r="B304" i="21" s="1"/>
  <c r="J305" i="6"/>
  <c r="S241" i="6"/>
  <c r="R241" i="6"/>
  <c r="Q241" i="6"/>
  <c r="P241" i="6"/>
  <c r="O241" i="6"/>
  <c r="N241" i="6"/>
  <c r="M241" i="6"/>
  <c r="L241" i="6"/>
  <c r="G239" i="17" s="1"/>
  <c r="H239" i="17" s="1"/>
  <c r="K241" i="6"/>
  <c r="B240" i="21" s="1"/>
  <c r="J241" i="6"/>
  <c r="S177" i="6"/>
  <c r="R177" i="6"/>
  <c r="Q177" i="6"/>
  <c r="P177" i="6"/>
  <c r="O177" i="6"/>
  <c r="N177" i="6"/>
  <c r="M177" i="6"/>
  <c r="L177" i="6"/>
  <c r="G175" i="17" s="1"/>
  <c r="H175" i="17" s="1"/>
  <c r="K177" i="6"/>
  <c r="B176" i="21" s="1"/>
  <c r="J177" i="6"/>
  <c r="S113" i="6"/>
  <c r="R113" i="6"/>
  <c r="Q113" i="6"/>
  <c r="P113" i="6"/>
  <c r="O113" i="6"/>
  <c r="N113" i="6"/>
  <c r="M113" i="6"/>
  <c r="L113" i="6"/>
  <c r="G111" i="17" s="1"/>
  <c r="H111" i="17" s="1"/>
  <c r="K113" i="6"/>
  <c r="B112" i="21" s="1"/>
  <c r="J113" i="6"/>
  <c r="S624" i="6"/>
  <c r="Q624" i="6"/>
  <c r="R624" i="6"/>
  <c r="P624" i="6"/>
  <c r="O624" i="6"/>
  <c r="N624" i="6"/>
  <c r="M624" i="6"/>
  <c r="K624" i="6"/>
  <c r="L624" i="6"/>
  <c r="J624" i="6"/>
  <c r="S560" i="6"/>
  <c r="Q560" i="6"/>
  <c r="R560" i="6"/>
  <c r="P560" i="6"/>
  <c r="O560" i="6"/>
  <c r="N560" i="6"/>
  <c r="M560" i="6"/>
  <c r="K560" i="6"/>
  <c r="L560" i="6"/>
  <c r="G558" i="17" s="1"/>
  <c r="H558" i="17" s="1"/>
  <c r="J560" i="6"/>
  <c r="S496" i="6"/>
  <c r="Q496" i="6"/>
  <c r="R496" i="6"/>
  <c r="P496" i="6"/>
  <c r="O496" i="6"/>
  <c r="N496" i="6"/>
  <c r="M496" i="6"/>
  <c r="K496" i="6"/>
  <c r="L496" i="6"/>
  <c r="G494" i="17" s="1"/>
  <c r="H494" i="17" s="1"/>
  <c r="J496" i="6"/>
  <c r="S432" i="6"/>
  <c r="Q432" i="6"/>
  <c r="R432" i="6"/>
  <c r="P432" i="6"/>
  <c r="O432" i="6"/>
  <c r="N432" i="6"/>
  <c r="M432" i="6"/>
  <c r="K432" i="6"/>
  <c r="B431" i="21" s="1"/>
  <c r="L432" i="6"/>
  <c r="G430" i="17" s="1"/>
  <c r="H430" i="17" s="1"/>
  <c r="J432" i="6"/>
  <c r="S368" i="6"/>
  <c r="Q368" i="6"/>
  <c r="R368" i="6"/>
  <c r="P368" i="6"/>
  <c r="O368" i="6"/>
  <c r="N368" i="6"/>
  <c r="M368" i="6"/>
  <c r="K368" i="6"/>
  <c r="B367" i="21" s="1"/>
  <c r="L368" i="6"/>
  <c r="G366" i="17" s="1"/>
  <c r="H366" i="17" s="1"/>
  <c r="J368" i="6"/>
  <c r="S304" i="6"/>
  <c r="Q304" i="6"/>
  <c r="R304" i="6"/>
  <c r="P304" i="6"/>
  <c r="O304" i="6"/>
  <c r="N304" i="6"/>
  <c r="M304" i="6"/>
  <c r="K304" i="6"/>
  <c r="B303" i="21" s="1"/>
  <c r="L304" i="6"/>
  <c r="G302" i="17" s="1"/>
  <c r="H302" i="17" s="1"/>
  <c r="J304" i="6"/>
  <c r="S240" i="6"/>
  <c r="Q240" i="6"/>
  <c r="R240" i="6"/>
  <c r="O240" i="6"/>
  <c r="P240" i="6"/>
  <c r="N240" i="6"/>
  <c r="M240" i="6"/>
  <c r="K240" i="6"/>
  <c r="B239" i="21" s="1"/>
  <c r="L240" i="6"/>
  <c r="G238" i="17" s="1"/>
  <c r="H238" i="17" s="1"/>
  <c r="J240" i="6"/>
  <c r="S176" i="6"/>
  <c r="R176" i="6"/>
  <c r="Q176" i="6"/>
  <c r="O176" i="6"/>
  <c r="P176" i="6"/>
  <c r="N176" i="6"/>
  <c r="M176" i="6"/>
  <c r="K176" i="6"/>
  <c r="B175" i="21" s="1"/>
  <c r="L176" i="6"/>
  <c r="G174" i="17" s="1"/>
  <c r="H174" i="17" s="1"/>
  <c r="J176" i="6"/>
  <c r="R112" i="6"/>
  <c r="S112" i="6"/>
  <c r="Q112" i="6"/>
  <c r="P112" i="6"/>
  <c r="O112" i="6"/>
  <c r="N112" i="6"/>
  <c r="M112" i="6"/>
  <c r="K112" i="6"/>
  <c r="B111" i="21" s="1"/>
  <c r="L112" i="6"/>
  <c r="G110" i="17" s="1"/>
  <c r="H110" i="17" s="1"/>
  <c r="J112" i="6"/>
  <c r="S623" i="6"/>
  <c r="R623" i="6"/>
  <c r="Q623" i="6"/>
  <c r="P623" i="6"/>
  <c r="N623" i="6"/>
  <c r="O623" i="6"/>
  <c r="M623" i="6"/>
  <c r="K623" i="6"/>
  <c r="L623" i="6"/>
  <c r="J623" i="6"/>
  <c r="S559" i="6"/>
  <c r="R559" i="6"/>
  <c r="Q559" i="6"/>
  <c r="P559" i="6"/>
  <c r="N559" i="6"/>
  <c r="O559" i="6"/>
  <c r="M559" i="6"/>
  <c r="K559" i="6"/>
  <c r="J559" i="6"/>
  <c r="L559" i="6"/>
  <c r="G557" i="17" s="1"/>
  <c r="H557" i="17" s="1"/>
  <c r="S495" i="6"/>
  <c r="R495" i="6"/>
  <c r="Q495" i="6"/>
  <c r="P495" i="6"/>
  <c r="N495" i="6"/>
  <c r="O495" i="6"/>
  <c r="L495" i="6"/>
  <c r="G493" i="17" s="1"/>
  <c r="H493" i="17" s="1"/>
  <c r="K495" i="6"/>
  <c r="M495" i="6"/>
  <c r="J495" i="6"/>
  <c r="S431" i="6"/>
  <c r="R431" i="6"/>
  <c r="Q431" i="6"/>
  <c r="P431" i="6"/>
  <c r="N431" i="6"/>
  <c r="O431" i="6"/>
  <c r="L431" i="6"/>
  <c r="G429" i="17" s="1"/>
  <c r="H429" i="17" s="1"/>
  <c r="M431" i="6"/>
  <c r="K431" i="6"/>
  <c r="B430" i="21" s="1"/>
  <c r="J431" i="6"/>
  <c r="S367" i="6"/>
  <c r="R367" i="6"/>
  <c r="Q367" i="6"/>
  <c r="O367" i="6"/>
  <c r="P367" i="6"/>
  <c r="N367" i="6"/>
  <c r="M367" i="6"/>
  <c r="L367" i="6"/>
  <c r="G365" i="17" s="1"/>
  <c r="H365" i="17" s="1"/>
  <c r="K367" i="6"/>
  <c r="B366" i="21" s="1"/>
  <c r="J367" i="6"/>
  <c r="S303" i="6"/>
  <c r="R303" i="6"/>
  <c r="Q303" i="6"/>
  <c r="O303" i="6"/>
  <c r="N303" i="6"/>
  <c r="P303" i="6"/>
  <c r="M303" i="6"/>
  <c r="L303" i="6"/>
  <c r="G301" i="17" s="1"/>
  <c r="H301" i="17" s="1"/>
  <c r="J303" i="6"/>
  <c r="K303" i="6"/>
  <c r="B302" i="21" s="1"/>
  <c r="S239" i="6"/>
  <c r="R239" i="6"/>
  <c r="Q239" i="6"/>
  <c r="P239" i="6"/>
  <c r="O239" i="6"/>
  <c r="N239" i="6"/>
  <c r="M239" i="6"/>
  <c r="L239" i="6"/>
  <c r="G237" i="17" s="1"/>
  <c r="H237" i="17" s="1"/>
  <c r="J239" i="6"/>
  <c r="K239" i="6"/>
  <c r="B238" i="21" s="1"/>
  <c r="S175" i="6"/>
  <c r="R175" i="6"/>
  <c r="Q175" i="6"/>
  <c r="P175" i="6"/>
  <c r="O175" i="6"/>
  <c r="N175" i="6"/>
  <c r="M175" i="6"/>
  <c r="K175" i="6"/>
  <c r="B174" i="21" s="1"/>
  <c r="L175" i="6"/>
  <c r="G173" i="17" s="1"/>
  <c r="H173" i="17" s="1"/>
  <c r="J175" i="6"/>
  <c r="R111" i="6"/>
  <c r="S111" i="6"/>
  <c r="Q111" i="6"/>
  <c r="P111" i="6"/>
  <c r="O111" i="6"/>
  <c r="N111" i="6"/>
  <c r="M111" i="6"/>
  <c r="K111" i="6"/>
  <c r="B110" i="21" s="1"/>
  <c r="L111" i="6"/>
  <c r="G109" i="17" s="1"/>
  <c r="H109" i="17" s="1"/>
  <c r="J111" i="6"/>
  <c r="S622" i="6"/>
  <c r="R622" i="6"/>
  <c r="Q622" i="6"/>
  <c r="N622" i="6"/>
  <c r="O622" i="6"/>
  <c r="P622" i="6"/>
  <c r="L622" i="6"/>
  <c r="M622" i="6"/>
  <c r="K622" i="6"/>
  <c r="J622" i="6"/>
  <c r="S558" i="6"/>
  <c r="R558" i="6"/>
  <c r="Q558" i="6"/>
  <c r="P558" i="6"/>
  <c r="N558" i="6"/>
  <c r="O558" i="6"/>
  <c r="L558" i="6"/>
  <c r="G556" i="17" s="1"/>
  <c r="H556" i="17" s="1"/>
  <c r="M558" i="6"/>
  <c r="K558" i="6"/>
  <c r="J558" i="6"/>
  <c r="S494" i="6"/>
  <c r="R494" i="6"/>
  <c r="N494" i="6"/>
  <c r="O494" i="6"/>
  <c r="P494" i="6"/>
  <c r="Q494" i="6"/>
  <c r="L494" i="6"/>
  <c r="G492" i="17" s="1"/>
  <c r="H492" i="17" s="1"/>
  <c r="M494" i="6"/>
  <c r="K494" i="6"/>
  <c r="J494" i="6"/>
  <c r="S430" i="6"/>
  <c r="R430" i="6"/>
  <c r="N430" i="6"/>
  <c r="Q430" i="6"/>
  <c r="O430" i="6"/>
  <c r="P430" i="6"/>
  <c r="L430" i="6"/>
  <c r="G428" i="17" s="1"/>
  <c r="H428" i="17" s="1"/>
  <c r="M430" i="6"/>
  <c r="K430" i="6"/>
  <c r="B429" i="21" s="1"/>
  <c r="J430" i="6"/>
  <c r="S366" i="6"/>
  <c r="R366" i="6"/>
  <c r="P366" i="6"/>
  <c r="O366" i="6"/>
  <c r="N366" i="6"/>
  <c r="Q366" i="6"/>
  <c r="M366" i="6"/>
  <c r="L366" i="6"/>
  <c r="G364" i="17" s="1"/>
  <c r="H364" i="17" s="1"/>
  <c r="K366" i="6"/>
  <c r="B365" i="21" s="1"/>
  <c r="J366" i="6"/>
  <c r="S302" i="6"/>
  <c r="R302" i="6"/>
  <c r="P302" i="6"/>
  <c r="O302" i="6"/>
  <c r="N302" i="6"/>
  <c r="Q302" i="6"/>
  <c r="L302" i="6"/>
  <c r="G300" i="17" s="1"/>
  <c r="H300" i="17" s="1"/>
  <c r="M302" i="6"/>
  <c r="K302" i="6"/>
  <c r="B301" i="21" s="1"/>
  <c r="J302" i="6"/>
  <c r="S238" i="6"/>
  <c r="R238" i="6"/>
  <c r="P238" i="6"/>
  <c r="O238" i="6"/>
  <c r="N238" i="6"/>
  <c r="Q238" i="6"/>
  <c r="L238" i="6"/>
  <c r="G236" i="17" s="1"/>
  <c r="H236" i="17" s="1"/>
  <c r="K238" i="6"/>
  <c r="B237" i="21" s="1"/>
  <c r="J238" i="6"/>
  <c r="M238" i="6"/>
  <c r="S174" i="6"/>
  <c r="R174" i="6"/>
  <c r="P174" i="6"/>
  <c r="O174" i="6"/>
  <c r="N174" i="6"/>
  <c r="Q174" i="6"/>
  <c r="K174" i="6"/>
  <c r="B173" i="21" s="1"/>
  <c r="L174" i="6"/>
  <c r="G172" i="17" s="1"/>
  <c r="H172" i="17" s="1"/>
  <c r="M174" i="6"/>
  <c r="J174" i="6"/>
  <c r="R110" i="6"/>
  <c r="S110" i="6"/>
  <c r="P110" i="6"/>
  <c r="Q110" i="6"/>
  <c r="O110" i="6"/>
  <c r="N110" i="6"/>
  <c r="K110" i="6"/>
  <c r="B109" i="21" s="1"/>
  <c r="L110" i="6"/>
  <c r="G108" i="17" s="1"/>
  <c r="H108" i="17" s="1"/>
  <c r="M110" i="6"/>
  <c r="J110" i="6"/>
  <c r="S627" i="6"/>
  <c r="R627" i="6"/>
  <c r="Q627" i="6"/>
  <c r="O627" i="6"/>
  <c r="P627" i="6"/>
  <c r="N627" i="6"/>
  <c r="L627" i="6"/>
  <c r="M627" i="6"/>
  <c r="K627" i="6"/>
  <c r="J627" i="6"/>
  <c r="S563" i="6"/>
  <c r="R563" i="6"/>
  <c r="Q563" i="6"/>
  <c r="O563" i="6"/>
  <c r="P563" i="6"/>
  <c r="N563" i="6"/>
  <c r="L563" i="6"/>
  <c r="G561" i="17" s="1"/>
  <c r="H561" i="17" s="1"/>
  <c r="M563" i="6"/>
  <c r="K563" i="6"/>
  <c r="J563" i="6"/>
  <c r="S499" i="6"/>
  <c r="R499" i="6"/>
  <c r="Q499" i="6"/>
  <c r="O499" i="6"/>
  <c r="P499" i="6"/>
  <c r="N499" i="6"/>
  <c r="L499" i="6"/>
  <c r="G497" i="17" s="1"/>
  <c r="H497" i="17" s="1"/>
  <c r="M499" i="6"/>
  <c r="J499" i="6"/>
  <c r="K499" i="6"/>
  <c r="S435" i="6"/>
  <c r="R435" i="6"/>
  <c r="Q435" i="6"/>
  <c r="O435" i="6"/>
  <c r="P435" i="6"/>
  <c r="N435" i="6"/>
  <c r="L435" i="6"/>
  <c r="G433" i="17" s="1"/>
  <c r="H433" i="17" s="1"/>
  <c r="M435" i="6"/>
  <c r="J435" i="6"/>
  <c r="K435" i="6"/>
  <c r="B434" i="21" s="1"/>
  <c r="S371" i="6"/>
  <c r="R371" i="6"/>
  <c r="Q371" i="6"/>
  <c r="P371" i="6"/>
  <c r="O371" i="6"/>
  <c r="N371" i="6"/>
  <c r="M371" i="6"/>
  <c r="L371" i="6"/>
  <c r="G369" i="17" s="1"/>
  <c r="H369" i="17" s="1"/>
  <c r="K371" i="6"/>
  <c r="B370" i="21" s="1"/>
  <c r="J371" i="6"/>
  <c r="S307" i="6"/>
  <c r="R307" i="6"/>
  <c r="Q307" i="6"/>
  <c r="P307" i="6"/>
  <c r="O307" i="6"/>
  <c r="N307" i="6"/>
  <c r="M307" i="6"/>
  <c r="L307" i="6"/>
  <c r="G305" i="17" s="1"/>
  <c r="H305" i="17" s="1"/>
  <c r="J307" i="6"/>
  <c r="K307" i="6"/>
  <c r="B306" i="21" s="1"/>
  <c r="S243" i="6"/>
  <c r="R243" i="6"/>
  <c r="Q243" i="6"/>
  <c r="P243" i="6"/>
  <c r="O243" i="6"/>
  <c r="N243" i="6"/>
  <c r="M243" i="6"/>
  <c r="L243" i="6"/>
  <c r="G241" i="17" s="1"/>
  <c r="H241" i="17" s="1"/>
  <c r="J243" i="6"/>
  <c r="K243" i="6"/>
  <c r="B242" i="21" s="1"/>
  <c r="S179" i="6"/>
  <c r="R179" i="6"/>
  <c r="Q179" i="6"/>
  <c r="P179" i="6"/>
  <c r="O179" i="6"/>
  <c r="N179" i="6"/>
  <c r="M179" i="6"/>
  <c r="L179" i="6"/>
  <c r="G177" i="17" s="1"/>
  <c r="H177" i="17" s="1"/>
  <c r="J179" i="6"/>
  <c r="K179" i="6"/>
  <c r="B178" i="21" s="1"/>
  <c r="R115" i="6"/>
  <c r="S115" i="6"/>
  <c r="Q115" i="6"/>
  <c r="P115" i="6"/>
  <c r="O115" i="6"/>
  <c r="N115" i="6"/>
  <c r="M115" i="6"/>
  <c r="L115" i="6"/>
  <c r="G113" i="17" s="1"/>
  <c r="H113" i="17" s="1"/>
  <c r="J115" i="6"/>
  <c r="K115" i="6"/>
  <c r="B114" i="21" s="1"/>
  <c r="S381" i="6"/>
  <c r="R381" i="6"/>
  <c r="Q381" i="6"/>
  <c r="O381" i="6"/>
  <c r="P381" i="6"/>
  <c r="M381" i="6"/>
  <c r="N381" i="6"/>
  <c r="L381" i="6"/>
  <c r="G379" i="17" s="1"/>
  <c r="H379" i="17" s="1"/>
  <c r="K381" i="6"/>
  <c r="B380" i="21" s="1"/>
  <c r="J381" i="6"/>
  <c r="S629" i="6"/>
  <c r="Q629" i="6"/>
  <c r="P629" i="6"/>
  <c r="O629" i="6"/>
  <c r="R629" i="6"/>
  <c r="N629" i="6"/>
  <c r="L629" i="6"/>
  <c r="M629" i="6"/>
  <c r="K629" i="6"/>
  <c r="J629" i="6"/>
  <c r="S373" i="6"/>
  <c r="O373" i="6"/>
  <c r="Q373" i="6"/>
  <c r="P373" i="6"/>
  <c r="R373" i="6"/>
  <c r="M373" i="6"/>
  <c r="L373" i="6"/>
  <c r="G371" i="17" s="1"/>
  <c r="H371" i="17" s="1"/>
  <c r="N373" i="6"/>
  <c r="K373" i="6"/>
  <c r="B372" i="21" s="1"/>
  <c r="J373" i="6"/>
  <c r="S117" i="6"/>
  <c r="R117" i="6"/>
  <c r="O117" i="6"/>
  <c r="Q117" i="6"/>
  <c r="P117" i="6"/>
  <c r="M117" i="6"/>
  <c r="L117" i="6"/>
  <c r="G115" i="17" s="1"/>
  <c r="H115" i="17" s="1"/>
  <c r="N117" i="6"/>
  <c r="J117" i="6"/>
  <c r="K117" i="6"/>
  <c r="B116" i="21" s="1"/>
  <c r="S468" i="6"/>
  <c r="Q468" i="6"/>
  <c r="R468" i="6"/>
  <c r="P468" i="6"/>
  <c r="O468" i="6"/>
  <c r="N468" i="6"/>
  <c r="M468" i="6"/>
  <c r="L468" i="6"/>
  <c r="G466" i="17" s="1"/>
  <c r="H466" i="17" s="1"/>
  <c r="K468" i="6"/>
  <c r="J468" i="6"/>
  <c r="S212" i="6"/>
  <c r="Q212" i="6"/>
  <c r="R212" i="6"/>
  <c r="P212" i="6"/>
  <c r="O212" i="6"/>
  <c r="M212" i="6"/>
  <c r="N212" i="6"/>
  <c r="L212" i="6"/>
  <c r="G210" i="17" s="1"/>
  <c r="H210" i="17" s="1"/>
  <c r="K212" i="6"/>
  <c r="B211" i="21" s="1"/>
  <c r="J212" i="6"/>
  <c r="S525" i="6"/>
  <c r="R525" i="6"/>
  <c r="P525" i="6"/>
  <c r="Q525" i="6"/>
  <c r="O525" i="6"/>
  <c r="L525" i="6"/>
  <c r="G523" i="17" s="1"/>
  <c r="H523" i="17" s="1"/>
  <c r="N525" i="6"/>
  <c r="M525" i="6"/>
  <c r="K525" i="6"/>
  <c r="J525" i="6"/>
  <c r="S269" i="6"/>
  <c r="P269" i="6"/>
  <c r="R269" i="6"/>
  <c r="O269" i="6"/>
  <c r="Q269" i="6"/>
  <c r="M269" i="6"/>
  <c r="N269" i="6"/>
  <c r="L269" i="6"/>
  <c r="G267" i="17" s="1"/>
  <c r="H267" i="17" s="1"/>
  <c r="J269" i="6"/>
  <c r="K269" i="6"/>
  <c r="B268" i="21" s="1"/>
  <c r="S428" i="6"/>
  <c r="Q428" i="6"/>
  <c r="R428" i="6"/>
  <c r="P428" i="6"/>
  <c r="O428" i="6"/>
  <c r="N428" i="6"/>
  <c r="M428" i="6"/>
  <c r="L428" i="6"/>
  <c r="G426" i="17" s="1"/>
  <c r="H426" i="17" s="1"/>
  <c r="K428" i="6"/>
  <c r="B427" i="21" s="1"/>
  <c r="J428" i="6"/>
  <c r="S172" i="6"/>
  <c r="R172" i="6"/>
  <c r="Q172" i="6"/>
  <c r="P172" i="6"/>
  <c r="O172" i="6"/>
  <c r="M172" i="6"/>
  <c r="N172" i="6"/>
  <c r="L172" i="6"/>
  <c r="G170" i="17" s="1"/>
  <c r="H170" i="17" s="1"/>
  <c r="K172" i="6"/>
  <c r="B171" i="21" s="1"/>
  <c r="J172" i="6"/>
  <c r="S613" i="6"/>
  <c r="Q613" i="6"/>
  <c r="R613" i="6"/>
  <c r="P613" i="6"/>
  <c r="O613" i="6"/>
  <c r="N613" i="6"/>
  <c r="L613" i="6"/>
  <c r="M613" i="6"/>
  <c r="J613" i="6"/>
  <c r="K613" i="6"/>
  <c r="S357" i="6"/>
  <c r="Q357" i="6"/>
  <c r="O357" i="6"/>
  <c r="R357" i="6"/>
  <c r="P357" i="6"/>
  <c r="M357" i="6"/>
  <c r="N357" i="6"/>
  <c r="L357" i="6"/>
  <c r="G355" i="17" s="1"/>
  <c r="H355" i="17" s="1"/>
  <c r="J357" i="6"/>
  <c r="K357" i="6"/>
  <c r="B356" i="21" s="1"/>
  <c r="S484" i="6"/>
  <c r="Q484" i="6"/>
  <c r="P484" i="6"/>
  <c r="R484" i="6"/>
  <c r="O484" i="6"/>
  <c r="N484" i="6"/>
  <c r="M484" i="6"/>
  <c r="L484" i="6"/>
  <c r="G482" i="17" s="1"/>
  <c r="H482" i="17" s="1"/>
  <c r="K484" i="6"/>
  <c r="J484" i="6"/>
  <c r="S228" i="6"/>
  <c r="Q228" i="6"/>
  <c r="R228" i="6"/>
  <c r="P228" i="6"/>
  <c r="O228" i="6"/>
  <c r="M228" i="6"/>
  <c r="N228" i="6"/>
  <c r="L228" i="6"/>
  <c r="G226" i="17" s="1"/>
  <c r="H226" i="17" s="1"/>
  <c r="K228" i="6"/>
  <c r="B227" i="21" s="1"/>
  <c r="J228" i="6"/>
  <c r="S413" i="6"/>
  <c r="R413" i="6"/>
  <c r="Q413" i="6"/>
  <c r="P413" i="6"/>
  <c r="O413" i="6"/>
  <c r="L413" i="6"/>
  <c r="G411" i="17" s="1"/>
  <c r="H411" i="17" s="1"/>
  <c r="M413" i="6"/>
  <c r="N413" i="6"/>
  <c r="K413" i="6"/>
  <c r="B412" i="21" s="1"/>
  <c r="J413" i="6"/>
  <c r="S636" i="6"/>
  <c r="R636" i="6"/>
  <c r="P636" i="6"/>
  <c r="Q636" i="6"/>
  <c r="O636" i="6"/>
  <c r="N636" i="6"/>
  <c r="M636" i="6"/>
  <c r="L636" i="6"/>
  <c r="K636" i="6"/>
  <c r="J636" i="6"/>
  <c r="S380" i="6"/>
  <c r="Q380" i="6"/>
  <c r="R380" i="6"/>
  <c r="P380" i="6"/>
  <c r="O380" i="6"/>
  <c r="N380" i="6"/>
  <c r="L380" i="6"/>
  <c r="G378" i="17" s="1"/>
  <c r="H378" i="17" s="1"/>
  <c r="M380" i="6"/>
  <c r="K380" i="6"/>
  <c r="B379" i="21" s="1"/>
  <c r="J380" i="6"/>
  <c r="R124" i="6"/>
  <c r="S124" i="6"/>
  <c r="Q124" i="6"/>
  <c r="P124" i="6"/>
  <c r="O124" i="6"/>
  <c r="M124" i="6"/>
  <c r="N124" i="6"/>
  <c r="K124" i="6"/>
  <c r="B123" i="21" s="1"/>
  <c r="L124" i="6"/>
  <c r="G122" i="17" s="1"/>
  <c r="H122" i="17" s="1"/>
  <c r="J124" i="6"/>
  <c r="S682" i="6"/>
  <c r="R682" i="6"/>
  <c r="Q682" i="6"/>
  <c r="P682" i="6"/>
  <c r="O682" i="6"/>
  <c r="N682" i="6"/>
  <c r="M682" i="6"/>
  <c r="K682" i="6"/>
  <c r="L682" i="6"/>
  <c r="J682" i="6"/>
  <c r="S618" i="6"/>
  <c r="R618" i="6"/>
  <c r="Q618" i="6"/>
  <c r="P618" i="6"/>
  <c r="N618" i="6"/>
  <c r="O618" i="6"/>
  <c r="L618" i="6"/>
  <c r="M618" i="6"/>
  <c r="K618" i="6"/>
  <c r="J618" i="6"/>
  <c r="S554" i="6"/>
  <c r="R554" i="6"/>
  <c r="Q554" i="6"/>
  <c r="P554" i="6"/>
  <c r="N554" i="6"/>
  <c r="O554" i="6"/>
  <c r="L554" i="6"/>
  <c r="G552" i="17" s="1"/>
  <c r="H552" i="17" s="1"/>
  <c r="M554" i="6"/>
  <c r="K554" i="6"/>
  <c r="J554" i="6"/>
  <c r="S490" i="6"/>
  <c r="R490" i="6"/>
  <c r="P490" i="6"/>
  <c r="Q490" i="6"/>
  <c r="N490" i="6"/>
  <c r="O490" i="6"/>
  <c r="L490" i="6"/>
  <c r="G488" i="17" s="1"/>
  <c r="H488" i="17" s="1"/>
  <c r="M490" i="6"/>
  <c r="K490" i="6"/>
  <c r="J490" i="6"/>
  <c r="S426" i="6"/>
  <c r="R426" i="6"/>
  <c r="P426" i="6"/>
  <c r="Q426" i="6"/>
  <c r="N426" i="6"/>
  <c r="O426" i="6"/>
  <c r="L426" i="6"/>
  <c r="G424" i="17" s="1"/>
  <c r="H424" i="17" s="1"/>
  <c r="M426" i="6"/>
  <c r="K426" i="6"/>
  <c r="B425" i="21" s="1"/>
  <c r="J426" i="6"/>
  <c r="S362" i="6"/>
  <c r="R362" i="6"/>
  <c r="P362" i="6"/>
  <c r="Q362" i="6"/>
  <c r="O362" i="6"/>
  <c r="N362" i="6"/>
  <c r="M362" i="6"/>
  <c r="L362" i="6"/>
  <c r="G360" i="17" s="1"/>
  <c r="H360" i="17" s="1"/>
  <c r="K362" i="6"/>
  <c r="B361" i="21" s="1"/>
  <c r="J362" i="6"/>
  <c r="S298" i="6"/>
  <c r="R298" i="6"/>
  <c r="P298" i="6"/>
  <c r="Q298" i="6"/>
  <c r="O298" i="6"/>
  <c r="N298" i="6"/>
  <c r="L298" i="6"/>
  <c r="G296" i="17" s="1"/>
  <c r="H296" i="17" s="1"/>
  <c r="M298" i="6"/>
  <c r="K298" i="6"/>
  <c r="B297" i="21" s="1"/>
  <c r="J298" i="6"/>
  <c r="S234" i="6"/>
  <c r="R234" i="6"/>
  <c r="P234" i="6"/>
  <c r="Q234" i="6"/>
  <c r="O234" i="6"/>
  <c r="N234" i="6"/>
  <c r="L234" i="6"/>
  <c r="G232" i="17" s="1"/>
  <c r="H232" i="17" s="1"/>
  <c r="K234" i="6"/>
  <c r="B233" i="21" s="1"/>
  <c r="M234" i="6"/>
  <c r="J234" i="6"/>
  <c r="S170" i="6"/>
  <c r="R170" i="6"/>
  <c r="P170" i="6"/>
  <c r="Q170" i="6"/>
  <c r="O170" i="6"/>
  <c r="N170" i="6"/>
  <c r="L170" i="6"/>
  <c r="G168" i="17" s="1"/>
  <c r="H168" i="17" s="1"/>
  <c r="M170" i="6"/>
  <c r="K170" i="6"/>
  <c r="B169" i="21" s="1"/>
  <c r="J170" i="6"/>
  <c r="R106" i="6"/>
  <c r="S106" i="6"/>
  <c r="Q106" i="6"/>
  <c r="P106" i="6"/>
  <c r="O106" i="6"/>
  <c r="N106" i="6"/>
  <c r="K106" i="6"/>
  <c r="B105" i="21" s="1"/>
  <c r="L106" i="6"/>
  <c r="G104" i="17" s="1"/>
  <c r="H104" i="17" s="1"/>
  <c r="M106" i="6"/>
  <c r="J106" i="6"/>
  <c r="S681" i="6"/>
  <c r="R681" i="6"/>
  <c r="Q681" i="6"/>
  <c r="P681" i="6"/>
  <c r="O681" i="6"/>
  <c r="L681" i="6"/>
  <c r="M681" i="6"/>
  <c r="N681" i="6"/>
  <c r="K681" i="6"/>
  <c r="J681" i="6"/>
  <c r="S617" i="6"/>
  <c r="R617" i="6"/>
  <c r="Q617" i="6"/>
  <c r="P617" i="6"/>
  <c r="O617" i="6"/>
  <c r="N617" i="6"/>
  <c r="L617" i="6"/>
  <c r="M617" i="6"/>
  <c r="K617" i="6"/>
  <c r="J617" i="6"/>
  <c r="S553" i="6"/>
  <c r="R553" i="6"/>
  <c r="Q553" i="6"/>
  <c r="P553" i="6"/>
  <c r="O553" i="6"/>
  <c r="N553" i="6"/>
  <c r="L553" i="6"/>
  <c r="G551" i="17" s="1"/>
  <c r="H551" i="17" s="1"/>
  <c r="M553" i="6"/>
  <c r="K553" i="6"/>
  <c r="J553" i="6"/>
  <c r="S489" i="6"/>
  <c r="R489" i="6"/>
  <c r="Q489" i="6"/>
  <c r="P489" i="6"/>
  <c r="O489" i="6"/>
  <c r="N489" i="6"/>
  <c r="L489" i="6"/>
  <c r="G487" i="17" s="1"/>
  <c r="H487" i="17" s="1"/>
  <c r="M489" i="6"/>
  <c r="K489" i="6"/>
  <c r="J489" i="6"/>
  <c r="S425" i="6"/>
  <c r="R425" i="6"/>
  <c r="Q425" i="6"/>
  <c r="P425" i="6"/>
  <c r="O425" i="6"/>
  <c r="N425" i="6"/>
  <c r="L425" i="6"/>
  <c r="G423" i="17" s="1"/>
  <c r="H423" i="17" s="1"/>
  <c r="M425" i="6"/>
  <c r="K425" i="6"/>
  <c r="B424" i="21" s="1"/>
  <c r="J425" i="6"/>
  <c r="S361" i="6"/>
  <c r="R361" i="6"/>
  <c r="P361" i="6"/>
  <c r="Q361" i="6"/>
  <c r="O361" i="6"/>
  <c r="N361" i="6"/>
  <c r="M361" i="6"/>
  <c r="L361" i="6"/>
  <c r="G359" i="17" s="1"/>
  <c r="H359" i="17" s="1"/>
  <c r="K361" i="6"/>
  <c r="B360" i="21" s="1"/>
  <c r="J361" i="6"/>
  <c r="S297" i="6"/>
  <c r="R297" i="6"/>
  <c r="P297" i="6"/>
  <c r="Q297" i="6"/>
  <c r="O297" i="6"/>
  <c r="N297" i="6"/>
  <c r="L297" i="6"/>
  <c r="G295" i="17" s="1"/>
  <c r="H295" i="17" s="1"/>
  <c r="M297" i="6"/>
  <c r="K297" i="6"/>
  <c r="B296" i="21" s="1"/>
  <c r="J297" i="6"/>
  <c r="S233" i="6"/>
  <c r="R233" i="6"/>
  <c r="P233" i="6"/>
  <c r="Q233" i="6"/>
  <c r="O233" i="6"/>
  <c r="N233" i="6"/>
  <c r="L233" i="6"/>
  <c r="G231" i="17" s="1"/>
  <c r="H231" i="17" s="1"/>
  <c r="M233" i="6"/>
  <c r="K233" i="6"/>
  <c r="B232" i="21" s="1"/>
  <c r="J233" i="6"/>
  <c r="S169" i="6"/>
  <c r="R169" i="6"/>
  <c r="P169" i="6"/>
  <c r="Q169" i="6"/>
  <c r="O169" i="6"/>
  <c r="N169" i="6"/>
  <c r="L169" i="6"/>
  <c r="G167" i="17" s="1"/>
  <c r="H167" i="17" s="1"/>
  <c r="M169" i="6"/>
  <c r="K169" i="6"/>
  <c r="B168" i="21" s="1"/>
  <c r="J169" i="6"/>
  <c r="S105" i="6"/>
  <c r="R105" i="6"/>
  <c r="Q105" i="6"/>
  <c r="P105" i="6"/>
  <c r="O105" i="6"/>
  <c r="N105" i="6"/>
  <c r="L105" i="6"/>
  <c r="G103" i="17" s="1"/>
  <c r="H103" i="17" s="1"/>
  <c r="M105" i="6"/>
  <c r="J105" i="6"/>
  <c r="K105" i="6"/>
  <c r="B104" i="21" s="1"/>
  <c r="S680" i="6"/>
  <c r="R680" i="6"/>
  <c r="Q680" i="6"/>
  <c r="P680" i="6"/>
  <c r="O680" i="6"/>
  <c r="M680" i="6"/>
  <c r="N680" i="6"/>
  <c r="K680" i="6"/>
  <c r="J680" i="6"/>
  <c r="L680" i="6"/>
  <c r="S616" i="6"/>
  <c r="R616" i="6"/>
  <c r="Q616" i="6"/>
  <c r="P616" i="6"/>
  <c r="O616" i="6"/>
  <c r="M616" i="6"/>
  <c r="N616" i="6"/>
  <c r="L616" i="6"/>
  <c r="K616" i="6"/>
  <c r="J616" i="6"/>
  <c r="S552" i="6"/>
  <c r="R552" i="6"/>
  <c r="Q552" i="6"/>
  <c r="P552" i="6"/>
  <c r="O552" i="6"/>
  <c r="M552" i="6"/>
  <c r="L552" i="6"/>
  <c r="G550" i="17" s="1"/>
  <c r="H550" i="17" s="1"/>
  <c r="N552" i="6"/>
  <c r="K552" i="6"/>
  <c r="J552" i="6"/>
  <c r="S488" i="6"/>
  <c r="R488" i="6"/>
  <c r="Q488" i="6"/>
  <c r="P488" i="6"/>
  <c r="O488" i="6"/>
  <c r="N488" i="6"/>
  <c r="M488" i="6"/>
  <c r="L488" i="6"/>
  <c r="G486" i="17" s="1"/>
  <c r="H486" i="17" s="1"/>
  <c r="K488" i="6"/>
  <c r="J488" i="6"/>
  <c r="S424" i="6"/>
  <c r="R424" i="6"/>
  <c r="Q424" i="6"/>
  <c r="P424" i="6"/>
  <c r="O424" i="6"/>
  <c r="N424" i="6"/>
  <c r="M424" i="6"/>
  <c r="L424" i="6"/>
  <c r="G422" i="17" s="1"/>
  <c r="H422" i="17" s="1"/>
  <c r="K424" i="6"/>
  <c r="B423" i="21" s="1"/>
  <c r="J424" i="6"/>
  <c r="S360" i="6"/>
  <c r="R360" i="6"/>
  <c r="Q360" i="6"/>
  <c r="P360" i="6"/>
  <c r="O360" i="6"/>
  <c r="N360" i="6"/>
  <c r="M360" i="6"/>
  <c r="L360" i="6"/>
  <c r="G358" i="17" s="1"/>
  <c r="H358" i="17" s="1"/>
  <c r="K360" i="6"/>
  <c r="B359" i="21" s="1"/>
  <c r="J360" i="6"/>
  <c r="S296" i="6"/>
  <c r="R296" i="6"/>
  <c r="Q296" i="6"/>
  <c r="P296" i="6"/>
  <c r="O296" i="6"/>
  <c r="N296" i="6"/>
  <c r="M296" i="6"/>
  <c r="L296" i="6"/>
  <c r="G294" i="17" s="1"/>
  <c r="H294" i="17" s="1"/>
  <c r="K296" i="6"/>
  <c r="B295" i="21" s="1"/>
  <c r="J296" i="6"/>
  <c r="S232" i="6"/>
  <c r="R232" i="6"/>
  <c r="Q232" i="6"/>
  <c r="P232" i="6"/>
  <c r="O232" i="6"/>
  <c r="N232" i="6"/>
  <c r="M232" i="6"/>
  <c r="L232" i="6"/>
  <c r="G230" i="17" s="1"/>
  <c r="H230" i="17" s="1"/>
  <c r="K232" i="6"/>
  <c r="B231" i="21" s="1"/>
  <c r="J232" i="6"/>
  <c r="S168" i="6"/>
  <c r="R168" i="6"/>
  <c r="Q168" i="6"/>
  <c r="P168" i="6"/>
  <c r="O168" i="6"/>
  <c r="N168" i="6"/>
  <c r="M168" i="6"/>
  <c r="L168" i="6"/>
  <c r="G166" i="17" s="1"/>
  <c r="H166" i="17" s="1"/>
  <c r="K168" i="6"/>
  <c r="B167" i="21" s="1"/>
  <c r="J168" i="6"/>
  <c r="R104" i="6"/>
  <c r="S104" i="6"/>
  <c r="Q104" i="6"/>
  <c r="P104" i="6"/>
  <c r="O104" i="6"/>
  <c r="N104" i="6"/>
  <c r="M104" i="6"/>
  <c r="L104" i="6"/>
  <c r="G102" i="17" s="1"/>
  <c r="H102" i="17" s="1"/>
  <c r="K104" i="6"/>
  <c r="B103" i="21" s="1"/>
  <c r="J104" i="6"/>
  <c r="S679" i="6"/>
  <c r="R679" i="6"/>
  <c r="Q679" i="6"/>
  <c r="P679" i="6"/>
  <c r="N679" i="6"/>
  <c r="O679" i="6"/>
  <c r="M679" i="6"/>
  <c r="L679" i="6"/>
  <c r="K679" i="6"/>
  <c r="J679" i="6"/>
  <c r="S615" i="6"/>
  <c r="R615" i="6"/>
  <c r="Q615" i="6"/>
  <c r="N615" i="6"/>
  <c r="P615" i="6"/>
  <c r="O615" i="6"/>
  <c r="L615" i="6"/>
  <c r="M615" i="6"/>
  <c r="J615" i="6"/>
  <c r="K615" i="6"/>
  <c r="S551" i="6"/>
  <c r="R551" i="6"/>
  <c r="Q551" i="6"/>
  <c r="P551" i="6"/>
  <c r="N551" i="6"/>
  <c r="O551" i="6"/>
  <c r="L551" i="6"/>
  <c r="G549" i="17" s="1"/>
  <c r="H549" i="17" s="1"/>
  <c r="M551" i="6"/>
  <c r="K551" i="6"/>
  <c r="J551" i="6"/>
  <c r="S487" i="6"/>
  <c r="R487" i="6"/>
  <c r="Q487" i="6"/>
  <c r="P487" i="6"/>
  <c r="N487" i="6"/>
  <c r="O487" i="6"/>
  <c r="L487" i="6"/>
  <c r="G485" i="17" s="1"/>
  <c r="H485" i="17" s="1"/>
  <c r="M487" i="6"/>
  <c r="K487" i="6"/>
  <c r="J487" i="6"/>
  <c r="S423" i="6"/>
  <c r="R423" i="6"/>
  <c r="Q423" i="6"/>
  <c r="P423" i="6"/>
  <c r="N423" i="6"/>
  <c r="O423" i="6"/>
  <c r="L423" i="6"/>
  <c r="G421" i="17" s="1"/>
  <c r="H421" i="17" s="1"/>
  <c r="M423" i="6"/>
  <c r="K423" i="6"/>
  <c r="B422" i="21" s="1"/>
  <c r="J423" i="6"/>
  <c r="S359" i="6"/>
  <c r="R359" i="6"/>
  <c r="Q359" i="6"/>
  <c r="P359" i="6"/>
  <c r="N359" i="6"/>
  <c r="O359" i="6"/>
  <c r="L359" i="6"/>
  <c r="G357" i="17" s="1"/>
  <c r="H357" i="17" s="1"/>
  <c r="J359" i="6"/>
  <c r="M359" i="6"/>
  <c r="K359" i="6"/>
  <c r="B358" i="21" s="1"/>
  <c r="S295" i="6"/>
  <c r="R295" i="6"/>
  <c r="Q295" i="6"/>
  <c r="P295" i="6"/>
  <c r="N295" i="6"/>
  <c r="O295" i="6"/>
  <c r="M295" i="6"/>
  <c r="L295" i="6"/>
  <c r="G293" i="17" s="1"/>
  <c r="H293" i="17" s="1"/>
  <c r="J295" i="6"/>
  <c r="K295" i="6"/>
  <c r="B294" i="21" s="1"/>
  <c r="S231" i="6"/>
  <c r="R231" i="6"/>
  <c r="Q231" i="6"/>
  <c r="P231" i="6"/>
  <c r="N231" i="6"/>
  <c r="O231" i="6"/>
  <c r="M231" i="6"/>
  <c r="L231" i="6"/>
  <c r="G229" i="17" s="1"/>
  <c r="H229" i="17" s="1"/>
  <c r="J231" i="6"/>
  <c r="K231" i="6"/>
  <c r="B230" i="21" s="1"/>
  <c r="S167" i="6"/>
  <c r="R167" i="6"/>
  <c r="Q167" i="6"/>
  <c r="P167" i="6"/>
  <c r="N167" i="6"/>
  <c r="O167" i="6"/>
  <c r="M167" i="6"/>
  <c r="K167" i="6"/>
  <c r="B166" i="21" s="1"/>
  <c r="L167" i="6"/>
  <c r="G165" i="17" s="1"/>
  <c r="H165" i="17" s="1"/>
  <c r="J167" i="6"/>
  <c r="S678" i="6"/>
  <c r="R678" i="6"/>
  <c r="Q678" i="6"/>
  <c r="O678" i="6"/>
  <c r="P678" i="6"/>
  <c r="N678" i="6"/>
  <c r="L678" i="6"/>
  <c r="M678" i="6"/>
  <c r="K678" i="6"/>
  <c r="J678" i="6"/>
  <c r="S614" i="6"/>
  <c r="R614" i="6"/>
  <c r="Q614" i="6"/>
  <c r="N614" i="6"/>
  <c r="O614" i="6"/>
  <c r="P614" i="6"/>
  <c r="L614" i="6"/>
  <c r="M614" i="6"/>
  <c r="K614" i="6"/>
  <c r="J614" i="6"/>
  <c r="S550" i="6"/>
  <c r="R550" i="6"/>
  <c r="P550" i="6"/>
  <c r="Q550" i="6"/>
  <c r="N550" i="6"/>
  <c r="O550" i="6"/>
  <c r="L550" i="6"/>
  <c r="G548" i="17" s="1"/>
  <c r="H548" i="17" s="1"/>
  <c r="M550" i="6"/>
  <c r="K550" i="6"/>
  <c r="J550" i="6"/>
  <c r="S486" i="6"/>
  <c r="R486" i="6"/>
  <c r="P486" i="6"/>
  <c r="Q486" i="6"/>
  <c r="N486" i="6"/>
  <c r="O486" i="6"/>
  <c r="L486" i="6"/>
  <c r="G484" i="17" s="1"/>
  <c r="H484" i="17" s="1"/>
  <c r="M486" i="6"/>
  <c r="K486" i="6"/>
  <c r="J486" i="6"/>
  <c r="S422" i="6"/>
  <c r="R422" i="6"/>
  <c r="P422" i="6"/>
  <c r="Q422" i="6"/>
  <c r="N422" i="6"/>
  <c r="O422" i="6"/>
  <c r="L422" i="6"/>
  <c r="G420" i="17" s="1"/>
  <c r="H420" i="17" s="1"/>
  <c r="M422" i="6"/>
  <c r="K422" i="6"/>
  <c r="B421" i="21" s="1"/>
  <c r="J422" i="6"/>
  <c r="S358" i="6"/>
  <c r="R358" i="6"/>
  <c r="P358" i="6"/>
  <c r="Q358" i="6"/>
  <c r="O358" i="6"/>
  <c r="N358" i="6"/>
  <c r="L358" i="6"/>
  <c r="G356" i="17" s="1"/>
  <c r="H356" i="17" s="1"/>
  <c r="M358" i="6"/>
  <c r="K358" i="6"/>
  <c r="B357" i="21" s="1"/>
  <c r="J358" i="6"/>
  <c r="S294" i="6"/>
  <c r="R294" i="6"/>
  <c r="P294" i="6"/>
  <c r="Q294" i="6"/>
  <c r="O294" i="6"/>
  <c r="N294" i="6"/>
  <c r="L294" i="6"/>
  <c r="G292" i="17" s="1"/>
  <c r="H292" i="17" s="1"/>
  <c r="M294" i="6"/>
  <c r="K294" i="6"/>
  <c r="B293" i="21" s="1"/>
  <c r="J294" i="6"/>
  <c r="S230" i="6"/>
  <c r="R230" i="6"/>
  <c r="P230" i="6"/>
  <c r="Q230" i="6"/>
  <c r="O230" i="6"/>
  <c r="N230" i="6"/>
  <c r="M230" i="6"/>
  <c r="L230" i="6"/>
  <c r="G228" i="17" s="1"/>
  <c r="H228" i="17" s="1"/>
  <c r="K230" i="6"/>
  <c r="B229" i="21" s="1"/>
  <c r="J230" i="6"/>
  <c r="S166" i="6"/>
  <c r="R166" i="6"/>
  <c r="Q166" i="6"/>
  <c r="P166" i="6"/>
  <c r="O166" i="6"/>
  <c r="N166" i="6"/>
  <c r="M166" i="6"/>
  <c r="K166" i="6"/>
  <c r="B165" i="21" s="1"/>
  <c r="L166" i="6"/>
  <c r="G164" i="17" s="1"/>
  <c r="H164" i="17" s="1"/>
  <c r="J166" i="6"/>
  <c r="S619" i="6"/>
  <c r="R619" i="6"/>
  <c r="Q619" i="6"/>
  <c r="O619" i="6"/>
  <c r="P619" i="6"/>
  <c r="N619" i="6"/>
  <c r="L619" i="6"/>
  <c r="M619" i="6"/>
  <c r="K619" i="6"/>
  <c r="J619" i="6"/>
  <c r="S555" i="6"/>
  <c r="R555" i="6"/>
  <c r="Q555" i="6"/>
  <c r="O555" i="6"/>
  <c r="P555" i="6"/>
  <c r="N555" i="6"/>
  <c r="L555" i="6"/>
  <c r="G553" i="17" s="1"/>
  <c r="H553" i="17" s="1"/>
  <c r="M555" i="6"/>
  <c r="K555" i="6"/>
  <c r="J555" i="6"/>
  <c r="S491" i="6"/>
  <c r="R491" i="6"/>
  <c r="Q491" i="6"/>
  <c r="P491" i="6"/>
  <c r="O491" i="6"/>
  <c r="N491" i="6"/>
  <c r="L491" i="6"/>
  <c r="G489" i="17" s="1"/>
  <c r="H489" i="17" s="1"/>
  <c r="M491" i="6"/>
  <c r="K491" i="6"/>
  <c r="J491" i="6"/>
  <c r="S427" i="6"/>
  <c r="R427" i="6"/>
  <c r="Q427" i="6"/>
  <c r="P427" i="6"/>
  <c r="O427" i="6"/>
  <c r="N427" i="6"/>
  <c r="L427" i="6"/>
  <c r="G425" i="17" s="1"/>
  <c r="H425" i="17" s="1"/>
  <c r="M427" i="6"/>
  <c r="K427" i="6"/>
  <c r="B426" i="21" s="1"/>
  <c r="J427" i="6"/>
  <c r="S363" i="6"/>
  <c r="R363" i="6"/>
  <c r="Q363" i="6"/>
  <c r="P363" i="6"/>
  <c r="O363" i="6"/>
  <c r="N363" i="6"/>
  <c r="M363" i="6"/>
  <c r="L363" i="6"/>
  <c r="G361" i="17" s="1"/>
  <c r="H361" i="17" s="1"/>
  <c r="K363" i="6"/>
  <c r="B362" i="21" s="1"/>
  <c r="J363" i="6"/>
  <c r="S299" i="6"/>
  <c r="R299" i="6"/>
  <c r="Q299" i="6"/>
  <c r="P299" i="6"/>
  <c r="O299" i="6"/>
  <c r="N299" i="6"/>
  <c r="M299" i="6"/>
  <c r="L299" i="6"/>
  <c r="G297" i="17" s="1"/>
  <c r="H297" i="17" s="1"/>
  <c r="J299" i="6"/>
  <c r="K299" i="6"/>
  <c r="B298" i="21" s="1"/>
  <c r="S235" i="6"/>
  <c r="R235" i="6"/>
  <c r="Q235" i="6"/>
  <c r="P235" i="6"/>
  <c r="O235" i="6"/>
  <c r="N235" i="6"/>
  <c r="M235" i="6"/>
  <c r="L235" i="6"/>
  <c r="G233" i="17" s="1"/>
  <c r="H233" i="17" s="1"/>
  <c r="J235" i="6"/>
  <c r="K235" i="6"/>
  <c r="B234" i="21" s="1"/>
  <c r="S171" i="6"/>
  <c r="R171" i="6"/>
  <c r="Q171" i="6"/>
  <c r="P171" i="6"/>
  <c r="O171" i="6"/>
  <c r="N171" i="6"/>
  <c r="M171" i="6"/>
  <c r="L171" i="6"/>
  <c r="G169" i="17" s="1"/>
  <c r="H169" i="17" s="1"/>
  <c r="J171" i="6"/>
  <c r="K171" i="6"/>
  <c r="B170" i="21" s="1"/>
  <c r="R107" i="6"/>
  <c r="S107" i="6"/>
  <c r="Q107" i="6"/>
  <c r="P107" i="6"/>
  <c r="O107" i="6"/>
  <c r="N107" i="6"/>
  <c r="M107" i="6"/>
  <c r="L107" i="6"/>
  <c r="G105" i="17" s="1"/>
  <c r="H105" i="17" s="1"/>
  <c r="J107" i="6"/>
  <c r="K107" i="6"/>
  <c r="B106" i="21" s="1"/>
  <c r="F7" i="18"/>
  <c r="K3" i="20"/>
  <c r="J15" i="18"/>
  <c r="J7" i="18"/>
  <c r="J4" i="6"/>
  <c r="E3" i="20"/>
  <c r="AF2" i="20" s="1"/>
  <c r="K2" i="20"/>
  <c r="AF3" i="20"/>
  <c r="W4" i="20"/>
  <c r="Z4" i="20"/>
  <c r="Z2" i="20" s="1"/>
  <c r="AC2" i="20"/>
  <c r="B13" i="11"/>
  <c r="L25" i="18"/>
  <c r="L32" i="18"/>
  <c r="L26" i="18"/>
  <c r="L35" i="18"/>
  <c r="L36" i="18"/>
  <c r="L29" i="18"/>
  <c r="L30" i="18"/>
  <c r="L39" i="18"/>
  <c r="L24" i="18"/>
  <c r="L33" i="18"/>
  <c r="L40" i="18"/>
  <c r="M4" i="18"/>
  <c r="I23" i="1" s="1"/>
  <c r="L27" i="18"/>
  <c r="L31" i="18"/>
  <c r="L38" i="18"/>
  <c r="L19" i="18"/>
  <c r="L37" i="18"/>
  <c r="L34" i="18"/>
  <c r="L23" i="18"/>
  <c r="T23" i="18" s="1"/>
  <c r="U23" i="18" s="1"/>
  <c r="S4" i="13"/>
  <c r="O4" i="13"/>
  <c r="L4" i="13" s="1"/>
  <c r="Q4" i="12"/>
  <c r="M4" i="12"/>
  <c r="J4" i="12"/>
  <c r="K4" i="12" s="1"/>
  <c r="O4" i="6"/>
  <c r="D4" i="13"/>
  <c r="E4" i="13" s="1"/>
  <c r="Y127" i="13"/>
  <c r="AF127" i="13" s="1"/>
  <c r="Y139" i="13"/>
  <c r="Y151" i="13"/>
  <c r="Y163" i="13"/>
  <c r="Y175" i="13"/>
  <c r="AB175" i="13" s="1"/>
  <c r="Y187" i="13"/>
  <c r="Y199" i="13"/>
  <c r="AE199" i="13" s="1"/>
  <c r="Y211" i="13"/>
  <c r="Y223" i="13"/>
  <c r="Y235" i="13"/>
  <c r="Y247" i="13"/>
  <c r="AF247" i="13" s="1"/>
  <c r="Y201" i="13"/>
  <c r="AA201" i="13" s="1"/>
  <c r="Y225" i="13"/>
  <c r="AA225" i="13" s="1"/>
  <c r="Y136" i="13"/>
  <c r="Y244" i="13"/>
  <c r="Y173" i="13"/>
  <c r="Z173" i="13" s="1"/>
  <c r="Y150" i="13"/>
  <c r="Y174" i="13"/>
  <c r="Y128" i="13"/>
  <c r="AF128" i="13" s="1"/>
  <c r="Y140" i="13"/>
  <c r="AB140" i="13" s="1"/>
  <c r="Y152" i="13"/>
  <c r="Y164" i="13"/>
  <c r="Y176" i="13"/>
  <c r="Y188" i="13"/>
  <c r="AE188" i="13" s="1"/>
  <c r="Y200" i="13"/>
  <c r="AD200" i="13" s="1"/>
  <c r="Y212" i="13"/>
  <c r="AD212" i="13" s="1"/>
  <c r="Y224" i="13"/>
  <c r="Y236" i="13"/>
  <c r="Y4" i="13"/>
  <c r="AC4" i="13" s="1"/>
  <c r="Y129" i="13"/>
  <c r="Z129" i="13" s="1"/>
  <c r="Y141" i="13"/>
  <c r="Y153" i="13"/>
  <c r="Y165" i="13"/>
  <c r="Y177" i="13"/>
  <c r="AE177" i="13" s="1"/>
  <c r="Y189" i="13"/>
  <c r="Z189" i="13" s="1"/>
  <c r="Y213" i="13"/>
  <c r="AA213" i="13" s="1"/>
  <c r="Y237" i="13"/>
  <c r="Y232" i="13"/>
  <c r="Y161" i="13"/>
  <c r="AA161" i="13" s="1"/>
  <c r="Y245" i="13"/>
  <c r="AD245" i="13" s="1"/>
  <c r="Y162" i="13"/>
  <c r="Y234" i="13"/>
  <c r="Y130" i="13"/>
  <c r="Z130" i="13" s="1"/>
  <c r="Y142" i="13"/>
  <c r="Y154" i="13"/>
  <c r="Y166" i="13"/>
  <c r="Y178" i="13"/>
  <c r="Z178" i="13" s="1"/>
  <c r="Y190" i="13"/>
  <c r="AE190" i="13" s="1"/>
  <c r="Y202" i="13"/>
  <c r="AA202" i="13" s="1"/>
  <c r="Y214" i="13"/>
  <c r="Y226" i="13"/>
  <c r="Y238" i="13"/>
  <c r="Y132" i="13"/>
  <c r="Y156" i="13"/>
  <c r="Y180" i="13"/>
  <c r="AB180" i="13" s="1"/>
  <c r="Y204" i="13"/>
  <c r="Z204" i="13" s="1"/>
  <c r="Y228" i="13"/>
  <c r="Z228" i="13" s="1"/>
  <c r="Y231" i="13"/>
  <c r="Y172" i="13"/>
  <c r="Y125" i="13"/>
  <c r="Z125" i="13" s="1"/>
  <c r="Y137" i="13"/>
  <c r="Y149" i="13"/>
  <c r="Y185" i="13"/>
  <c r="Y233" i="13"/>
  <c r="AE233" i="13" s="1"/>
  <c r="Y138" i="13"/>
  <c r="Y198" i="13"/>
  <c r="Y131" i="13"/>
  <c r="AD131" i="13" s="1"/>
  <c r="Y143" i="13"/>
  <c r="AB143" i="13" s="1"/>
  <c r="Y155" i="13"/>
  <c r="Y167" i="13"/>
  <c r="Y179" i="13"/>
  <c r="Y191" i="13"/>
  <c r="AA191" i="13" s="1"/>
  <c r="Y203" i="13"/>
  <c r="Y215" i="13"/>
  <c r="Z215" i="13" s="1"/>
  <c r="Y227" i="13"/>
  <c r="Y239" i="13"/>
  <c r="Y144" i="13"/>
  <c r="Y168" i="13"/>
  <c r="Y192" i="13"/>
  <c r="Y216" i="13"/>
  <c r="Y240" i="13"/>
  <c r="AF240" i="13" s="1"/>
  <c r="Y124" i="13"/>
  <c r="Y184" i="13"/>
  <c r="Y220" i="13"/>
  <c r="AA220" i="13" s="1"/>
  <c r="Y197" i="13"/>
  <c r="AB197" i="13" s="1"/>
  <c r="Y126" i="13"/>
  <c r="Y186" i="13"/>
  <c r="Y246" i="13"/>
  <c r="AB246" i="13" s="1"/>
  <c r="Y133" i="13"/>
  <c r="Y145" i="13"/>
  <c r="Y157" i="13"/>
  <c r="AE157" i="13" s="1"/>
  <c r="Y169" i="13"/>
  <c r="Z169" i="13" s="1"/>
  <c r="Y181" i="13"/>
  <c r="AB181" i="13" s="1"/>
  <c r="Y193" i="13"/>
  <c r="Y205" i="13"/>
  <c r="Y217" i="13"/>
  <c r="Y229" i="13"/>
  <c r="Y241" i="13"/>
  <c r="AA241" i="13" s="1"/>
  <c r="Y135" i="13"/>
  <c r="AE135" i="13" s="1"/>
  <c r="Y159" i="13"/>
  <c r="Y183" i="13"/>
  <c r="AA183" i="13" s="1"/>
  <c r="Y207" i="13"/>
  <c r="Y243" i="13"/>
  <c r="Y148" i="13"/>
  <c r="Y196" i="13"/>
  <c r="Y221" i="13"/>
  <c r="Y210" i="13"/>
  <c r="Y134" i="13"/>
  <c r="AA134" i="13" s="1"/>
  <c r="Y146" i="13"/>
  <c r="Y158" i="13"/>
  <c r="Y170" i="13"/>
  <c r="Y182" i="13"/>
  <c r="AA182" i="13" s="1"/>
  <c r="Y194" i="13"/>
  <c r="Z194" i="13" s="1"/>
  <c r="Y206" i="13"/>
  <c r="AE206" i="13" s="1"/>
  <c r="Y218" i="13"/>
  <c r="Y230" i="13"/>
  <c r="Y242" i="13"/>
  <c r="Y147" i="13"/>
  <c r="Y171" i="13"/>
  <c r="Y195" i="13"/>
  <c r="AA195" i="13" s="1"/>
  <c r="Y219" i="13"/>
  <c r="Y160" i="13"/>
  <c r="Y208" i="13"/>
  <c r="Y209" i="13"/>
  <c r="AF209" i="13" s="1"/>
  <c r="Y222" i="13"/>
  <c r="AB222" i="13" s="1"/>
  <c r="N5" i="13"/>
  <c r="I5" i="6"/>
  <c r="D4" i="6"/>
  <c r="E4" i="6" s="1"/>
  <c r="D4" i="12"/>
  <c r="E4" i="12" s="1"/>
  <c r="F12" i="12"/>
  <c r="G12" i="12"/>
  <c r="G17" i="12"/>
  <c r="F17" i="12"/>
  <c r="G16" i="12"/>
  <c r="F16" i="12"/>
  <c r="F6" i="12"/>
  <c r="G6" i="12"/>
  <c r="G20" i="12"/>
  <c r="F20" i="12"/>
  <c r="F13" i="12"/>
  <c r="G13" i="12"/>
  <c r="F14" i="12"/>
  <c r="G14" i="12"/>
  <c r="F22" i="12"/>
  <c r="G22" i="12"/>
  <c r="G5" i="12"/>
  <c r="F5" i="12"/>
  <c r="G11" i="12"/>
  <c r="F11" i="12"/>
  <c r="G18" i="12"/>
  <c r="F18" i="12"/>
  <c r="F15" i="12"/>
  <c r="G15" i="12"/>
  <c r="G21" i="12"/>
  <c r="F21" i="12"/>
  <c r="F8" i="12"/>
  <c r="G8" i="12"/>
  <c r="G7" i="12"/>
  <c r="F7" i="12"/>
  <c r="G10" i="12"/>
  <c r="F10" i="12"/>
  <c r="G9" i="12"/>
  <c r="F9" i="12"/>
  <c r="F19" i="12"/>
  <c r="G19" i="12"/>
  <c r="L5" i="10"/>
  <c r="B23" i="11"/>
  <c r="D4" i="10"/>
  <c r="E4" i="10" s="1"/>
  <c r="B8" i="11"/>
  <c r="B9" i="11"/>
  <c r="D298" i="21" l="1"/>
  <c r="C298" i="21"/>
  <c r="D294" i="21"/>
  <c r="C294" i="21"/>
  <c r="D356" i="21"/>
  <c r="C356" i="21"/>
  <c r="D306" i="21"/>
  <c r="C306" i="21"/>
  <c r="D302" i="21"/>
  <c r="C302" i="21"/>
  <c r="D111" i="21"/>
  <c r="C111" i="21"/>
  <c r="D367" i="21"/>
  <c r="C367" i="21"/>
  <c r="D314" i="21"/>
  <c r="C314" i="21"/>
  <c r="D117" i="21"/>
  <c r="C117" i="21"/>
  <c r="D310" i="21"/>
  <c r="C310" i="21"/>
  <c r="D183" i="21"/>
  <c r="C183" i="21"/>
  <c r="D248" i="21"/>
  <c r="C248" i="21"/>
  <c r="D179" i="21"/>
  <c r="C179" i="21"/>
  <c r="D322" i="21"/>
  <c r="C322" i="21"/>
  <c r="D318" i="21"/>
  <c r="C318" i="21"/>
  <c r="D127" i="21"/>
  <c r="C127" i="21"/>
  <c r="D191" i="21"/>
  <c r="C191" i="21"/>
  <c r="D330" i="21"/>
  <c r="C330" i="21"/>
  <c r="D133" i="21"/>
  <c r="C133" i="21"/>
  <c r="C326" i="21"/>
  <c r="D326" i="21"/>
  <c r="D199" i="21"/>
  <c r="C199" i="21"/>
  <c r="D338" i="21"/>
  <c r="C338" i="21"/>
  <c r="D334" i="21"/>
  <c r="C334" i="21"/>
  <c r="D172" i="21"/>
  <c r="C172" i="21"/>
  <c r="D346" i="21"/>
  <c r="C346" i="21"/>
  <c r="D342" i="21"/>
  <c r="C342" i="21"/>
  <c r="D215" i="21"/>
  <c r="C215" i="21"/>
  <c r="D204" i="21"/>
  <c r="C204" i="21"/>
  <c r="D354" i="21"/>
  <c r="C354" i="21"/>
  <c r="D157" i="21"/>
  <c r="C157" i="21"/>
  <c r="D350" i="21"/>
  <c r="C350" i="21"/>
  <c r="D348" i="21"/>
  <c r="C348" i="21"/>
  <c r="D421" i="21"/>
  <c r="C421" i="21"/>
  <c r="D167" i="21"/>
  <c r="C167" i="21"/>
  <c r="C423" i="21"/>
  <c r="D423" i="21"/>
  <c r="D296" i="21"/>
  <c r="C296" i="21"/>
  <c r="D105" i="21"/>
  <c r="C105" i="21"/>
  <c r="D169" i="21"/>
  <c r="C169" i="21"/>
  <c r="D425" i="21"/>
  <c r="C425" i="21"/>
  <c r="D412" i="21"/>
  <c r="C412" i="21"/>
  <c r="D380" i="21"/>
  <c r="C380" i="21"/>
  <c r="D109" i="21"/>
  <c r="C109" i="21"/>
  <c r="D429" i="21"/>
  <c r="C429" i="21"/>
  <c r="D304" i="21"/>
  <c r="C304" i="21"/>
  <c r="D113" i="21"/>
  <c r="C113" i="21"/>
  <c r="D177" i="21"/>
  <c r="C177" i="21"/>
  <c r="D433" i="21"/>
  <c r="C433" i="21"/>
  <c r="D388" i="21"/>
  <c r="C388" i="21"/>
  <c r="D444" i="21"/>
  <c r="C444" i="21"/>
  <c r="D181" i="21"/>
  <c r="C181" i="21"/>
  <c r="D437" i="21"/>
  <c r="C437" i="21"/>
  <c r="D439" i="21"/>
  <c r="C439" i="21"/>
  <c r="D312" i="21"/>
  <c r="C312" i="21"/>
  <c r="D121" i="21"/>
  <c r="C121" i="21"/>
  <c r="D185" i="21"/>
  <c r="C185" i="21"/>
  <c r="D441" i="21"/>
  <c r="C441" i="21"/>
  <c r="D420" i="21"/>
  <c r="C420" i="21"/>
  <c r="D125" i="21"/>
  <c r="C125" i="21"/>
  <c r="D189" i="21"/>
  <c r="C189" i="21"/>
  <c r="D445" i="21"/>
  <c r="C445" i="21"/>
  <c r="D447" i="21"/>
  <c r="C447" i="21"/>
  <c r="D129" i="21"/>
  <c r="C129" i="21"/>
  <c r="D193" i="21"/>
  <c r="C193" i="21"/>
  <c r="C449" i="21"/>
  <c r="D449" i="21"/>
  <c r="D452" i="21"/>
  <c r="C452" i="21"/>
  <c r="D197" i="21"/>
  <c r="C197" i="21"/>
  <c r="D455" i="21"/>
  <c r="C455" i="21"/>
  <c r="D328" i="21"/>
  <c r="C328" i="21"/>
  <c r="D201" i="21"/>
  <c r="C201" i="21"/>
  <c r="C457" i="21"/>
  <c r="D457" i="21"/>
  <c r="D140" i="21"/>
  <c r="C140" i="21"/>
  <c r="D141" i="21"/>
  <c r="C141" i="21"/>
  <c r="D205" i="21"/>
  <c r="C205" i="21"/>
  <c r="D461" i="21"/>
  <c r="C461" i="21"/>
  <c r="D207" i="21"/>
  <c r="C207" i="21"/>
  <c r="D336" i="21"/>
  <c r="C336" i="21"/>
  <c r="D209" i="21"/>
  <c r="C209" i="21"/>
  <c r="D149" i="21"/>
  <c r="C149" i="21"/>
  <c r="D213" i="21"/>
  <c r="C213" i="21"/>
  <c r="D344" i="21"/>
  <c r="C344" i="21"/>
  <c r="D217" i="21"/>
  <c r="C217" i="21"/>
  <c r="D221" i="21"/>
  <c r="C221" i="21"/>
  <c r="D223" i="21"/>
  <c r="C223" i="21"/>
  <c r="D195" i="21"/>
  <c r="C195" i="21"/>
  <c r="D236" i="21"/>
  <c r="C236" i="21"/>
  <c r="D106" i="21"/>
  <c r="C106" i="21"/>
  <c r="D165" i="21"/>
  <c r="C165" i="21"/>
  <c r="C358" i="21"/>
  <c r="D358" i="21"/>
  <c r="D104" i="21"/>
  <c r="C104" i="21"/>
  <c r="D268" i="21"/>
  <c r="C268" i="21"/>
  <c r="D116" i="21"/>
  <c r="C116" i="21"/>
  <c r="D114" i="21"/>
  <c r="C114" i="21"/>
  <c r="D175" i="21"/>
  <c r="C175" i="21"/>
  <c r="D431" i="21"/>
  <c r="C431" i="21"/>
  <c r="D122" i="21"/>
  <c r="C122" i="21"/>
  <c r="D247" i="21"/>
  <c r="C247" i="21"/>
  <c r="D187" i="21"/>
  <c r="C187" i="21"/>
  <c r="D130" i="21"/>
  <c r="C130" i="21"/>
  <c r="D382" i="21"/>
  <c r="C382" i="21"/>
  <c r="D255" i="21"/>
  <c r="C255" i="21"/>
  <c r="D320" i="21"/>
  <c r="C320" i="21"/>
  <c r="D108" i="21"/>
  <c r="C108" i="21"/>
  <c r="D212" i="21"/>
  <c r="C212" i="21"/>
  <c r="D453" i="21"/>
  <c r="C453" i="21"/>
  <c r="D263" i="21"/>
  <c r="C263" i="21"/>
  <c r="D251" i="21"/>
  <c r="C251" i="21"/>
  <c r="D396" i="21"/>
  <c r="C396" i="21"/>
  <c r="D146" i="21"/>
  <c r="C146" i="21"/>
  <c r="D131" i="21"/>
  <c r="C131" i="21"/>
  <c r="D276" i="21"/>
  <c r="C276" i="21"/>
  <c r="D154" i="21"/>
  <c r="C154" i="21"/>
  <c r="D410" i="21"/>
  <c r="C410" i="21"/>
  <c r="D163" i="21"/>
  <c r="C163" i="21"/>
  <c r="D460" i="21"/>
  <c r="C460" i="21"/>
  <c r="D162" i="21"/>
  <c r="C162" i="21"/>
  <c r="D352" i="21"/>
  <c r="C352" i="21"/>
  <c r="D225" i="21"/>
  <c r="C225" i="21"/>
  <c r="D340" i="21"/>
  <c r="C340" i="21"/>
  <c r="D362" i="21"/>
  <c r="C362" i="21"/>
  <c r="D229" i="21"/>
  <c r="C229" i="21"/>
  <c r="D231" i="21"/>
  <c r="C231" i="21"/>
  <c r="D360" i="21"/>
  <c r="C360" i="21"/>
  <c r="D227" i="21"/>
  <c r="C227" i="21"/>
  <c r="D370" i="21"/>
  <c r="C370" i="21"/>
  <c r="D173" i="21"/>
  <c r="C173" i="21"/>
  <c r="D366" i="21"/>
  <c r="C366" i="21"/>
  <c r="D112" i="21"/>
  <c r="C112" i="21"/>
  <c r="D368" i="21"/>
  <c r="C368" i="21"/>
  <c r="D241" i="21"/>
  <c r="C241" i="21"/>
  <c r="D259" i="21"/>
  <c r="C259" i="21"/>
  <c r="D300" i="21"/>
  <c r="C300" i="21"/>
  <c r="D148" i="21"/>
  <c r="C148" i="21"/>
  <c r="D378" i="21"/>
  <c r="C378" i="21"/>
  <c r="D245" i="21"/>
  <c r="C245" i="21"/>
  <c r="D374" i="21"/>
  <c r="C374" i="21"/>
  <c r="D120" i="21"/>
  <c r="C120" i="21"/>
  <c r="D376" i="21"/>
  <c r="C376" i="21"/>
  <c r="D249" i="21"/>
  <c r="C249" i="21"/>
  <c r="D291" i="21"/>
  <c r="C291" i="21"/>
  <c r="D332" i="21"/>
  <c r="C332" i="21"/>
  <c r="D180" i="21"/>
  <c r="C180" i="21"/>
  <c r="D386" i="21"/>
  <c r="C386" i="21"/>
  <c r="D253" i="21"/>
  <c r="C253" i="21"/>
  <c r="D257" i="21"/>
  <c r="C257" i="21"/>
  <c r="D219" i="21"/>
  <c r="C219" i="21"/>
  <c r="D323" i="21"/>
  <c r="C323" i="21"/>
  <c r="D364" i="21"/>
  <c r="C364" i="21"/>
  <c r="D138" i="21"/>
  <c r="C138" i="21"/>
  <c r="D394" i="21"/>
  <c r="C394" i="21"/>
  <c r="D261" i="21"/>
  <c r="C261" i="21"/>
  <c r="C390" i="21"/>
  <c r="D390" i="21"/>
  <c r="D136" i="21"/>
  <c r="C136" i="21"/>
  <c r="D392" i="21"/>
  <c r="C392" i="21"/>
  <c r="D265" i="21"/>
  <c r="C265" i="21"/>
  <c r="D355" i="21"/>
  <c r="C355" i="21"/>
  <c r="D244" i="21"/>
  <c r="C244" i="21"/>
  <c r="D402" i="21"/>
  <c r="C402" i="21"/>
  <c r="D269" i="21"/>
  <c r="C269" i="21"/>
  <c r="D398" i="21"/>
  <c r="C398" i="21"/>
  <c r="D271" i="21"/>
  <c r="C271" i="21"/>
  <c r="D144" i="21"/>
  <c r="C144" i="21"/>
  <c r="D400" i="21"/>
  <c r="C400" i="21"/>
  <c r="D273" i="21"/>
  <c r="C273" i="21"/>
  <c r="D428" i="21"/>
  <c r="C428" i="21"/>
  <c r="D277" i="21"/>
  <c r="C277" i="21"/>
  <c r="D406" i="21"/>
  <c r="C406" i="21"/>
  <c r="D279" i="21"/>
  <c r="C279" i="21"/>
  <c r="D152" i="21"/>
  <c r="C152" i="21"/>
  <c r="D408" i="21"/>
  <c r="C408" i="21"/>
  <c r="D281" i="21"/>
  <c r="C281" i="21"/>
  <c r="D315" i="21"/>
  <c r="C315" i="21"/>
  <c r="D419" i="21"/>
  <c r="C419" i="21"/>
  <c r="D308" i="21"/>
  <c r="C308" i="21"/>
  <c r="D418" i="21"/>
  <c r="C418" i="21"/>
  <c r="D285" i="21"/>
  <c r="C285" i="21"/>
  <c r="D414" i="21"/>
  <c r="C414" i="21"/>
  <c r="D287" i="21"/>
  <c r="C287" i="21"/>
  <c r="D160" i="21"/>
  <c r="C160" i="21"/>
  <c r="D416" i="21"/>
  <c r="C416" i="21"/>
  <c r="D451" i="21"/>
  <c r="C451" i="21"/>
  <c r="D170" i="21"/>
  <c r="C170" i="21"/>
  <c r="D233" i="21"/>
  <c r="C233" i="21"/>
  <c r="D123" i="21"/>
  <c r="C123" i="21"/>
  <c r="D178" i="21"/>
  <c r="C178" i="21"/>
  <c r="D434" i="21"/>
  <c r="C434" i="21"/>
  <c r="D237" i="21"/>
  <c r="C237" i="21"/>
  <c r="D110" i="21"/>
  <c r="C110" i="21"/>
  <c r="D239" i="21"/>
  <c r="C239" i="21"/>
  <c r="D203" i="21"/>
  <c r="C203" i="21"/>
  <c r="D186" i="21"/>
  <c r="C186" i="21"/>
  <c r="D118" i="21"/>
  <c r="C118" i="21"/>
  <c r="D182" i="21"/>
  <c r="C182" i="21"/>
  <c r="D194" i="21"/>
  <c r="C194" i="21"/>
  <c r="D126" i="21"/>
  <c r="C126" i="21"/>
  <c r="D190" i="21"/>
  <c r="C190" i="21"/>
  <c r="D319" i="21"/>
  <c r="C319" i="21"/>
  <c r="D128" i="21"/>
  <c r="C128" i="21"/>
  <c r="D384" i="21"/>
  <c r="C384" i="21"/>
  <c r="D267" i="21"/>
  <c r="C267" i="21"/>
  <c r="D202" i="21"/>
  <c r="C202" i="21"/>
  <c r="D134" i="21"/>
  <c r="C134" i="21"/>
  <c r="C327" i="21"/>
  <c r="D327" i="21"/>
  <c r="D147" i="21"/>
  <c r="C147" i="21"/>
  <c r="D210" i="21"/>
  <c r="C210" i="21"/>
  <c r="D142" i="21"/>
  <c r="C142" i="21"/>
  <c r="D206" i="21"/>
  <c r="C206" i="21"/>
  <c r="D283" i="21"/>
  <c r="C283" i="21"/>
  <c r="D387" i="21"/>
  <c r="C387" i="21"/>
  <c r="D218" i="21"/>
  <c r="C218" i="21"/>
  <c r="D150" i="21"/>
  <c r="C150" i="21"/>
  <c r="D214" i="21"/>
  <c r="C214" i="21"/>
  <c r="D343" i="21"/>
  <c r="C343" i="21"/>
  <c r="D226" i="21"/>
  <c r="C226" i="21"/>
  <c r="D158" i="21"/>
  <c r="C158" i="21"/>
  <c r="D222" i="21"/>
  <c r="C222" i="21"/>
  <c r="D289" i="21"/>
  <c r="C289" i="21"/>
  <c r="D347" i="21"/>
  <c r="C347" i="21"/>
  <c r="D395" i="21"/>
  <c r="C395" i="21"/>
  <c r="C422" i="21"/>
  <c r="D422" i="21"/>
  <c r="D295" i="21"/>
  <c r="C295" i="21"/>
  <c r="D171" i="21"/>
  <c r="C171" i="21"/>
  <c r="D372" i="21"/>
  <c r="C372" i="21"/>
  <c r="D301" i="21"/>
  <c r="C301" i="21"/>
  <c r="D430" i="21"/>
  <c r="C430" i="21"/>
  <c r="D176" i="21"/>
  <c r="C176" i="21"/>
  <c r="D432" i="21"/>
  <c r="C432" i="21"/>
  <c r="D305" i="21"/>
  <c r="C305" i="21"/>
  <c r="D155" i="21"/>
  <c r="C155" i="21"/>
  <c r="D404" i="21"/>
  <c r="C404" i="21"/>
  <c r="D442" i="21"/>
  <c r="C442" i="21"/>
  <c r="D309" i="21"/>
  <c r="C309" i="21"/>
  <c r="D438" i="21"/>
  <c r="C438" i="21"/>
  <c r="D311" i="21"/>
  <c r="C311" i="21"/>
  <c r="D440" i="21"/>
  <c r="C440" i="21"/>
  <c r="D313" i="21"/>
  <c r="C313" i="21"/>
  <c r="D443" i="21"/>
  <c r="C443" i="21"/>
  <c r="D235" i="21"/>
  <c r="C235" i="21"/>
  <c r="D436" i="21"/>
  <c r="C436" i="21"/>
  <c r="D450" i="21"/>
  <c r="C450" i="21"/>
  <c r="D317" i="21"/>
  <c r="C317" i="21"/>
  <c r="D446" i="21"/>
  <c r="C446" i="21"/>
  <c r="D448" i="21"/>
  <c r="C448" i="21"/>
  <c r="D321" i="21"/>
  <c r="C321" i="21"/>
  <c r="C458" i="21"/>
  <c r="D458" i="21"/>
  <c r="D325" i="21"/>
  <c r="C325" i="21"/>
  <c r="D198" i="21"/>
  <c r="C198" i="21"/>
  <c r="D454" i="21"/>
  <c r="C454" i="21"/>
  <c r="D200" i="21"/>
  <c r="C200" i="21"/>
  <c r="D456" i="21"/>
  <c r="C456" i="21"/>
  <c r="D329" i="21"/>
  <c r="C329" i="21"/>
  <c r="D299" i="21"/>
  <c r="C299" i="21"/>
  <c r="D333" i="21"/>
  <c r="C333" i="21"/>
  <c r="D462" i="21"/>
  <c r="C462" i="21"/>
  <c r="D335" i="21"/>
  <c r="C335" i="21"/>
  <c r="D208" i="21"/>
  <c r="C208" i="21"/>
  <c r="D337" i="21"/>
  <c r="C337" i="21"/>
  <c r="D331" i="21"/>
  <c r="C331" i="21"/>
  <c r="D341" i="21"/>
  <c r="C341" i="21"/>
  <c r="D345" i="21"/>
  <c r="C345" i="21"/>
  <c r="D107" i="21"/>
  <c r="C107" i="21"/>
  <c r="D363" i="21"/>
  <c r="C363" i="21"/>
  <c r="D349" i="21"/>
  <c r="C349" i="21"/>
  <c r="D351" i="21"/>
  <c r="C351" i="21"/>
  <c r="D224" i="21"/>
  <c r="C224" i="21"/>
  <c r="D353" i="21"/>
  <c r="C353" i="21"/>
  <c r="D139" i="21"/>
  <c r="C139" i="21"/>
  <c r="D293" i="21"/>
  <c r="C293" i="21"/>
  <c r="D168" i="21"/>
  <c r="C168" i="21"/>
  <c r="D424" i="21"/>
  <c r="C424" i="21"/>
  <c r="D297" i="21"/>
  <c r="C297" i="21"/>
  <c r="D379" i="21"/>
  <c r="C379" i="21"/>
  <c r="D234" i="21"/>
  <c r="C234" i="21"/>
  <c r="D166" i="21"/>
  <c r="C166" i="21"/>
  <c r="D230" i="21"/>
  <c r="C230" i="21"/>
  <c r="D242" i="21"/>
  <c r="C242" i="21"/>
  <c r="D174" i="21"/>
  <c r="C174" i="21"/>
  <c r="D238" i="21"/>
  <c r="C238" i="21"/>
  <c r="D303" i="21"/>
  <c r="C303" i="21"/>
  <c r="D411" i="21"/>
  <c r="C411" i="21"/>
  <c r="D459" i="21"/>
  <c r="C459" i="21"/>
  <c r="D243" i="21"/>
  <c r="C243" i="21"/>
  <c r="D250" i="21"/>
  <c r="C250" i="21"/>
  <c r="D246" i="21"/>
  <c r="C246" i="21"/>
  <c r="D184" i="21"/>
  <c r="C184" i="21"/>
  <c r="D258" i="21"/>
  <c r="C258" i="21"/>
  <c r="D254" i="21"/>
  <c r="C254" i="21"/>
  <c r="D383" i="21"/>
  <c r="C383" i="21"/>
  <c r="D192" i="21"/>
  <c r="C192" i="21"/>
  <c r="D307" i="21"/>
  <c r="C307" i="21"/>
  <c r="D266" i="21"/>
  <c r="C266" i="21"/>
  <c r="D262" i="21"/>
  <c r="C262" i="21"/>
  <c r="D137" i="21"/>
  <c r="C137" i="21"/>
  <c r="D274" i="21"/>
  <c r="C274" i="21"/>
  <c r="D270" i="21"/>
  <c r="C270" i="21"/>
  <c r="D143" i="21"/>
  <c r="C143" i="21"/>
  <c r="D282" i="21"/>
  <c r="C282" i="21"/>
  <c r="D278" i="21"/>
  <c r="C278" i="21"/>
  <c r="D151" i="21"/>
  <c r="C151" i="21"/>
  <c r="D216" i="21"/>
  <c r="C216" i="21"/>
  <c r="D290" i="21"/>
  <c r="C290" i="21"/>
  <c r="D286" i="21"/>
  <c r="C286" i="21"/>
  <c r="D159" i="21"/>
  <c r="C159" i="21"/>
  <c r="D161" i="21"/>
  <c r="C161" i="21"/>
  <c r="D115" i="21"/>
  <c r="C115" i="21"/>
  <c r="D435" i="21"/>
  <c r="C435" i="21"/>
  <c r="D426" i="21"/>
  <c r="C426" i="21"/>
  <c r="D357" i="21"/>
  <c r="C357" i="21"/>
  <c r="D103" i="21"/>
  <c r="C103" i="21"/>
  <c r="C359" i="21"/>
  <c r="D359" i="21"/>
  <c r="D232" i="21"/>
  <c r="C232" i="21"/>
  <c r="D361" i="21"/>
  <c r="C361" i="21"/>
  <c r="D427" i="21"/>
  <c r="C427" i="21"/>
  <c r="D211" i="21"/>
  <c r="C211" i="21"/>
  <c r="D365" i="21"/>
  <c r="C365" i="21"/>
  <c r="D240" i="21"/>
  <c r="C240" i="21"/>
  <c r="D369" i="21"/>
  <c r="C369" i="21"/>
  <c r="D132" i="21"/>
  <c r="C132" i="21"/>
  <c r="D373" i="21"/>
  <c r="C373" i="21"/>
  <c r="D119" i="21"/>
  <c r="C119" i="21"/>
  <c r="D375" i="21"/>
  <c r="C375" i="21"/>
  <c r="D377" i="21"/>
  <c r="C377" i="21"/>
  <c r="D164" i="21"/>
  <c r="C164" i="21"/>
  <c r="D275" i="21"/>
  <c r="C275" i="21"/>
  <c r="D381" i="21"/>
  <c r="C381" i="21"/>
  <c r="D256" i="21"/>
  <c r="C256" i="21"/>
  <c r="D385" i="21"/>
  <c r="C385" i="21"/>
  <c r="D196" i="21"/>
  <c r="C196" i="21"/>
  <c r="D389" i="21"/>
  <c r="C389" i="21"/>
  <c r="D135" i="21"/>
  <c r="C135" i="21"/>
  <c r="C391" i="21"/>
  <c r="D391" i="21"/>
  <c r="D264" i="21"/>
  <c r="C264" i="21"/>
  <c r="D393" i="21"/>
  <c r="C393" i="21"/>
  <c r="D124" i="21"/>
  <c r="C124" i="21"/>
  <c r="D228" i="21"/>
  <c r="C228" i="21"/>
  <c r="D339" i="21"/>
  <c r="C339" i="21"/>
  <c r="D156" i="21"/>
  <c r="C156" i="21"/>
  <c r="D397" i="21"/>
  <c r="C397" i="21"/>
  <c r="D399" i="21"/>
  <c r="C399" i="21"/>
  <c r="D272" i="21"/>
  <c r="C272" i="21"/>
  <c r="D145" i="21"/>
  <c r="C145" i="21"/>
  <c r="D401" i="21"/>
  <c r="C401" i="21"/>
  <c r="D188" i="21"/>
  <c r="C188" i="21"/>
  <c r="D260" i="21"/>
  <c r="C260" i="21"/>
  <c r="D371" i="21"/>
  <c r="C371" i="21"/>
  <c r="D220" i="21"/>
  <c r="C220" i="21"/>
  <c r="D405" i="21"/>
  <c r="C405" i="21"/>
  <c r="D407" i="21"/>
  <c r="C407" i="21"/>
  <c r="D280" i="21"/>
  <c r="C280" i="21"/>
  <c r="D153" i="21"/>
  <c r="C153" i="21"/>
  <c r="D409" i="21"/>
  <c r="C409" i="21"/>
  <c r="D252" i="21"/>
  <c r="C252" i="21"/>
  <c r="D292" i="21"/>
  <c r="C292" i="21"/>
  <c r="D403" i="21"/>
  <c r="C403" i="21"/>
  <c r="D284" i="21"/>
  <c r="C284" i="21"/>
  <c r="D413" i="21"/>
  <c r="C413" i="21"/>
  <c r="D415" i="21"/>
  <c r="C415" i="21"/>
  <c r="D288" i="21"/>
  <c r="C288" i="21"/>
  <c r="D417" i="21"/>
  <c r="C417" i="21"/>
  <c r="D324" i="21"/>
  <c r="C324" i="21"/>
  <c r="D316" i="21"/>
  <c r="C316" i="21"/>
  <c r="T2" i="20"/>
  <c r="T6" i="20" s="1"/>
  <c r="E18" i="20" s="1"/>
  <c r="N2" i="20"/>
  <c r="N6" i="20" s="1"/>
  <c r="E16" i="20" s="1"/>
  <c r="W2" i="20"/>
  <c r="W6" i="20" s="1"/>
  <c r="E19" i="20" s="1"/>
  <c r="AC3" i="20"/>
  <c r="H2" i="20"/>
  <c r="B25" i="11"/>
  <c r="Q2" i="20"/>
  <c r="Q6" i="20" s="1"/>
  <c r="S4" i="10"/>
  <c r="L3" i="21"/>
  <c r="N3" i="21" s="1"/>
  <c r="K4" i="11"/>
  <c r="H4" i="11"/>
  <c r="H3" i="11"/>
  <c r="Q3" i="11"/>
  <c r="N3" i="11"/>
  <c r="T3" i="11"/>
  <c r="B24" i="11"/>
  <c r="K3" i="11" s="1"/>
  <c r="M20" i="18"/>
  <c r="M34" i="18"/>
  <c r="P25" i="18"/>
  <c r="Q28" i="18"/>
  <c r="O37" i="18"/>
  <c r="N24" i="18"/>
  <c r="P40" i="18"/>
  <c r="R27" i="18"/>
  <c r="M30" i="18"/>
  <c r="P33" i="18"/>
  <c r="R36" i="18"/>
  <c r="P39" i="18"/>
  <c r="Q31" i="18"/>
  <c r="O26" i="18"/>
  <c r="M29" i="18"/>
  <c r="R32" i="18"/>
  <c r="Q35" i="18"/>
  <c r="N38" i="18"/>
  <c r="S25" i="18"/>
  <c r="Q36" i="18"/>
  <c r="R29" i="18"/>
  <c r="R28" i="18"/>
  <c r="O34" i="18"/>
  <c r="Q37" i="18"/>
  <c r="S24" i="18"/>
  <c r="O40" i="18"/>
  <c r="Q30" i="18"/>
  <c r="S33" i="18"/>
  <c r="N31" i="18"/>
  <c r="Q26" i="18"/>
  <c r="Q29" i="18"/>
  <c r="N35" i="18"/>
  <c r="P38" i="18"/>
  <c r="R25" i="18"/>
  <c r="M40" i="18"/>
  <c r="P26" i="18"/>
  <c r="Q38" i="18"/>
  <c r="Q34" i="18"/>
  <c r="N37" i="18"/>
  <c r="R24" i="18"/>
  <c r="Q40" i="18"/>
  <c r="M27" i="18"/>
  <c r="N30" i="18"/>
  <c r="R33" i="18"/>
  <c r="S36" i="18"/>
  <c r="S39" i="18"/>
  <c r="P31" i="18"/>
  <c r="N29" i="18"/>
  <c r="M32" i="18"/>
  <c r="S35" i="18"/>
  <c r="O38" i="18"/>
  <c r="M37" i="18"/>
  <c r="O31" i="18"/>
  <c r="S28" i="18"/>
  <c r="P37" i="18"/>
  <c r="N40" i="18"/>
  <c r="P27" i="18"/>
  <c r="P30" i="18"/>
  <c r="M36" i="18"/>
  <c r="R39" i="18"/>
  <c r="S26" i="18"/>
  <c r="P29" i="18"/>
  <c r="O32" i="18"/>
  <c r="R35" i="18"/>
  <c r="S38" i="18"/>
  <c r="M25" i="18"/>
  <c r="M28" i="18"/>
  <c r="M24" i="18"/>
  <c r="S40" i="18"/>
  <c r="O27" i="18"/>
  <c r="M19" i="18"/>
  <c r="O30" i="18"/>
  <c r="M33" i="18"/>
  <c r="N36" i="18"/>
  <c r="M39" i="18"/>
  <c r="S31" i="18"/>
  <c r="R26" i="18"/>
  <c r="O29" i="18"/>
  <c r="Q32" i="18"/>
  <c r="R38" i="18"/>
  <c r="O25" i="18"/>
  <c r="T19" i="18"/>
  <c r="U19" i="18" s="1"/>
  <c r="O28" i="18"/>
  <c r="Q24" i="18"/>
  <c r="N39" i="18"/>
  <c r="O35" i="18"/>
  <c r="N28" i="18"/>
  <c r="S37" i="18"/>
  <c r="O24" i="18"/>
  <c r="R40" i="18"/>
  <c r="Q27" i="18"/>
  <c r="S30" i="18"/>
  <c r="O33" i="18"/>
  <c r="P36" i="18"/>
  <c r="Q39" i="18"/>
  <c r="R31" i="18"/>
  <c r="M26" i="18"/>
  <c r="N32" i="18"/>
  <c r="M35" i="18"/>
  <c r="Q25" i="18"/>
  <c r="N21" i="18"/>
  <c r="L20" i="18"/>
  <c r="T20" i="18" s="1"/>
  <c r="U20" i="18" s="1"/>
  <c r="S27" i="18"/>
  <c r="N33" i="18"/>
  <c r="S32" i="18"/>
  <c r="P28" i="18"/>
  <c r="R37" i="18"/>
  <c r="P24" i="18"/>
  <c r="N27" i="18"/>
  <c r="R30" i="18"/>
  <c r="Q33" i="18"/>
  <c r="O36" i="18"/>
  <c r="O39" i="18"/>
  <c r="M31" i="18"/>
  <c r="N26" i="18"/>
  <c r="S29" i="18"/>
  <c r="P32" i="18"/>
  <c r="P35" i="18"/>
  <c r="M38" i="18"/>
  <c r="N25" i="18"/>
  <c r="N19" i="18"/>
  <c r="N20" i="18"/>
  <c r="N23" i="18"/>
  <c r="V4" i="13"/>
  <c r="AA233" i="13"/>
  <c r="Z180" i="13"/>
  <c r="D5" i="6"/>
  <c r="E5" i="6" s="1"/>
  <c r="AF233" i="13"/>
  <c r="Z233" i="13"/>
  <c r="AB233" i="13"/>
  <c r="AF178" i="13"/>
  <c r="AB178" i="13"/>
  <c r="AD178" i="13"/>
  <c r="AA178" i="13"/>
  <c r="AE178" i="13"/>
  <c r="Z187" i="13"/>
  <c r="AA187" i="13"/>
  <c r="AD233" i="13"/>
  <c r="AD180" i="13"/>
  <c r="AF180" i="13"/>
  <c r="AE180" i="13"/>
  <c r="AA180" i="13"/>
  <c r="K4" i="6"/>
  <c r="I6" i="6"/>
  <c r="AB213" i="13"/>
  <c r="Z143" i="13"/>
  <c r="AA143" i="13"/>
  <c r="Z225" i="13"/>
  <c r="Z127" i="13"/>
  <c r="Z202" i="13"/>
  <c r="AF177" i="13"/>
  <c r="AE127" i="13"/>
  <c r="AD127" i="13"/>
  <c r="AA127" i="13"/>
  <c r="AB127" i="13"/>
  <c r="AF182" i="13"/>
  <c r="Z177" i="13"/>
  <c r="AB225" i="13"/>
  <c r="AB202" i="13"/>
  <c r="AD177" i="13"/>
  <c r="AA228" i="13"/>
  <c r="AF246" i="13"/>
  <c r="AB228" i="13"/>
  <c r="AD240" i="13"/>
  <c r="Z191" i="13"/>
  <c r="AE240" i="13"/>
  <c r="AD191" i="13"/>
  <c r="AE225" i="13"/>
  <c r="AA240" i="13"/>
  <c r="AE191" i="13"/>
  <c r="AF225" i="13"/>
  <c r="AA177" i="13"/>
  <c r="Z240" i="13"/>
  <c r="AB177" i="13"/>
  <c r="AE246" i="13"/>
  <c r="AD246" i="13"/>
  <c r="Z181" i="13"/>
  <c r="Z246" i="13"/>
  <c r="AA181" i="13"/>
  <c r="AA246" i="13"/>
  <c r="AA189" i="13"/>
  <c r="AB189" i="13"/>
  <c r="AB157" i="13"/>
  <c r="AD135" i="13"/>
  <c r="Z128" i="13"/>
  <c r="AA128" i="13"/>
  <c r="AB128" i="13"/>
  <c r="AA173" i="13"/>
  <c r="Z213" i="13"/>
  <c r="AF191" i="13"/>
  <c r="AB240" i="13"/>
  <c r="AE140" i="13"/>
  <c r="AA222" i="13"/>
  <c r="AE175" i="13"/>
  <c r="AB191" i="13"/>
  <c r="AF175" i="13"/>
  <c r="AA157" i="13"/>
  <c r="AA190" i="13"/>
  <c r="Z135" i="13"/>
  <c r="Z190" i="13"/>
  <c r="AD157" i="13"/>
  <c r="AA199" i="13"/>
  <c r="Z199" i="13"/>
  <c r="AB199" i="13"/>
  <c r="AB134" i="13"/>
  <c r="AD134" i="13"/>
  <c r="AE187" i="13"/>
  <c r="Z134" i="13"/>
  <c r="AF134" i="13"/>
  <c r="AB187" i="13"/>
  <c r="Z195" i="13"/>
  <c r="AD195" i="13"/>
  <c r="AA188" i="13"/>
  <c r="AF195" i="13"/>
  <c r="AB182" i="13"/>
  <c r="AD188" i="13"/>
  <c r="Z222" i="13"/>
  <c r="AB190" i="13"/>
  <c r="AB173" i="13"/>
  <c r="AD182" i="13"/>
  <c r="AD175" i="13"/>
  <c r="Z157" i="13"/>
  <c r="Z182" i="13"/>
  <c r="AE182" i="13"/>
  <c r="AB135" i="13"/>
  <c r="AB195" i="13"/>
  <c r="AF157" i="13"/>
  <c r="AA135" i="13"/>
  <c r="Z197" i="13"/>
  <c r="AA204" i="13"/>
  <c r="AA175" i="13"/>
  <c r="AF135" i="13"/>
  <c r="AD140" i="13"/>
  <c r="AF173" i="13"/>
  <c r="AA215" i="13"/>
  <c r="AA197" i="13"/>
  <c r="AB204" i="13"/>
  <c r="Z140" i="13"/>
  <c r="Z175" i="13"/>
  <c r="AF140" i="13"/>
  <c r="AE173" i="13"/>
  <c r="AB215" i="13"/>
  <c r="AA140" i="13"/>
  <c r="AD190" i="13"/>
  <c r="AD173" i="13"/>
  <c r="G4" i="13"/>
  <c r="F4" i="13"/>
  <c r="AB247" i="13"/>
  <c r="AA245" i="13"/>
  <c r="AA206" i="13"/>
  <c r="AE130" i="13"/>
  <c r="AA247" i="13"/>
  <c r="AB201" i="13"/>
  <c r="Z200" i="13"/>
  <c r="Z247" i="13"/>
  <c r="AA200" i="13"/>
  <c r="AB125" i="13"/>
  <c r="AB200" i="13"/>
  <c r="Z212" i="13"/>
  <c r="AB212" i="13"/>
  <c r="AE247" i="13"/>
  <c r="AD247" i="13"/>
  <c r="AF206" i="13"/>
  <c r="AF212" i="13"/>
  <c r="AA212" i="13"/>
  <c r="Z245" i="13"/>
  <c r="AB188" i="13"/>
  <c r="AF188" i="13"/>
  <c r="AC195" i="13"/>
  <c r="AG195" i="13"/>
  <c r="AC182" i="13"/>
  <c r="AG182" i="13"/>
  <c r="AC135" i="13"/>
  <c r="AG135" i="13"/>
  <c r="AC157" i="13"/>
  <c r="AG157" i="13"/>
  <c r="AC246" i="13"/>
  <c r="AG246" i="13"/>
  <c r="AC240" i="13"/>
  <c r="AG240" i="13"/>
  <c r="AC191" i="13"/>
  <c r="AG191" i="13"/>
  <c r="AC172" i="13"/>
  <c r="AG172" i="13"/>
  <c r="AC238" i="13"/>
  <c r="AG238" i="13"/>
  <c r="AC232" i="13"/>
  <c r="AG232" i="13"/>
  <c r="AC176" i="13"/>
  <c r="AG176" i="13"/>
  <c r="AC174" i="13"/>
  <c r="AG174" i="13"/>
  <c r="AC223" i="13"/>
  <c r="AG223" i="13"/>
  <c r="AC171" i="13"/>
  <c r="AG171" i="13"/>
  <c r="AC170" i="13"/>
  <c r="AG170" i="13"/>
  <c r="AC210" i="13"/>
  <c r="AG210" i="13"/>
  <c r="AC145" i="13"/>
  <c r="AG145" i="13"/>
  <c r="AC186" i="13"/>
  <c r="AG186" i="13"/>
  <c r="AC216" i="13"/>
  <c r="AG216" i="13"/>
  <c r="AC179" i="13"/>
  <c r="AG179" i="13"/>
  <c r="AC226" i="13"/>
  <c r="AG226" i="13"/>
  <c r="AC164" i="13"/>
  <c r="AG164" i="13"/>
  <c r="AC150" i="13"/>
  <c r="AG150" i="13"/>
  <c r="AC211" i="13"/>
  <c r="AG211" i="13"/>
  <c r="AB245" i="13"/>
  <c r="AF130" i="13"/>
  <c r="AC147" i="13"/>
  <c r="AG147" i="13"/>
  <c r="AC158" i="13"/>
  <c r="AG158" i="13"/>
  <c r="AC133" i="13"/>
  <c r="AG133" i="13"/>
  <c r="AC126" i="13"/>
  <c r="AG126" i="13"/>
  <c r="AC192" i="13"/>
  <c r="AG192" i="13"/>
  <c r="AC167" i="13"/>
  <c r="AG167" i="13"/>
  <c r="AC198" i="13"/>
  <c r="AG198" i="13"/>
  <c r="AC231" i="13"/>
  <c r="AG231" i="13"/>
  <c r="AC214" i="13"/>
  <c r="AG214" i="13"/>
  <c r="AC237" i="13"/>
  <c r="AG237" i="13"/>
  <c r="AC152" i="13"/>
  <c r="AG152" i="13"/>
  <c r="AC199" i="13"/>
  <c r="AG199" i="13"/>
  <c r="AA130" i="13"/>
  <c r="AA129" i="13"/>
  <c r="AC146" i="13"/>
  <c r="AG146" i="13"/>
  <c r="AC221" i="13"/>
  <c r="AG221" i="13"/>
  <c r="AC168" i="13"/>
  <c r="AG168" i="13"/>
  <c r="AC155" i="13"/>
  <c r="AG155" i="13"/>
  <c r="AC138" i="13"/>
  <c r="AG138" i="13"/>
  <c r="AC228" i="13"/>
  <c r="AG228" i="13"/>
  <c r="AC202" i="13"/>
  <c r="AG202" i="13"/>
  <c r="AC213" i="13"/>
  <c r="AG213" i="13"/>
  <c r="AC140" i="13"/>
  <c r="AG140" i="13"/>
  <c r="AC187" i="13"/>
  <c r="AG187" i="13"/>
  <c r="AB130" i="13"/>
  <c r="AB129" i="13"/>
  <c r="AC222" i="13"/>
  <c r="AG222" i="13"/>
  <c r="AC134" i="13"/>
  <c r="AG134" i="13"/>
  <c r="AC197" i="13"/>
  <c r="AG197" i="13"/>
  <c r="AC144" i="13"/>
  <c r="AG144" i="13"/>
  <c r="AC143" i="13"/>
  <c r="AG143" i="13"/>
  <c r="AC204" i="13"/>
  <c r="AG204" i="13"/>
  <c r="AC190" i="13"/>
  <c r="AG190" i="13"/>
  <c r="AC189" i="13"/>
  <c r="AG189" i="13"/>
  <c r="AC128" i="13"/>
  <c r="AG128" i="13"/>
  <c r="AC173" i="13"/>
  <c r="AG173" i="13"/>
  <c r="AC175" i="13"/>
  <c r="AG175" i="13"/>
  <c r="AC196" i="13"/>
  <c r="AG196" i="13"/>
  <c r="AC241" i="13"/>
  <c r="AG241" i="13"/>
  <c r="AC131" i="13"/>
  <c r="AG131" i="13"/>
  <c r="AC233" i="13"/>
  <c r="AG233" i="13"/>
  <c r="AC180" i="13"/>
  <c r="AG180" i="13"/>
  <c r="AC178" i="13"/>
  <c r="AG178" i="13"/>
  <c r="AC177" i="13"/>
  <c r="AG177" i="13"/>
  <c r="AC163" i="13"/>
  <c r="AG163" i="13"/>
  <c r="AC209" i="13"/>
  <c r="AG209" i="13"/>
  <c r="AC148" i="13"/>
  <c r="AG148" i="13"/>
  <c r="AC229" i="13"/>
  <c r="AG229" i="13"/>
  <c r="AC220" i="13"/>
  <c r="AG220" i="13"/>
  <c r="AC185" i="13"/>
  <c r="AG185" i="13"/>
  <c r="AC156" i="13"/>
  <c r="AG156" i="13"/>
  <c r="AC166" i="13"/>
  <c r="AG166" i="13"/>
  <c r="AC234" i="13"/>
  <c r="AG234" i="13"/>
  <c r="AC165" i="13"/>
  <c r="AG165" i="13"/>
  <c r="Z4" i="13"/>
  <c r="AA4" i="13" s="1"/>
  <c r="AB4" i="13" s="1"/>
  <c r="AC244" i="13"/>
  <c r="AG244" i="13"/>
  <c r="AC151" i="13"/>
  <c r="AG151" i="13"/>
  <c r="AE212" i="13"/>
  <c r="AC242" i="13"/>
  <c r="AG242" i="13"/>
  <c r="AC217" i="13"/>
  <c r="AG217" i="13"/>
  <c r="AC184" i="13"/>
  <c r="AG184" i="13"/>
  <c r="AC149" i="13"/>
  <c r="AG149" i="13"/>
  <c r="AC132" i="13"/>
  <c r="AG132" i="13"/>
  <c r="AC154" i="13"/>
  <c r="AG154" i="13"/>
  <c r="AC162" i="13"/>
  <c r="AG162" i="13"/>
  <c r="AC153" i="13"/>
  <c r="AG153" i="13"/>
  <c r="AC236" i="13"/>
  <c r="AG236" i="13"/>
  <c r="AC136" i="13"/>
  <c r="AG136" i="13"/>
  <c r="AC139" i="13"/>
  <c r="AG139" i="13"/>
  <c r="AC208" i="13"/>
  <c r="AG208" i="13"/>
  <c r="AC230" i="13"/>
  <c r="AG230" i="13"/>
  <c r="AC243" i="13"/>
  <c r="AG243" i="13"/>
  <c r="AC205" i="13"/>
  <c r="AG205" i="13"/>
  <c r="AC124" i="13"/>
  <c r="AG124" i="13"/>
  <c r="AC239" i="13"/>
  <c r="AG239" i="13"/>
  <c r="AC137" i="13"/>
  <c r="AG137" i="13"/>
  <c r="AC142" i="13"/>
  <c r="AG142" i="13"/>
  <c r="AC141" i="13"/>
  <c r="AG141" i="13"/>
  <c r="AC224" i="13"/>
  <c r="AG224" i="13"/>
  <c r="AC225" i="13"/>
  <c r="AG225" i="13"/>
  <c r="AC127" i="13"/>
  <c r="AG127" i="13"/>
  <c r="AC160" i="13"/>
  <c r="AG160" i="13"/>
  <c r="AC218" i="13"/>
  <c r="AG218" i="13"/>
  <c r="AC207" i="13"/>
  <c r="AG207" i="13"/>
  <c r="AC193" i="13"/>
  <c r="AG193" i="13"/>
  <c r="AC227" i="13"/>
  <c r="AG227" i="13"/>
  <c r="AC125" i="13"/>
  <c r="AG125" i="13"/>
  <c r="AC130" i="13"/>
  <c r="AG130" i="13"/>
  <c r="AC245" i="13"/>
  <c r="AG245" i="13"/>
  <c r="AC129" i="13"/>
  <c r="AG129" i="13"/>
  <c r="AC212" i="13"/>
  <c r="AG212" i="13"/>
  <c r="AC201" i="13"/>
  <c r="AG201" i="13"/>
  <c r="Z201" i="13"/>
  <c r="Z188" i="13"/>
  <c r="AC206" i="13"/>
  <c r="AG206" i="13"/>
  <c r="AC183" i="13"/>
  <c r="AG183" i="13"/>
  <c r="AC181" i="13"/>
  <c r="AG181" i="13"/>
  <c r="AC215" i="13"/>
  <c r="AG215" i="13"/>
  <c r="AC161" i="13"/>
  <c r="AG161" i="13"/>
  <c r="AC200" i="13"/>
  <c r="AG200" i="13"/>
  <c r="AC247" i="13"/>
  <c r="AG247" i="13"/>
  <c r="AC219" i="13"/>
  <c r="AG219" i="13"/>
  <c r="AC194" i="13"/>
  <c r="AG194" i="13"/>
  <c r="AC159" i="13"/>
  <c r="AG159" i="13"/>
  <c r="AC169" i="13"/>
  <c r="AG169" i="13"/>
  <c r="AC203" i="13"/>
  <c r="AG203" i="13"/>
  <c r="AC188" i="13"/>
  <c r="AG188" i="13"/>
  <c r="AC235" i="13"/>
  <c r="AG235" i="13"/>
  <c r="Z220" i="13"/>
  <c r="AE209" i="13"/>
  <c r="AD229" i="13"/>
  <c r="AF148" i="13"/>
  <c r="AB229" i="13"/>
  <c r="AD209" i="13"/>
  <c r="AF229" i="13"/>
  <c r="AE148" i="13"/>
  <c r="Z229" i="13"/>
  <c r="AF220" i="13"/>
  <c r="AE229" i="13"/>
  <c r="AD148" i="13"/>
  <c r="AA229" i="13"/>
  <c r="AE220" i="13"/>
  <c r="AD220" i="13"/>
  <c r="Z209" i="13"/>
  <c r="AB148" i="13"/>
  <c r="AA209" i="13"/>
  <c r="Z148" i="13"/>
  <c r="AB209" i="13"/>
  <c r="AA148" i="13"/>
  <c r="AB220" i="13"/>
  <c r="AE195" i="13"/>
  <c r="Y5" i="13"/>
  <c r="AC5" i="13" s="1"/>
  <c r="Z206" i="13"/>
  <c r="AB183" i="13"/>
  <c r="AA125" i="13"/>
  <c r="AD130" i="13"/>
  <c r="AD206" i="13"/>
  <c r="AD225" i="13"/>
  <c r="AD181" i="13"/>
  <c r="AE129" i="13"/>
  <c r="AF181" i="13"/>
  <c r="AD129" i="13"/>
  <c r="AF125" i="13"/>
  <c r="AE181" i="13"/>
  <c r="AF129" i="13"/>
  <c r="AD183" i="13"/>
  <c r="AE125" i="13"/>
  <c r="AD215" i="13"/>
  <c r="AE137" i="13"/>
  <c r="AD125" i="13"/>
  <c r="Z224" i="13"/>
  <c r="AF215" i="13"/>
  <c r="AF245" i="13"/>
  <c r="AB193" i="13"/>
  <c r="AE215" i="13"/>
  <c r="AE245" i="13"/>
  <c r="AA218" i="13"/>
  <c r="AB206" i="13"/>
  <c r="Z183" i="13"/>
  <c r="AE142" i="13"/>
  <c r="Z241" i="13"/>
  <c r="Z131" i="13"/>
  <c r="AF131" i="13"/>
  <c r="AB196" i="13"/>
  <c r="AB131" i="13"/>
  <c r="AE131" i="13"/>
  <c r="AF190" i="13"/>
  <c r="AD187" i="13"/>
  <c r="D5" i="13"/>
  <c r="E5" i="13" s="1"/>
  <c r="Z196" i="13"/>
  <c r="AA131" i="13"/>
  <c r="AD196" i="13"/>
  <c r="AE128" i="13"/>
  <c r="AF187" i="13"/>
  <c r="AA196" i="13"/>
  <c r="AF196" i="13"/>
  <c r="AD128" i="13"/>
  <c r="AF243" i="13"/>
  <c r="AD236" i="13"/>
  <c r="AE196" i="13"/>
  <c r="AD204" i="13"/>
  <c r="AE189" i="13"/>
  <c r="AF204" i="13"/>
  <c r="AD189" i="13"/>
  <c r="AE204" i="13"/>
  <c r="AF189" i="13"/>
  <c r="AB208" i="13"/>
  <c r="AB241" i="13"/>
  <c r="Z218" i="13"/>
  <c r="AB139" i="13"/>
  <c r="AA136" i="13"/>
  <c r="AF137" i="13"/>
  <c r="AF142" i="13"/>
  <c r="AB227" i="13"/>
  <c r="AA224" i="13"/>
  <c r="Z193" i="13"/>
  <c r="AD137" i="13"/>
  <c r="AE139" i="13"/>
  <c r="AF136" i="13"/>
  <c r="AA227" i="13"/>
  <c r="AB224" i="13"/>
  <c r="AA193" i="13"/>
  <c r="AD218" i="13"/>
  <c r="AD139" i="13"/>
  <c r="AE136" i="13"/>
  <c r="Z227" i="13"/>
  <c r="Z137" i="13"/>
  <c r="AA141" i="13"/>
  <c r="AF218" i="13"/>
  <c r="AF139" i="13"/>
  <c r="AD136" i="13"/>
  <c r="AA137" i="13"/>
  <c r="AB141" i="13"/>
  <c r="AE218" i="13"/>
  <c r="AD193" i="13"/>
  <c r="AB137" i="13"/>
  <c r="Z141" i="13"/>
  <c r="AF160" i="13"/>
  <c r="AD227" i="13"/>
  <c r="AF193" i="13"/>
  <c r="AA142" i="13"/>
  <c r="AA207" i="13"/>
  <c r="AE160" i="13"/>
  <c r="AF227" i="13"/>
  <c r="AE193" i="13"/>
  <c r="AB142" i="13"/>
  <c r="AB207" i="13"/>
  <c r="AD160" i="13"/>
  <c r="AE227" i="13"/>
  <c r="AE141" i="13"/>
  <c r="AB160" i="13"/>
  <c r="Z142" i="13"/>
  <c r="Z207" i="13"/>
  <c r="AE224" i="13"/>
  <c r="AD207" i="13"/>
  <c r="AD141" i="13"/>
  <c r="Z160" i="13"/>
  <c r="Z139" i="13"/>
  <c r="AB136" i="13"/>
  <c r="AD224" i="13"/>
  <c r="AF141" i="13"/>
  <c r="AA160" i="13"/>
  <c r="AB218" i="13"/>
  <c r="AA139" i="13"/>
  <c r="Z136" i="13"/>
  <c r="AF224" i="13"/>
  <c r="AD142" i="13"/>
  <c r="AA169" i="13"/>
  <c r="AB219" i="13"/>
  <c r="AE200" i="13"/>
  <c r="Z161" i="13"/>
  <c r="AF200" i="13"/>
  <c r="Z203" i="13"/>
  <c r="AB161" i="13"/>
  <c r="AB203" i="13"/>
  <c r="AB159" i="13"/>
  <c r="Z159" i="13"/>
  <c r="AD194" i="13"/>
  <c r="AB194" i="13"/>
  <c r="AA159" i="13"/>
  <c r="AE194" i="13"/>
  <c r="AB169" i="13"/>
  <c r="AA194" i="13"/>
  <c r="AE143" i="13"/>
  <c r="AD222" i="13"/>
  <c r="AE144" i="13"/>
  <c r="AE134" i="13"/>
  <c r="AD199" i="13"/>
  <c r="AA144" i="13"/>
  <c r="AD228" i="13"/>
  <c r="AE213" i="13"/>
  <c r="AF199" i="13"/>
  <c r="AB144" i="13"/>
  <c r="AF228" i="13"/>
  <c r="AD213" i="13"/>
  <c r="AE202" i="13"/>
  <c r="Z144" i="13"/>
  <c r="AF197" i="13"/>
  <c r="AE228" i="13"/>
  <c r="AF213" i="13"/>
  <c r="AD202" i="13"/>
  <c r="AE197" i="13"/>
  <c r="AD143" i="13"/>
  <c r="AF222" i="13"/>
  <c r="AF202" i="13"/>
  <c r="AD144" i="13"/>
  <c r="AD197" i="13"/>
  <c r="AF143" i="13"/>
  <c r="AE222" i="13"/>
  <c r="AF144" i="13"/>
  <c r="AD237" i="13"/>
  <c r="Z214" i="13"/>
  <c r="AA155" i="13"/>
  <c r="AE150" i="13"/>
  <c r="AB232" i="13"/>
  <c r="AA210" i="13"/>
  <c r="AA174" i="13"/>
  <c r="AA216" i="13"/>
  <c r="Z232" i="13"/>
  <c r="AB216" i="13"/>
  <c r="AA232" i="13"/>
  <c r="AB170" i="13"/>
  <c r="AB172" i="13"/>
  <c r="Z216" i="13"/>
  <c r="Z176" i="13"/>
  <c r="AA170" i="13"/>
  <c r="Z172" i="13"/>
  <c r="AA176" i="13"/>
  <c r="AF179" i="13"/>
  <c r="AE226" i="13"/>
  <c r="AD145" i="13"/>
  <c r="AA235" i="13"/>
  <c r="AA172" i="13"/>
  <c r="AB176" i="13"/>
  <c r="AE145" i="13"/>
  <c r="Z235" i="13"/>
  <c r="AB126" i="13"/>
  <c r="AA171" i="13"/>
  <c r="AE235" i="13"/>
  <c r="AB235" i="13"/>
  <c r="AB171" i="13"/>
  <c r="Z186" i="13"/>
  <c r="AB238" i="13"/>
  <c r="AD235" i="13"/>
  <c r="AF172" i="13"/>
  <c r="Z171" i="13"/>
  <c r="AA186" i="13"/>
  <c r="Z179" i="13"/>
  <c r="AA238" i="13"/>
  <c r="AF235" i="13"/>
  <c r="AD172" i="13"/>
  <c r="AE170" i="13"/>
  <c r="AB186" i="13"/>
  <c r="AB179" i="13"/>
  <c r="Z238" i="13"/>
  <c r="AD176" i="13"/>
  <c r="AF232" i="13"/>
  <c r="AA179" i="13"/>
  <c r="AD232" i="13"/>
  <c r="Z192" i="13"/>
  <c r="Z126" i="13"/>
  <c r="AB164" i="13"/>
  <c r="AF226" i="13"/>
  <c r="Z174" i="13"/>
  <c r="AD133" i="13"/>
  <c r="AB174" i="13"/>
  <c r="AA198" i="13"/>
  <c r="AB167" i="13"/>
  <c r="AD147" i="13"/>
  <c r="AD158" i="13"/>
  <c r="AE198" i="13"/>
  <c r="AD167" i="13"/>
  <c r="AF133" i="13"/>
  <c r="Z198" i="13"/>
  <c r="AA167" i="13"/>
  <c r="AF147" i="13"/>
  <c r="AF158" i="13"/>
  <c r="AD198" i="13"/>
  <c r="AF167" i="13"/>
  <c r="AE133" i="13"/>
  <c r="AB198" i="13"/>
  <c r="Z167" i="13"/>
  <c r="AE223" i="13"/>
  <c r="AE147" i="13"/>
  <c r="AE158" i="13"/>
  <c r="AF198" i="13"/>
  <c r="AE167" i="13"/>
  <c r="AD223" i="13"/>
  <c r="AD192" i="13"/>
  <c r="Z223" i="13"/>
  <c r="AB158" i="13"/>
  <c r="AF223" i="13"/>
  <c r="AF192" i="13"/>
  <c r="AE126" i="13"/>
  <c r="AE164" i="13"/>
  <c r="AA223" i="13"/>
  <c r="AB133" i="13"/>
  <c r="Z158" i="13"/>
  <c r="AE192" i="13"/>
  <c r="AF126" i="13"/>
  <c r="AD241" i="13"/>
  <c r="AD164" i="13"/>
  <c r="AB223" i="13"/>
  <c r="Z133" i="13"/>
  <c r="AA147" i="13"/>
  <c r="AA158" i="13"/>
  <c r="AA226" i="13"/>
  <c r="AD126" i="13"/>
  <c r="AE174" i="13"/>
  <c r="AF241" i="13"/>
  <c r="AF164" i="13"/>
  <c r="AA192" i="13"/>
  <c r="AA133" i="13"/>
  <c r="Z147" i="13"/>
  <c r="AB226" i="13"/>
  <c r="Z164" i="13"/>
  <c r="AF174" i="13"/>
  <c r="AE241" i="13"/>
  <c r="AB192" i="13"/>
  <c r="AA126" i="13"/>
  <c r="AB147" i="13"/>
  <c r="Z226" i="13"/>
  <c r="AA164" i="13"/>
  <c r="AD174" i="13"/>
  <c r="AD226" i="13"/>
  <c r="AB155" i="13"/>
  <c r="AB214" i="13"/>
  <c r="Z170" i="13"/>
  <c r="AA203" i="13"/>
  <c r="AE172" i="13"/>
  <c r="AF194" i="13"/>
  <c r="AF150" i="13"/>
  <c r="AE237" i="13"/>
  <c r="AE179" i="13"/>
  <c r="AF145" i="13"/>
  <c r="AA168" i="13"/>
  <c r="AD219" i="13"/>
  <c r="AF221" i="13"/>
  <c r="AE138" i="13"/>
  <c r="AD150" i="13"/>
  <c r="AF237" i="13"/>
  <c r="AE211" i="13"/>
  <c r="AD238" i="13"/>
  <c r="AD231" i="13"/>
  <c r="Z221" i="13"/>
  <c r="AB168" i="13"/>
  <c r="AF219" i="13"/>
  <c r="AE221" i="13"/>
  <c r="AF138" i="13"/>
  <c r="AF161" i="13"/>
  <c r="AD171" i="13"/>
  <c r="AE186" i="13"/>
  <c r="AD211" i="13"/>
  <c r="AF238" i="13"/>
  <c r="AF231" i="13"/>
  <c r="AA221" i="13"/>
  <c r="Z168" i="13"/>
  <c r="AE219" i="13"/>
  <c r="AD221" i="13"/>
  <c r="AD138" i="13"/>
  <c r="AE161" i="13"/>
  <c r="AF171" i="13"/>
  <c r="AF186" i="13"/>
  <c r="AE152" i="13"/>
  <c r="AF210" i="13"/>
  <c r="AD146" i="13"/>
  <c r="AF211" i="13"/>
  <c r="AE238" i="13"/>
  <c r="AE231" i="13"/>
  <c r="AB221" i="13"/>
  <c r="AA219" i="13"/>
  <c r="AA237" i="13"/>
  <c r="AB145" i="13"/>
  <c r="AD169" i="13"/>
  <c r="AE176" i="13"/>
  <c r="AD161" i="13"/>
  <c r="AE171" i="13"/>
  <c r="AD186" i="13"/>
  <c r="AD152" i="13"/>
  <c r="AE210" i="13"/>
  <c r="AF146" i="13"/>
  <c r="AD203" i="13"/>
  <c r="Z150" i="13"/>
  <c r="AB237" i="13"/>
  <c r="Z145" i="13"/>
  <c r="AF169" i="13"/>
  <c r="AD216" i="13"/>
  <c r="AE201" i="13"/>
  <c r="AD159" i="13"/>
  <c r="AD155" i="13"/>
  <c r="AF152" i="13"/>
  <c r="AD210" i="13"/>
  <c r="AE146" i="13"/>
  <c r="AF203" i="13"/>
  <c r="AA150" i="13"/>
  <c r="Z219" i="13"/>
  <c r="Z237" i="13"/>
  <c r="AA145" i="13"/>
  <c r="AE169" i="13"/>
  <c r="AF176" i="13"/>
  <c r="AF216" i="13"/>
  <c r="AD201" i="13"/>
  <c r="AF159" i="13"/>
  <c r="AF155" i="13"/>
  <c r="AE214" i="13"/>
  <c r="AD170" i="13"/>
  <c r="AE203" i="13"/>
  <c r="AB150" i="13"/>
  <c r="Z152" i="13"/>
  <c r="Z210" i="13"/>
  <c r="AB146" i="13"/>
  <c r="AA211" i="13"/>
  <c r="AB231" i="13"/>
  <c r="AE216" i="13"/>
  <c r="AF201" i="13"/>
  <c r="AE159" i="13"/>
  <c r="AE155" i="13"/>
  <c r="AD214" i="13"/>
  <c r="AF170" i="13"/>
  <c r="AD168" i="13"/>
  <c r="Z138" i="13"/>
  <c r="AA152" i="13"/>
  <c r="Z146" i="13"/>
  <c r="Z211" i="13"/>
  <c r="Z231" i="13"/>
  <c r="AF214" i="13"/>
  <c r="AF168" i="13"/>
  <c r="AA138" i="13"/>
  <c r="AB152" i="13"/>
  <c r="AB210" i="13"/>
  <c r="AA146" i="13"/>
  <c r="AB211" i="13"/>
  <c r="AA231" i="13"/>
  <c r="AE232" i="13"/>
  <c r="AD179" i="13"/>
  <c r="AE168" i="13"/>
  <c r="AB138" i="13"/>
  <c r="Z155" i="13"/>
  <c r="AA214" i="13"/>
  <c r="AE217" i="13"/>
  <c r="AF166" i="13"/>
  <c r="AB185" i="13"/>
  <c r="AD165" i="13"/>
  <c r="AE156" i="13"/>
  <c r="Z242" i="13"/>
  <c r="AA185" i="13"/>
  <c r="Z166" i="13"/>
  <c r="AA217" i="13"/>
  <c r="AB242" i="13"/>
  <c r="AE165" i="13"/>
  <c r="AD184" i="13"/>
  <c r="AE166" i="13"/>
  <c r="AF217" i="13"/>
  <c r="AF156" i="13"/>
  <c r="AA242" i="13"/>
  <c r="AF165" i="13"/>
  <c r="AA165" i="13"/>
  <c r="AB230" i="13"/>
  <c r="AB244" i="13"/>
  <c r="AB165" i="13"/>
  <c r="AB184" i="13"/>
  <c r="AA163" i="13"/>
  <c r="AE163" i="13"/>
  <c r="Z165" i="13"/>
  <c r="Z184" i="13"/>
  <c r="AA156" i="13"/>
  <c r="Z163" i="13"/>
  <c r="AD163" i="13"/>
  <c r="AA184" i="13"/>
  <c r="AB156" i="13"/>
  <c r="AB163" i="13"/>
  <c r="AF163" i="13"/>
  <c r="AE234" i="13"/>
  <c r="Z156" i="13"/>
  <c r="AF185" i="13"/>
  <c r="AF234" i="13"/>
  <c r="Z162" i="13"/>
  <c r="AA234" i="13"/>
  <c r="AE185" i="13"/>
  <c r="AD234" i="13"/>
  <c r="AB166" i="13"/>
  <c r="AB217" i="13"/>
  <c r="Z234" i="13"/>
  <c r="AF184" i="13"/>
  <c r="AD185" i="13"/>
  <c r="Z185" i="13"/>
  <c r="AA166" i="13"/>
  <c r="Z217" i="13"/>
  <c r="AB234" i="13"/>
  <c r="AE184" i="13"/>
  <c r="AD166" i="13"/>
  <c r="AD217" i="13"/>
  <c r="AD156" i="13"/>
  <c r="AB149" i="13"/>
  <c r="AA124" i="13"/>
  <c r="AD243" i="13"/>
  <c r="AE236" i="13"/>
  <c r="AA243" i="13"/>
  <c r="Z239" i="13"/>
  <c r="Z236" i="13"/>
  <c r="Z208" i="13"/>
  <c r="AA162" i="13"/>
  <c r="Z230" i="13"/>
  <c r="Z244" i="13"/>
  <c r="AE243" i="13"/>
  <c r="AF236" i="13"/>
  <c r="Z243" i="13"/>
  <c r="AB239" i="13"/>
  <c r="AA236" i="13"/>
  <c r="AA208" i="13"/>
  <c r="AB162" i="13"/>
  <c r="AA230" i="13"/>
  <c r="AA244" i="13"/>
  <c r="AE153" i="13"/>
  <c r="AF149" i="13"/>
  <c r="AD239" i="13"/>
  <c r="AE151" i="13"/>
  <c r="AB243" i="13"/>
  <c r="AA239" i="13"/>
  <c r="AB236" i="13"/>
  <c r="AA154" i="13"/>
  <c r="AB205" i="13"/>
  <c r="AD153" i="13"/>
  <c r="AE149" i="13"/>
  <c r="AF239" i="13"/>
  <c r="AD151" i="13"/>
  <c r="AF183" i="13"/>
  <c r="AA153" i="13"/>
  <c r="AB154" i="13"/>
  <c r="Z205" i="13"/>
  <c r="AF153" i="13"/>
  <c r="AD149" i="13"/>
  <c r="AE239" i="13"/>
  <c r="AF151" i="13"/>
  <c r="AE183" i="13"/>
  <c r="AB153" i="13"/>
  <c r="Z154" i="13"/>
  <c r="AA205" i="13"/>
  <c r="AD208" i="13"/>
  <c r="AD132" i="13"/>
  <c r="AD242" i="13"/>
  <c r="Z153" i="13"/>
  <c r="AA151" i="13"/>
  <c r="AA132" i="13"/>
  <c r="AF208" i="13"/>
  <c r="AF132" i="13"/>
  <c r="AF207" i="13"/>
  <c r="AF242" i="13"/>
  <c r="Z151" i="13"/>
  <c r="AB132" i="13"/>
  <c r="AE208" i="13"/>
  <c r="AE132" i="13"/>
  <c r="AE207" i="13"/>
  <c r="AE242" i="13"/>
  <c r="AB151" i="13"/>
  <c r="Z132" i="13"/>
  <c r="AE154" i="13"/>
  <c r="AD205" i="13"/>
  <c r="AE162" i="13"/>
  <c r="AD230" i="13"/>
  <c r="AF244" i="13"/>
  <c r="AF124" i="13"/>
  <c r="Z149" i="13"/>
  <c r="AB124" i="13"/>
  <c r="AD154" i="13"/>
  <c r="AF205" i="13"/>
  <c r="AF162" i="13"/>
  <c r="AF230" i="13"/>
  <c r="AD244" i="13"/>
  <c r="AE124" i="13"/>
  <c r="AA149" i="13"/>
  <c r="Z124" i="13"/>
  <c r="AF154" i="13"/>
  <c r="AE205" i="13"/>
  <c r="AD162" i="13"/>
  <c r="AE230" i="13"/>
  <c r="AE244" i="13"/>
  <c r="AD124" i="13"/>
  <c r="N6" i="13"/>
  <c r="O4" i="12"/>
  <c r="F4" i="12"/>
  <c r="G4" i="12"/>
  <c r="L6" i="10"/>
  <c r="D5" i="10"/>
  <c r="E5" i="10" s="1"/>
  <c r="B22" i="11"/>
  <c r="B21" i="11"/>
  <c r="I4" i="13"/>
  <c r="R4" i="6" l="1"/>
  <c r="B3" i="21"/>
  <c r="D3" i="21" s="1"/>
  <c r="B20" i="11"/>
  <c r="E3" i="11"/>
  <c r="E2" i="11"/>
  <c r="T2" i="11" s="1"/>
  <c r="T6" i="11" s="1"/>
  <c r="E18" i="11" s="1"/>
  <c r="S34" i="18"/>
  <c r="N34" i="18"/>
  <c r="P34" i="18"/>
  <c r="R34" i="18"/>
  <c r="O20" i="18"/>
  <c r="R20" i="18"/>
  <c r="R23" i="18"/>
  <c r="O23" i="18"/>
  <c r="O19" i="18"/>
  <c r="R19" i="18"/>
  <c r="R21" i="18"/>
  <c r="O21" i="18"/>
  <c r="Q22" i="18"/>
  <c r="L21" i="18"/>
  <c r="T21" i="18" s="1"/>
  <c r="U21" i="18" s="1"/>
  <c r="M23" i="18"/>
  <c r="Q20" i="18"/>
  <c r="P19" i="18"/>
  <c r="Q19" i="18"/>
  <c r="Q21" i="18"/>
  <c r="D6" i="6"/>
  <c r="E6" i="6" s="1"/>
  <c r="P4" i="10"/>
  <c r="I7" i="6"/>
  <c r="G5" i="6"/>
  <c r="F5" i="6"/>
  <c r="Z5" i="13"/>
  <c r="AA5" i="13" s="1"/>
  <c r="AB5" i="13" s="1"/>
  <c r="AF4" i="13"/>
  <c r="F4" i="6"/>
  <c r="B24" i="6" s="1"/>
  <c r="G4" i="6"/>
  <c r="Y6" i="13"/>
  <c r="AC6" i="13" s="1"/>
  <c r="D6" i="13"/>
  <c r="E6" i="13" s="1"/>
  <c r="N7" i="13"/>
  <c r="P4" i="12"/>
  <c r="R4" i="12"/>
  <c r="S1" i="12" s="1"/>
  <c r="D6" i="10"/>
  <c r="E6" i="10" s="1"/>
  <c r="L7" i="10"/>
  <c r="G5" i="10"/>
  <c r="F5" i="10"/>
  <c r="F4" i="10"/>
  <c r="G4" i="10"/>
  <c r="K2" i="11" l="1"/>
  <c r="N2" i="11"/>
  <c r="N6" i="11" s="1"/>
  <c r="E16" i="11" s="1"/>
  <c r="Q2" i="11"/>
  <c r="H2" i="11"/>
  <c r="AC2" i="11"/>
  <c r="Z4" i="11"/>
  <c r="Z2" i="11" s="1"/>
  <c r="W4" i="11"/>
  <c r="AF2" i="11"/>
  <c r="AF3" i="11"/>
  <c r="W2" i="11"/>
  <c r="W6" i="11" s="1"/>
  <c r="E19" i="11" s="1"/>
  <c r="AC3" i="11"/>
  <c r="O22" i="18"/>
  <c r="R22" i="18"/>
  <c r="Q23" i="18"/>
  <c r="M21" i="18"/>
  <c r="L22" i="18"/>
  <c r="P22" i="18"/>
  <c r="P23" i="18"/>
  <c r="P21" i="18"/>
  <c r="P20" i="18"/>
  <c r="I8" i="6"/>
  <c r="D8" i="6" s="1"/>
  <c r="E8" i="6" s="1"/>
  <c r="L8" i="10"/>
  <c r="D7" i="6"/>
  <c r="E7" i="6" s="1"/>
  <c r="G5" i="13"/>
  <c r="F5" i="13"/>
  <c r="G6" i="6"/>
  <c r="F6" i="6"/>
  <c r="Z6" i="13"/>
  <c r="AA6" i="13" s="1"/>
  <c r="AB6" i="13" s="1"/>
  <c r="Y7" i="13"/>
  <c r="D7" i="13"/>
  <c r="E7" i="13" s="1"/>
  <c r="N8" i="13"/>
  <c r="D7" i="10"/>
  <c r="E7" i="10" s="1"/>
  <c r="G6" i="10"/>
  <c r="F6" i="10"/>
  <c r="D8" i="10" l="1"/>
  <c r="E8" i="10" s="1"/>
  <c r="L9" i="10"/>
  <c r="I9" i="6"/>
  <c r="D9" i="6" s="1"/>
  <c r="E9" i="6" s="1"/>
  <c r="S19" i="18"/>
  <c r="V19" i="18" s="1"/>
  <c r="N22" i="18"/>
  <c r="M22" i="18"/>
  <c r="T22" i="18"/>
  <c r="U22" i="18" s="1"/>
  <c r="M13" i="18"/>
  <c r="F7" i="13"/>
  <c r="F8" i="6"/>
  <c r="G7" i="6"/>
  <c r="F7" i="6"/>
  <c r="Q4" i="6"/>
  <c r="F6" i="13"/>
  <c r="G6" i="13"/>
  <c r="Z7" i="13"/>
  <c r="AA7" i="13" s="1"/>
  <c r="AB7" i="13" s="1"/>
  <c r="G7" i="13"/>
  <c r="Y8" i="13"/>
  <c r="AC7" i="13"/>
  <c r="D8" i="13"/>
  <c r="E8" i="13" s="1"/>
  <c r="N9" i="13"/>
  <c r="G8" i="6"/>
  <c r="G7" i="10"/>
  <c r="F7" i="10"/>
  <c r="D9" i="10" l="1"/>
  <c r="E9" i="10" s="1"/>
  <c r="L10" i="10"/>
  <c r="L11" i="10" s="1"/>
  <c r="F8" i="10"/>
  <c r="G8" i="10"/>
  <c r="I10" i="6"/>
  <c r="D10" i="6" s="1"/>
  <c r="E10" i="6" s="1"/>
  <c r="S22" i="18"/>
  <c r="V22" i="18" s="1"/>
  <c r="S23" i="18"/>
  <c r="V23" i="18" s="1"/>
  <c r="S20" i="18"/>
  <c r="V20" i="18" s="1"/>
  <c r="S21" i="18"/>
  <c r="V21" i="18" s="1"/>
  <c r="U4" i="13"/>
  <c r="Z8" i="13"/>
  <c r="AA8" i="13" s="1"/>
  <c r="AB8" i="13" s="1"/>
  <c r="Y9" i="13"/>
  <c r="AC8" i="13"/>
  <c r="D9" i="13"/>
  <c r="E9" i="13" s="1"/>
  <c r="F8" i="13"/>
  <c r="G8" i="13"/>
  <c r="N10" i="13"/>
  <c r="F9" i="6"/>
  <c r="G9" i="6"/>
  <c r="D10" i="10"/>
  <c r="E10" i="10" s="1"/>
  <c r="G9" i="10" l="1"/>
  <c r="F9" i="10"/>
  <c r="I11" i="6"/>
  <c r="I12" i="6" s="1"/>
  <c r="V16" i="18"/>
  <c r="G9" i="13"/>
  <c r="G10" i="6"/>
  <c r="F10" i="6"/>
  <c r="F9" i="13"/>
  <c r="Y10" i="13"/>
  <c r="AC9" i="13"/>
  <c r="Z9" i="13"/>
  <c r="AA9" i="13" s="1"/>
  <c r="AB9" i="13" s="1"/>
  <c r="D10" i="13"/>
  <c r="E10" i="13" s="1"/>
  <c r="N11" i="13"/>
  <c r="F10" i="10"/>
  <c r="G10" i="10"/>
  <c r="D11" i="10"/>
  <c r="E11" i="10" s="1"/>
  <c r="L12" i="10"/>
  <c r="D11" i="6" l="1"/>
  <c r="E11" i="6" s="1"/>
  <c r="L4" i="6"/>
  <c r="G2" i="17" s="1"/>
  <c r="F10" i="13"/>
  <c r="Z10" i="13"/>
  <c r="AA10" i="13" s="1"/>
  <c r="AB10" i="13" s="1"/>
  <c r="Y11" i="13"/>
  <c r="AC10" i="13"/>
  <c r="D11" i="13"/>
  <c r="E11" i="13" s="1"/>
  <c r="G10" i="13"/>
  <c r="N12" i="13"/>
  <c r="D12" i="6"/>
  <c r="E12" i="6" s="1"/>
  <c r="I13" i="6"/>
  <c r="F11" i="10"/>
  <c r="D12" i="10"/>
  <c r="E12" i="10" s="1"/>
  <c r="G11" i="10"/>
  <c r="L13" i="10"/>
  <c r="G11" i="6" l="1"/>
  <c r="F11" i="6"/>
  <c r="G11" i="13"/>
  <c r="Z11" i="13"/>
  <c r="AA11" i="13" s="1"/>
  <c r="AB11" i="13" s="1"/>
  <c r="I14" i="6"/>
  <c r="F11" i="13"/>
  <c r="Y12" i="13"/>
  <c r="AC11" i="13"/>
  <c r="D12" i="13"/>
  <c r="E12" i="13" s="1"/>
  <c r="N13" i="13"/>
  <c r="D13" i="6"/>
  <c r="E13" i="6" s="1"/>
  <c r="F12" i="6"/>
  <c r="L14" i="10"/>
  <c r="F12" i="10"/>
  <c r="G12" i="10"/>
  <c r="D13" i="10"/>
  <c r="E13" i="10" s="1"/>
  <c r="D14" i="6" l="1"/>
  <c r="E14" i="6" s="1"/>
  <c r="Z12" i="13"/>
  <c r="AA12" i="13" s="1"/>
  <c r="AB12" i="13" s="1"/>
  <c r="I15" i="6"/>
  <c r="N14" i="13"/>
  <c r="Y13" i="13"/>
  <c r="AF12" i="13" s="1"/>
  <c r="AC12" i="13"/>
  <c r="D13" i="13"/>
  <c r="E13" i="13" s="1"/>
  <c r="F12" i="13"/>
  <c r="G13" i="6"/>
  <c r="F13" i="6"/>
  <c r="L15" i="10"/>
  <c r="D14" i="10"/>
  <c r="E14" i="10" s="1"/>
  <c r="G13" i="10"/>
  <c r="F13" i="10"/>
  <c r="D15" i="10" l="1"/>
  <c r="E15" i="10" s="1"/>
  <c r="F14" i="6"/>
  <c r="G14" i="6"/>
  <c r="D15" i="6"/>
  <c r="E15" i="6" s="1"/>
  <c r="D14" i="13"/>
  <c r="E14" i="13" s="1"/>
  <c r="Z13" i="13"/>
  <c r="AA13" i="13" s="1"/>
  <c r="AB13" i="13" s="1"/>
  <c r="I16" i="6"/>
  <c r="N15" i="13"/>
  <c r="Y14" i="13"/>
  <c r="AF13" i="13" s="1"/>
  <c r="AC13" i="13"/>
  <c r="F13" i="13"/>
  <c r="G13" i="13"/>
  <c r="L16" i="10"/>
  <c r="F14" i="10"/>
  <c r="G14" i="10"/>
  <c r="G15" i="10" l="1"/>
  <c r="F15" i="10"/>
  <c r="D15" i="13"/>
  <c r="E15" i="13" s="1"/>
  <c r="F15" i="6"/>
  <c r="G15" i="6"/>
  <c r="D16" i="6"/>
  <c r="E16" i="6" s="1"/>
  <c r="G14" i="13"/>
  <c r="F14" i="13"/>
  <c r="I17" i="6"/>
  <c r="Z14" i="13"/>
  <c r="AA14" i="13" s="1"/>
  <c r="AB14" i="13" s="1"/>
  <c r="N16" i="13"/>
  <c r="Y15" i="13"/>
  <c r="AF14" i="13" s="1"/>
  <c r="AC14" i="13"/>
  <c r="L17" i="10"/>
  <c r="D16" i="10"/>
  <c r="E16" i="10" s="1"/>
  <c r="F15" i="13" l="1"/>
  <c r="G16" i="6"/>
  <c r="D17" i="10"/>
  <c r="E17" i="10" s="1"/>
  <c r="G15" i="13"/>
  <c r="D16" i="13"/>
  <c r="E16" i="13" s="1"/>
  <c r="F16" i="6"/>
  <c r="D17" i="6"/>
  <c r="E17" i="6" s="1"/>
  <c r="L18" i="10"/>
  <c r="N17" i="13"/>
  <c r="I18" i="6"/>
  <c r="Y16" i="13"/>
  <c r="AC15" i="13"/>
  <c r="Z15" i="13"/>
  <c r="AA15" i="13" s="1"/>
  <c r="AB15" i="13" s="1"/>
  <c r="F16" i="10"/>
  <c r="G16" i="10"/>
  <c r="F17" i="10" l="1"/>
  <c r="G17" i="10"/>
  <c r="G16" i="13"/>
  <c r="G17" i="6"/>
  <c r="L19" i="10"/>
  <c r="F16" i="13"/>
  <c r="F17" i="6"/>
  <c r="D17" i="13"/>
  <c r="E17" i="13" s="1"/>
  <c r="D18" i="10"/>
  <c r="E18" i="10" s="1"/>
  <c r="Z16" i="13"/>
  <c r="AA16" i="13" s="1"/>
  <c r="AB16" i="13" s="1"/>
  <c r="N18" i="13"/>
  <c r="I19" i="6"/>
  <c r="Y17" i="13"/>
  <c r="AF16" i="13" s="1"/>
  <c r="AC16" i="13"/>
  <c r="L20" i="10" l="1"/>
  <c r="L21" i="10" s="1"/>
  <c r="D19" i="10"/>
  <c r="E19" i="10" s="1"/>
  <c r="F17" i="13"/>
  <c r="G17" i="13"/>
  <c r="G18" i="10"/>
  <c r="F18" i="10"/>
  <c r="D18" i="13"/>
  <c r="E18" i="13" s="1"/>
  <c r="D19" i="6"/>
  <c r="E19" i="6" s="1"/>
  <c r="N19" i="13"/>
  <c r="I20" i="6"/>
  <c r="Y18" i="13"/>
  <c r="AC17" i="13"/>
  <c r="Z17" i="13"/>
  <c r="AA17" i="13" s="1"/>
  <c r="AB17" i="13" s="1"/>
  <c r="D20" i="10" l="1"/>
  <c r="E20" i="10" s="1"/>
  <c r="F19" i="10"/>
  <c r="G19" i="10"/>
  <c r="G19" i="6"/>
  <c r="F18" i="13"/>
  <c r="G18" i="13"/>
  <c r="D19" i="13"/>
  <c r="E19" i="13" s="1"/>
  <c r="F19" i="6"/>
  <c r="D20" i="6"/>
  <c r="E20" i="6" s="1"/>
  <c r="N20" i="13"/>
  <c r="I21" i="6"/>
  <c r="Z18" i="13"/>
  <c r="AA18" i="13" s="1"/>
  <c r="AB18" i="13" s="1"/>
  <c r="Y19" i="13"/>
  <c r="AC18" i="13"/>
  <c r="D21" i="10"/>
  <c r="E21" i="10" s="1"/>
  <c r="L22" i="10"/>
  <c r="F20" i="10" l="1"/>
  <c r="G20" i="10"/>
  <c r="G19" i="13"/>
  <c r="G20" i="6"/>
  <c r="F19" i="13"/>
  <c r="F20" i="6"/>
  <c r="D20" i="13"/>
  <c r="E20" i="13" s="1"/>
  <c r="D21" i="6"/>
  <c r="E21" i="6" s="1"/>
  <c r="Z19" i="13"/>
  <c r="AA19" i="13" s="1"/>
  <c r="AB19" i="13" s="1"/>
  <c r="AF18" i="13"/>
  <c r="N21" i="13"/>
  <c r="I22" i="6"/>
  <c r="Y20" i="13"/>
  <c r="AC19" i="13"/>
  <c r="D22" i="10"/>
  <c r="E22" i="10" s="1"/>
  <c r="L23" i="10"/>
  <c r="G21" i="10"/>
  <c r="F21" i="10"/>
  <c r="G21" i="6" l="1"/>
  <c r="G20" i="13"/>
  <c r="F20" i="13"/>
  <c r="D21" i="13"/>
  <c r="E21" i="13" s="1"/>
  <c r="F21" i="6"/>
  <c r="D22" i="6"/>
  <c r="E22" i="6" s="1"/>
  <c r="Z20" i="13"/>
  <c r="AA20" i="13" s="1"/>
  <c r="AB20" i="13" s="1"/>
  <c r="I23" i="6"/>
  <c r="N22" i="13"/>
  <c r="Y21" i="13"/>
  <c r="AC20" i="13"/>
  <c r="D23" i="10"/>
  <c r="L24" i="10"/>
  <c r="F22" i="10"/>
  <c r="G22" i="10"/>
  <c r="N4" i="10" l="1"/>
  <c r="F21" i="13"/>
  <c r="G22" i="6"/>
  <c r="I24" i="6"/>
  <c r="G21" i="13"/>
  <c r="D22" i="13"/>
  <c r="E22" i="13" s="1"/>
  <c r="F22" i="6"/>
  <c r="D23" i="6"/>
  <c r="Z21" i="13"/>
  <c r="AA21" i="13" s="1"/>
  <c r="AB21" i="13" s="1"/>
  <c r="AF20" i="13"/>
  <c r="N23" i="13"/>
  <c r="Y22" i="13"/>
  <c r="AF21" i="13" s="1"/>
  <c r="AC21" i="13"/>
  <c r="L25" i="10"/>
  <c r="M5" i="10" l="1"/>
  <c r="O5" i="10" s="1"/>
  <c r="S5" i="10" s="1"/>
  <c r="N5" i="10"/>
  <c r="Q4" i="10"/>
  <c r="R4" i="10" s="1"/>
  <c r="I25" i="6"/>
  <c r="I26" i="6" s="1"/>
  <c r="N24" i="13"/>
  <c r="G22" i="13"/>
  <c r="F22" i="13"/>
  <c r="D23" i="13"/>
  <c r="Z22" i="13"/>
  <c r="AA22" i="13" s="1"/>
  <c r="AB22" i="13" s="1"/>
  <c r="Y23" i="13"/>
  <c r="AF22" i="13" s="1"/>
  <c r="AC22" i="13"/>
  <c r="L26" i="10"/>
  <c r="M6" i="10" l="1"/>
  <c r="O6" i="10" s="1"/>
  <c r="L5" i="21" s="1"/>
  <c r="N6" i="10"/>
  <c r="B24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U4" i="10"/>
  <c r="T4" i="10" s="1"/>
  <c r="L4" i="21"/>
  <c r="N4" i="21" s="1"/>
  <c r="N25" i="13"/>
  <c r="P5" i="10"/>
  <c r="Q5" i="10"/>
  <c r="R5" i="10" s="1"/>
  <c r="N26" i="13"/>
  <c r="I27" i="6"/>
  <c r="Z23" i="13"/>
  <c r="AA23" i="13" s="1"/>
  <c r="AB23" i="13" s="1"/>
  <c r="Y24" i="13"/>
  <c r="AC23" i="13"/>
  <c r="L27" i="10"/>
  <c r="U5" i="10" l="1"/>
  <c r="T5" i="10" s="1"/>
  <c r="N5" i="21"/>
  <c r="S6" i="10"/>
  <c r="N7" i="10"/>
  <c r="M7" i="10"/>
  <c r="O7" i="10" s="1"/>
  <c r="L6" i="21" s="1"/>
  <c r="N6" i="21" s="1"/>
  <c r="T4" i="13"/>
  <c r="W4" i="13" s="1"/>
  <c r="Q4" i="13"/>
  <c r="R4" i="13" s="1"/>
  <c r="S5" i="13"/>
  <c r="O5" i="13"/>
  <c r="V5" i="13" s="1"/>
  <c r="U5" i="13" s="1"/>
  <c r="P25" i="13"/>
  <c r="V4" i="10"/>
  <c r="M3" i="21" s="1"/>
  <c r="G3" i="21"/>
  <c r="I3" i="21" s="1"/>
  <c r="Q6" i="10"/>
  <c r="R6" i="10" s="1"/>
  <c r="P6" i="10"/>
  <c r="I28" i="6"/>
  <c r="N27" i="13"/>
  <c r="Z24" i="13"/>
  <c r="AA24" i="13" s="1"/>
  <c r="AB24" i="13" s="1"/>
  <c r="AF23" i="13"/>
  <c r="Y25" i="13"/>
  <c r="AF24" i="13" s="1"/>
  <c r="AC24" i="13"/>
  <c r="L28" i="10"/>
  <c r="J4" i="13"/>
  <c r="M8" i="10" l="1"/>
  <c r="O8" i="10" s="1"/>
  <c r="N8" i="10"/>
  <c r="V5" i="10"/>
  <c r="M4" i="21" s="1"/>
  <c r="U6" i="10"/>
  <c r="T6" i="10" s="1"/>
  <c r="S7" i="10"/>
  <c r="L5" i="13"/>
  <c r="P26" i="13"/>
  <c r="P7" i="10"/>
  <c r="Q7" i="10"/>
  <c r="R7" i="10" s="1"/>
  <c r="N28" i="13"/>
  <c r="I29" i="6"/>
  <c r="Y26" i="13"/>
  <c r="AF25" i="13" s="1"/>
  <c r="AC25" i="13"/>
  <c r="Z25" i="13"/>
  <c r="AA25" i="13" s="1"/>
  <c r="AB25" i="13" s="1"/>
  <c r="L29" i="10"/>
  <c r="M9" i="10" l="1"/>
  <c r="O9" i="10" s="1"/>
  <c r="N9" i="10"/>
  <c r="V6" i="10"/>
  <c r="M5" i="21" s="1"/>
  <c r="P27" i="13"/>
  <c r="U7" i="10"/>
  <c r="T7" i="10" s="1"/>
  <c r="L7" i="21"/>
  <c r="N7" i="21" s="1"/>
  <c r="P8" i="10"/>
  <c r="Q8" i="10"/>
  <c r="R8" i="10" s="1"/>
  <c r="S8" i="10"/>
  <c r="N29" i="13"/>
  <c r="I30" i="6"/>
  <c r="Z26" i="13"/>
  <c r="AA26" i="13" s="1"/>
  <c r="AB26" i="13" s="1"/>
  <c r="Y27" i="13"/>
  <c r="AF26" i="13" s="1"/>
  <c r="AC26" i="13"/>
  <c r="L30" i="10"/>
  <c r="I5" i="13"/>
  <c r="N10" i="10" l="1"/>
  <c r="M10" i="10"/>
  <c r="O10" i="10" s="1"/>
  <c r="P28" i="13"/>
  <c r="V7" i="10"/>
  <c r="M6" i="21" s="1"/>
  <c r="U8" i="10"/>
  <c r="T8" i="10" s="1"/>
  <c r="L8" i="21"/>
  <c r="G4" i="21"/>
  <c r="I4" i="21" s="1"/>
  <c r="P9" i="10"/>
  <c r="S9" i="10"/>
  <c r="Q9" i="10"/>
  <c r="R9" i="10" s="1"/>
  <c r="I31" i="6"/>
  <c r="N30" i="13"/>
  <c r="Z27" i="13"/>
  <c r="AA27" i="13" s="1"/>
  <c r="AB27" i="13" s="1"/>
  <c r="Y28" i="13"/>
  <c r="AC27" i="13"/>
  <c r="L31" i="10"/>
  <c r="N11" i="10" l="1"/>
  <c r="M11" i="10"/>
  <c r="O11" i="10" s="1"/>
  <c r="P29" i="13"/>
  <c r="N8" i="21"/>
  <c r="V8" i="10"/>
  <c r="M7" i="21" s="1"/>
  <c r="U9" i="10"/>
  <c r="V9" i="10" s="1"/>
  <c r="M8" i="21" s="1"/>
  <c r="L9" i="21"/>
  <c r="N9" i="21" s="1"/>
  <c r="S10" i="10"/>
  <c r="P10" i="10"/>
  <c r="Q10" i="10"/>
  <c r="R10" i="10" s="1"/>
  <c r="N31" i="13"/>
  <c r="I32" i="6"/>
  <c r="Z28" i="13"/>
  <c r="AA28" i="13" s="1"/>
  <c r="AB28" i="13" s="1"/>
  <c r="Y29" i="13"/>
  <c r="AC28" i="13"/>
  <c r="L32" i="10"/>
  <c r="M12" i="10" l="1"/>
  <c r="O12" i="10" s="1"/>
  <c r="U11" i="10" s="1"/>
  <c r="N12" i="10"/>
  <c r="P30" i="13"/>
  <c r="T9" i="10"/>
  <c r="U10" i="10"/>
  <c r="T10" i="10" s="1"/>
  <c r="L10" i="21"/>
  <c r="N10" i="21" s="1"/>
  <c r="S11" i="10"/>
  <c r="P11" i="10"/>
  <c r="Q11" i="10"/>
  <c r="R11" i="10" s="1"/>
  <c r="N32" i="13"/>
  <c r="I33" i="6"/>
  <c r="Y30" i="13"/>
  <c r="AC29" i="13"/>
  <c r="Z29" i="13"/>
  <c r="AA29" i="13" s="1"/>
  <c r="AB29" i="13" s="1"/>
  <c r="L33" i="10"/>
  <c r="M13" i="10" l="1"/>
  <c r="O13" i="10" s="1"/>
  <c r="L12" i="21" s="1"/>
  <c r="N13" i="10"/>
  <c r="T11" i="10"/>
  <c r="P31" i="13"/>
  <c r="V10" i="10"/>
  <c r="M9" i="21" s="1"/>
  <c r="V11" i="10"/>
  <c r="Q12" i="10"/>
  <c r="R12" i="10" s="1"/>
  <c r="L11" i="21"/>
  <c r="M10" i="21"/>
  <c r="P12" i="10"/>
  <c r="S12" i="10"/>
  <c r="I34" i="6"/>
  <c r="N33" i="13"/>
  <c r="Z30" i="13"/>
  <c r="AA30" i="13" s="1"/>
  <c r="AB30" i="13" s="1"/>
  <c r="Y31" i="13"/>
  <c r="AC30" i="13"/>
  <c r="L34" i="10"/>
  <c r="M14" i="10" l="1"/>
  <c r="O14" i="10" s="1"/>
  <c r="L13" i="21" s="1"/>
  <c r="N13" i="21" s="1"/>
  <c r="N14" i="10"/>
  <c r="P32" i="13"/>
  <c r="U12" i="10"/>
  <c r="T12" i="10" s="1"/>
  <c r="N11" i="21"/>
  <c r="N12" i="21" s="1"/>
  <c r="S13" i="10"/>
  <c r="P13" i="10"/>
  <c r="Q13" i="10"/>
  <c r="R13" i="10" s="1"/>
  <c r="T8" i="13"/>
  <c r="S9" i="13"/>
  <c r="O9" i="13"/>
  <c r="I35" i="6"/>
  <c r="N34" i="13"/>
  <c r="Z31" i="13"/>
  <c r="AA31" i="13" s="1"/>
  <c r="AB31" i="13" s="1"/>
  <c r="Y32" i="13"/>
  <c r="Y33" i="13" s="1"/>
  <c r="AC31" i="13"/>
  <c r="L35" i="10"/>
  <c r="M15" i="10" l="1"/>
  <c r="O15" i="10" s="1"/>
  <c r="L14" i="21" s="1"/>
  <c r="N14" i="21" s="1"/>
  <c r="N15" i="10"/>
  <c r="P33" i="13"/>
  <c r="V12" i="10"/>
  <c r="M11" i="21" s="1"/>
  <c r="U13" i="10"/>
  <c r="T13" i="10" s="1"/>
  <c r="M13" i="21"/>
  <c r="S14" i="10"/>
  <c r="P14" i="10"/>
  <c r="Q14" i="10"/>
  <c r="R14" i="10" s="1"/>
  <c r="V9" i="13"/>
  <c r="N35" i="13"/>
  <c r="I36" i="6"/>
  <c r="Z32" i="13"/>
  <c r="Z33" i="13" s="1"/>
  <c r="AA33" i="13" s="1"/>
  <c r="AB33" i="13" s="1"/>
  <c r="Y34" i="13"/>
  <c r="AC32" i="13"/>
  <c r="AC33" i="13" s="1"/>
  <c r="L36" i="10"/>
  <c r="M16" i="10" l="1"/>
  <c r="O16" i="10" s="1"/>
  <c r="L15" i="21" s="1"/>
  <c r="N15" i="21" s="1"/>
  <c r="N16" i="10"/>
  <c r="P34" i="13"/>
  <c r="U14" i="10"/>
  <c r="T14" i="10" s="1"/>
  <c r="V13" i="10"/>
  <c r="M12" i="21" s="1"/>
  <c r="M14" i="21"/>
  <c r="Q9" i="13"/>
  <c r="R9" i="13" s="1"/>
  <c r="S15" i="10"/>
  <c r="Q15" i="10"/>
  <c r="R15" i="10" s="1"/>
  <c r="P15" i="10"/>
  <c r="AA32" i="13"/>
  <c r="AB32" i="13" s="1"/>
  <c r="T9" i="13"/>
  <c r="W9" i="13" s="1"/>
  <c r="S10" i="13"/>
  <c r="O10" i="13"/>
  <c r="AC34" i="13"/>
  <c r="N36" i="13"/>
  <c r="I37" i="6"/>
  <c r="Y35" i="13"/>
  <c r="Z34" i="13"/>
  <c r="L37" i="10"/>
  <c r="M17" i="10" l="1"/>
  <c r="O17" i="10" s="1"/>
  <c r="L16" i="21" s="1"/>
  <c r="N16" i="21" s="1"/>
  <c r="N17" i="10"/>
  <c r="P35" i="13"/>
  <c r="U15" i="10"/>
  <c r="V15" i="10" s="1"/>
  <c r="V14" i="10"/>
  <c r="M15" i="21"/>
  <c r="S16" i="10"/>
  <c r="Q16" i="10"/>
  <c r="R16" i="10" s="1"/>
  <c r="P16" i="10"/>
  <c r="V10" i="13"/>
  <c r="AC35" i="13"/>
  <c r="N37" i="13"/>
  <c r="I38" i="6"/>
  <c r="Y36" i="13"/>
  <c r="Z35" i="13"/>
  <c r="AA35" i="13" s="1"/>
  <c r="AB35" i="13" s="1"/>
  <c r="AF34" i="13"/>
  <c r="AA34" i="13"/>
  <c r="AB34" i="13" s="1"/>
  <c r="L38" i="10"/>
  <c r="M18" i="10" l="1"/>
  <c r="O18" i="10" s="1"/>
  <c r="L17" i="21" s="1"/>
  <c r="N17" i="21" s="1"/>
  <c r="N18" i="10"/>
  <c r="P36" i="13"/>
  <c r="T15" i="10"/>
  <c r="U16" i="10"/>
  <c r="V16" i="10" s="1"/>
  <c r="M16" i="21"/>
  <c r="Q10" i="13"/>
  <c r="R10" i="13" s="1"/>
  <c r="S17" i="10"/>
  <c r="P17" i="10"/>
  <c r="Q17" i="10"/>
  <c r="R17" i="10" s="1"/>
  <c r="T10" i="13"/>
  <c r="W10" i="13" s="1"/>
  <c r="S11" i="13"/>
  <c r="O11" i="13"/>
  <c r="AC36" i="13"/>
  <c r="N38" i="13"/>
  <c r="I39" i="6"/>
  <c r="Y37" i="13"/>
  <c r="AF36" i="13" s="1"/>
  <c r="Z36" i="13"/>
  <c r="L39" i="10"/>
  <c r="M19" i="10" l="1"/>
  <c r="O19" i="10" s="1"/>
  <c r="L18" i="21" s="1"/>
  <c r="N18" i="21" s="1"/>
  <c r="N19" i="10"/>
  <c r="U17" i="10"/>
  <c r="V17" i="10" s="1"/>
  <c r="P37" i="13"/>
  <c r="T16" i="10"/>
  <c r="M17" i="21"/>
  <c r="S18" i="10"/>
  <c r="P18" i="10"/>
  <c r="Q18" i="10"/>
  <c r="R18" i="10" s="1"/>
  <c r="V11" i="13"/>
  <c r="AC37" i="13"/>
  <c r="N39" i="13"/>
  <c r="I40" i="6"/>
  <c r="Y38" i="13"/>
  <c r="Z37" i="13"/>
  <c r="AA37" i="13" s="1"/>
  <c r="AB37" i="13" s="1"/>
  <c r="AA36" i="13"/>
  <c r="AB36" i="13" s="1"/>
  <c r="L40" i="10"/>
  <c r="N20" i="10" l="1"/>
  <c r="M20" i="10"/>
  <c r="O20" i="10" s="1"/>
  <c r="L19" i="21" s="1"/>
  <c r="U18" i="10"/>
  <c r="V18" i="10" s="1"/>
  <c r="T17" i="10"/>
  <c r="P38" i="13"/>
  <c r="M18" i="21"/>
  <c r="S19" i="10"/>
  <c r="P19" i="10"/>
  <c r="Q19" i="10"/>
  <c r="R19" i="10" s="1"/>
  <c r="Q11" i="13"/>
  <c r="R11" i="13" s="1"/>
  <c r="T11" i="13"/>
  <c r="W11" i="13" s="1"/>
  <c r="S12" i="13"/>
  <c r="O12" i="13"/>
  <c r="AC38" i="13"/>
  <c r="AF37" i="13"/>
  <c r="I41" i="6"/>
  <c r="N40" i="13"/>
  <c r="Y39" i="13"/>
  <c r="Z38" i="13"/>
  <c r="L41" i="10"/>
  <c r="M21" i="10" l="1"/>
  <c r="O21" i="10" s="1"/>
  <c r="L20" i="21" s="1"/>
  <c r="N20" i="21" s="1"/>
  <c r="N21" i="10"/>
  <c r="U19" i="10"/>
  <c r="V19" i="10" s="1"/>
  <c r="T18" i="10"/>
  <c r="P39" i="13"/>
  <c r="N19" i="21"/>
  <c r="M19" i="21"/>
  <c r="V12" i="13"/>
  <c r="S20" i="10"/>
  <c r="P20" i="10"/>
  <c r="Q20" i="10"/>
  <c r="R20" i="10" s="1"/>
  <c r="AC39" i="13"/>
  <c r="I42" i="6"/>
  <c r="N41" i="13"/>
  <c r="AF38" i="13"/>
  <c r="Y40" i="13"/>
  <c r="AF39" i="13" s="1"/>
  <c r="Z39" i="13"/>
  <c r="AA39" i="13" s="1"/>
  <c r="AB39" i="13" s="1"/>
  <c r="AA38" i="13"/>
  <c r="AB38" i="13" s="1"/>
  <c r="L42" i="10"/>
  <c r="M22" i="10" l="1"/>
  <c r="O22" i="10" s="1"/>
  <c r="L21" i="21" s="1"/>
  <c r="N21" i="21" s="1"/>
  <c r="N22" i="10"/>
  <c r="U20" i="10"/>
  <c r="V20" i="10" s="1"/>
  <c r="T19" i="10"/>
  <c r="P40" i="13"/>
  <c r="M20" i="21"/>
  <c r="Q12" i="13"/>
  <c r="R12" i="13" s="1"/>
  <c r="S21" i="10"/>
  <c r="Q21" i="10"/>
  <c r="R21" i="10" s="1"/>
  <c r="P21" i="10"/>
  <c r="T12" i="13"/>
  <c r="W12" i="13" s="1"/>
  <c r="O13" i="13"/>
  <c r="S13" i="13"/>
  <c r="I43" i="6"/>
  <c r="I44" i="6" s="1"/>
  <c r="N42" i="13"/>
  <c r="AC40" i="13"/>
  <c r="Y41" i="13"/>
  <c r="AF40" i="13" s="1"/>
  <c r="Z40" i="13"/>
  <c r="L43" i="10"/>
  <c r="I45" i="6" l="1"/>
  <c r="M23" i="10"/>
  <c r="O23" i="10" s="1"/>
  <c r="L22" i="21" s="1"/>
  <c r="N22" i="21" s="1"/>
  <c r="N23" i="10"/>
  <c r="T20" i="10"/>
  <c r="U21" i="10"/>
  <c r="V21" i="10" s="1"/>
  <c r="P41" i="13"/>
  <c r="M21" i="21"/>
  <c r="V13" i="13"/>
  <c r="S22" i="10"/>
  <c r="Q22" i="10"/>
  <c r="R22" i="10" s="1"/>
  <c r="P22" i="10"/>
  <c r="L44" i="10"/>
  <c r="N43" i="13"/>
  <c r="AC41" i="13"/>
  <c r="Y42" i="13"/>
  <c r="Z41" i="13"/>
  <c r="AA41" i="13" s="1"/>
  <c r="AB41" i="13" s="1"/>
  <c r="AA40" i="13"/>
  <c r="AB40" i="13" s="1"/>
  <c r="I46" i="6" l="1"/>
  <c r="M24" i="10"/>
  <c r="O24" i="10" s="1"/>
  <c r="L23" i="21" s="1"/>
  <c r="N23" i="21" s="1"/>
  <c r="N24" i="10"/>
  <c r="T21" i="10"/>
  <c r="U22" i="10"/>
  <c r="V22" i="10" s="1"/>
  <c r="P42" i="13"/>
  <c r="M22" i="21"/>
  <c r="S23" i="10"/>
  <c r="P23" i="10"/>
  <c r="Q23" i="10"/>
  <c r="R23" i="10" s="1"/>
  <c r="Q13" i="13"/>
  <c r="R13" i="13" s="1"/>
  <c r="T13" i="13"/>
  <c r="W13" i="13" s="1"/>
  <c r="S14" i="13"/>
  <c r="O14" i="13"/>
  <c r="AC42" i="13"/>
  <c r="AF41" i="13"/>
  <c r="N44" i="13"/>
  <c r="L45" i="10"/>
  <c r="Y43" i="13"/>
  <c r="AF42" i="13" s="1"/>
  <c r="Z42" i="13"/>
  <c r="AA42" i="13" s="1"/>
  <c r="AB42" i="13" s="1"/>
  <c r="I47" i="6" l="1"/>
  <c r="M25" i="10"/>
  <c r="O25" i="10" s="1"/>
  <c r="L24" i="21" s="1"/>
  <c r="N24" i="21" s="1"/>
  <c r="N25" i="10"/>
  <c r="T22" i="10"/>
  <c r="U23" i="10"/>
  <c r="V23" i="10" s="1"/>
  <c r="P43" i="13"/>
  <c r="S44" i="13" s="1"/>
  <c r="M23" i="21"/>
  <c r="V14" i="13"/>
  <c r="S24" i="10"/>
  <c r="Q24" i="10"/>
  <c r="R24" i="10" s="1"/>
  <c r="P24" i="10"/>
  <c r="N45" i="13"/>
  <c r="L46" i="10"/>
  <c r="AC43" i="13"/>
  <c r="Y44" i="13"/>
  <c r="AF43" i="13" s="1"/>
  <c r="Z43" i="13"/>
  <c r="AA43" i="13" s="1"/>
  <c r="AB43" i="13" s="1"/>
  <c r="I48" i="6" l="1"/>
  <c r="N26" i="10"/>
  <c r="M26" i="10"/>
  <c r="O26" i="10" s="1"/>
  <c r="L25" i="21" s="1"/>
  <c r="N25" i="21" s="1"/>
  <c r="U24" i="10"/>
  <c r="O44" i="13"/>
  <c r="V44" i="13" s="1"/>
  <c r="P44" i="13"/>
  <c r="T44" i="13" s="1"/>
  <c r="T23" i="10"/>
  <c r="M24" i="21"/>
  <c r="Q14" i="13"/>
  <c r="R14" i="13" s="1"/>
  <c r="S25" i="10"/>
  <c r="Q25" i="10"/>
  <c r="R25" i="10" s="1"/>
  <c r="P25" i="10"/>
  <c r="T14" i="13"/>
  <c r="W14" i="13" s="1"/>
  <c r="O15" i="13"/>
  <c r="S15" i="13"/>
  <c r="N46" i="13"/>
  <c r="L47" i="10"/>
  <c r="AC44" i="13"/>
  <c r="Y45" i="13"/>
  <c r="Y46" i="13" s="1"/>
  <c r="Z44" i="13"/>
  <c r="AA44" i="13" s="1"/>
  <c r="AB44" i="13" s="1"/>
  <c r="I49" i="6" l="1"/>
  <c r="M27" i="10"/>
  <c r="O27" i="10" s="1"/>
  <c r="L26" i="21" s="1"/>
  <c r="N26" i="21" s="1"/>
  <c r="N27" i="10"/>
  <c r="U25" i="10"/>
  <c r="V25" i="10" s="1"/>
  <c r="T24" i="10"/>
  <c r="V24" i="10"/>
  <c r="O45" i="13"/>
  <c r="V45" i="13" s="1"/>
  <c r="S45" i="13"/>
  <c r="P45" i="13"/>
  <c r="T45" i="13" s="1"/>
  <c r="M25" i="21"/>
  <c r="T43" i="13"/>
  <c r="V15" i="13"/>
  <c r="S26" i="10"/>
  <c r="P26" i="10"/>
  <c r="Q26" i="10"/>
  <c r="R26" i="10" s="1"/>
  <c r="AF44" i="13"/>
  <c r="N47" i="13"/>
  <c r="L48" i="10"/>
  <c r="AC45" i="13"/>
  <c r="AC46" i="13" s="1"/>
  <c r="Y47" i="13"/>
  <c r="Y48" i="13" s="1"/>
  <c r="Z45" i="13"/>
  <c r="AA45" i="13" s="1"/>
  <c r="AB45" i="13" s="1"/>
  <c r="I50" i="6" l="1"/>
  <c r="M28" i="10"/>
  <c r="O28" i="10" s="1"/>
  <c r="L27" i="21" s="1"/>
  <c r="N27" i="21" s="1"/>
  <c r="N28" i="10"/>
  <c r="U26" i="10"/>
  <c r="V26" i="10" s="1"/>
  <c r="T25" i="10"/>
  <c r="O46" i="13"/>
  <c r="V46" i="13" s="1"/>
  <c r="P46" i="13"/>
  <c r="T46" i="13" s="1"/>
  <c r="S46" i="13"/>
  <c r="M26" i="21"/>
  <c r="Q44" i="13"/>
  <c r="R44" i="13" s="1"/>
  <c r="S27" i="10"/>
  <c r="Q27" i="10"/>
  <c r="R27" i="10" s="1"/>
  <c r="P27" i="10"/>
  <c r="Q15" i="13"/>
  <c r="R15" i="13" s="1"/>
  <c r="T15" i="13"/>
  <c r="W15" i="13" s="1"/>
  <c r="S16" i="13"/>
  <c r="O16" i="13"/>
  <c r="W44" i="13"/>
  <c r="N48" i="13"/>
  <c r="L49" i="10"/>
  <c r="Y49" i="13"/>
  <c r="AF46" i="13"/>
  <c r="AC47" i="13"/>
  <c r="Z46" i="13"/>
  <c r="AA46" i="13" s="1"/>
  <c r="AB46" i="13" s="1"/>
  <c r="I51" i="6" l="1"/>
  <c r="M29" i="10"/>
  <c r="O29" i="10" s="1"/>
  <c r="L28" i="21" s="1"/>
  <c r="N28" i="21" s="1"/>
  <c r="N29" i="10"/>
  <c r="T26" i="10"/>
  <c r="U27" i="10"/>
  <c r="T27" i="10" s="1"/>
  <c r="P47" i="13"/>
  <c r="T47" i="13" s="1"/>
  <c r="O47" i="13"/>
  <c r="V47" i="13" s="1"/>
  <c r="S47" i="13"/>
  <c r="M27" i="21"/>
  <c r="Q45" i="13"/>
  <c r="R45" i="13" s="1"/>
  <c r="V16" i="13"/>
  <c r="S28" i="10"/>
  <c r="P28" i="10"/>
  <c r="Q28" i="10"/>
  <c r="R28" i="10" s="1"/>
  <c r="W45" i="13"/>
  <c r="N49" i="13"/>
  <c r="L50" i="10"/>
  <c r="Y50" i="13"/>
  <c r="AF47" i="13"/>
  <c r="AC48" i="13"/>
  <c r="Z47" i="13"/>
  <c r="AA47" i="13" s="1"/>
  <c r="AB47" i="13" s="1"/>
  <c r="I52" i="6" l="1"/>
  <c r="M30" i="10"/>
  <c r="O30" i="10" s="1"/>
  <c r="L29" i="21" s="1"/>
  <c r="N29" i="21" s="1"/>
  <c r="N30" i="10"/>
  <c r="U28" i="10"/>
  <c r="T28" i="10" s="1"/>
  <c r="V27" i="10"/>
  <c r="P48" i="13"/>
  <c r="T48" i="13" s="1"/>
  <c r="S48" i="13"/>
  <c r="O48" i="13"/>
  <c r="V48" i="13" s="1"/>
  <c r="M28" i="21"/>
  <c r="Q16" i="13"/>
  <c r="R16" i="13" s="1"/>
  <c r="Q46" i="13"/>
  <c r="R46" i="13" s="1"/>
  <c r="S29" i="10"/>
  <c r="Q29" i="10"/>
  <c r="R29" i="10" s="1"/>
  <c r="P29" i="10"/>
  <c r="T16" i="13"/>
  <c r="W16" i="13" s="1"/>
  <c r="O17" i="13"/>
  <c r="S17" i="13"/>
  <c r="N50" i="13"/>
  <c r="L51" i="10"/>
  <c r="W46" i="13"/>
  <c r="Y51" i="13"/>
  <c r="AF48" i="13"/>
  <c r="AC49" i="13"/>
  <c r="Z48" i="13"/>
  <c r="AA48" i="13" s="1"/>
  <c r="AB48" i="13" s="1"/>
  <c r="P49" i="13" l="1"/>
  <c r="T49" i="13" s="1"/>
  <c r="I53" i="6"/>
  <c r="M31" i="10"/>
  <c r="O31" i="10" s="1"/>
  <c r="L30" i="21" s="1"/>
  <c r="N30" i="21" s="1"/>
  <c r="N31" i="10"/>
  <c r="U29" i="10"/>
  <c r="T29" i="10" s="1"/>
  <c r="V28" i="10"/>
  <c r="S49" i="13"/>
  <c r="O49" i="13"/>
  <c r="V49" i="13" s="1"/>
  <c r="M29" i="21"/>
  <c r="Q47" i="13"/>
  <c r="R47" i="13" s="1"/>
  <c r="V17" i="13"/>
  <c r="S30" i="10"/>
  <c r="Q30" i="10"/>
  <c r="R30" i="10" s="1"/>
  <c r="P30" i="10"/>
  <c r="W47" i="13"/>
  <c r="L52" i="10"/>
  <c r="N51" i="13"/>
  <c r="Y52" i="13"/>
  <c r="AF49" i="13"/>
  <c r="AC50" i="13"/>
  <c r="Z49" i="13"/>
  <c r="AA49" i="13" s="1"/>
  <c r="AB49" i="13" s="1"/>
  <c r="U30" i="10" l="1"/>
  <c r="V30" i="10" s="1"/>
  <c r="P50" i="13"/>
  <c r="T50" i="13" s="1"/>
  <c r="I54" i="6"/>
  <c r="S50" i="13"/>
  <c r="O50" i="13"/>
  <c r="V50" i="13" s="1"/>
  <c r="M32" i="10"/>
  <c r="O32" i="10" s="1"/>
  <c r="L31" i="21" s="1"/>
  <c r="N31" i="21" s="1"/>
  <c r="N32" i="10"/>
  <c r="V29" i="10"/>
  <c r="M30" i="21"/>
  <c r="Q17" i="13"/>
  <c r="R17" i="13" s="1"/>
  <c r="Q48" i="13"/>
  <c r="R48" i="13" s="1"/>
  <c r="S31" i="10"/>
  <c r="Q31" i="10"/>
  <c r="R31" i="10" s="1"/>
  <c r="P31" i="10"/>
  <c r="T17" i="13"/>
  <c r="W17" i="13" s="1"/>
  <c r="S18" i="13"/>
  <c r="O18" i="13"/>
  <c r="W48" i="13"/>
  <c r="L53" i="10"/>
  <c r="N52" i="13"/>
  <c r="Y53" i="13"/>
  <c r="AF50" i="13"/>
  <c r="AC51" i="13"/>
  <c r="Z50" i="13"/>
  <c r="AA50" i="13" s="1"/>
  <c r="AB50" i="13" s="1"/>
  <c r="T30" i="10" l="1"/>
  <c r="S51" i="13"/>
  <c r="P51" i="13"/>
  <c r="T51" i="13" s="1"/>
  <c r="O51" i="13"/>
  <c r="V51" i="13" s="1"/>
  <c r="I55" i="6"/>
  <c r="M33" i="10"/>
  <c r="O33" i="10" s="1"/>
  <c r="L32" i="21" s="1"/>
  <c r="N32" i="21" s="1"/>
  <c r="N33" i="10"/>
  <c r="U31" i="10"/>
  <c r="T31" i="10" s="1"/>
  <c r="M31" i="21"/>
  <c r="Q49" i="13"/>
  <c r="R49" i="13" s="1"/>
  <c r="V18" i="13"/>
  <c r="S32" i="10"/>
  <c r="P32" i="10"/>
  <c r="Q32" i="10"/>
  <c r="R32" i="10" s="1"/>
  <c r="W49" i="13"/>
  <c r="N53" i="13"/>
  <c r="L54" i="10"/>
  <c r="Y54" i="13"/>
  <c r="AF51" i="13"/>
  <c r="AC52" i="13"/>
  <c r="Z51" i="13"/>
  <c r="AA51" i="13" s="1"/>
  <c r="AB51" i="13" s="1"/>
  <c r="O52" i="13" l="1"/>
  <c r="V52" i="13" s="1"/>
  <c r="S52" i="13"/>
  <c r="U32" i="10"/>
  <c r="T32" i="10" s="1"/>
  <c r="P52" i="13"/>
  <c r="T52" i="13" s="1"/>
  <c r="I56" i="6"/>
  <c r="M34" i="10"/>
  <c r="O34" i="10" s="1"/>
  <c r="L33" i="21" s="1"/>
  <c r="N33" i="21" s="1"/>
  <c r="N34" i="10"/>
  <c r="V31" i="10"/>
  <c r="M32" i="21"/>
  <c r="Q18" i="13"/>
  <c r="R18" i="13" s="1"/>
  <c r="Q50" i="13"/>
  <c r="R50" i="13" s="1"/>
  <c r="S33" i="10"/>
  <c r="Q33" i="10"/>
  <c r="R33" i="10" s="1"/>
  <c r="P33" i="10"/>
  <c r="T18" i="13"/>
  <c r="W18" i="13" s="1"/>
  <c r="S19" i="13"/>
  <c r="O19" i="13"/>
  <c r="W50" i="13"/>
  <c r="N54" i="13"/>
  <c r="L55" i="10"/>
  <c r="Y55" i="13"/>
  <c r="AF52" i="13"/>
  <c r="AC53" i="13"/>
  <c r="Z52" i="13"/>
  <c r="AA52" i="13" s="1"/>
  <c r="AB52" i="13" s="1"/>
  <c r="P53" i="13" l="1"/>
  <c r="T53" i="13" s="1"/>
  <c r="U33" i="10"/>
  <c r="V33" i="10" s="1"/>
  <c r="V32" i="10"/>
  <c r="O53" i="13"/>
  <c r="V53" i="13" s="1"/>
  <c r="S53" i="13"/>
  <c r="I57" i="6"/>
  <c r="M35" i="10"/>
  <c r="O35" i="10" s="1"/>
  <c r="L34" i="21" s="1"/>
  <c r="N34" i="21" s="1"/>
  <c r="N35" i="10"/>
  <c r="M33" i="21"/>
  <c r="Q51" i="13"/>
  <c r="R51" i="13" s="1"/>
  <c r="V19" i="13"/>
  <c r="S34" i="10"/>
  <c r="P34" i="10"/>
  <c r="Q34" i="10"/>
  <c r="R34" i="10" s="1"/>
  <c r="W51" i="13"/>
  <c r="N55" i="13"/>
  <c r="L56" i="10"/>
  <c r="Y56" i="13"/>
  <c r="AF53" i="13"/>
  <c r="AC54" i="13"/>
  <c r="Z53" i="13"/>
  <c r="AA53" i="13" s="1"/>
  <c r="AB53" i="13" s="1"/>
  <c r="O54" i="13" l="1"/>
  <c r="V54" i="13" s="1"/>
  <c r="P54" i="13"/>
  <c r="T54" i="13" s="1"/>
  <c r="S54" i="13"/>
  <c r="T33" i="10"/>
  <c r="I58" i="6"/>
  <c r="M36" i="10"/>
  <c r="O36" i="10" s="1"/>
  <c r="L35" i="21" s="1"/>
  <c r="N35" i="21" s="1"/>
  <c r="N36" i="10"/>
  <c r="U34" i="10"/>
  <c r="T34" i="10" s="1"/>
  <c r="M34" i="21"/>
  <c r="Q52" i="13"/>
  <c r="R52" i="13" s="1"/>
  <c r="S35" i="10"/>
  <c r="Q35" i="10"/>
  <c r="R35" i="10" s="1"/>
  <c r="P35" i="10"/>
  <c r="Q19" i="13"/>
  <c r="R19" i="13" s="1"/>
  <c r="T19" i="13"/>
  <c r="W19" i="13" s="1"/>
  <c r="S20" i="13"/>
  <c r="O20" i="13"/>
  <c r="W52" i="13"/>
  <c r="N56" i="13"/>
  <c r="L57" i="10"/>
  <c r="Y57" i="13"/>
  <c r="AF54" i="13"/>
  <c r="AC55" i="13"/>
  <c r="Z54" i="13"/>
  <c r="AA54" i="13" s="1"/>
  <c r="AB54" i="13" s="1"/>
  <c r="O55" i="13" l="1"/>
  <c r="V55" i="13" s="1"/>
  <c r="S55" i="13"/>
  <c r="I59" i="6"/>
  <c r="M37" i="10"/>
  <c r="O37" i="10" s="1"/>
  <c r="L36" i="21" s="1"/>
  <c r="N36" i="21" s="1"/>
  <c r="N37" i="10"/>
  <c r="V34" i="10"/>
  <c r="U35" i="10"/>
  <c r="T35" i="10" s="1"/>
  <c r="P55" i="13"/>
  <c r="T55" i="13" s="1"/>
  <c r="M35" i="21"/>
  <c r="Q53" i="13"/>
  <c r="R53" i="13" s="1"/>
  <c r="V20" i="13"/>
  <c r="S36" i="10"/>
  <c r="Q36" i="10"/>
  <c r="R36" i="10" s="1"/>
  <c r="P36" i="10"/>
  <c r="W53" i="13"/>
  <c r="N57" i="13"/>
  <c r="L58" i="10"/>
  <c r="Y58" i="13"/>
  <c r="AC56" i="13"/>
  <c r="Z55" i="13"/>
  <c r="AA55" i="13" s="1"/>
  <c r="AB55" i="13" s="1"/>
  <c r="I60" i="6" l="1"/>
  <c r="M38" i="10"/>
  <c r="O38" i="10" s="1"/>
  <c r="L37" i="21" s="1"/>
  <c r="N37" i="21" s="1"/>
  <c r="N38" i="10"/>
  <c r="S56" i="13"/>
  <c r="P56" i="13"/>
  <c r="T56" i="13" s="1"/>
  <c r="U36" i="10"/>
  <c r="V36" i="10" s="1"/>
  <c r="V35" i="10"/>
  <c r="O56" i="13"/>
  <c r="V56" i="13" s="1"/>
  <c r="M36" i="21"/>
  <c r="Q20" i="13"/>
  <c r="R20" i="13" s="1"/>
  <c r="Q54" i="13"/>
  <c r="R54" i="13" s="1"/>
  <c r="S37" i="10"/>
  <c r="P37" i="10"/>
  <c r="Q37" i="10"/>
  <c r="R37" i="10" s="1"/>
  <c r="T20" i="13"/>
  <c r="W20" i="13" s="1"/>
  <c r="S21" i="13"/>
  <c r="O21" i="13"/>
  <c r="W54" i="13"/>
  <c r="N58" i="13"/>
  <c r="L59" i="10"/>
  <c r="Y59" i="13"/>
  <c r="AF56" i="13"/>
  <c r="AC57" i="13"/>
  <c r="Z56" i="13"/>
  <c r="AA56" i="13" s="1"/>
  <c r="AB56" i="13" s="1"/>
  <c r="I61" i="6" l="1"/>
  <c r="M39" i="10"/>
  <c r="O39" i="10" s="1"/>
  <c r="L38" i="21" s="1"/>
  <c r="N38" i="21" s="1"/>
  <c r="N39" i="10"/>
  <c r="O57" i="13"/>
  <c r="V57" i="13" s="1"/>
  <c r="S57" i="13"/>
  <c r="P57" i="13"/>
  <c r="T57" i="13" s="1"/>
  <c r="U37" i="10"/>
  <c r="V37" i="10" s="1"/>
  <c r="T36" i="10"/>
  <c r="M37" i="21"/>
  <c r="Q55" i="13"/>
  <c r="R55" i="13" s="1"/>
  <c r="V21" i="13"/>
  <c r="S38" i="10"/>
  <c r="P38" i="10"/>
  <c r="Q38" i="10"/>
  <c r="R38" i="10" s="1"/>
  <c r="W55" i="13"/>
  <c r="L60" i="10"/>
  <c r="N59" i="13"/>
  <c r="Y60" i="13"/>
  <c r="AF57" i="13"/>
  <c r="AC58" i="13"/>
  <c r="Z57" i="13"/>
  <c r="AA57" i="13" s="1"/>
  <c r="AB57" i="13" s="1"/>
  <c r="I62" i="6" l="1"/>
  <c r="M40" i="10"/>
  <c r="O40" i="10" s="1"/>
  <c r="L39" i="21" s="1"/>
  <c r="N39" i="21" s="1"/>
  <c r="N40" i="10"/>
  <c r="P58" i="13"/>
  <c r="T58" i="13" s="1"/>
  <c r="S58" i="13"/>
  <c r="O58" i="13"/>
  <c r="V58" i="13" s="1"/>
  <c r="U38" i="10"/>
  <c r="V38" i="10" s="1"/>
  <c r="T37" i="10"/>
  <c r="M38" i="21"/>
  <c r="Q56" i="13"/>
  <c r="R56" i="13" s="1"/>
  <c r="Q21" i="13"/>
  <c r="R21" i="13" s="1"/>
  <c r="S39" i="10"/>
  <c r="Q39" i="10"/>
  <c r="R39" i="10" s="1"/>
  <c r="P39" i="10"/>
  <c r="T21" i="13"/>
  <c r="W21" i="13" s="1"/>
  <c r="S22" i="13"/>
  <c r="O22" i="13"/>
  <c r="W56" i="13"/>
  <c r="N60" i="13"/>
  <c r="L61" i="10"/>
  <c r="Y61" i="13"/>
  <c r="AF58" i="13"/>
  <c r="AC59" i="13"/>
  <c r="Z58" i="13"/>
  <c r="AA58" i="13" s="1"/>
  <c r="AB58" i="13" s="1"/>
  <c r="S59" i="13" l="1"/>
  <c r="I63" i="6"/>
  <c r="M41" i="10"/>
  <c r="O41" i="10" s="1"/>
  <c r="L40" i="21" s="1"/>
  <c r="N40" i="21" s="1"/>
  <c r="N41" i="10"/>
  <c r="U39" i="10"/>
  <c r="V39" i="10" s="1"/>
  <c r="O59" i="13"/>
  <c r="V59" i="13" s="1"/>
  <c r="P59" i="13"/>
  <c r="T59" i="13" s="1"/>
  <c r="T38" i="10"/>
  <c r="M39" i="21"/>
  <c r="Q57" i="13"/>
  <c r="R57" i="13" s="1"/>
  <c r="V22" i="13"/>
  <c r="S40" i="10"/>
  <c r="P40" i="10"/>
  <c r="Q40" i="10"/>
  <c r="R40" i="10" s="1"/>
  <c r="W57" i="13"/>
  <c r="N61" i="13"/>
  <c r="L62" i="10"/>
  <c r="Y62" i="13"/>
  <c r="AF59" i="13"/>
  <c r="AC60" i="13"/>
  <c r="Z59" i="13"/>
  <c r="AA59" i="13" s="1"/>
  <c r="AB59" i="13" s="1"/>
  <c r="I64" i="6" l="1"/>
  <c r="M42" i="10"/>
  <c r="O42" i="10" s="1"/>
  <c r="L41" i="21" s="1"/>
  <c r="N41" i="21" s="1"/>
  <c r="N42" i="10"/>
  <c r="U40" i="10"/>
  <c r="V40" i="10" s="1"/>
  <c r="T39" i="10"/>
  <c r="P60" i="13"/>
  <c r="T60" i="13" s="1"/>
  <c r="S60" i="13"/>
  <c r="O60" i="13"/>
  <c r="V60" i="13" s="1"/>
  <c r="M40" i="21"/>
  <c r="Q22" i="13"/>
  <c r="R22" i="13" s="1"/>
  <c r="Q58" i="13"/>
  <c r="R58" i="13" s="1"/>
  <c r="S41" i="10"/>
  <c r="P41" i="10"/>
  <c r="Q41" i="10"/>
  <c r="R41" i="10" s="1"/>
  <c r="T22" i="13"/>
  <c r="W22" i="13" s="1"/>
  <c r="S23" i="13"/>
  <c r="O23" i="13"/>
  <c r="W58" i="13"/>
  <c r="N62" i="13"/>
  <c r="L63" i="10"/>
  <c r="Y63" i="13"/>
  <c r="AF60" i="13"/>
  <c r="AC61" i="13"/>
  <c r="Z60" i="13"/>
  <c r="AA60" i="13" s="1"/>
  <c r="AB60" i="13" s="1"/>
  <c r="U41" i="10" l="1"/>
  <c r="V41" i="10" s="1"/>
  <c r="M43" i="10"/>
  <c r="O43" i="10" s="1"/>
  <c r="L42" i="21" s="1"/>
  <c r="N42" i="21" s="1"/>
  <c r="N43" i="10"/>
  <c r="I65" i="6"/>
  <c r="P61" i="13"/>
  <c r="T61" i="13" s="1"/>
  <c r="T40" i="10"/>
  <c r="S61" i="13"/>
  <c r="O61" i="13"/>
  <c r="V61" i="13" s="1"/>
  <c r="L64" i="10"/>
  <c r="M41" i="21"/>
  <c r="Q59" i="13"/>
  <c r="R59" i="13" s="1"/>
  <c r="V23" i="13"/>
  <c r="S42" i="10"/>
  <c r="P42" i="10"/>
  <c r="Q42" i="10"/>
  <c r="R42" i="10" s="1"/>
  <c r="W59" i="13"/>
  <c r="N63" i="13"/>
  <c r="N64" i="13" s="1"/>
  <c r="Y64" i="13"/>
  <c r="AF61" i="13"/>
  <c r="AC62" i="13"/>
  <c r="Z61" i="13"/>
  <c r="AA61" i="13" s="1"/>
  <c r="AB61" i="13" s="1"/>
  <c r="U42" i="10" l="1"/>
  <c r="T42" i="10" s="1"/>
  <c r="T41" i="10"/>
  <c r="M42" i="21"/>
  <c r="O62" i="13"/>
  <c r="V62" i="13" s="1"/>
  <c r="S43" i="10"/>
  <c r="Q43" i="10"/>
  <c r="R43" i="10" s="1"/>
  <c r="S62" i="13"/>
  <c r="P43" i="10"/>
  <c r="I66" i="6"/>
  <c r="M44" i="10"/>
  <c r="O44" i="10" s="1"/>
  <c r="U43" i="10" s="1"/>
  <c r="N44" i="10"/>
  <c r="N65" i="13"/>
  <c r="L65" i="10"/>
  <c r="P62" i="13"/>
  <c r="T62" i="13" s="1"/>
  <c r="Q23" i="13"/>
  <c r="R23" i="13" s="1"/>
  <c r="Q60" i="13"/>
  <c r="R60" i="13" s="1"/>
  <c r="T23" i="13"/>
  <c r="W23" i="13" s="1"/>
  <c r="O24" i="13"/>
  <c r="S24" i="13"/>
  <c r="W60" i="13"/>
  <c r="Y65" i="13"/>
  <c r="AF62" i="13"/>
  <c r="AC63" i="13"/>
  <c r="Z62" i="13"/>
  <c r="AA62" i="13" s="1"/>
  <c r="AB62" i="13" s="1"/>
  <c r="V43" i="10" l="1"/>
  <c r="T43" i="10"/>
  <c r="V42" i="10"/>
  <c r="N45" i="10"/>
  <c r="M45" i="10"/>
  <c r="O45" i="10" s="1"/>
  <c r="U44" i="10" s="1"/>
  <c r="T44" i="10" s="1"/>
  <c r="L43" i="21"/>
  <c r="S44" i="10"/>
  <c r="P44" i="10"/>
  <c r="Q44" i="10"/>
  <c r="R44" i="10" s="1"/>
  <c r="I67" i="6"/>
  <c r="L66" i="10"/>
  <c r="P63" i="13"/>
  <c r="N66" i="13"/>
  <c r="S63" i="13"/>
  <c r="O63" i="13"/>
  <c r="V63" i="13" s="1"/>
  <c r="Q61" i="13"/>
  <c r="R61" i="13" s="1"/>
  <c r="V24" i="13"/>
  <c r="W61" i="13"/>
  <c r="Y66" i="13"/>
  <c r="AF63" i="13"/>
  <c r="AC64" i="13"/>
  <c r="Z63" i="13"/>
  <c r="AA63" i="13" s="1"/>
  <c r="AB63" i="13" s="1"/>
  <c r="V44" i="10" l="1"/>
  <c r="I68" i="6"/>
  <c r="N43" i="21"/>
  <c r="M43" i="21"/>
  <c r="L44" i="21"/>
  <c r="S45" i="10"/>
  <c r="Q45" i="10"/>
  <c r="R45" i="10" s="1"/>
  <c r="P45" i="10"/>
  <c r="M46" i="10"/>
  <c r="O46" i="10" s="1"/>
  <c r="U45" i="10" s="1"/>
  <c r="T45" i="10" s="1"/>
  <c r="N46" i="10"/>
  <c r="T63" i="13"/>
  <c r="S64" i="13"/>
  <c r="P64" i="13"/>
  <c r="Q64" i="13" s="1"/>
  <c r="R64" i="13" s="1"/>
  <c r="O64" i="13"/>
  <c r="V64" i="13" s="1"/>
  <c r="L67" i="10"/>
  <c r="N67" i="13"/>
  <c r="Q62" i="13"/>
  <c r="R62" i="13" s="1"/>
  <c r="Q24" i="13"/>
  <c r="R24" i="13" s="1"/>
  <c r="O25" i="13"/>
  <c r="T24" i="13"/>
  <c r="W24" i="13" s="1"/>
  <c r="S25" i="13"/>
  <c r="W62" i="13"/>
  <c r="Q63" i="13"/>
  <c r="R63" i="13" s="1"/>
  <c r="Y67" i="13"/>
  <c r="AF64" i="13"/>
  <c r="AC65" i="13"/>
  <c r="Z64" i="13"/>
  <c r="AA64" i="13" s="1"/>
  <c r="AB64" i="13" s="1"/>
  <c r="V45" i="10" l="1"/>
  <c r="M47" i="10"/>
  <c r="O47" i="10" s="1"/>
  <c r="U46" i="10" s="1"/>
  <c r="T46" i="10" s="1"/>
  <c r="N47" i="10"/>
  <c r="L45" i="21"/>
  <c r="S46" i="10"/>
  <c r="P46" i="10"/>
  <c r="Q46" i="10"/>
  <c r="R46" i="10" s="1"/>
  <c r="N44" i="21"/>
  <c r="M44" i="21"/>
  <c r="I69" i="6"/>
  <c r="T64" i="13"/>
  <c r="W64" i="13" s="1"/>
  <c r="O65" i="13"/>
  <c r="V65" i="13" s="1"/>
  <c r="P65" i="13"/>
  <c r="Q65" i="13" s="1"/>
  <c r="R65" i="13" s="1"/>
  <c r="S65" i="13"/>
  <c r="L68" i="10"/>
  <c r="N68" i="13"/>
  <c r="V25" i="13"/>
  <c r="AF32" i="13"/>
  <c r="AF29" i="13"/>
  <c r="AF30" i="13"/>
  <c r="AF28" i="13"/>
  <c r="AF45" i="13"/>
  <c r="AF33" i="13"/>
  <c r="W63" i="13"/>
  <c r="Y68" i="13"/>
  <c r="AF65" i="13"/>
  <c r="AC66" i="13"/>
  <c r="Z65" i="13"/>
  <c r="AA65" i="13" s="1"/>
  <c r="AB65" i="13" s="1"/>
  <c r="V46" i="10" l="1"/>
  <c r="I70" i="6"/>
  <c r="N45" i="21"/>
  <c r="M45" i="21"/>
  <c r="M48" i="10"/>
  <c r="O48" i="10" s="1"/>
  <c r="U47" i="10" s="1"/>
  <c r="T47" i="10" s="1"/>
  <c r="N48" i="10"/>
  <c r="L46" i="21"/>
  <c r="S47" i="10"/>
  <c r="Q47" i="10"/>
  <c r="R47" i="10" s="1"/>
  <c r="P47" i="10"/>
  <c r="T65" i="13"/>
  <c r="W65" i="13" s="1"/>
  <c r="S66" i="13"/>
  <c r="P66" i="13"/>
  <c r="Q66" i="13" s="1"/>
  <c r="R66" i="13" s="1"/>
  <c r="O66" i="13"/>
  <c r="V66" i="13" s="1"/>
  <c r="N69" i="13"/>
  <c r="L69" i="10"/>
  <c r="Q25" i="13"/>
  <c r="R25" i="13" s="1"/>
  <c r="T25" i="13"/>
  <c r="W25" i="13" s="1"/>
  <c r="S26" i="13"/>
  <c r="O26" i="13"/>
  <c r="Y69" i="13"/>
  <c r="AF66" i="13"/>
  <c r="AC67" i="13"/>
  <c r="Z66" i="13"/>
  <c r="AA66" i="13" s="1"/>
  <c r="AB66" i="13" s="1"/>
  <c r="V47" i="10" l="1"/>
  <c r="N49" i="10"/>
  <c r="M49" i="10"/>
  <c r="O49" i="10" s="1"/>
  <c r="U48" i="10" s="1"/>
  <c r="T48" i="10" s="1"/>
  <c r="L47" i="21"/>
  <c r="S48" i="10"/>
  <c r="Q48" i="10"/>
  <c r="R48" i="10" s="1"/>
  <c r="P48" i="10"/>
  <c r="I71" i="6"/>
  <c r="N46" i="21"/>
  <c r="M46" i="21"/>
  <c r="T66" i="13"/>
  <c r="W66" i="13" s="1"/>
  <c r="O67" i="13"/>
  <c r="V67" i="13" s="1"/>
  <c r="S67" i="13"/>
  <c r="P67" i="13"/>
  <c r="Q67" i="13" s="1"/>
  <c r="R67" i="13" s="1"/>
  <c r="N70" i="13"/>
  <c r="L70" i="10"/>
  <c r="V26" i="13"/>
  <c r="Y70" i="13"/>
  <c r="AF67" i="13"/>
  <c r="AC68" i="13"/>
  <c r="Z67" i="13"/>
  <c r="AA67" i="13" s="1"/>
  <c r="AB67" i="13" s="1"/>
  <c r="V48" i="10" l="1"/>
  <c r="I72" i="6"/>
  <c r="N47" i="21"/>
  <c r="M47" i="21"/>
  <c r="L48" i="21"/>
  <c r="S49" i="10"/>
  <c r="P49" i="10"/>
  <c r="Q49" i="10"/>
  <c r="R49" i="10" s="1"/>
  <c r="M50" i="10"/>
  <c r="O50" i="10" s="1"/>
  <c r="U49" i="10" s="1"/>
  <c r="T49" i="10" s="1"/>
  <c r="N50" i="10"/>
  <c r="T67" i="13"/>
  <c r="W67" i="13" s="1"/>
  <c r="P68" i="13"/>
  <c r="P69" i="13" s="1"/>
  <c r="S68" i="13"/>
  <c r="O68" i="13"/>
  <c r="V68" i="13" s="1"/>
  <c r="N71" i="13"/>
  <c r="L71" i="10"/>
  <c r="Q26" i="13"/>
  <c r="R26" i="13" s="1"/>
  <c r="T26" i="13"/>
  <c r="W26" i="13" s="1"/>
  <c r="O27" i="13"/>
  <c r="S27" i="13"/>
  <c r="Y71" i="13"/>
  <c r="AF68" i="13"/>
  <c r="AC69" i="13"/>
  <c r="Z68" i="13"/>
  <c r="AA68" i="13" s="1"/>
  <c r="AB68" i="13" s="1"/>
  <c r="V49" i="10" l="1"/>
  <c r="L49" i="21"/>
  <c r="S50" i="10"/>
  <c r="P50" i="10"/>
  <c r="Q50" i="10"/>
  <c r="R50" i="10" s="1"/>
  <c r="I73" i="6"/>
  <c r="M51" i="10"/>
  <c r="O51" i="10" s="1"/>
  <c r="U50" i="10" s="1"/>
  <c r="T50" i="10" s="1"/>
  <c r="N51" i="10"/>
  <c r="N48" i="21"/>
  <c r="M48" i="21"/>
  <c r="Q68" i="13"/>
  <c r="R68" i="13" s="1"/>
  <c r="T69" i="13"/>
  <c r="O70" i="13"/>
  <c r="V70" i="13" s="1"/>
  <c r="S70" i="13"/>
  <c r="Q70" i="13"/>
  <c r="R70" i="13" s="1"/>
  <c r="N72" i="13"/>
  <c r="T68" i="13"/>
  <c r="W68" i="13" s="1"/>
  <c r="Q69" i="13"/>
  <c r="R69" i="13" s="1"/>
  <c r="S69" i="13"/>
  <c r="O69" i="13"/>
  <c r="V69" i="13" s="1"/>
  <c r="L72" i="10"/>
  <c r="P70" i="13"/>
  <c r="T70" i="13" s="1"/>
  <c r="V27" i="13"/>
  <c r="Y72" i="13"/>
  <c r="AF69" i="13"/>
  <c r="AC70" i="13"/>
  <c r="Z69" i="13"/>
  <c r="AA69" i="13" s="1"/>
  <c r="AB69" i="13" s="1"/>
  <c r="V50" i="10" l="1"/>
  <c r="M52" i="10"/>
  <c r="O52" i="10" s="1"/>
  <c r="U51" i="10" s="1"/>
  <c r="T51" i="10" s="1"/>
  <c r="N52" i="10"/>
  <c r="L50" i="21"/>
  <c r="S51" i="10"/>
  <c r="P51" i="10"/>
  <c r="Q51" i="10"/>
  <c r="R51" i="10" s="1"/>
  <c r="N49" i="21"/>
  <c r="M49" i="21"/>
  <c r="I74" i="6"/>
  <c r="W70" i="13"/>
  <c r="N73" i="13"/>
  <c r="S71" i="13"/>
  <c r="L73" i="10"/>
  <c r="P71" i="13"/>
  <c r="T71" i="13" s="1"/>
  <c r="W69" i="13"/>
  <c r="O71" i="13"/>
  <c r="V71" i="13" s="1"/>
  <c r="Q27" i="13"/>
  <c r="R27" i="13" s="1"/>
  <c r="T27" i="13"/>
  <c r="W27" i="13" s="1"/>
  <c r="S28" i="13"/>
  <c r="O28" i="13"/>
  <c r="Y73" i="13"/>
  <c r="AF70" i="13"/>
  <c r="AC71" i="13"/>
  <c r="Z70" i="13"/>
  <c r="AA70" i="13" s="1"/>
  <c r="AB70" i="13" s="1"/>
  <c r="V51" i="10" l="1"/>
  <c r="I75" i="6"/>
  <c r="N50" i="21"/>
  <c r="M50" i="21"/>
  <c r="N53" i="10"/>
  <c r="M53" i="10"/>
  <c r="O53" i="10" s="1"/>
  <c r="U52" i="10" s="1"/>
  <c r="T52" i="10" s="1"/>
  <c r="L51" i="21"/>
  <c r="S52" i="10"/>
  <c r="Q52" i="10"/>
  <c r="R52" i="10" s="1"/>
  <c r="P52" i="10"/>
  <c r="Q71" i="13"/>
  <c r="R71" i="13" s="1"/>
  <c r="O72" i="13"/>
  <c r="V72" i="13" s="1"/>
  <c r="W71" i="13"/>
  <c r="P72" i="13"/>
  <c r="T72" i="13" s="1"/>
  <c r="S72" i="13"/>
  <c r="N74" i="13"/>
  <c r="L74" i="10"/>
  <c r="V28" i="13"/>
  <c r="Y74" i="13"/>
  <c r="AF71" i="13"/>
  <c r="AC72" i="13"/>
  <c r="Z71" i="13"/>
  <c r="AA71" i="13" s="1"/>
  <c r="AB71" i="13" s="1"/>
  <c r="V52" i="10" l="1"/>
  <c r="N51" i="21"/>
  <c r="M51" i="21"/>
  <c r="L52" i="21"/>
  <c r="S53" i="10"/>
  <c r="Q53" i="10"/>
  <c r="R53" i="10" s="1"/>
  <c r="P53" i="10"/>
  <c r="M54" i="10"/>
  <c r="O54" i="10" s="1"/>
  <c r="U53" i="10" s="1"/>
  <c r="T53" i="10" s="1"/>
  <c r="N54" i="10"/>
  <c r="I76" i="6"/>
  <c r="Q72" i="13"/>
  <c r="R72" i="13" s="1"/>
  <c r="W72" i="13"/>
  <c r="S73" i="13"/>
  <c r="L75" i="10"/>
  <c r="P73" i="13"/>
  <c r="T73" i="13" s="1"/>
  <c r="O73" i="13"/>
  <c r="V73" i="13" s="1"/>
  <c r="N75" i="13"/>
  <c r="Q28" i="13"/>
  <c r="R28" i="13" s="1"/>
  <c r="T28" i="13"/>
  <c r="W28" i="13" s="1"/>
  <c r="S29" i="13"/>
  <c r="O29" i="13"/>
  <c r="Y75" i="13"/>
  <c r="AF72" i="13"/>
  <c r="AC73" i="13"/>
  <c r="Z72" i="13"/>
  <c r="AA72" i="13" s="1"/>
  <c r="AB72" i="13" s="1"/>
  <c r="Q73" i="13" l="1"/>
  <c r="R73" i="13" s="1"/>
  <c r="V53" i="10"/>
  <c r="I77" i="6"/>
  <c r="M55" i="10"/>
  <c r="O55" i="10" s="1"/>
  <c r="U54" i="10" s="1"/>
  <c r="T54" i="10" s="1"/>
  <c r="N55" i="10"/>
  <c r="N52" i="21"/>
  <c r="M52" i="21"/>
  <c r="L53" i="21"/>
  <c r="S54" i="10"/>
  <c r="P54" i="10"/>
  <c r="Q54" i="10"/>
  <c r="R54" i="10" s="1"/>
  <c r="W73" i="13"/>
  <c r="O74" i="13"/>
  <c r="V74" i="13" s="1"/>
  <c r="S74" i="13"/>
  <c r="P74" i="13"/>
  <c r="T74" i="13" s="1"/>
  <c r="L76" i="10"/>
  <c r="N76" i="13"/>
  <c r="V29" i="13"/>
  <c r="Y76" i="13"/>
  <c r="AF73" i="13"/>
  <c r="AC74" i="13"/>
  <c r="Z73" i="13"/>
  <c r="AA73" i="13" s="1"/>
  <c r="AB73" i="13" s="1"/>
  <c r="V54" i="10" l="1"/>
  <c r="N53" i="21"/>
  <c r="M53" i="21"/>
  <c r="M56" i="10"/>
  <c r="O56" i="10" s="1"/>
  <c r="U55" i="10" s="1"/>
  <c r="T55" i="10" s="1"/>
  <c r="N56" i="10"/>
  <c r="L54" i="21"/>
  <c r="S55" i="10"/>
  <c r="Q55" i="10"/>
  <c r="R55" i="10" s="1"/>
  <c r="P55" i="10"/>
  <c r="I78" i="6"/>
  <c r="Q74" i="13"/>
  <c r="R74" i="13" s="1"/>
  <c r="W74" i="13"/>
  <c r="N77" i="13"/>
  <c r="O75" i="13"/>
  <c r="V75" i="13" s="1"/>
  <c r="P75" i="13"/>
  <c r="T75" i="13" s="1"/>
  <c r="S75" i="13"/>
  <c r="L77" i="10"/>
  <c r="Q29" i="13"/>
  <c r="R29" i="13" s="1"/>
  <c r="T29" i="13"/>
  <c r="W29" i="13" s="1"/>
  <c r="S30" i="13"/>
  <c r="O30" i="13"/>
  <c r="Y77" i="13"/>
  <c r="AF74" i="13"/>
  <c r="AC75" i="13"/>
  <c r="Z74" i="13"/>
  <c r="AA74" i="13" s="1"/>
  <c r="AB74" i="13" s="1"/>
  <c r="V55" i="10" l="1"/>
  <c r="I79" i="6"/>
  <c r="N54" i="21"/>
  <c r="M54" i="21"/>
  <c r="N57" i="10"/>
  <c r="M57" i="10"/>
  <c r="O57" i="10" s="1"/>
  <c r="U56" i="10" s="1"/>
  <c r="T56" i="10" s="1"/>
  <c r="L55" i="21"/>
  <c r="S56" i="10"/>
  <c r="P56" i="10"/>
  <c r="Q56" i="10"/>
  <c r="R56" i="10" s="1"/>
  <c r="Q75" i="13"/>
  <c r="R75" i="13" s="1"/>
  <c r="W75" i="13"/>
  <c r="S76" i="13"/>
  <c r="P76" i="13"/>
  <c r="T76" i="13" s="1"/>
  <c r="L78" i="10"/>
  <c r="O76" i="13"/>
  <c r="V76" i="13" s="1"/>
  <c r="N78" i="13"/>
  <c r="V30" i="13"/>
  <c r="Y78" i="13"/>
  <c r="AF75" i="13"/>
  <c r="AC76" i="13"/>
  <c r="Z75" i="13"/>
  <c r="AA75" i="13" s="1"/>
  <c r="AB75" i="13" s="1"/>
  <c r="Q76" i="13" l="1"/>
  <c r="R76" i="13" s="1"/>
  <c r="V56" i="10"/>
  <c r="M58" i="10"/>
  <c r="O58" i="10" s="1"/>
  <c r="U57" i="10" s="1"/>
  <c r="T57" i="10" s="1"/>
  <c r="N58" i="10"/>
  <c r="N55" i="21"/>
  <c r="M55" i="21"/>
  <c r="I80" i="6"/>
  <c r="L56" i="21"/>
  <c r="S57" i="10"/>
  <c r="P57" i="10"/>
  <c r="Q57" i="10"/>
  <c r="R57" i="10" s="1"/>
  <c r="W76" i="13"/>
  <c r="O77" i="13"/>
  <c r="V77" i="13" s="1"/>
  <c r="P77" i="13"/>
  <c r="T77" i="13" s="1"/>
  <c r="S77" i="13"/>
  <c r="N79" i="13"/>
  <c r="L79" i="10"/>
  <c r="Q30" i="13"/>
  <c r="R30" i="13" s="1"/>
  <c r="T30" i="13"/>
  <c r="W30" i="13" s="1"/>
  <c r="S31" i="13"/>
  <c r="O31" i="13"/>
  <c r="Y79" i="13"/>
  <c r="AF76" i="13"/>
  <c r="AC77" i="13"/>
  <c r="Z76" i="13"/>
  <c r="AA76" i="13" s="1"/>
  <c r="AB76" i="13" s="1"/>
  <c r="V57" i="10" l="1"/>
  <c r="I81" i="6"/>
  <c r="M59" i="10"/>
  <c r="O59" i="10" s="1"/>
  <c r="U58" i="10" s="1"/>
  <c r="T58" i="10" s="1"/>
  <c r="N59" i="10"/>
  <c r="L57" i="21"/>
  <c r="S58" i="10"/>
  <c r="Q58" i="10"/>
  <c r="R58" i="10" s="1"/>
  <c r="P58" i="10"/>
  <c r="N56" i="21"/>
  <c r="M56" i="21"/>
  <c r="Q77" i="13"/>
  <c r="R77" i="13" s="1"/>
  <c r="W77" i="13"/>
  <c r="L80" i="10"/>
  <c r="O78" i="13"/>
  <c r="V78" i="13" s="1"/>
  <c r="S78" i="13"/>
  <c r="N80" i="13"/>
  <c r="P78" i="13"/>
  <c r="T78" i="13" s="1"/>
  <c r="V31" i="13"/>
  <c r="Y80" i="13"/>
  <c r="AF77" i="13"/>
  <c r="AC78" i="13"/>
  <c r="Z77" i="13"/>
  <c r="AA77" i="13" s="1"/>
  <c r="AB77" i="13" s="1"/>
  <c r="V58" i="10" l="1"/>
  <c r="N57" i="21"/>
  <c r="M57" i="21"/>
  <c r="M60" i="10"/>
  <c r="O60" i="10" s="1"/>
  <c r="U59" i="10" s="1"/>
  <c r="T59" i="10" s="1"/>
  <c r="N60" i="10"/>
  <c r="L58" i="21"/>
  <c r="S59" i="10"/>
  <c r="Q59" i="10"/>
  <c r="R59" i="10" s="1"/>
  <c r="P59" i="10"/>
  <c r="I82" i="6"/>
  <c r="W78" i="13"/>
  <c r="Q78" i="13"/>
  <c r="R78" i="13" s="1"/>
  <c r="P79" i="13"/>
  <c r="T79" i="13" s="1"/>
  <c r="O79" i="13"/>
  <c r="V79" i="13" s="1"/>
  <c r="S79" i="13"/>
  <c r="N81" i="13"/>
  <c r="L81" i="10"/>
  <c r="Q31" i="13"/>
  <c r="R31" i="13" s="1"/>
  <c r="T31" i="13"/>
  <c r="W31" i="13" s="1"/>
  <c r="O32" i="13"/>
  <c r="S32" i="13"/>
  <c r="Y81" i="13"/>
  <c r="AF78" i="13"/>
  <c r="AC79" i="13"/>
  <c r="Z78" i="13"/>
  <c r="AA78" i="13" s="1"/>
  <c r="AB78" i="13" s="1"/>
  <c r="V59" i="10" l="1"/>
  <c r="N58" i="21"/>
  <c r="M58" i="21"/>
  <c r="M61" i="10"/>
  <c r="O61" i="10" s="1"/>
  <c r="U60" i="10" s="1"/>
  <c r="T60" i="10" s="1"/>
  <c r="N61" i="10"/>
  <c r="L59" i="21"/>
  <c r="S60" i="10"/>
  <c r="Q60" i="10"/>
  <c r="R60" i="10" s="1"/>
  <c r="P60" i="10"/>
  <c r="I83" i="6"/>
  <c r="Q79" i="13"/>
  <c r="R79" i="13" s="1"/>
  <c r="W79" i="13"/>
  <c r="P80" i="13"/>
  <c r="T80" i="13" s="1"/>
  <c r="S80" i="13"/>
  <c r="O80" i="13"/>
  <c r="V80" i="13" s="1"/>
  <c r="L82" i="10"/>
  <c r="N82" i="13"/>
  <c r="V32" i="13"/>
  <c r="Y82" i="13"/>
  <c r="AF79" i="13"/>
  <c r="AC80" i="13"/>
  <c r="Z79" i="13"/>
  <c r="AA79" i="13" s="1"/>
  <c r="AB79" i="13" s="1"/>
  <c r="V60" i="10" l="1"/>
  <c r="N59" i="21"/>
  <c r="M59" i="21"/>
  <c r="M62" i="10"/>
  <c r="O62" i="10" s="1"/>
  <c r="U61" i="10" s="1"/>
  <c r="T61" i="10" s="1"/>
  <c r="N62" i="10"/>
  <c r="L60" i="21"/>
  <c r="S61" i="10"/>
  <c r="P61" i="10"/>
  <c r="Q61" i="10"/>
  <c r="R61" i="10" s="1"/>
  <c r="I84" i="6"/>
  <c r="Q80" i="13"/>
  <c r="R80" i="13" s="1"/>
  <c r="W80" i="13"/>
  <c r="L83" i="10"/>
  <c r="P81" i="13"/>
  <c r="T81" i="13" s="1"/>
  <c r="O81" i="13"/>
  <c r="V81" i="13" s="1"/>
  <c r="S81" i="13"/>
  <c r="N83" i="13"/>
  <c r="Q32" i="13"/>
  <c r="R32" i="13" s="1"/>
  <c r="T32" i="13"/>
  <c r="W32" i="13" s="1"/>
  <c r="S33" i="13"/>
  <c r="O33" i="13"/>
  <c r="Y83" i="13"/>
  <c r="AF80" i="13"/>
  <c r="AC81" i="13"/>
  <c r="Z80" i="13"/>
  <c r="AA80" i="13" s="1"/>
  <c r="AB80" i="13" s="1"/>
  <c r="Q81" i="13" l="1"/>
  <c r="V61" i="10"/>
  <c r="N60" i="21"/>
  <c r="M60" i="21"/>
  <c r="M63" i="10"/>
  <c r="O63" i="10" s="1"/>
  <c r="U62" i="10" s="1"/>
  <c r="T62" i="10" s="1"/>
  <c r="N63" i="10"/>
  <c r="L61" i="21"/>
  <c r="S62" i="10"/>
  <c r="Q62" i="10"/>
  <c r="R62" i="10" s="1"/>
  <c r="P62" i="10"/>
  <c r="I85" i="6"/>
  <c r="R81" i="13"/>
  <c r="W81" i="13"/>
  <c r="P82" i="13"/>
  <c r="T82" i="13" s="1"/>
  <c r="O82" i="13"/>
  <c r="V82" i="13" s="1"/>
  <c r="N84" i="13"/>
  <c r="S82" i="13"/>
  <c r="L84" i="10"/>
  <c r="V33" i="13"/>
  <c r="Y84" i="13"/>
  <c r="AF81" i="13"/>
  <c r="AC82" i="13"/>
  <c r="Z81" i="13"/>
  <c r="AA81" i="13" s="1"/>
  <c r="AB81" i="13" s="1"/>
  <c r="Q82" i="13" l="1"/>
  <c r="V62" i="10"/>
  <c r="N61" i="21"/>
  <c r="M61" i="21"/>
  <c r="M64" i="10"/>
  <c r="O64" i="10" s="1"/>
  <c r="U63" i="10" s="1"/>
  <c r="T63" i="10" s="1"/>
  <c r="N64" i="10"/>
  <c r="L62" i="21"/>
  <c r="S63" i="10"/>
  <c r="P63" i="10"/>
  <c r="Q63" i="10"/>
  <c r="R63" i="10" s="1"/>
  <c r="I86" i="6"/>
  <c r="S83" i="13"/>
  <c r="R82" i="13"/>
  <c r="W82" i="13"/>
  <c r="N85" i="13"/>
  <c r="L85" i="10"/>
  <c r="O83" i="13"/>
  <c r="V83" i="13" s="1"/>
  <c r="P83" i="13"/>
  <c r="T83" i="13" s="1"/>
  <c r="Q33" i="13"/>
  <c r="R33" i="13" s="1"/>
  <c r="T33" i="13"/>
  <c r="W33" i="13" s="1"/>
  <c r="O34" i="13"/>
  <c r="S34" i="13"/>
  <c r="Y85" i="13"/>
  <c r="AF82" i="13"/>
  <c r="AC83" i="13"/>
  <c r="Z82" i="13"/>
  <c r="AA82" i="13" s="1"/>
  <c r="AB82" i="13" s="1"/>
  <c r="V63" i="10" l="1"/>
  <c r="N62" i="21"/>
  <c r="M62" i="21"/>
  <c r="M65" i="10"/>
  <c r="O65" i="10" s="1"/>
  <c r="U64" i="10" s="1"/>
  <c r="T64" i="10" s="1"/>
  <c r="N65" i="10"/>
  <c r="S64" i="10"/>
  <c r="Q64" i="10"/>
  <c r="R64" i="10" s="1"/>
  <c r="P64" i="10"/>
  <c r="L63" i="21"/>
  <c r="I87" i="6"/>
  <c r="Q83" i="13"/>
  <c r="R83" i="13" s="1"/>
  <c r="W83" i="13"/>
  <c r="P84" i="13"/>
  <c r="T84" i="13" s="1"/>
  <c r="L86" i="10"/>
  <c r="S84" i="13"/>
  <c r="O84" i="13"/>
  <c r="V84" i="13" s="1"/>
  <c r="N86" i="13"/>
  <c r="V34" i="13"/>
  <c r="Y86" i="13"/>
  <c r="AF83" i="13"/>
  <c r="AC84" i="13"/>
  <c r="Z83" i="13"/>
  <c r="AA83" i="13" s="1"/>
  <c r="AB83" i="13" s="1"/>
  <c r="Q84" i="13" l="1"/>
  <c r="R84" i="13" s="1"/>
  <c r="V64" i="10"/>
  <c r="M66" i="10"/>
  <c r="O66" i="10" s="1"/>
  <c r="U65" i="10" s="1"/>
  <c r="T65" i="10" s="1"/>
  <c r="N66" i="10"/>
  <c r="L64" i="21"/>
  <c r="Q65" i="10"/>
  <c r="R65" i="10" s="1"/>
  <c r="P65" i="10"/>
  <c r="S65" i="10"/>
  <c r="N63" i="21"/>
  <c r="M63" i="21"/>
  <c r="I88" i="6"/>
  <c r="W84" i="13"/>
  <c r="N87" i="13"/>
  <c r="S85" i="13"/>
  <c r="L87" i="10"/>
  <c r="O85" i="13"/>
  <c r="V85" i="13" s="1"/>
  <c r="P85" i="13"/>
  <c r="Q34" i="13"/>
  <c r="R34" i="13" s="1"/>
  <c r="T34" i="13"/>
  <c r="W34" i="13" s="1"/>
  <c r="O35" i="13"/>
  <c r="S35" i="13"/>
  <c r="Y87" i="13"/>
  <c r="AF84" i="13"/>
  <c r="AC85" i="13"/>
  <c r="Z84" i="13"/>
  <c r="AA84" i="13" s="1"/>
  <c r="AB84" i="13" s="1"/>
  <c r="V65" i="10" l="1"/>
  <c r="I89" i="6"/>
  <c r="M64" i="21"/>
  <c r="N64" i="21"/>
  <c r="M67" i="10"/>
  <c r="O67" i="10" s="1"/>
  <c r="U66" i="10" s="1"/>
  <c r="T66" i="10" s="1"/>
  <c r="N67" i="10"/>
  <c r="P66" i="10"/>
  <c r="Q66" i="10"/>
  <c r="R66" i="10" s="1"/>
  <c r="S66" i="10"/>
  <c r="L65" i="21"/>
  <c r="T85" i="13"/>
  <c r="W85" i="13" s="1"/>
  <c r="Q85" i="13"/>
  <c r="R85" i="13" s="1"/>
  <c r="L88" i="10"/>
  <c r="O86" i="13"/>
  <c r="V86" i="13" s="1"/>
  <c r="P86" i="13"/>
  <c r="T86" i="13" s="1"/>
  <c r="S86" i="13"/>
  <c r="N88" i="13"/>
  <c r="V35" i="13"/>
  <c r="Y88" i="13"/>
  <c r="AF85" i="13"/>
  <c r="AC86" i="13"/>
  <c r="Z85" i="13"/>
  <c r="AA85" i="13" s="1"/>
  <c r="AB85" i="13" s="1"/>
  <c r="V66" i="10" l="1"/>
  <c r="Q67" i="10"/>
  <c r="R67" i="10" s="1"/>
  <c r="L66" i="21"/>
  <c r="S67" i="10"/>
  <c r="P67" i="10"/>
  <c r="M65" i="21"/>
  <c r="N65" i="21"/>
  <c r="I90" i="6"/>
  <c r="M68" i="10"/>
  <c r="O68" i="10" s="1"/>
  <c r="U67" i="10" s="1"/>
  <c r="T67" i="10" s="1"/>
  <c r="N68" i="10"/>
  <c r="Q86" i="13"/>
  <c r="R86" i="13" s="1"/>
  <c r="W86" i="13"/>
  <c r="O87" i="13"/>
  <c r="V87" i="13" s="1"/>
  <c r="N89" i="13"/>
  <c r="L89" i="10"/>
  <c r="S87" i="13"/>
  <c r="P87" i="13"/>
  <c r="T87" i="13" s="1"/>
  <c r="Q35" i="13"/>
  <c r="R35" i="13" s="1"/>
  <c r="T35" i="13"/>
  <c r="W35" i="13" s="1"/>
  <c r="O36" i="13"/>
  <c r="S36" i="13"/>
  <c r="Y89" i="13"/>
  <c r="AF86" i="13"/>
  <c r="AC87" i="13"/>
  <c r="Z86" i="13"/>
  <c r="AA86" i="13" s="1"/>
  <c r="AB86" i="13" s="1"/>
  <c r="V67" i="10" l="1"/>
  <c r="M69" i="10"/>
  <c r="O69" i="10" s="1"/>
  <c r="U68" i="10" s="1"/>
  <c r="T68" i="10" s="1"/>
  <c r="N69" i="10"/>
  <c r="S68" i="10"/>
  <c r="Q68" i="10"/>
  <c r="R68" i="10" s="1"/>
  <c r="L67" i="21"/>
  <c r="P68" i="10"/>
  <c r="N66" i="21"/>
  <c r="M66" i="21"/>
  <c r="I91" i="6"/>
  <c r="Q87" i="13"/>
  <c r="R87" i="13" s="1"/>
  <c r="W87" i="13"/>
  <c r="L90" i="10"/>
  <c r="P88" i="13"/>
  <c r="T88" i="13" s="1"/>
  <c r="O88" i="13"/>
  <c r="V88" i="13" s="1"/>
  <c r="S88" i="13"/>
  <c r="N90" i="13"/>
  <c r="V36" i="13"/>
  <c r="Y90" i="13"/>
  <c r="AC88" i="13"/>
  <c r="Z87" i="13"/>
  <c r="AA87" i="13" s="1"/>
  <c r="AB87" i="13" s="1"/>
  <c r="Q88" i="13" l="1"/>
  <c r="R88" i="13" s="1"/>
  <c r="V68" i="10"/>
  <c r="M67" i="21"/>
  <c r="N67" i="21"/>
  <c r="I92" i="6"/>
  <c r="M70" i="10"/>
  <c r="O70" i="10" s="1"/>
  <c r="U69" i="10" s="1"/>
  <c r="T69" i="10" s="1"/>
  <c r="N70" i="10"/>
  <c r="S69" i="10"/>
  <c r="L68" i="21"/>
  <c r="P69" i="10"/>
  <c r="Q69" i="10"/>
  <c r="R69" i="10" s="1"/>
  <c r="W88" i="13"/>
  <c r="O89" i="13"/>
  <c r="V89" i="13" s="1"/>
  <c r="N91" i="13"/>
  <c r="P89" i="13"/>
  <c r="T89" i="13" s="1"/>
  <c r="S89" i="13"/>
  <c r="L91" i="10"/>
  <c r="Q36" i="13"/>
  <c r="R36" i="13" s="1"/>
  <c r="T36" i="13"/>
  <c r="W36" i="13" s="1"/>
  <c r="O37" i="13"/>
  <c r="S37" i="13"/>
  <c r="Y91" i="13"/>
  <c r="AF88" i="13"/>
  <c r="AC89" i="13"/>
  <c r="Z88" i="13"/>
  <c r="AA88" i="13" s="1"/>
  <c r="AB88" i="13" s="1"/>
  <c r="V69" i="10" l="1"/>
  <c r="P70" i="10"/>
  <c r="Q70" i="10"/>
  <c r="R70" i="10" s="1"/>
  <c r="S70" i="10"/>
  <c r="L69" i="21"/>
  <c r="I93" i="6"/>
  <c r="N68" i="21"/>
  <c r="M68" i="21"/>
  <c r="M71" i="10"/>
  <c r="O71" i="10" s="1"/>
  <c r="U70" i="10" s="1"/>
  <c r="T70" i="10" s="1"/>
  <c r="N71" i="10"/>
  <c r="Q89" i="13"/>
  <c r="R89" i="13" s="1"/>
  <c r="W89" i="13"/>
  <c r="N92" i="13"/>
  <c r="P90" i="13"/>
  <c r="T90" i="13" s="1"/>
  <c r="L92" i="10"/>
  <c r="O90" i="13"/>
  <c r="V90" i="13" s="1"/>
  <c r="S90" i="13"/>
  <c r="V37" i="13"/>
  <c r="Y92" i="13"/>
  <c r="AF91" i="13" s="1"/>
  <c r="AF89" i="13"/>
  <c r="AC90" i="13"/>
  <c r="AC91" i="13" s="1"/>
  <c r="Z89" i="13"/>
  <c r="AA89" i="13" s="1"/>
  <c r="AB89" i="13" s="1"/>
  <c r="V70" i="10" l="1"/>
  <c r="I94" i="6"/>
  <c r="M72" i="10"/>
  <c r="O72" i="10" s="1"/>
  <c r="U71" i="10" s="1"/>
  <c r="T71" i="10" s="1"/>
  <c r="N72" i="10"/>
  <c r="M69" i="21"/>
  <c r="N69" i="21"/>
  <c r="L70" i="21"/>
  <c r="S71" i="10"/>
  <c r="P71" i="10"/>
  <c r="Q71" i="10"/>
  <c r="R71" i="10" s="1"/>
  <c r="Q90" i="13"/>
  <c r="R90" i="13" s="1"/>
  <c r="W90" i="13"/>
  <c r="L93" i="10"/>
  <c r="O91" i="13"/>
  <c r="V91" i="13" s="1"/>
  <c r="P91" i="13"/>
  <c r="T91" i="13" s="1"/>
  <c r="S91" i="13"/>
  <c r="N93" i="13"/>
  <c r="Q37" i="13"/>
  <c r="R37" i="13" s="1"/>
  <c r="T37" i="13"/>
  <c r="W37" i="13" s="1"/>
  <c r="S38" i="13"/>
  <c r="O38" i="13"/>
  <c r="Y93" i="13"/>
  <c r="AF92" i="13" s="1"/>
  <c r="AC92" i="13"/>
  <c r="AF90" i="13"/>
  <c r="Z90" i="13"/>
  <c r="Q91" i="13" l="1"/>
  <c r="R91" i="13" s="1"/>
  <c r="V71" i="10"/>
  <c r="N73" i="10"/>
  <c r="M73" i="10"/>
  <c r="O73" i="10" s="1"/>
  <c r="U72" i="10" s="1"/>
  <c r="T72" i="10" s="1"/>
  <c r="Q72" i="10"/>
  <c r="R72" i="10" s="1"/>
  <c r="L71" i="21"/>
  <c r="P72" i="10"/>
  <c r="S72" i="10"/>
  <c r="I95" i="6"/>
  <c r="N70" i="21"/>
  <c r="M70" i="21"/>
  <c r="W91" i="13"/>
  <c r="N94" i="13"/>
  <c r="O92" i="13"/>
  <c r="V92" i="13" s="1"/>
  <c r="S92" i="13"/>
  <c r="P92" i="13"/>
  <c r="T92" i="13" s="1"/>
  <c r="L94" i="10"/>
  <c r="V38" i="13"/>
  <c r="Z91" i="13"/>
  <c r="AA91" i="13" s="1"/>
  <c r="AB91" i="13" s="1"/>
  <c r="Y94" i="13"/>
  <c r="AF93" i="13" s="1"/>
  <c r="AC93" i="13"/>
  <c r="AA90" i="13"/>
  <c r="AB90" i="13" s="1"/>
  <c r="V72" i="10" l="1"/>
  <c r="I96" i="6"/>
  <c r="N71" i="21"/>
  <c r="M71" i="21"/>
  <c r="L72" i="21"/>
  <c r="P73" i="10"/>
  <c r="S73" i="10"/>
  <c r="Q73" i="10"/>
  <c r="R73" i="10" s="1"/>
  <c r="N74" i="10"/>
  <c r="M74" i="10"/>
  <c r="O74" i="10" s="1"/>
  <c r="U73" i="10" s="1"/>
  <c r="T73" i="10" s="1"/>
  <c r="Q92" i="13"/>
  <c r="R92" i="13" s="1"/>
  <c r="W92" i="13"/>
  <c r="L95" i="10"/>
  <c r="S93" i="13"/>
  <c r="P93" i="13"/>
  <c r="T93" i="13" s="1"/>
  <c r="O93" i="13"/>
  <c r="V93" i="13" s="1"/>
  <c r="N95" i="13"/>
  <c r="Q38" i="13"/>
  <c r="R38" i="13" s="1"/>
  <c r="T38" i="13"/>
  <c r="W38" i="13" s="1"/>
  <c r="O39" i="13"/>
  <c r="S39" i="13"/>
  <c r="Y95" i="13"/>
  <c r="AF94" i="13" s="1"/>
  <c r="AC94" i="13"/>
  <c r="Z92" i="13"/>
  <c r="AA92" i="13" s="1"/>
  <c r="AB92" i="13" s="1"/>
  <c r="Q93" i="13" l="1"/>
  <c r="V73" i="10"/>
  <c r="Q74" i="10"/>
  <c r="R74" i="10" s="1"/>
  <c r="P74" i="10"/>
  <c r="L73" i="21"/>
  <c r="S74" i="10"/>
  <c r="M75" i="10"/>
  <c r="O75" i="10" s="1"/>
  <c r="U74" i="10" s="1"/>
  <c r="T74" i="10" s="1"/>
  <c r="N75" i="10"/>
  <c r="I97" i="6"/>
  <c r="N72" i="21"/>
  <c r="M72" i="21"/>
  <c r="R93" i="13"/>
  <c r="W93" i="13"/>
  <c r="N96" i="13"/>
  <c r="S94" i="13"/>
  <c r="P94" i="13"/>
  <c r="T94" i="13" s="1"/>
  <c r="O94" i="13"/>
  <c r="V94" i="13" s="1"/>
  <c r="L96" i="10"/>
  <c r="V39" i="13"/>
  <c r="Z93" i="13"/>
  <c r="Y96" i="13"/>
  <c r="AC95" i="13"/>
  <c r="Q94" i="13" l="1"/>
  <c r="R94" i="13" s="1"/>
  <c r="V74" i="10"/>
  <c r="M76" i="10"/>
  <c r="O76" i="10" s="1"/>
  <c r="U75" i="10" s="1"/>
  <c r="T75" i="10" s="1"/>
  <c r="N76" i="10"/>
  <c r="Q75" i="10"/>
  <c r="R75" i="10" s="1"/>
  <c r="S75" i="10"/>
  <c r="P75" i="10"/>
  <c r="L74" i="21"/>
  <c r="M73" i="21"/>
  <c r="N73" i="21"/>
  <c r="I98" i="6"/>
  <c r="O95" i="13"/>
  <c r="V95" i="13" s="1"/>
  <c r="W94" i="13"/>
  <c r="P95" i="13"/>
  <c r="T95" i="13" s="1"/>
  <c r="L97" i="10"/>
  <c r="S95" i="13"/>
  <c r="N97" i="13"/>
  <c r="Q39" i="13"/>
  <c r="R39" i="13" s="1"/>
  <c r="T39" i="13"/>
  <c r="W39" i="13" s="1"/>
  <c r="S40" i="13"/>
  <c r="O40" i="13"/>
  <c r="Z94" i="13"/>
  <c r="AA93" i="13"/>
  <c r="AB93" i="13" s="1"/>
  <c r="Y97" i="13"/>
  <c r="AC96" i="13"/>
  <c r="AF95" i="13"/>
  <c r="V75" i="10" l="1"/>
  <c r="N74" i="21"/>
  <c r="M74" i="21"/>
  <c r="I99" i="6"/>
  <c r="M77" i="10"/>
  <c r="O77" i="10" s="1"/>
  <c r="U76" i="10" s="1"/>
  <c r="T76" i="10" s="1"/>
  <c r="N77" i="10"/>
  <c r="P76" i="10"/>
  <c r="L75" i="21"/>
  <c r="S76" i="10"/>
  <c r="Q76" i="10"/>
  <c r="R76" i="10" s="1"/>
  <c r="Q95" i="13"/>
  <c r="R95" i="13" s="1"/>
  <c r="W95" i="13"/>
  <c r="N98" i="13"/>
  <c r="S96" i="13"/>
  <c r="P96" i="13"/>
  <c r="T96" i="13" s="1"/>
  <c r="L98" i="10"/>
  <c r="O96" i="13"/>
  <c r="V96" i="13" s="1"/>
  <c r="V40" i="13"/>
  <c r="Y98" i="13"/>
  <c r="AF97" i="13" s="1"/>
  <c r="AC97" i="13"/>
  <c r="AF96" i="13"/>
  <c r="Z95" i="13"/>
  <c r="AA94" i="13"/>
  <c r="AB94" i="13" s="1"/>
  <c r="V76" i="10" l="1"/>
  <c r="M78" i="10"/>
  <c r="O78" i="10" s="1"/>
  <c r="U77" i="10" s="1"/>
  <c r="T77" i="10" s="1"/>
  <c r="N78" i="10"/>
  <c r="L76" i="21"/>
  <c r="S77" i="10"/>
  <c r="P77" i="10"/>
  <c r="Q77" i="10"/>
  <c r="R77" i="10" s="1"/>
  <c r="I100" i="6"/>
  <c r="N75" i="21"/>
  <c r="M75" i="21"/>
  <c r="Q96" i="13"/>
  <c r="R96" i="13" s="1"/>
  <c r="S97" i="13"/>
  <c r="P97" i="13"/>
  <c r="T97" i="13" s="1"/>
  <c r="W96" i="13"/>
  <c r="L99" i="10"/>
  <c r="O97" i="13"/>
  <c r="V97" i="13" s="1"/>
  <c r="N99" i="13"/>
  <c r="Q40" i="13"/>
  <c r="R40" i="13" s="1"/>
  <c r="T40" i="13"/>
  <c r="W40" i="13" s="1"/>
  <c r="O41" i="13"/>
  <c r="S41" i="13"/>
  <c r="Z96" i="13"/>
  <c r="AA96" i="13" s="1"/>
  <c r="AB96" i="13" s="1"/>
  <c r="Y99" i="13"/>
  <c r="AC98" i="13"/>
  <c r="AA95" i="13"/>
  <c r="AB95" i="13" s="1"/>
  <c r="V77" i="10" l="1"/>
  <c r="I101" i="6"/>
  <c r="N76" i="21"/>
  <c r="M76" i="21"/>
  <c r="M79" i="10"/>
  <c r="O79" i="10" s="1"/>
  <c r="U78" i="10" s="1"/>
  <c r="T78" i="10" s="1"/>
  <c r="N79" i="10"/>
  <c r="L77" i="21"/>
  <c r="Q78" i="10"/>
  <c r="R78" i="10" s="1"/>
  <c r="P78" i="10"/>
  <c r="S78" i="10"/>
  <c r="Q97" i="13"/>
  <c r="R97" i="13" s="1"/>
  <c r="W97" i="13"/>
  <c r="O98" i="13"/>
  <c r="V98" i="13" s="1"/>
  <c r="L100" i="10"/>
  <c r="N100" i="13"/>
  <c r="P98" i="13"/>
  <c r="T98" i="13" s="1"/>
  <c r="S98" i="13"/>
  <c r="V41" i="13"/>
  <c r="Y100" i="13"/>
  <c r="AF99" i="13" s="1"/>
  <c r="AC99" i="13"/>
  <c r="Z97" i="13"/>
  <c r="AA97" i="13" s="1"/>
  <c r="AB97" i="13" s="1"/>
  <c r="AF98" i="13"/>
  <c r="V78" i="10" l="1"/>
  <c r="M77" i="21"/>
  <c r="N77" i="21"/>
  <c r="M80" i="10"/>
  <c r="O80" i="10" s="1"/>
  <c r="U79" i="10" s="1"/>
  <c r="T79" i="10" s="1"/>
  <c r="N80" i="10"/>
  <c r="I102" i="6"/>
  <c r="S79" i="10"/>
  <c r="L78" i="21"/>
  <c r="P79" i="10"/>
  <c r="Q79" i="10"/>
  <c r="R79" i="10" s="1"/>
  <c r="N100" i="10"/>
  <c r="Q98" i="13"/>
  <c r="R98" i="13" s="1"/>
  <c r="W98" i="13"/>
  <c r="N101" i="13"/>
  <c r="N102" i="13" s="1"/>
  <c r="N103" i="13" s="1"/>
  <c r="N104" i="13" s="1"/>
  <c r="N105" i="13" s="1"/>
  <c r="N106" i="13" s="1"/>
  <c r="N107" i="13" s="1"/>
  <c r="N108" i="13" s="1"/>
  <c r="N109" i="13" s="1"/>
  <c r="N110" i="13" s="1"/>
  <c r="N111" i="13" s="1"/>
  <c r="N112" i="13" s="1"/>
  <c r="N113" i="13" s="1"/>
  <c r="N114" i="13" s="1"/>
  <c r="N115" i="13" s="1"/>
  <c r="N116" i="13" s="1"/>
  <c r="N117" i="13" s="1"/>
  <c r="N118" i="13" s="1"/>
  <c r="N119" i="13" s="1"/>
  <c r="N120" i="13" s="1"/>
  <c r="N121" i="13" s="1"/>
  <c r="N122" i="13" s="1"/>
  <c r="N123" i="13" s="1"/>
  <c r="N124" i="13" s="1"/>
  <c r="N125" i="13" s="1"/>
  <c r="N126" i="13" s="1"/>
  <c r="N127" i="13" s="1"/>
  <c r="N128" i="13" s="1"/>
  <c r="N129" i="13" s="1"/>
  <c r="N130" i="13" s="1"/>
  <c r="N131" i="13" s="1"/>
  <c r="N132" i="13" s="1"/>
  <c r="N133" i="13" s="1"/>
  <c r="N134" i="13" s="1"/>
  <c r="N135" i="13" s="1"/>
  <c r="N136" i="13" s="1"/>
  <c r="N137" i="13" s="1"/>
  <c r="N138" i="13" s="1"/>
  <c r="N139" i="13" s="1"/>
  <c r="N140" i="13" s="1"/>
  <c r="N141" i="13" s="1"/>
  <c r="N142" i="13" s="1"/>
  <c r="N143" i="13" s="1"/>
  <c r="N144" i="13" s="1"/>
  <c r="N145" i="13" s="1"/>
  <c r="N146" i="13" s="1"/>
  <c r="N147" i="13" s="1"/>
  <c r="N148" i="13" s="1"/>
  <c r="N149" i="13" s="1"/>
  <c r="N150" i="13" s="1"/>
  <c r="N151" i="13" s="1"/>
  <c r="N152" i="13" s="1"/>
  <c r="N153" i="13" s="1"/>
  <c r="N154" i="13" s="1"/>
  <c r="N155" i="13" s="1"/>
  <c r="S99" i="13"/>
  <c r="P99" i="13"/>
  <c r="T99" i="13" s="1"/>
  <c r="O99" i="13"/>
  <c r="V99" i="13" s="1"/>
  <c r="Q41" i="13"/>
  <c r="R41" i="13" s="1"/>
  <c r="T41" i="13"/>
  <c r="W41" i="13" s="1"/>
  <c r="S42" i="13"/>
  <c r="O42" i="13"/>
  <c r="Y101" i="13"/>
  <c r="AF100" i="13" s="1"/>
  <c r="AC100" i="13"/>
  <c r="Z98" i="13"/>
  <c r="V79" i="10" l="1"/>
  <c r="I103" i="6"/>
  <c r="M81" i="10"/>
  <c r="O81" i="10" s="1"/>
  <c r="U80" i="10" s="1"/>
  <c r="T80" i="10" s="1"/>
  <c r="N81" i="10"/>
  <c r="P80" i="10"/>
  <c r="Q80" i="10"/>
  <c r="R80" i="10" s="1"/>
  <c r="L79" i="21"/>
  <c r="S80" i="10"/>
  <c r="N78" i="21"/>
  <c r="M78" i="21"/>
  <c r="Q99" i="13"/>
  <c r="R99" i="13" s="1"/>
  <c r="W99" i="13"/>
  <c r="O100" i="13"/>
  <c r="V100" i="13" s="1"/>
  <c r="S100" i="13"/>
  <c r="P100" i="13"/>
  <c r="T100" i="13" s="1"/>
  <c r="V42" i="13"/>
  <c r="Y102" i="13"/>
  <c r="AF101" i="13" s="1"/>
  <c r="AC101" i="13"/>
  <c r="Z99" i="13"/>
  <c r="AA98" i="13"/>
  <c r="AB98" i="13" s="1"/>
  <c r="W100" i="13" l="1"/>
  <c r="V80" i="10"/>
  <c r="N79" i="21"/>
  <c r="M79" i="21"/>
  <c r="M82" i="10"/>
  <c r="O82" i="10" s="1"/>
  <c r="U81" i="10" s="1"/>
  <c r="T81" i="10" s="1"/>
  <c r="N82" i="10"/>
  <c r="P81" i="10"/>
  <c r="S81" i="10"/>
  <c r="Q81" i="10"/>
  <c r="R81" i="10" s="1"/>
  <c r="L80" i="21"/>
  <c r="L103" i="6"/>
  <c r="G101" i="17" s="1"/>
  <c r="H101" i="17" s="1"/>
  <c r="Q100" i="13"/>
  <c r="R100" i="13" s="1"/>
  <c r="AF15" i="13"/>
  <c r="AF35" i="13"/>
  <c r="AF27" i="13"/>
  <c r="AF5" i="13"/>
  <c r="Q42" i="13"/>
  <c r="R42" i="13" s="1"/>
  <c r="T42" i="13"/>
  <c r="W42" i="13" s="1"/>
  <c r="S43" i="13"/>
  <c r="O43" i="13"/>
  <c r="V43" i="13" s="1"/>
  <c r="W43" i="13" s="1"/>
  <c r="Q43" i="13"/>
  <c r="R43" i="13" s="1"/>
  <c r="AF55" i="13"/>
  <c r="Z100" i="13"/>
  <c r="AA100" i="13" s="1"/>
  <c r="AB100" i="13" s="1"/>
  <c r="AA99" i="13"/>
  <c r="AB99" i="13" s="1"/>
  <c r="Y103" i="13"/>
  <c r="AC102" i="13"/>
  <c r="V81" i="10" l="1"/>
  <c r="M83" i="10"/>
  <c r="O83" i="10" s="1"/>
  <c r="U82" i="10" s="1"/>
  <c r="T82" i="10" s="1"/>
  <c r="N83" i="10"/>
  <c r="P82" i="10"/>
  <c r="Q82" i="10"/>
  <c r="R82" i="10" s="1"/>
  <c r="L81" i="21"/>
  <c r="S82" i="10"/>
  <c r="P103" i="6"/>
  <c r="N80" i="21"/>
  <c r="M80" i="21"/>
  <c r="Y104" i="13"/>
  <c r="AC103" i="13"/>
  <c r="Z101" i="13"/>
  <c r="AF102" i="13"/>
  <c r="V82" i="10" l="1"/>
  <c r="N81" i="21"/>
  <c r="M81" i="21"/>
  <c r="M84" i="10"/>
  <c r="O84" i="10" s="1"/>
  <c r="U83" i="10" s="1"/>
  <c r="T83" i="10" s="1"/>
  <c r="N84" i="10"/>
  <c r="P83" i="10"/>
  <c r="Q83" i="10"/>
  <c r="R83" i="10" s="1"/>
  <c r="S83" i="10"/>
  <c r="L82" i="21"/>
  <c r="Z102" i="13"/>
  <c r="AA102" i="13" s="1"/>
  <c r="AB102" i="13" s="1"/>
  <c r="Y105" i="13"/>
  <c r="AF104" i="13" s="1"/>
  <c r="AC104" i="13"/>
  <c r="AF103" i="13"/>
  <c r="AA101" i="13"/>
  <c r="AB101" i="13" s="1"/>
  <c r="V83" i="10" l="1"/>
  <c r="Q84" i="10"/>
  <c r="R84" i="10" s="1"/>
  <c r="L83" i="21"/>
  <c r="P84" i="10"/>
  <c r="S84" i="10"/>
  <c r="N82" i="21"/>
  <c r="M82" i="21"/>
  <c r="M85" i="10"/>
  <c r="O85" i="10" s="1"/>
  <c r="U84" i="10" s="1"/>
  <c r="T84" i="10" s="1"/>
  <c r="N85" i="10"/>
  <c r="Y106" i="13"/>
  <c r="AF105" i="13" s="1"/>
  <c r="AC105" i="13"/>
  <c r="Z103" i="13"/>
  <c r="AA103" i="13" s="1"/>
  <c r="AB103" i="13" s="1"/>
  <c r="V84" i="10" l="1"/>
  <c r="M83" i="21"/>
  <c r="N83" i="21"/>
  <c r="M86" i="10"/>
  <c r="O86" i="10" s="1"/>
  <c r="U85" i="10" s="1"/>
  <c r="T85" i="10" s="1"/>
  <c r="N86" i="10"/>
  <c r="S85" i="10"/>
  <c r="P85" i="10"/>
  <c r="L84" i="21"/>
  <c r="Q85" i="10"/>
  <c r="R85" i="10" s="1"/>
  <c r="Y107" i="13"/>
  <c r="AC106" i="13"/>
  <c r="Z104" i="13"/>
  <c r="V85" i="10" l="1"/>
  <c r="N84" i="21"/>
  <c r="M84" i="21"/>
  <c r="M87" i="10"/>
  <c r="O87" i="10" s="1"/>
  <c r="U86" i="10" s="1"/>
  <c r="T86" i="10" s="1"/>
  <c r="N87" i="10"/>
  <c r="Q86" i="10"/>
  <c r="R86" i="10" s="1"/>
  <c r="L85" i="21"/>
  <c r="S86" i="10"/>
  <c r="P86" i="10"/>
  <c r="Y108" i="13"/>
  <c r="AF107" i="13" s="1"/>
  <c r="AC107" i="13"/>
  <c r="AF106" i="13"/>
  <c r="Z105" i="13"/>
  <c r="AA105" i="13" s="1"/>
  <c r="AB105" i="13" s="1"/>
  <c r="AA104" i="13"/>
  <c r="AB104" i="13" s="1"/>
  <c r="V86" i="10" l="1"/>
  <c r="N85" i="21"/>
  <c r="M85" i="21"/>
  <c r="M88" i="10"/>
  <c r="O88" i="10" s="1"/>
  <c r="U87" i="10" s="1"/>
  <c r="T87" i="10" s="1"/>
  <c r="N88" i="10"/>
  <c r="S87" i="10"/>
  <c r="P87" i="10"/>
  <c r="Q87" i="10"/>
  <c r="R87" i="10" s="1"/>
  <c r="L86" i="21"/>
  <c r="Z106" i="13"/>
  <c r="Y109" i="13"/>
  <c r="AF108" i="13" s="1"/>
  <c r="AC108" i="13"/>
  <c r="V87" i="10" l="1"/>
  <c r="M89" i="10"/>
  <c r="O89" i="10" s="1"/>
  <c r="U88" i="10" s="1"/>
  <c r="T88" i="10" s="1"/>
  <c r="N89" i="10"/>
  <c r="L87" i="21"/>
  <c r="P88" i="10"/>
  <c r="S88" i="10"/>
  <c r="Q88" i="10"/>
  <c r="R88" i="10" s="1"/>
  <c r="N86" i="21"/>
  <c r="M86" i="21"/>
  <c r="Z107" i="13"/>
  <c r="AA107" i="13" s="1"/>
  <c r="AB107" i="13" s="1"/>
  <c r="AA106" i="13"/>
  <c r="AB106" i="13" s="1"/>
  <c r="Y110" i="13"/>
  <c r="AC109" i="13"/>
  <c r="V88" i="10" l="1"/>
  <c r="N87" i="21"/>
  <c r="M87" i="21"/>
  <c r="M90" i="10"/>
  <c r="O90" i="10" s="1"/>
  <c r="U89" i="10" s="1"/>
  <c r="T89" i="10" s="1"/>
  <c r="N90" i="10"/>
  <c r="Q89" i="10"/>
  <c r="R89" i="10" s="1"/>
  <c r="L88" i="21"/>
  <c r="P89" i="10"/>
  <c r="S89" i="10"/>
  <c r="Y111" i="13"/>
  <c r="AF110" i="13" s="1"/>
  <c r="AC110" i="13"/>
  <c r="AF109" i="13"/>
  <c r="Z108" i="13"/>
  <c r="V89" i="10" l="1"/>
  <c r="N88" i="21"/>
  <c r="M88" i="21"/>
  <c r="M91" i="10"/>
  <c r="O91" i="10" s="1"/>
  <c r="U90" i="10" s="1"/>
  <c r="T90" i="10" s="1"/>
  <c r="N91" i="10"/>
  <c r="S90" i="10"/>
  <c r="L89" i="21"/>
  <c r="P90" i="10"/>
  <c r="Q90" i="10"/>
  <c r="R90" i="10" s="1"/>
  <c r="Z109" i="13"/>
  <c r="AA109" i="13" s="1"/>
  <c r="AB109" i="13" s="1"/>
  <c r="Y112" i="13"/>
  <c r="AC111" i="13"/>
  <c r="AF111" i="13"/>
  <c r="AA108" i="13"/>
  <c r="AB108" i="13" s="1"/>
  <c r="V90" i="10" l="1"/>
  <c r="M89" i="21"/>
  <c r="N89" i="21"/>
  <c r="M92" i="10"/>
  <c r="O92" i="10" s="1"/>
  <c r="U91" i="10" s="1"/>
  <c r="T91" i="10" s="1"/>
  <c r="N92" i="10"/>
  <c r="P91" i="10"/>
  <c r="L90" i="21"/>
  <c r="Q91" i="10"/>
  <c r="R91" i="10" s="1"/>
  <c r="S91" i="10"/>
  <c r="Y113" i="13"/>
  <c r="AF112" i="13" s="1"/>
  <c r="AC112" i="13"/>
  <c r="Z110" i="13"/>
  <c r="V91" i="10" l="1"/>
  <c r="N90" i="21"/>
  <c r="M90" i="21"/>
  <c r="M93" i="10"/>
  <c r="O93" i="10" s="1"/>
  <c r="U92" i="10" s="1"/>
  <c r="T92" i="10" s="1"/>
  <c r="N93" i="10"/>
  <c r="Q92" i="10"/>
  <c r="R92" i="10" s="1"/>
  <c r="P92" i="10"/>
  <c r="S92" i="10"/>
  <c r="L91" i="21"/>
  <c r="Z111" i="13"/>
  <c r="AA110" i="13"/>
  <c r="AB110" i="13" s="1"/>
  <c r="Y114" i="13"/>
  <c r="AF113" i="13" s="1"/>
  <c r="AC113" i="13"/>
  <c r="V92" i="10" l="1"/>
  <c r="M94" i="10"/>
  <c r="O94" i="10" s="1"/>
  <c r="U93" i="10" s="1"/>
  <c r="T93" i="10" s="1"/>
  <c r="N94" i="10"/>
  <c r="P93" i="10"/>
  <c r="L92" i="21"/>
  <c r="S93" i="10"/>
  <c r="Q93" i="10"/>
  <c r="R93" i="10" s="1"/>
  <c r="N91" i="21"/>
  <c r="M91" i="21"/>
  <c r="Y115" i="13"/>
  <c r="AF114" i="13" s="1"/>
  <c r="AC114" i="13"/>
  <c r="Z112" i="13"/>
  <c r="AA112" i="13" s="1"/>
  <c r="AB112" i="13" s="1"/>
  <c r="AA111" i="13"/>
  <c r="AB111" i="13" s="1"/>
  <c r="V93" i="10" l="1"/>
  <c r="N92" i="21"/>
  <c r="M92" i="21"/>
  <c r="N95" i="10"/>
  <c r="M95" i="10"/>
  <c r="O95" i="10" s="1"/>
  <c r="U94" i="10" s="1"/>
  <c r="T94" i="10" s="1"/>
  <c r="L93" i="21"/>
  <c r="Q94" i="10"/>
  <c r="R94" i="10" s="1"/>
  <c r="S94" i="10"/>
  <c r="P94" i="10"/>
  <c r="Z113" i="13"/>
  <c r="Y116" i="13"/>
  <c r="AF115" i="13" s="1"/>
  <c r="AC115" i="13"/>
  <c r="V94" i="10" l="1"/>
  <c r="P95" i="10"/>
  <c r="S95" i="10"/>
  <c r="L94" i="21"/>
  <c r="Q95" i="10"/>
  <c r="R95" i="10" s="1"/>
  <c r="M93" i="21"/>
  <c r="N93" i="21"/>
  <c r="M96" i="10"/>
  <c r="O96" i="10" s="1"/>
  <c r="U95" i="10" s="1"/>
  <c r="T95" i="10" s="1"/>
  <c r="N96" i="10"/>
  <c r="Y117" i="13"/>
  <c r="AF116" i="13" s="1"/>
  <c r="AC116" i="13"/>
  <c r="Z114" i="13"/>
  <c r="AA114" i="13" s="1"/>
  <c r="AB114" i="13" s="1"/>
  <c r="AA113" i="13"/>
  <c r="AB113" i="13" s="1"/>
  <c r="V95" i="10" l="1"/>
  <c r="M94" i="21"/>
  <c r="N94" i="21"/>
  <c r="N97" i="10"/>
  <c r="M97" i="10"/>
  <c r="O97" i="10" s="1"/>
  <c r="U96" i="10" s="1"/>
  <c r="T96" i="10" s="1"/>
  <c r="S96" i="10"/>
  <c r="L95" i="21"/>
  <c r="Q96" i="10"/>
  <c r="R96" i="10" s="1"/>
  <c r="P96" i="10"/>
  <c r="Z115" i="13"/>
  <c r="Y118" i="13"/>
  <c r="AC117" i="13"/>
  <c r="V96" i="10" l="1"/>
  <c r="N95" i="21"/>
  <c r="M95" i="21"/>
  <c r="L96" i="21"/>
  <c r="Q97" i="10"/>
  <c r="R97" i="10" s="1"/>
  <c r="P97" i="10"/>
  <c r="S97" i="10"/>
  <c r="M98" i="10"/>
  <c r="O98" i="10" s="1"/>
  <c r="U97" i="10" s="1"/>
  <c r="T97" i="10" s="1"/>
  <c r="N98" i="10"/>
  <c r="Z116" i="13"/>
  <c r="AA116" i="13" s="1"/>
  <c r="Y119" i="13"/>
  <c r="AC118" i="13"/>
  <c r="AA115" i="13"/>
  <c r="AB115" i="13" s="1"/>
  <c r="AF117" i="13"/>
  <c r="V97" i="10" l="1"/>
  <c r="N96" i="21"/>
  <c r="M96" i="21"/>
  <c r="M99" i="10"/>
  <c r="O99" i="10" s="1"/>
  <c r="U98" i="10" s="1"/>
  <c r="T98" i="10" s="1"/>
  <c r="N99" i="10"/>
  <c r="M100" i="10" s="1"/>
  <c r="O100" i="10" s="1"/>
  <c r="L97" i="21"/>
  <c r="P98" i="10"/>
  <c r="S98" i="10"/>
  <c r="Q98" i="10"/>
  <c r="R98" i="10" s="1"/>
  <c r="AB116" i="13"/>
  <c r="Y120" i="13"/>
  <c r="AF119" i="13" s="1"/>
  <c r="AC119" i="13"/>
  <c r="AF118" i="13"/>
  <c r="Z117" i="13"/>
  <c r="AA117" i="13" s="1"/>
  <c r="AB117" i="13" s="1"/>
  <c r="V98" i="10" l="1"/>
  <c r="N97" i="21"/>
  <c r="M97" i="21"/>
  <c r="L99" i="21"/>
  <c r="P100" i="10"/>
  <c r="Q100" i="10"/>
  <c r="R100" i="10" s="1"/>
  <c r="S100" i="10"/>
  <c r="U99" i="10"/>
  <c r="T99" i="10" s="1"/>
  <c r="U100" i="10" s="1"/>
  <c r="S99" i="10"/>
  <c r="L98" i="21"/>
  <c r="Q99" i="10"/>
  <c r="R99" i="10" s="1"/>
  <c r="P99" i="10"/>
  <c r="Z118" i="13"/>
  <c r="Y121" i="13"/>
  <c r="AF120" i="13" s="1"/>
  <c r="AC120" i="13"/>
  <c r="V99" i="10" l="1"/>
  <c r="T100" i="10"/>
  <c r="V100" i="10"/>
  <c r="N99" i="21"/>
  <c r="M99" i="21"/>
  <c r="N98" i="21"/>
  <c r="M98" i="21"/>
  <c r="Y122" i="13"/>
  <c r="AF121" i="13"/>
  <c r="AC121" i="13"/>
  <c r="Z119" i="13"/>
  <c r="AA119" i="13" s="1"/>
  <c r="AB119" i="13" s="1"/>
  <c r="AA118" i="13"/>
  <c r="AB118" i="13" s="1"/>
  <c r="Z120" i="13" l="1"/>
  <c r="Y123" i="13"/>
  <c r="AC122" i="13"/>
  <c r="AF123" i="13" l="1"/>
  <c r="AC123" i="13"/>
  <c r="Z121" i="13"/>
  <c r="AA121" i="13" s="1"/>
  <c r="AB121" i="13" s="1"/>
  <c r="AF122" i="13"/>
  <c r="AA120" i="13"/>
  <c r="AB120" i="13" s="1"/>
  <c r="Z122" i="13" l="1"/>
  <c r="Z123" i="13" l="1"/>
  <c r="AA123" i="13" s="1"/>
  <c r="AB123" i="13" s="1"/>
  <c r="AA122" i="13"/>
  <c r="AB122" i="13" s="1"/>
  <c r="Q6" i="11" l="1"/>
  <c r="E17" i="11" s="1"/>
  <c r="K6" i="20" l="1"/>
  <c r="E15" i="20" s="1"/>
  <c r="AF6" i="20"/>
  <c r="E22" i="20" s="1"/>
  <c r="K6" i="11"/>
  <c r="E15" i="11" s="1"/>
  <c r="AF6" i="11"/>
  <c r="E22" i="11" s="1"/>
  <c r="AC6" i="20"/>
  <c r="AC7" i="20"/>
  <c r="E21" i="20" s="1"/>
  <c r="B29" i="20" s="1"/>
  <c r="H7" i="11"/>
  <c r="E14" i="11" s="1"/>
  <c r="AC7" i="11"/>
  <c r="E21" i="11" s="1"/>
  <c r="B29" i="11" s="1"/>
  <c r="AC6" i="11"/>
  <c r="E17" i="20"/>
  <c r="H7" i="20"/>
  <c r="E14" i="20" s="1"/>
  <c r="B27" i="11" l="1"/>
  <c r="B7" i="17" s="1"/>
  <c r="C11" i="22" s="1"/>
  <c r="B27" i="20"/>
  <c r="B12" i="17" s="1"/>
  <c r="B13" i="17" l="1"/>
  <c r="B9" i="18"/>
  <c r="B10" i="18" s="1"/>
  <c r="B8" i="17"/>
  <c r="E10" i="22" s="1"/>
  <c r="E12" i="22" l="1"/>
  <c r="C12" i="22"/>
  <c r="H2" i="21"/>
  <c r="M2" i="21"/>
  <c r="K3" i="21" s="1"/>
  <c r="C2" i="21"/>
  <c r="M8" i="18"/>
  <c r="J8" i="18"/>
  <c r="J4" i="18" s="1"/>
  <c r="I22" i="1" s="1"/>
  <c r="F8" i="18"/>
  <c r="F4" i="18" l="1"/>
  <c r="I21" i="1" s="1"/>
  <c r="I32" i="1"/>
  <c r="AE120" i="13" l="1"/>
  <c r="AD120" i="13"/>
  <c r="AG120" i="13" s="1"/>
  <c r="AE121" i="13" l="1"/>
  <c r="AD121" i="13"/>
  <c r="AG121" i="13" s="1"/>
  <c r="AE122" i="13" l="1"/>
  <c r="AD122" i="13"/>
  <c r="AG122" i="13" s="1"/>
  <c r="AE123" i="13" l="1"/>
  <c r="AD123" i="13"/>
  <c r="AG123" i="13" s="1"/>
  <c r="AE88" i="13" l="1"/>
  <c r="AD88" i="13"/>
  <c r="AG88" i="13" s="1"/>
  <c r="AE89" i="13" l="1"/>
  <c r="AD89" i="13"/>
  <c r="AG89" i="13" s="1"/>
  <c r="AD90" i="13" l="1"/>
  <c r="AG90" i="13" s="1"/>
  <c r="AE90" i="13"/>
  <c r="AE91" i="13" l="1"/>
  <c r="AD91" i="13"/>
  <c r="AG91" i="13" s="1"/>
  <c r="AE92" i="13" l="1"/>
  <c r="AD92" i="13"/>
  <c r="AG92" i="13" s="1"/>
  <c r="AE93" i="13" l="1"/>
  <c r="AD93" i="13"/>
  <c r="AG93" i="13" s="1"/>
  <c r="AE94" i="13" l="1"/>
  <c r="AD94" i="13"/>
  <c r="AG94" i="13" s="1"/>
  <c r="AE95" i="13" l="1"/>
  <c r="AD95" i="13"/>
  <c r="AG95" i="13" s="1"/>
  <c r="AE96" i="13" l="1"/>
  <c r="AD96" i="13"/>
  <c r="AG96" i="13" s="1"/>
  <c r="AE97" i="13" l="1"/>
  <c r="AD97" i="13"/>
  <c r="AG97" i="13" s="1"/>
  <c r="AE98" i="13" l="1"/>
  <c r="AD98" i="13"/>
  <c r="AG98" i="13" s="1"/>
  <c r="AE99" i="13" l="1"/>
  <c r="AD99" i="13"/>
  <c r="AG99" i="13" s="1"/>
  <c r="AD100" i="13" l="1"/>
  <c r="AG100" i="13" s="1"/>
  <c r="AE100" i="13"/>
  <c r="AE101" i="13" l="1"/>
  <c r="AD101" i="13"/>
  <c r="AG101" i="13" s="1"/>
  <c r="AD102" i="13" l="1"/>
  <c r="AG102" i="13" s="1"/>
  <c r="AE102" i="13"/>
  <c r="AE103" i="13" l="1"/>
  <c r="AD103" i="13"/>
  <c r="AG103" i="13" s="1"/>
  <c r="AE104" i="13" l="1"/>
  <c r="AD104" i="13"/>
  <c r="AG104" i="13" s="1"/>
  <c r="AD105" i="13" l="1"/>
  <c r="AG105" i="13" s="1"/>
  <c r="AE105" i="13"/>
  <c r="AE106" i="13" l="1"/>
  <c r="AD106" i="13"/>
  <c r="AG106" i="13" s="1"/>
  <c r="AE107" i="13" l="1"/>
  <c r="AD107" i="13"/>
  <c r="AG107" i="13" s="1"/>
  <c r="AE108" i="13" l="1"/>
  <c r="AD108" i="13"/>
  <c r="AG108" i="13" s="1"/>
  <c r="AE109" i="13" l="1"/>
  <c r="AD109" i="13"/>
  <c r="AG109" i="13" s="1"/>
  <c r="AE110" i="13" l="1"/>
  <c r="AD110" i="13"/>
  <c r="AG110" i="13" s="1"/>
  <c r="AE111" i="13" l="1"/>
  <c r="AD111" i="13"/>
  <c r="AG111" i="13" s="1"/>
  <c r="AE112" i="13" l="1"/>
  <c r="AD112" i="13"/>
  <c r="AG112" i="13" s="1"/>
  <c r="AE113" i="13" l="1"/>
  <c r="AD113" i="13"/>
  <c r="AG113" i="13" s="1"/>
  <c r="AE114" i="13" l="1"/>
  <c r="AD114" i="13"/>
  <c r="AG114" i="13" s="1"/>
  <c r="AE115" i="13" l="1"/>
  <c r="AD115" i="13"/>
  <c r="AG115" i="13" s="1"/>
  <c r="AE116" i="13" l="1"/>
  <c r="AD116" i="13"/>
  <c r="AG116" i="13" s="1"/>
  <c r="AD117" i="13" l="1"/>
  <c r="AG117" i="13" s="1"/>
  <c r="AE117" i="13"/>
  <c r="AE118" i="13" l="1"/>
  <c r="AD118" i="13"/>
  <c r="AG118" i="13" s="1"/>
  <c r="AD119" i="13" l="1"/>
  <c r="AG119" i="13" s="1"/>
  <c r="AE119" i="13"/>
  <c r="P4" i="6" l="1"/>
  <c r="S4" i="6" s="1"/>
  <c r="O5" i="6"/>
  <c r="M4" i="6"/>
  <c r="N4" i="6" s="1"/>
  <c r="J5" i="6"/>
  <c r="K5" i="6" s="1"/>
  <c r="L5" i="6"/>
  <c r="M5" i="6" l="1"/>
  <c r="N5" i="6" s="1"/>
  <c r="G3" i="17"/>
  <c r="C3" i="21"/>
  <c r="H2" i="17"/>
  <c r="R5" i="6"/>
  <c r="Q5" i="6" s="1"/>
  <c r="B4" i="21"/>
  <c r="J6" i="6"/>
  <c r="K6" i="6" s="1"/>
  <c r="P5" i="6"/>
  <c r="O6" i="6"/>
  <c r="L6" i="6"/>
  <c r="G4" i="17" s="1"/>
  <c r="S5" i="6" l="1"/>
  <c r="H3" i="17" s="1"/>
  <c r="M6" i="6"/>
  <c r="N6" i="6" s="1"/>
  <c r="R6" i="6"/>
  <c r="Q6" i="6" s="1"/>
  <c r="B5" i="21"/>
  <c r="J7" i="6"/>
  <c r="K7" i="6" s="1"/>
  <c r="B6" i="21" s="1"/>
  <c r="P6" i="6"/>
  <c r="O7" i="6"/>
  <c r="L7" i="6"/>
  <c r="D4" i="21"/>
  <c r="C4" i="21"/>
  <c r="G5" i="17" l="1"/>
  <c r="R7" i="6"/>
  <c r="Q7" i="6" s="1"/>
  <c r="L8" i="6"/>
  <c r="J8" i="6"/>
  <c r="K8" i="6" s="1"/>
  <c r="B7" i="21" s="1"/>
  <c r="O8" i="6"/>
  <c r="P7" i="6"/>
  <c r="M7" i="6"/>
  <c r="N7" i="6" s="1"/>
  <c r="D5" i="21"/>
  <c r="S6" i="6"/>
  <c r="G6" i="17" l="1"/>
  <c r="H6" i="17" s="1"/>
  <c r="C5" i="21"/>
  <c r="H4" i="17"/>
  <c r="S7" i="6"/>
  <c r="H5" i="17" s="1"/>
  <c r="B14" i="20"/>
  <c r="H6" i="20" s="1"/>
  <c r="R8" i="6"/>
  <c r="Q8" i="6" s="1"/>
  <c r="P8" i="6"/>
  <c r="L9" i="6"/>
  <c r="G7" i="17" s="1"/>
  <c r="J9" i="6"/>
  <c r="K9" i="6" s="1"/>
  <c r="B8" i="21" s="1"/>
  <c r="O9" i="6"/>
  <c r="D6" i="21"/>
  <c r="M8" i="6"/>
  <c r="N8" i="6" s="1"/>
  <c r="C6" i="21" l="1"/>
  <c r="M9" i="6"/>
  <c r="N9" i="6" s="1"/>
  <c r="H7" i="17"/>
  <c r="S8" i="6"/>
  <c r="C7" i="21" s="1"/>
  <c r="P9" i="6"/>
  <c r="O10" i="6"/>
  <c r="L10" i="6"/>
  <c r="J10" i="6"/>
  <c r="K10" i="6" s="1"/>
  <c r="B9" i="21" s="1"/>
  <c r="D7" i="21"/>
  <c r="R9" i="6"/>
  <c r="Q9" i="6" s="1"/>
  <c r="H8" i="17" l="1"/>
  <c r="G8" i="17"/>
  <c r="R10" i="6"/>
  <c r="Q10" i="6" s="1"/>
  <c r="O11" i="6"/>
  <c r="J11" i="6"/>
  <c r="K11" i="6" s="1"/>
  <c r="B10" i="21" s="1"/>
  <c r="P10" i="6"/>
  <c r="L11" i="6"/>
  <c r="G9" i="17" s="1"/>
  <c r="S9" i="6"/>
  <c r="C8" i="21" s="1"/>
  <c r="D8" i="21"/>
  <c r="M10" i="6"/>
  <c r="N10" i="6" s="1"/>
  <c r="M11" i="6" l="1"/>
  <c r="N11" i="6" s="1"/>
  <c r="H9" i="17"/>
  <c r="S10" i="6"/>
  <c r="R11" i="6"/>
  <c r="Q11" i="6" s="1"/>
  <c r="D9" i="21"/>
  <c r="C9" i="21"/>
  <c r="O12" i="6"/>
  <c r="P11" i="6"/>
  <c r="J12" i="6"/>
  <c r="K12" i="6" s="1"/>
  <c r="B11" i="21" s="1"/>
  <c r="L12" i="6"/>
  <c r="G10" i="17" s="1"/>
  <c r="S11" i="6" l="1"/>
  <c r="C10" i="21" s="1"/>
  <c r="M12" i="6"/>
  <c r="N12" i="6" s="1"/>
  <c r="H10" i="17"/>
  <c r="R12" i="6"/>
  <c r="Q12" i="6" s="1"/>
  <c r="D10" i="21"/>
  <c r="P12" i="6"/>
  <c r="J13" i="6"/>
  <c r="K13" i="6" s="1"/>
  <c r="B12" i="21" s="1"/>
  <c r="L13" i="6"/>
  <c r="G11" i="17" s="1"/>
  <c r="O13" i="6"/>
  <c r="S12" i="6" l="1"/>
  <c r="M13" i="6"/>
  <c r="N13" i="6" s="1"/>
  <c r="H11" i="17"/>
  <c r="R13" i="6"/>
  <c r="Q13" i="6" s="1"/>
  <c r="D11" i="21"/>
  <c r="C11" i="21"/>
  <c r="P13" i="6"/>
  <c r="L14" i="6"/>
  <c r="J14" i="6"/>
  <c r="K14" i="6" s="1"/>
  <c r="B13" i="21" s="1"/>
  <c r="O14" i="6"/>
  <c r="H12" i="17" l="1"/>
  <c r="G12" i="17"/>
  <c r="S13" i="6"/>
  <c r="C12" i="21" s="1"/>
  <c r="O15" i="6"/>
  <c r="J15" i="6"/>
  <c r="K15" i="6" s="1"/>
  <c r="B14" i="21" s="1"/>
  <c r="L15" i="6"/>
  <c r="P14" i="6"/>
  <c r="M14" i="6"/>
  <c r="N14" i="6" s="1"/>
  <c r="D12" i="21"/>
  <c r="R14" i="6"/>
  <c r="Q14" i="6" s="1"/>
  <c r="G13" i="17" l="1"/>
  <c r="H13" i="17" s="1"/>
  <c r="M15" i="6"/>
  <c r="N15" i="6" s="1"/>
  <c r="L16" i="6"/>
  <c r="G14" i="17" s="1"/>
  <c r="S14" i="6"/>
  <c r="C13" i="21" s="1"/>
  <c r="O16" i="6"/>
  <c r="J16" i="6"/>
  <c r="K16" i="6" s="1"/>
  <c r="B15" i="21" s="1"/>
  <c r="P15" i="6"/>
  <c r="R15" i="6"/>
  <c r="Q15" i="6" s="1"/>
  <c r="D13" i="21"/>
  <c r="M16" i="6" l="1"/>
  <c r="N16" i="6" s="1"/>
  <c r="H14" i="17"/>
  <c r="J17" i="6"/>
  <c r="K17" i="6" s="1"/>
  <c r="B16" i="21" s="1"/>
  <c r="L17" i="6"/>
  <c r="G15" i="17" s="1"/>
  <c r="P16" i="6"/>
  <c r="O17" i="6"/>
  <c r="S15" i="6"/>
  <c r="C14" i="21" s="1"/>
  <c r="R16" i="6"/>
  <c r="D14" i="21"/>
  <c r="D15" i="21" s="1"/>
  <c r="S16" i="6" l="1"/>
  <c r="C15" i="21" s="1"/>
  <c r="M17" i="6"/>
  <c r="N17" i="6" s="1"/>
  <c r="H15" i="17"/>
  <c r="J18" i="6"/>
  <c r="K18" i="6" s="1"/>
  <c r="B17" i="21" s="1"/>
  <c r="L18" i="6"/>
  <c r="G16" i="17" s="1"/>
  <c r="P17" i="6"/>
  <c r="O18" i="6"/>
  <c r="R17" i="6"/>
  <c r="D16" i="21"/>
  <c r="Q16" i="6"/>
  <c r="S6" i="13"/>
  <c r="Q5" i="13"/>
  <c r="R5" i="13" s="1"/>
  <c r="O6" i="13"/>
  <c r="L6" i="13" s="1"/>
  <c r="T5" i="13"/>
  <c r="W5" i="13" s="1"/>
  <c r="J5" i="13"/>
  <c r="M18" i="6" l="1"/>
  <c r="N18" i="6" s="1"/>
  <c r="H16" i="17"/>
  <c r="Q17" i="6"/>
  <c r="S17" i="6"/>
  <c r="C16" i="21" s="1"/>
  <c r="J19" i="6"/>
  <c r="K19" i="6" s="1"/>
  <c r="B18" i="21" s="1"/>
  <c r="L19" i="6"/>
  <c r="G17" i="17" s="1"/>
  <c r="P18" i="6"/>
  <c r="O19" i="6"/>
  <c r="R18" i="6"/>
  <c r="D17" i="21"/>
  <c r="V6" i="13"/>
  <c r="U6" i="13" s="1"/>
  <c r="I6" i="13"/>
  <c r="M19" i="6" l="1"/>
  <c r="N19" i="6" s="1"/>
  <c r="H17" i="17"/>
  <c r="G5" i="21"/>
  <c r="I5" i="21" s="1"/>
  <c r="S18" i="6"/>
  <c r="C17" i="21" s="1"/>
  <c r="L20" i="6"/>
  <c r="G18" i="17" s="1"/>
  <c r="J20" i="6"/>
  <c r="K20" i="6" s="1"/>
  <c r="B19" i="21" s="1"/>
  <c r="P19" i="6"/>
  <c r="O20" i="6"/>
  <c r="R19" i="6"/>
  <c r="D18" i="21"/>
  <c r="Q18" i="6"/>
  <c r="T6" i="13"/>
  <c r="W6" i="13" s="1"/>
  <c r="Q6" i="13"/>
  <c r="R6" i="13" s="1"/>
  <c r="S7" i="13"/>
  <c r="O7" i="13"/>
  <c r="J6" i="13"/>
  <c r="M20" i="6" l="1"/>
  <c r="N20" i="6" s="1"/>
  <c r="H18" i="17"/>
  <c r="S19" i="6"/>
  <c r="C18" i="21" s="1"/>
  <c r="R20" i="6"/>
  <c r="D19" i="21"/>
  <c r="J21" i="6"/>
  <c r="K21" i="6" s="1"/>
  <c r="B20" i="21" s="1"/>
  <c r="L21" i="6"/>
  <c r="G19" i="17" s="1"/>
  <c r="P20" i="6"/>
  <c r="O21" i="6"/>
  <c r="Q19" i="6"/>
  <c r="V7" i="13"/>
  <c r="U7" i="13" s="1"/>
  <c r="L7" i="13"/>
  <c r="M21" i="6" l="1"/>
  <c r="N21" i="6" s="1"/>
  <c r="H19" i="17"/>
  <c r="S20" i="6"/>
  <c r="C19" i="21" s="1"/>
  <c r="J22" i="6"/>
  <c r="K22" i="6" s="1"/>
  <c r="B21" i="21" s="1"/>
  <c r="L22" i="6"/>
  <c r="G20" i="17" s="1"/>
  <c r="P21" i="6"/>
  <c r="O22" i="6"/>
  <c r="R21" i="6"/>
  <c r="D20" i="21"/>
  <c r="Q20" i="6"/>
  <c r="Q8" i="13"/>
  <c r="R8" i="13" s="1"/>
  <c r="S8" i="13"/>
  <c r="T7" i="13"/>
  <c r="W7" i="13" s="1"/>
  <c r="O8" i="13"/>
  <c r="Q7" i="13"/>
  <c r="R7" i="13" s="1"/>
  <c r="I7" i="13"/>
  <c r="J7" i="13"/>
  <c r="M22" i="6" l="1"/>
  <c r="N22" i="6" s="1"/>
  <c r="H20" i="17"/>
  <c r="G6" i="21"/>
  <c r="I6" i="21" s="1"/>
  <c r="S21" i="6"/>
  <c r="C20" i="21" s="1"/>
  <c r="L23" i="6"/>
  <c r="G21" i="17" s="1"/>
  <c r="J23" i="6"/>
  <c r="K23" i="6" s="1"/>
  <c r="O23" i="6"/>
  <c r="P22" i="6"/>
  <c r="Q21" i="6"/>
  <c r="R22" i="6"/>
  <c r="D21" i="21"/>
  <c r="L8" i="13"/>
  <c r="J8" i="13" s="1"/>
  <c r="V8" i="13"/>
  <c r="B22" i="21" l="1"/>
  <c r="D22" i="21" s="1"/>
  <c r="M23" i="6"/>
  <c r="N23" i="6" s="1"/>
  <c r="H21" i="17"/>
  <c r="L9" i="13"/>
  <c r="L10" i="13" s="1"/>
  <c r="I10" i="13" s="1"/>
  <c r="Q22" i="6"/>
  <c r="S22" i="6"/>
  <c r="C21" i="21" s="1"/>
  <c r="L24" i="6"/>
  <c r="G22" i="17" s="1"/>
  <c r="J24" i="6"/>
  <c r="K24" i="6" s="1"/>
  <c r="B23" i="21" s="1"/>
  <c r="P23" i="6"/>
  <c r="O24" i="6"/>
  <c r="W8" i="13"/>
  <c r="U8" i="13"/>
  <c r="I8" i="13"/>
  <c r="J9" i="13" l="1"/>
  <c r="I9" i="13"/>
  <c r="G8" i="21" s="1"/>
  <c r="M24" i="6"/>
  <c r="N24" i="6" s="1"/>
  <c r="H22" i="17"/>
  <c r="G7" i="21"/>
  <c r="I7" i="21" s="1"/>
  <c r="L25" i="6"/>
  <c r="G23" i="17" s="1"/>
  <c r="J25" i="6"/>
  <c r="K25" i="6" s="1"/>
  <c r="B24" i="21" s="1"/>
  <c r="P24" i="6"/>
  <c r="O25" i="6"/>
  <c r="R24" i="6"/>
  <c r="R23" i="6"/>
  <c r="Q23" i="6" s="1"/>
  <c r="U9" i="13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G9" i="21"/>
  <c r="L11" i="13"/>
  <c r="I11" i="13" s="1"/>
  <c r="J10" i="13"/>
  <c r="M25" i="6" l="1"/>
  <c r="N25" i="6" s="1"/>
  <c r="H23" i="17"/>
  <c r="I8" i="21"/>
  <c r="I9" i="21" s="1"/>
  <c r="Q24" i="6"/>
  <c r="D23" i="21"/>
  <c r="S23" i="6"/>
  <c r="C22" i="21" s="1"/>
  <c r="AE3" i="13"/>
  <c r="AF6" i="13" s="1"/>
  <c r="S24" i="6"/>
  <c r="C23" i="21" s="1"/>
  <c r="R25" i="6"/>
  <c r="J26" i="6"/>
  <c r="K26" i="6" s="1"/>
  <c r="B25" i="21" s="1"/>
  <c r="L26" i="6"/>
  <c r="G24" i="17" s="1"/>
  <c r="O26" i="6"/>
  <c r="P25" i="6"/>
  <c r="G10" i="21"/>
  <c r="L12" i="13"/>
  <c r="I12" i="13" s="1"/>
  <c r="J11" i="13"/>
  <c r="AF17" i="13" l="1"/>
  <c r="AF19" i="13"/>
  <c r="Q25" i="6"/>
  <c r="M26" i="6"/>
  <c r="N26" i="6" s="1"/>
  <c r="H24" i="17"/>
  <c r="AF9" i="13"/>
  <c r="AF8" i="13"/>
  <c r="AF11" i="13"/>
  <c r="AF31" i="13"/>
  <c r="AF7" i="13"/>
  <c r="AF10" i="13"/>
  <c r="AF87" i="13"/>
  <c r="AE4" i="13"/>
  <c r="AE5" i="13" s="1"/>
  <c r="AD4" i="13"/>
  <c r="AG4" i="13" s="1"/>
  <c r="D24" i="21"/>
  <c r="S25" i="6"/>
  <c r="C24" i="21" s="1"/>
  <c r="J27" i="6"/>
  <c r="K27" i="6" s="1"/>
  <c r="B26" i="21" s="1"/>
  <c r="L27" i="6"/>
  <c r="G25" i="17" s="1"/>
  <c r="P26" i="6"/>
  <c r="O27" i="6"/>
  <c r="R26" i="6"/>
  <c r="Q26" i="6" s="1"/>
  <c r="AD5" i="13"/>
  <c r="AG5" i="13" s="1"/>
  <c r="G11" i="21"/>
  <c r="L13" i="13"/>
  <c r="I13" i="13" s="1"/>
  <c r="I10" i="21"/>
  <c r="K4" i="13"/>
  <c r="K5" i="13"/>
  <c r="J12" i="13"/>
  <c r="M27" i="6" l="1"/>
  <c r="N27" i="6" s="1"/>
  <c r="H25" i="17"/>
  <c r="H4" i="21"/>
  <c r="H3" i="21"/>
  <c r="S26" i="6"/>
  <c r="C25" i="21" s="1"/>
  <c r="J28" i="6"/>
  <c r="K28" i="6" s="1"/>
  <c r="B27" i="21" s="1"/>
  <c r="L28" i="6"/>
  <c r="G26" i="17" s="1"/>
  <c r="P27" i="6"/>
  <c r="O28" i="6"/>
  <c r="D25" i="21"/>
  <c r="R27" i="6"/>
  <c r="Q27" i="6" s="1"/>
  <c r="AD6" i="13"/>
  <c r="AG6" i="13" s="1"/>
  <c r="AE6" i="13"/>
  <c r="G12" i="21"/>
  <c r="L14" i="13"/>
  <c r="I14" i="13" s="1"/>
  <c r="I11" i="21"/>
  <c r="K6" i="13"/>
  <c r="J13" i="13"/>
  <c r="M28" i="6" l="1"/>
  <c r="N28" i="6" s="1"/>
  <c r="H26" i="17"/>
  <c r="H5" i="21"/>
  <c r="S27" i="6"/>
  <c r="C26" i="21" s="1"/>
  <c r="J29" i="6"/>
  <c r="K29" i="6" s="1"/>
  <c r="B28" i="21" s="1"/>
  <c r="L29" i="6"/>
  <c r="G27" i="17" s="1"/>
  <c r="O29" i="6"/>
  <c r="P28" i="6"/>
  <c r="R28" i="6"/>
  <c r="Q28" i="6" s="1"/>
  <c r="D26" i="21"/>
  <c r="AD7" i="13"/>
  <c r="AG7" i="13" s="1"/>
  <c r="AE7" i="13"/>
  <c r="G13" i="21"/>
  <c r="L15" i="13"/>
  <c r="J15" i="13" s="1"/>
  <c r="I12" i="21"/>
  <c r="J14" i="13"/>
  <c r="K7" i="13"/>
  <c r="M29" i="6" l="1"/>
  <c r="N29" i="6" s="1"/>
  <c r="H27" i="17"/>
  <c r="H6" i="21"/>
  <c r="AE8" i="13"/>
  <c r="AD8" i="13"/>
  <c r="AG8" i="13" s="1"/>
  <c r="D27" i="21"/>
  <c r="S28" i="6"/>
  <c r="C27" i="21" s="1"/>
  <c r="R29" i="6"/>
  <c r="Q29" i="6" s="1"/>
  <c r="J30" i="6"/>
  <c r="K30" i="6" s="1"/>
  <c r="B29" i="21" s="1"/>
  <c r="L30" i="6"/>
  <c r="G28" i="17" s="1"/>
  <c r="P29" i="6"/>
  <c r="O30" i="6"/>
  <c r="L16" i="13"/>
  <c r="I13" i="21"/>
  <c r="K8" i="13"/>
  <c r="I16" i="13"/>
  <c r="I15" i="13"/>
  <c r="M30" i="6" l="1"/>
  <c r="N30" i="6" s="1"/>
  <c r="H28" i="17"/>
  <c r="H7" i="21"/>
  <c r="G14" i="21"/>
  <c r="I14" i="21" s="1"/>
  <c r="AE9" i="13"/>
  <c r="AD9" i="13"/>
  <c r="AG9" i="13" s="1"/>
  <c r="L31" i="6"/>
  <c r="G29" i="17" s="1"/>
  <c r="J31" i="6"/>
  <c r="K31" i="6" s="1"/>
  <c r="B30" i="21" s="1"/>
  <c r="P30" i="6"/>
  <c r="O31" i="6"/>
  <c r="D28" i="21"/>
  <c r="R30" i="6"/>
  <c r="Q30" i="6" s="1"/>
  <c r="S29" i="6"/>
  <c r="C28" i="21" s="1"/>
  <c r="G15" i="21"/>
  <c r="L17" i="13"/>
  <c r="J17" i="13" s="1"/>
  <c r="J16" i="13"/>
  <c r="K9" i="13"/>
  <c r="M31" i="6" l="1"/>
  <c r="N31" i="6" s="1"/>
  <c r="H29" i="17"/>
  <c r="H8" i="21"/>
  <c r="AE10" i="13"/>
  <c r="AD10" i="13"/>
  <c r="AG10" i="13" s="1"/>
  <c r="S30" i="6"/>
  <c r="C29" i="21" s="1"/>
  <c r="R31" i="6"/>
  <c r="Q31" i="6" s="1"/>
  <c r="D29" i="21"/>
  <c r="J32" i="6"/>
  <c r="K32" i="6" s="1"/>
  <c r="B31" i="21" s="1"/>
  <c r="L32" i="6"/>
  <c r="G30" i="17" s="1"/>
  <c r="O32" i="6"/>
  <c r="P31" i="6"/>
  <c r="L18" i="13"/>
  <c r="I15" i="21"/>
  <c r="I17" i="13"/>
  <c r="I18" i="13"/>
  <c r="K10" i="13"/>
  <c r="M32" i="6" l="1"/>
  <c r="N32" i="6" s="1"/>
  <c r="H30" i="17"/>
  <c r="H9" i="21"/>
  <c r="G16" i="21"/>
  <c r="I16" i="21" s="1"/>
  <c r="AE11" i="13"/>
  <c r="AD11" i="13"/>
  <c r="AG11" i="13" s="1"/>
  <c r="J33" i="6"/>
  <c r="K33" i="6" s="1"/>
  <c r="B32" i="21" s="1"/>
  <c r="L33" i="6"/>
  <c r="G31" i="17" s="1"/>
  <c r="P32" i="6"/>
  <c r="O33" i="6"/>
  <c r="D30" i="21"/>
  <c r="R32" i="6"/>
  <c r="Q32" i="6" s="1"/>
  <c r="S31" i="6"/>
  <c r="C30" i="21" s="1"/>
  <c r="G17" i="21"/>
  <c r="L19" i="13"/>
  <c r="I19" i="13" s="1"/>
  <c r="K11" i="13"/>
  <c r="J18" i="13"/>
  <c r="M33" i="6" l="1"/>
  <c r="N33" i="6" s="1"/>
  <c r="H31" i="17"/>
  <c r="H10" i="21"/>
  <c r="AD12" i="13"/>
  <c r="AG12" i="13" s="1"/>
  <c r="AE12" i="13"/>
  <c r="S32" i="6"/>
  <c r="C31" i="21" s="1"/>
  <c r="J34" i="6"/>
  <c r="K34" i="6" s="1"/>
  <c r="B33" i="21" s="1"/>
  <c r="L34" i="6"/>
  <c r="G32" i="17" s="1"/>
  <c r="P33" i="6"/>
  <c r="O34" i="6"/>
  <c r="R33" i="6"/>
  <c r="Q33" i="6" s="1"/>
  <c r="D31" i="21"/>
  <c r="G18" i="21"/>
  <c r="L20" i="13"/>
  <c r="I20" i="13" s="1"/>
  <c r="I17" i="21"/>
  <c r="J19" i="13"/>
  <c r="K12" i="13"/>
  <c r="M34" i="6" l="1"/>
  <c r="N34" i="6" s="1"/>
  <c r="H32" i="17"/>
  <c r="H11" i="21"/>
  <c r="AE13" i="13"/>
  <c r="AD13" i="13"/>
  <c r="AG13" i="13" s="1"/>
  <c r="S33" i="6"/>
  <c r="C32" i="21" s="1"/>
  <c r="J35" i="6"/>
  <c r="K35" i="6" s="1"/>
  <c r="B34" i="21" s="1"/>
  <c r="L35" i="6"/>
  <c r="G33" i="17" s="1"/>
  <c r="P34" i="6"/>
  <c r="O35" i="6"/>
  <c r="R34" i="6"/>
  <c r="Q34" i="6" s="1"/>
  <c r="D32" i="21"/>
  <c r="G19" i="21"/>
  <c r="L21" i="13"/>
  <c r="I21" i="13" s="1"/>
  <c r="I18" i="21"/>
  <c r="J20" i="13"/>
  <c r="K13" i="13"/>
  <c r="H12" i="21" l="1"/>
  <c r="M35" i="6"/>
  <c r="N35" i="6" s="1"/>
  <c r="H33" i="17"/>
  <c r="AD14" i="13"/>
  <c r="AG14" i="13" s="1"/>
  <c r="AE14" i="13"/>
  <c r="S34" i="6"/>
  <c r="C33" i="21" s="1"/>
  <c r="J36" i="6"/>
  <c r="K36" i="6" s="1"/>
  <c r="B35" i="21" s="1"/>
  <c r="L36" i="6"/>
  <c r="G34" i="17" s="1"/>
  <c r="P35" i="6"/>
  <c r="O36" i="6"/>
  <c r="R35" i="6"/>
  <c r="Q35" i="6" s="1"/>
  <c r="D33" i="21"/>
  <c r="G20" i="21"/>
  <c r="L22" i="13"/>
  <c r="J22" i="13" s="1"/>
  <c r="I19" i="21"/>
  <c r="K14" i="13"/>
  <c r="J21" i="13"/>
  <c r="H13" i="21" l="1"/>
  <c r="M36" i="6"/>
  <c r="N36" i="6" s="1"/>
  <c r="H34" i="17"/>
  <c r="AD15" i="13"/>
  <c r="AG15" i="13" s="1"/>
  <c r="AE15" i="13"/>
  <c r="S35" i="6"/>
  <c r="R36" i="6"/>
  <c r="Q36" i="6" s="1"/>
  <c r="J37" i="6"/>
  <c r="K37" i="6" s="1"/>
  <c r="B36" i="21" s="1"/>
  <c r="L37" i="6"/>
  <c r="G35" i="17" s="1"/>
  <c r="P36" i="6"/>
  <c r="O37" i="6"/>
  <c r="D34" i="21"/>
  <c r="C34" i="21"/>
  <c r="L23" i="13"/>
  <c r="J23" i="13" s="1"/>
  <c r="I20" i="21"/>
  <c r="I22" i="13"/>
  <c r="K15" i="13"/>
  <c r="H14" i="21" l="1"/>
  <c r="M37" i="6"/>
  <c r="N37" i="6" s="1"/>
  <c r="H35" i="17"/>
  <c r="G21" i="21"/>
  <c r="I21" i="21" s="1"/>
  <c r="AD16" i="13"/>
  <c r="AG16" i="13" s="1"/>
  <c r="AE16" i="13"/>
  <c r="S36" i="6"/>
  <c r="C35" i="21" s="1"/>
  <c r="J38" i="6"/>
  <c r="K38" i="6" s="1"/>
  <c r="B37" i="21" s="1"/>
  <c r="L38" i="6"/>
  <c r="G36" i="17" s="1"/>
  <c r="P37" i="6"/>
  <c r="O38" i="6"/>
  <c r="D35" i="21"/>
  <c r="R37" i="6"/>
  <c r="Q37" i="6" s="1"/>
  <c r="L24" i="13"/>
  <c r="I24" i="13" s="1"/>
  <c r="I23" i="13"/>
  <c r="K16" i="13"/>
  <c r="H15" i="21" l="1"/>
  <c r="M38" i="6"/>
  <c r="N38" i="6" s="1"/>
  <c r="H36" i="17"/>
  <c r="G22" i="21"/>
  <c r="AD17" i="13"/>
  <c r="AG17" i="13" s="1"/>
  <c r="AE17" i="13"/>
  <c r="S37" i="6"/>
  <c r="C36" i="21" s="1"/>
  <c r="J39" i="6"/>
  <c r="K39" i="6" s="1"/>
  <c r="B38" i="21" s="1"/>
  <c r="L39" i="6"/>
  <c r="G37" i="17" s="1"/>
  <c r="O39" i="6"/>
  <c r="P38" i="6"/>
  <c r="R38" i="6"/>
  <c r="Q38" i="6" s="1"/>
  <c r="D36" i="21"/>
  <c r="G23" i="21"/>
  <c r="L25" i="13"/>
  <c r="I25" i="13" s="1"/>
  <c r="K17" i="13"/>
  <c r="J24" i="13"/>
  <c r="H16" i="21" l="1"/>
  <c r="M39" i="6"/>
  <c r="N39" i="6" s="1"/>
  <c r="H37" i="17"/>
  <c r="I22" i="21"/>
  <c r="I23" i="21" s="1"/>
  <c r="AE18" i="13"/>
  <c r="AD18" i="13"/>
  <c r="AG18" i="13" s="1"/>
  <c r="J40" i="6"/>
  <c r="K40" i="6" s="1"/>
  <c r="B39" i="21" s="1"/>
  <c r="L40" i="6"/>
  <c r="G38" i="17" s="1"/>
  <c r="P39" i="6"/>
  <c r="O40" i="6"/>
  <c r="R39" i="6"/>
  <c r="Q39" i="6" s="1"/>
  <c r="D37" i="21"/>
  <c r="S38" i="6"/>
  <c r="C37" i="21" s="1"/>
  <c r="G24" i="21"/>
  <c r="L26" i="13"/>
  <c r="I26" i="13" s="1"/>
  <c r="K18" i="13"/>
  <c r="J25" i="13"/>
  <c r="H17" i="21" l="1"/>
  <c r="M40" i="6"/>
  <c r="N40" i="6" s="1"/>
  <c r="H38" i="17"/>
  <c r="AE19" i="13"/>
  <c r="AD19" i="13"/>
  <c r="AG19" i="13" s="1"/>
  <c r="S39" i="6"/>
  <c r="C38" i="21" s="1"/>
  <c r="J41" i="6"/>
  <c r="K41" i="6" s="1"/>
  <c r="B40" i="21" s="1"/>
  <c r="L41" i="6"/>
  <c r="G39" i="17" s="1"/>
  <c r="P40" i="6"/>
  <c r="O41" i="6"/>
  <c r="R40" i="6"/>
  <c r="Q40" i="6" s="1"/>
  <c r="D38" i="21"/>
  <c r="G25" i="21"/>
  <c r="L27" i="13"/>
  <c r="I27" i="13" s="1"/>
  <c r="I24" i="21"/>
  <c r="K19" i="13"/>
  <c r="J26" i="13"/>
  <c r="H18" i="21" l="1"/>
  <c r="M41" i="6"/>
  <c r="N41" i="6" s="1"/>
  <c r="H39" i="17"/>
  <c r="AE20" i="13"/>
  <c r="AD20" i="13"/>
  <c r="AG20" i="13" s="1"/>
  <c r="R41" i="6"/>
  <c r="Q41" i="6" s="1"/>
  <c r="S40" i="6"/>
  <c r="C39" i="21" s="1"/>
  <c r="J42" i="6"/>
  <c r="K42" i="6" s="1"/>
  <c r="B41" i="21" s="1"/>
  <c r="L42" i="6"/>
  <c r="G40" i="17" s="1"/>
  <c r="O42" i="6"/>
  <c r="P41" i="6"/>
  <c r="D39" i="21"/>
  <c r="G26" i="21"/>
  <c r="L28" i="13"/>
  <c r="J28" i="13" s="1"/>
  <c r="I25" i="21"/>
  <c r="K20" i="13"/>
  <c r="J27" i="13"/>
  <c r="H19" i="21" l="1"/>
  <c r="M42" i="6"/>
  <c r="N42" i="6" s="1"/>
  <c r="H40" i="17"/>
  <c r="AD21" i="13"/>
  <c r="AG21" i="13" s="1"/>
  <c r="AE21" i="13"/>
  <c r="S41" i="6"/>
  <c r="C40" i="21" s="1"/>
  <c r="J43" i="6"/>
  <c r="K43" i="6" s="1"/>
  <c r="B42" i="21" s="1"/>
  <c r="L43" i="6"/>
  <c r="O43" i="6"/>
  <c r="P42" i="6"/>
  <c r="D40" i="21"/>
  <c r="R42" i="6"/>
  <c r="Q42" i="6" s="1"/>
  <c r="L29" i="13"/>
  <c r="I29" i="13" s="1"/>
  <c r="I26" i="21"/>
  <c r="K21" i="13"/>
  <c r="I28" i="13"/>
  <c r="G41" i="17" l="1"/>
  <c r="J44" i="6"/>
  <c r="K44" i="6" s="1"/>
  <c r="R44" i="6" s="1"/>
  <c r="O44" i="6"/>
  <c r="L44" i="6"/>
  <c r="M44" i="6" s="1"/>
  <c r="N44" i="6" s="1"/>
  <c r="H20" i="21"/>
  <c r="M43" i="6"/>
  <c r="N43" i="6" s="1"/>
  <c r="G27" i="21"/>
  <c r="AD22" i="13"/>
  <c r="AG22" i="13" s="1"/>
  <c r="AE22" i="13"/>
  <c r="S42" i="6"/>
  <c r="R43" i="6"/>
  <c r="Q43" i="6" s="1"/>
  <c r="P43" i="6"/>
  <c r="D41" i="21"/>
  <c r="D42" i="21" s="1"/>
  <c r="C41" i="21"/>
  <c r="G28" i="21"/>
  <c r="L30" i="13"/>
  <c r="I30" i="13" s="1"/>
  <c r="K22" i="13"/>
  <c r="J29" i="13"/>
  <c r="B43" i="21" l="1"/>
  <c r="Q44" i="6"/>
  <c r="P44" i="6"/>
  <c r="S44" i="6" s="1"/>
  <c r="J45" i="6"/>
  <c r="K45" i="6" s="1"/>
  <c r="R45" i="6" s="1"/>
  <c r="Q45" i="6" s="1"/>
  <c r="O45" i="6"/>
  <c r="L45" i="6"/>
  <c r="M45" i="6" s="1"/>
  <c r="N45" i="6" s="1"/>
  <c r="G42" i="17"/>
  <c r="H42" i="17" s="1"/>
  <c r="H21" i="21"/>
  <c r="I27" i="21"/>
  <c r="I28" i="21" s="1"/>
  <c r="AE23" i="13"/>
  <c r="AD23" i="13"/>
  <c r="AG23" i="13" s="1"/>
  <c r="S43" i="6"/>
  <c r="G29" i="21"/>
  <c r="L31" i="13"/>
  <c r="J31" i="13" s="1"/>
  <c r="K23" i="13"/>
  <c r="J30" i="13"/>
  <c r="B44" i="21" l="1"/>
  <c r="P45" i="6"/>
  <c r="S45" i="6" s="1"/>
  <c r="L46" i="6"/>
  <c r="M46" i="6" s="1"/>
  <c r="N46" i="6" s="1"/>
  <c r="O46" i="6"/>
  <c r="J46" i="6"/>
  <c r="K46" i="6" s="1"/>
  <c r="R46" i="6" s="1"/>
  <c r="Q46" i="6" s="1"/>
  <c r="G43" i="17"/>
  <c r="H43" i="17" s="1"/>
  <c r="H22" i="21"/>
  <c r="C42" i="21"/>
  <c r="H41" i="17"/>
  <c r="AE24" i="13"/>
  <c r="AD24" i="13"/>
  <c r="AG24" i="13" s="1"/>
  <c r="D43" i="21"/>
  <c r="C43" i="21"/>
  <c r="L32" i="13"/>
  <c r="I32" i="13" s="1"/>
  <c r="I29" i="21"/>
  <c r="I31" i="13"/>
  <c r="K24" i="13"/>
  <c r="P46" i="6" l="1"/>
  <c r="S46" i="6" s="1"/>
  <c r="O47" i="6"/>
  <c r="J47" i="6"/>
  <c r="K47" i="6" s="1"/>
  <c r="R47" i="6" s="1"/>
  <c r="Q47" i="6" s="1"/>
  <c r="L47" i="6"/>
  <c r="M47" i="6" s="1"/>
  <c r="N47" i="6" s="1"/>
  <c r="G44" i="17"/>
  <c r="H44" i="17" s="1"/>
  <c r="B45" i="21"/>
  <c r="H23" i="21"/>
  <c r="G30" i="21"/>
  <c r="I30" i="21" s="1"/>
  <c r="AE25" i="13"/>
  <c r="AD25" i="13"/>
  <c r="AG25" i="13" s="1"/>
  <c r="D44" i="21"/>
  <c r="C44" i="21"/>
  <c r="G31" i="21"/>
  <c r="L33" i="13"/>
  <c r="J33" i="13" s="1"/>
  <c r="K25" i="13"/>
  <c r="J32" i="13"/>
  <c r="P47" i="6" l="1"/>
  <c r="S47" i="6" s="1"/>
  <c r="O48" i="6"/>
  <c r="L48" i="6"/>
  <c r="M48" i="6" s="1"/>
  <c r="N48" i="6" s="1"/>
  <c r="J48" i="6"/>
  <c r="K48" i="6" s="1"/>
  <c r="R48" i="6" s="1"/>
  <c r="Q48" i="6" s="1"/>
  <c r="G45" i="17"/>
  <c r="H45" i="17" s="1"/>
  <c r="B46" i="21"/>
  <c r="H24" i="21"/>
  <c r="AD26" i="13"/>
  <c r="AG26" i="13" s="1"/>
  <c r="AE26" i="13"/>
  <c r="D45" i="21"/>
  <c r="C45" i="21"/>
  <c r="L34" i="13"/>
  <c r="I34" i="13" s="1"/>
  <c r="I31" i="21"/>
  <c r="K26" i="13"/>
  <c r="I33" i="13"/>
  <c r="B47" i="21" l="1"/>
  <c r="P48" i="6"/>
  <c r="S48" i="6" s="1"/>
  <c r="O49" i="6"/>
  <c r="J49" i="6"/>
  <c r="K49" i="6" s="1"/>
  <c r="R49" i="6" s="1"/>
  <c r="Q49" i="6" s="1"/>
  <c r="L49" i="6"/>
  <c r="G47" i="17" s="1"/>
  <c r="G46" i="17"/>
  <c r="H46" i="17" s="1"/>
  <c r="H25" i="21"/>
  <c r="G32" i="21"/>
  <c r="I32" i="21" s="1"/>
  <c r="AD27" i="13"/>
  <c r="AG27" i="13" s="1"/>
  <c r="AE27" i="13"/>
  <c r="D46" i="21"/>
  <c r="C46" i="21"/>
  <c r="G33" i="21"/>
  <c r="L35" i="13"/>
  <c r="I35" i="13" s="1"/>
  <c r="K27" i="13"/>
  <c r="J34" i="13"/>
  <c r="M49" i="6" l="1"/>
  <c r="N49" i="6" s="1"/>
  <c r="B48" i="21"/>
  <c r="P49" i="6"/>
  <c r="S49" i="6" s="1"/>
  <c r="O50" i="6"/>
  <c r="L50" i="6"/>
  <c r="G48" i="17" s="1"/>
  <c r="J50" i="6"/>
  <c r="K50" i="6" s="1"/>
  <c r="R50" i="6" s="1"/>
  <c r="Q50" i="6" s="1"/>
  <c r="H26" i="21"/>
  <c r="H47" i="17"/>
  <c r="AD28" i="13"/>
  <c r="AG28" i="13" s="1"/>
  <c r="AE28" i="13"/>
  <c r="D47" i="21"/>
  <c r="C47" i="21"/>
  <c r="G34" i="21"/>
  <c r="L36" i="13"/>
  <c r="I36" i="13" s="1"/>
  <c r="I33" i="21"/>
  <c r="J35" i="13"/>
  <c r="K28" i="13"/>
  <c r="M50" i="6" l="1"/>
  <c r="N50" i="6" s="1"/>
  <c r="P50" i="6"/>
  <c r="S50" i="6" s="1"/>
  <c r="O51" i="6"/>
  <c r="J51" i="6"/>
  <c r="K51" i="6" s="1"/>
  <c r="R51" i="6" s="1"/>
  <c r="Q51" i="6" s="1"/>
  <c r="L51" i="6"/>
  <c r="G49" i="17" s="1"/>
  <c r="B49" i="21"/>
  <c r="H27" i="21"/>
  <c r="H48" i="17"/>
  <c r="AD29" i="13"/>
  <c r="AG29" i="13" s="1"/>
  <c r="AE29" i="13"/>
  <c r="D48" i="21"/>
  <c r="C48" i="21"/>
  <c r="G35" i="21"/>
  <c r="L37" i="13"/>
  <c r="I37" i="13" s="1"/>
  <c r="I34" i="21"/>
  <c r="K29" i="13"/>
  <c r="J36" i="13"/>
  <c r="M51" i="6" l="1"/>
  <c r="N51" i="6" s="1"/>
  <c r="B50" i="21"/>
  <c r="P51" i="6"/>
  <c r="S51" i="6" s="1"/>
  <c r="L52" i="6"/>
  <c r="M52" i="6" s="1"/>
  <c r="N52" i="6" s="1"/>
  <c r="O52" i="6"/>
  <c r="J52" i="6"/>
  <c r="K52" i="6" s="1"/>
  <c r="R52" i="6" s="1"/>
  <c r="Q52" i="6" s="1"/>
  <c r="H28" i="21"/>
  <c r="H49" i="17"/>
  <c r="AE30" i="13"/>
  <c r="AD30" i="13"/>
  <c r="AG30" i="13" s="1"/>
  <c r="D49" i="21"/>
  <c r="C49" i="21"/>
  <c r="G36" i="21"/>
  <c r="L38" i="13"/>
  <c r="I38" i="13" s="1"/>
  <c r="I35" i="21"/>
  <c r="J37" i="13"/>
  <c r="K30" i="13"/>
  <c r="P52" i="6" l="1"/>
  <c r="S52" i="6" s="1"/>
  <c r="J53" i="6"/>
  <c r="K53" i="6" s="1"/>
  <c r="R53" i="6" s="1"/>
  <c r="Q53" i="6" s="1"/>
  <c r="O53" i="6"/>
  <c r="L53" i="6"/>
  <c r="M53" i="6" s="1"/>
  <c r="N53" i="6" s="1"/>
  <c r="G50" i="17"/>
  <c r="H50" i="17" s="1"/>
  <c r="B51" i="21"/>
  <c r="H29" i="21"/>
  <c r="AD31" i="13"/>
  <c r="AG31" i="13" s="1"/>
  <c r="AE31" i="13"/>
  <c r="D50" i="21"/>
  <c r="C50" i="21"/>
  <c r="G37" i="21"/>
  <c r="L39" i="13"/>
  <c r="I39" i="13" s="1"/>
  <c r="I36" i="21"/>
  <c r="K31" i="13"/>
  <c r="J38" i="13"/>
  <c r="B52" i="21" l="1"/>
  <c r="P53" i="6"/>
  <c r="S53" i="6" s="1"/>
  <c r="O54" i="6"/>
  <c r="L54" i="6"/>
  <c r="G52" i="17" s="1"/>
  <c r="J54" i="6"/>
  <c r="K54" i="6" s="1"/>
  <c r="R54" i="6" s="1"/>
  <c r="Q54" i="6" s="1"/>
  <c r="G51" i="17"/>
  <c r="H51" i="17" s="1"/>
  <c r="H30" i="21"/>
  <c r="AE32" i="13"/>
  <c r="AD32" i="13"/>
  <c r="AG32" i="13" s="1"/>
  <c r="D51" i="21"/>
  <c r="C51" i="21"/>
  <c r="G38" i="21"/>
  <c r="L40" i="13"/>
  <c r="I40" i="13" s="1"/>
  <c r="I37" i="21"/>
  <c r="J39" i="13"/>
  <c r="K32" i="13"/>
  <c r="M54" i="6" l="1"/>
  <c r="N54" i="6" s="1"/>
  <c r="B53" i="21"/>
  <c r="P54" i="6"/>
  <c r="S54" i="6" s="1"/>
  <c r="O55" i="6"/>
  <c r="J55" i="6"/>
  <c r="K55" i="6" s="1"/>
  <c r="R55" i="6" s="1"/>
  <c r="Q55" i="6" s="1"/>
  <c r="L55" i="6"/>
  <c r="M55" i="6" s="1"/>
  <c r="N55" i="6" s="1"/>
  <c r="H31" i="21"/>
  <c r="H52" i="17"/>
  <c r="AD33" i="13"/>
  <c r="AG33" i="13" s="1"/>
  <c r="AE33" i="13"/>
  <c r="D52" i="21"/>
  <c r="C52" i="21"/>
  <c r="G39" i="21"/>
  <c r="L41" i="13"/>
  <c r="I41" i="13" s="1"/>
  <c r="I38" i="21"/>
  <c r="J40" i="13"/>
  <c r="K33" i="13"/>
  <c r="P55" i="6" l="1"/>
  <c r="S55" i="6" s="1"/>
  <c r="J56" i="6"/>
  <c r="K56" i="6" s="1"/>
  <c r="R56" i="6" s="1"/>
  <c r="Q56" i="6" s="1"/>
  <c r="L56" i="6"/>
  <c r="G54" i="17" s="1"/>
  <c r="O56" i="6"/>
  <c r="G53" i="17"/>
  <c r="H53" i="17" s="1"/>
  <c r="B54" i="21"/>
  <c r="H32" i="21"/>
  <c r="AD34" i="13"/>
  <c r="AG34" i="13" s="1"/>
  <c r="AE34" i="13"/>
  <c r="D53" i="21"/>
  <c r="C53" i="21"/>
  <c r="G40" i="21"/>
  <c r="L42" i="13"/>
  <c r="I42" i="13" s="1"/>
  <c r="I39" i="21"/>
  <c r="J41" i="13"/>
  <c r="K34" i="13"/>
  <c r="M56" i="6" l="1"/>
  <c r="N56" i="6" s="1"/>
  <c r="B55" i="21"/>
  <c r="P56" i="6"/>
  <c r="S56" i="6" s="1"/>
  <c r="L57" i="6"/>
  <c r="G55" i="17" s="1"/>
  <c r="J57" i="6"/>
  <c r="K57" i="6" s="1"/>
  <c r="R57" i="6" s="1"/>
  <c r="Q57" i="6" s="1"/>
  <c r="O57" i="6"/>
  <c r="H33" i="21"/>
  <c r="H54" i="17"/>
  <c r="AD35" i="13"/>
  <c r="AG35" i="13" s="1"/>
  <c r="AE35" i="13"/>
  <c r="D54" i="21"/>
  <c r="C54" i="21"/>
  <c r="G41" i="21"/>
  <c r="L43" i="13"/>
  <c r="I43" i="13" s="1"/>
  <c r="I40" i="21"/>
  <c r="J42" i="13"/>
  <c r="K35" i="13"/>
  <c r="M57" i="6" l="1"/>
  <c r="N57" i="6" s="1"/>
  <c r="P57" i="6"/>
  <c r="S57" i="6" s="1"/>
  <c r="O58" i="6"/>
  <c r="L58" i="6"/>
  <c r="G56" i="17" s="1"/>
  <c r="J58" i="6"/>
  <c r="K58" i="6" s="1"/>
  <c r="R58" i="6" s="1"/>
  <c r="Q58" i="6" s="1"/>
  <c r="B56" i="21"/>
  <c r="H34" i="21"/>
  <c r="H55" i="17"/>
  <c r="AE36" i="13"/>
  <c r="AD36" i="13"/>
  <c r="AG36" i="13" s="1"/>
  <c r="D55" i="21"/>
  <c r="C55" i="21"/>
  <c r="G42" i="21"/>
  <c r="L44" i="13"/>
  <c r="I44" i="13" s="1"/>
  <c r="I41" i="21"/>
  <c r="J43" i="13"/>
  <c r="K36" i="13"/>
  <c r="M58" i="6" l="1"/>
  <c r="N58" i="6" s="1"/>
  <c r="B57" i="21"/>
  <c r="P58" i="6"/>
  <c r="S58" i="6" s="1"/>
  <c r="L59" i="6"/>
  <c r="M59" i="6" s="1"/>
  <c r="N59" i="6" s="1"/>
  <c r="J59" i="6"/>
  <c r="K59" i="6" s="1"/>
  <c r="R59" i="6" s="1"/>
  <c r="Q59" i="6" s="1"/>
  <c r="O59" i="6"/>
  <c r="H35" i="21"/>
  <c r="H56" i="17"/>
  <c r="AD37" i="13"/>
  <c r="AG37" i="13" s="1"/>
  <c r="AE37" i="13"/>
  <c r="D56" i="21"/>
  <c r="C56" i="21"/>
  <c r="G43" i="21"/>
  <c r="L45" i="13"/>
  <c r="I45" i="13" s="1"/>
  <c r="I42" i="21"/>
  <c r="J44" i="13"/>
  <c r="K37" i="13"/>
  <c r="B58" i="21" l="1"/>
  <c r="P59" i="6"/>
  <c r="S59" i="6" s="1"/>
  <c r="L60" i="6"/>
  <c r="M60" i="6" s="1"/>
  <c r="N60" i="6" s="1"/>
  <c r="O60" i="6"/>
  <c r="J60" i="6"/>
  <c r="K60" i="6" s="1"/>
  <c r="R60" i="6" s="1"/>
  <c r="Q60" i="6" s="1"/>
  <c r="G57" i="17"/>
  <c r="H57" i="17" s="1"/>
  <c r="H36" i="21"/>
  <c r="AD38" i="13"/>
  <c r="AG38" i="13" s="1"/>
  <c r="AE38" i="13"/>
  <c r="D57" i="21"/>
  <c r="C57" i="21"/>
  <c r="G44" i="21"/>
  <c r="L46" i="13"/>
  <c r="I46" i="13" s="1"/>
  <c r="I43" i="21"/>
  <c r="J45" i="13"/>
  <c r="K38" i="13"/>
  <c r="P60" i="6" l="1"/>
  <c r="S60" i="6" s="1"/>
  <c r="L61" i="6"/>
  <c r="G59" i="17" s="1"/>
  <c r="J61" i="6"/>
  <c r="K61" i="6" s="1"/>
  <c r="R61" i="6" s="1"/>
  <c r="Q61" i="6" s="1"/>
  <c r="O61" i="6"/>
  <c r="B59" i="21"/>
  <c r="G58" i="17"/>
  <c r="H58" i="17" s="1"/>
  <c r="H37" i="21"/>
  <c r="AE39" i="13"/>
  <c r="AD39" i="13"/>
  <c r="AG39" i="13" s="1"/>
  <c r="D58" i="21"/>
  <c r="C58" i="21"/>
  <c r="G45" i="21"/>
  <c r="L47" i="13"/>
  <c r="I47" i="13" s="1"/>
  <c r="I44" i="21"/>
  <c r="K39" i="13"/>
  <c r="J46" i="13"/>
  <c r="M61" i="6" l="1"/>
  <c r="N61" i="6" s="1"/>
  <c r="B60" i="21"/>
  <c r="P61" i="6"/>
  <c r="S61" i="6" s="1"/>
  <c r="J62" i="6"/>
  <c r="K62" i="6" s="1"/>
  <c r="R62" i="6" s="1"/>
  <c r="Q62" i="6" s="1"/>
  <c r="O62" i="6"/>
  <c r="L62" i="6"/>
  <c r="M62" i="6" s="1"/>
  <c r="N62" i="6" s="1"/>
  <c r="H38" i="21"/>
  <c r="H59" i="17"/>
  <c r="AE40" i="13"/>
  <c r="AD40" i="13"/>
  <c r="AG40" i="13" s="1"/>
  <c r="D59" i="21"/>
  <c r="C59" i="21"/>
  <c r="G46" i="21"/>
  <c r="L48" i="13"/>
  <c r="I48" i="13" s="1"/>
  <c r="I45" i="21"/>
  <c r="J47" i="13"/>
  <c r="K40" i="13"/>
  <c r="H39" i="21" l="1"/>
  <c r="B61" i="21"/>
  <c r="P62" i="6"/>
  <c r="S62" i="6" s="1"/>
  <c r="J63" i="6"/>
  <c r="K63" i="6" s="1"/>
  <c r="R63" i="6" s="1"/>
  <c r="Q63" i="6" s="1"/>
  <c r="O63" i="6"/>
  <c r="L63" i="6"/>
  <c r="M63" i="6" s="1"/>
  <c r="N63" i="6" s="1"/>
  <c r="G60" i="17"/>
  <c r="H60" i="17" s="1"/>
  <c r="AE41" i="13"/>
  <c r="AD41" i="13"/>
  <c r="AG41" i="13" s="1"/>
  <c r="D60" i="21"/>
  <c r="C60" i="21"/>
  <c r="G47" i="21"/>
  <c r="L49" i="13"/>
  <c r="I49" i="13" s="1"/>
  <c r="I46" i="21"/>
  <c r="K41" i="13"/>
  <c r="J48" i="13"/>
  <c r="H40" i="21" l="1"/>
  <c r="P63" i="6"/>
  <c r="S63" i="6" s="1"/>
  <c r="J64" i="6"/>
  <c r="K64" i="6" s="1"/>
  <c r="R64" i="6" s="1"/>
  <c r="Q64" i="6" s="1"/>
  <c r="L64" i="6"/>
  <c r="M64" i="6" s="1"/>
  <c r="N64" i="6" s="1"/>
  <c r="O64" i="6"/>
  <c r="B62" i="21"/>
  <c r="G61" i="17"/>
  <c r="H61" i="17" s="1"/>
  <c r="AD42" i="13"/>
  <c r="AG42" i="13" s="1"/>
  <c r="AE42" i="13"/>
  <c r="C61" i="21"/>
  <c r="D61" i="21"/>
  <c r="G48" i="21"/>
  <c r="L50" i="13"/>
  <c r="J50" i="13" s="1"/>
  <c r="I47" i="21"/>
  <c r="K42" i="13"/>
  <c r="J49" i="13"/>
  <c r="B63" i="21" l="1"/>
  <c r="D62" i="21"/>
  <c r="P64" i="6"/>
  <c r="S64" i="6" s="1"/>
  <c r="J65" i="6"/>
  <c r="K65" i="6" s="1"/>
  <c r="R65" i="6" s="1"/>
  <c r="Q65" i="6" s="1"/>
  <c r="O65" i="6"/>
  <c r="L65" i="6"/>
  <c r="G63" i="17" s="1"/>
  <c r="G62" i="17"/>
  <c r="H62" i="17" s="1"/>
  <c r="H41" i="21"/>
  <c r="AD43" i="13"/>
  <c r="AG43" i="13" s="1"/>
  <c r="AE43" i="13"/>
  <c r="C62" i="21"/>
  <c r="L51" i="13"/>
  <c r="J51" i="13" s="1"/>
  <c r="I48" i="21"/>
  <c r="K43" i="13"/>
  <c r="I50" i="13"/>
  <c r="M65" i="6" l="1"/>
  <c r="N65" i="6" s="1"/>
  <c r="B64" i="21"/>
  <c r="P65" i="6"/>
  <c r="S65" i="6" s="1"/>
  <c r="O66" i="6"/>
  <c r="J66" i="6"/>
  <c r="K66" i="6" s="1"/>
  <c r="R66" i="6" s="1"/>
  <c r="Q66" i="6" s="1"/>
  <c r="L66" i="6"/>
  <c r="G64" i="17" s="1"/>
  <c r="H42" i="21"/>
  <c r="H63" i="17"/>
  <c r="G49" i="21"/>
  <c r="AE44" i="13"/>
  <c r="AD44" i="13"/>
  <c r="AG44" i="13" s="1"/>
  <c r="D63" i="21"/>
  <c r="C63" i="21"/>
  <c r="L52" i="13"/>
  <c r="I52" i="13" s="1"/>
  <c r="I51" i="13"/>
  <c r="K44" i="13"/>
  <c r="M66" i="6" l="1"/>
  <c r="N66" i="6" s="1"/>
  <c r="B65" i="21"/>
  <c r="P66" i="6"/>
  <c r="S66" i="6" s="1"/>
  <c r="J67" i="6"/>
  <c r="K67" i="6" s="1"/>
  <c r="R67" i="6" s="1"/>
  <c r="Q67" i="6" s="1"/>
  <c r="L67" i="6"/>
  <c r="G65" i="17" s="1"/>
  <c r="O67" i="6"/>
  <c r="H43" i="21"/>
  <c r="H64" i="17"/>
  <c r="I49" i="21"/>
  <c r="G50" i="21"/>
  <c r="AD45" i="13"/>
  <c r="AG45" i="13" s="1"/>
  <c r="AE45" i="13"/>
  <c r="D64" i="21"/>
  <c r="C64" i="21"/>
  <c r="G51" i="21"/>
  <c r="L53" i="13"/>
  <c r="I53" i="13" s="1"/>
  <c r="K45" i="13"/>
  <c r="J52" i="13"/>
  <c r="M67" i="6" l="1"/>
  <c r="N67" i="6" s="1"/>
  <c r="B66" i="21"/>
  <c r="P67" i="6"/>
  <c r="S67" i="6" s="1"/>
  <c r="O68" i="6"/>
  <c r="L68" i="6"/>
  <c r="M68" i="6" s="1"/>
  <c r="N68" i="6" s="1"/>
  <c r="J68" i="6"/>
  <c r="K68" i="6" s="1"/>
  <c r="R68" i="6" s="1"/>
  <c r="Q68" i="6" s="1"/>
  <c r="I50" i="21"/>
  <c r="I51" i="21" s="1"/>
  <c r="H44" i="21"/>
  <c r="H65" i="17"/>
  <c r="AE46" i="13"/>
  <c r="AD46" i="13"/>
  <c r="AG46" i="13" s="1"/>
  <c r="D65" i="21"/>
  <c r="C65" i="21"/>
  <c r="G52" i="21"/>
  <c r="L54" i="13"/>
  <c r="I54" i="13" s="1"/>
  <c r="J53" i="13"/>
  <c r="K46" i="13"/>
  <c r="P68" i="6" l="1"/>
  <c r="S68" i="6" s="1"/>
  <c r="L69" i="6"/>
  <c r="M69" i="6" s="1"/>
  <c r="N69" i="6" s="1"/>
  <c r="O69" i="6"/>
  <c r="J69" i="6"/>
  <c r="K69" i="6" s="1"/>
  <c r="R69" i="6" s="1"/>
  <c r="Q69" i="6" s="1"/>
  <c r="G66" i="17"/>
  <c r="H66" i="17" s="1"/>
  <c r="B67" i="21"/>
  <c r="H45" i="21"/>
  <c r="AD47" i="13"/>
  <c r="AG47" i="13" s="1"/>
  <c r="AE47" i="13"/>
  <c r="D66" i="21"/>
  <c r="C66" i="21"/>
  <c r="G53" i="21"/>
  <c r="L55" i="13"/>
  <c r="I55" i="13" s="1"/>
  <c r="I52" i="21"/>
  <c r="J54" i="13"/>
  <c r="K47" i="13"/>
  <c r="P69" i="6" l="1"/>
  <c r="S69" i="6" s="1"/>
  <c r="O70" i="6"/>
  <c r="J70" i="6"/>
  <c r="K70" i="6" s="1"/>
  <c r="R70" i="6" s="1"/>
  <c r="Q70" i="6" s="1"/>
  <c r="L70" i="6"/>
  <c r="M70" i="6" s="1"/>
  <c r="N70" i="6" s="1"/>
  <c r="B68" i="21"/>
  <c r="H46" i="21"/>
  <c r="G67" i="17"/>
  <c r="H67" i="17" s="1"/>
  <c r="AE48" i="13"/>
  <c r="AD48" i="13"/>
  <c r="AG48" i="13" s="1"/>
  <c r="D67" i="21"/>
  <c r="C67" i="21"/>
  <c r="G54" i="21"/>
  <c r="L56" i="13"/>
  <c r="I56" i="13" s="1"/>
  <c r="I53" i="21"/>
  <c r="J55" i="13"/>
  <c r="K48" i="13"/>
  <c r="P70" i="6" l="1"/>
  <c r="S70" i="6" s="1"/>
  <c r="O71" i="6"/>
  <c r="J71" i="6"/>
  <c r="K71" i="6" s="1"/>
  <c r="R71" i="6" s="1"/>
  <c r="Q71" i="6" s="1"/>
  <c r="L71" i="6"/>
  <c r="M71" i="6" s="1"/>
  <c r="N71" i="6" s="1"/>
  <c r="B69" i="21"/>
  <c r="G68" i="17"/>
  <c r="H68" i="17" s="1"/>
  <c r="H47" i="21"/>
  <c r="AE49" i="13"/>
  <c r="AD49" i="13"/>
  <c r="AG49" i="13" s="1"/>
  <c r="D68" i="21"/>
  <c r="C68" i="21"/>
  <c r="G55" i="21"/>
  <c r="L57" i="13"/>
  <c r="I57" i="13" s="1"/>
  <c r="I54" i="21"/>
  <c r="K49" i="13"/>
  <c r="J56" i="13"/>
  <c r="B70" i="21" l="1"/>
  <c r="P71" i="6"/>
  <c r="S71" i="6" s="1"/>
  <c r="O72" i="6"/>
  <c r="L72" i="6"/>
  <c r="G70" i="17" s="1"/>
  <c r="J72" i="6"/>
  <c r="K72" i="6" s="1"/>
  <c r="R72" i="6" s="1"/>
  <c r="Q72" i="6" s="1"/>
  <c r="G69" i="17"/>
  <c r="H69" i="17" s="1"/>
  <c r="H48" i="21"/>
  <c r="AE50" i="13"/>
  <c r="AD50" i="13"/>
  <c r="AG50" i="13" s="1"/>
  <c r="D69" i="21"/>
  <c r="C69" i="21"/>
  <c r="G56" i="21"/>
  <c r="L58" i="13"/>
  <c r="I55" i="21"/>
  <c r="I58" i="13"/>
  <c r="K50" i="13"/>
  <c r="J57" i="13"/>
  <c r="M72" i="6" l="1"/>
  <c r="N72" i="6" s="1"/>
  <c r="B71" i="21"/>
  <c r="P72" i="6"/>
  <c r="S72" i="6" s="1"/>
  <c r="J73" i="6"/>
  <c r="K73" i="6" s="1"/>
  <c r="R73" i="6" s="1"/>
  <c r="Q73" i="6" s="1"/>
  <c r="O73" i="6"/>
  <c r="L73" i="6"/>
  <c r="G71" i="17" s="1"/>
  <c r="H49" i="21"/>
  <c r="H70" i="17"/>
  <c r="AE51" i="13"/>
  <c r="AD51" i="13"/>
  <c r="AG51" i="13" s="1"/>
  <c r="D70" i="21"/>
  <c r="C70" i="21"/>
  <c r="G57" i="21"/>
  <c r="L59" i="13"/>
  <c r="I59" i="13" s="1"/>
  <c r="I56" i="21"/>
  <c r="K51" i="13"/>
  <c r="J58" i="13"/>
  <c r="M73" i="6" l="1"/>
  <c r="N73" i="6" s="1"/>
  <c r="P73" i="6"/>
  <c r="S73" i="6" s="1"/>
  <c r="O74" i="6"/>
  <c r="L74" i="6"/>
  <c r="M74" i="6" s="1"/>
  <c r="N74" i="6" s="1"/>
  <c r="J74" i="6"/>
  <c r="K74" i="6" s="1"/>
  <c r="R74" i="6" s="1"/>
  <c r="Q74" i="6" s="1"/>
  <c r="B72" i="21"/>
  <c r="H50" i="21"/>
  <c r="H71" i="17"/>
  <c r="AE52" i="13"/>
  <c r="AD52" i="13"/>
  <c r="AG52" i="13" s="1"/>
  <c r="D71" i="21"/>
  <c r="C71" i="21"/>
  <c r="G58" i="21"/>
  <c r="L60" i="13"/>
  <c r="I60" i="13" s="1"/>
  <c r="I57" i="21"/>
  <c r="J59" i="13"/>
  <c r="K52" i="13"/>
  <c r="P74" i="6" l="1"/>
  <c r="S74" i="6" s="1"/>
  <c r="L75" i="6"/>
  <c r="M75" i="6" s="1"/>
  <c r="N75" i="6" s="1"/>
  <c r="J75" i="6"/>
  <c r="K75" i="6" s="1"/>
  <c r="R75" i="6" s="1"/>
  <c r="Q75" i="6" s="1"/>
  <c r="O75" i="6"/>
  <c r="B73" i="21"/>
  <c r="G72" i="17"/>
  <c r="H72" i="17" s="1"/>
  <c r="H51" i="21"/>
  <c r="AE53" i="13"/>
  <c r="AD53" i="13"/>
  <c r="AG53" i="13" s="1"/>
  <c r="D72" i="21"/>
  <c r="C72" i="21"/>
  <c r="G59" i="21"/>
  <c r="L61" i="13"/>
  <c r="I61" i="13" s="1"/>
  <c r="I58" i="21"/>
  <c r="K53" i="13"/>
  <c r="J60" i="13"/>
  <c r="B74" i="21" l="1"/>
  <c r="P75" i="6"/>
  <c r="S75" i="6" s="1"/>
  <c r="O76" i="6"/>
  <c r="L76" i="6"/>
  <c r="G74" i="17" s="1"/>
  <c r="J76" i="6"/>
  <c r="K76" i="6" s="1"/>
  <c r="R76" i="6" s="1"/>
  <c r="Q76" i="6" s="1"/>
  <c r="G73" i="17"/>
  <c r="H73" i="17" s="1"/>
  <c r="H52" i="21"/>
  <c r="AE54" i="13"/>
  <c r="AD54" i="13"/>
  <c r="AG54" i="13" s="1"/>
  <c r="C73" i="21"/>
  <c r="D73" i="21"/>
  <c r="G60" i="21"/>
  <c r="L62" i="13"/>
  <c r="I59" i="21"/>
  <c r="K54" i="13"/>
  <c r="I62" i="13"/>
  <c r="J61" i="13"/>
  <c r="M76" i="6" l="1"/>
  <c r="N76" i="6" s="1"/>
  <c r="B75" i="21"/>
  <c r="P76" i="6"/>
  <c r="S76" i="6" s="1"/>
  <c r="J77" i="6"/>
  <c r="K77" i="6" s="1"/>
  <c r="R77" i="6" s="1"/>
  <c r="Q77" i="6" s="1"/>
  <c r="O77" i="6"/>
  <c r="L77" i="6"/>
  <c r="M77" i="6" s="1"/>
  <c r="N77" i="6" s="1"/>
  <c r="H53" i="21"/>
  <c r="H74" i="17"/>
  <c r="AD55" i="13"/>
  <c r="AG55" i="13" s="1"/>
  <c r="AE55" i="13"/>
  <c r="D74" i="21"/>
  <c r="C74" i="21"/>
  <c r="G61" i="21"/>
  <c r="L63" i="13"/>
  <c r="J63" i="13" s="1"/>
  <c r="I60" i="21"/>
  <c r="J62" i="13"/>
  <c r="K55" i="13"/>
  <c r="B76" i="21" l="1"/>
  <c r="P77" i="6"/>
  <c r="S77" i="6" s="1"/>
  <c r="O78" i="6"/>
  <c r="L78" i="6"/>
  <c r="M78" i="6" s="1"/>
  <c r="N78" i="6" s="1"/>
  <c r="J78" i="6"/>
  <c r="K78" i="6" s="1"/>
  <c r="R78" i="6" s="1"/>
  <c r="Q78" i="6" s="1"/>
  <c r="G75" i="17"/>
  <c r="H75" i="17" s="1"/>
  <c r="H54" i="21"/>
  <c r="AE56" i="13"/>
  <c r="AD56" i="13"/>
  <c r="AG56" i="13" s="1"/>
  <c r="D75" i="21"/>
  <c r="C75" i="21"/>
  <c r="L64" i="13"/>
  <c r="I64" i="13" s="1"/>
  <c r="I61" i="21"/>
  <c r="K56" i="13"/>
  <c r="I63" i="13"/>
  <c r="P78" i="6" l="1"/>
  <c r="S78" i="6" s="1"/>
  <c r="O79" i="6"/>
  <c r="L79" i="6"/>
  <c r="M79" i="6" s="1"/>
  <c r="N79" i="6" s="1"/>
  <c r="J79" i="6"/>
  <c r="K79" i="6" s="1"/>
  <c r="R79" i="6" s="1"/>
  <c r="Q79" i="6" s="1"/>
  <c r="B77" i="21"/>
  <c r="G76" i="17"/>
  <c r="H76" i="17" s="1"/>
  <c r="H55" i="21"/>
  <c r="G62" i="21"/>
  <c r="I62" i="21" s="1"/>
  <c r="AE57" i="13"/>
  <c r="AD57" i="13"/>
  <c r="AG57" i="13" s="1"/>
  <c r="D76" i="21"/>
  <c r="C76" i="21"/>
  <c r="G63" i="21"/>
  <c r="L65" i="13"/>
  <c r="I65" i="13" s="1"/>
  <c r="K57" i="13"/>
  <c r="J64" i="13"/>
  <c r="P79" i="6" l="1"/>
  <c r="S79" i="6" s="1"/>
  <c r="O80" i="6"/>
  <c r="L80" i="6"/>
  <c r="G78" i="17" s="1"/>
  <c r="J80" i="6"/>
  <c r="K80" i="6" s="1"/>
  <c r="R80" i="6" s="1"/>
  <c r="Q80" i="6" s="1"/>
  <c r="G77" i="17"/>
  <c r="H77" i="17" s="1"/>
  <c r="B78" i="21"/>
  <c r="H56" i="21"/>
  <c r="AE58" i="13"/>
  <c r="AD58" i="13"/>
  <c r="AG58" i="13" s="1"/>
  <c r="D77" i="21"/>
  <c r="C77" i="21"/>
  <c r="G64" i="21"/>
  <c r="L66" i="13"/>
  <c r="I66" i="13" s="1"/>
  <c r="I63" i="21"/>
  <c r="K58" i="13"/>
  <c r="J65" i="13"/>
  <c r="M80" i="6" l="1"/>
  <c r="N80" i="6" s="1"/>
  <c r="B79" i="21"/>
  <c r="P80" i="6"/>
  <c r="S80" i="6" s="1"/>
  <c r="J81" i="6"/>
  <c r="K81" i="6" s="1"/>
  <c r="R81" i="6" s="1"/>
  <c r="Q81" i="6" s="1"/>
  <c r="O81" i="6"/>
  <c r="L81" i="6"/>
  <c r="M81" i="6" s="1"/>
  <c r="N81" i="6" s="1"/>
  <c r="H57" i="21"/>
  <c r="H78" i="17"/>
  <c r="AE59" i="13"/>
  <c r="AD59" i="13"/>
  <c r="AG59" i="13" s="1"/>
  <c r="D78" i="21"/>
  <c r="C78" i="21"/>
  <c r="G65" i="21"/>
  <c r="L67" i="13"/>
  <c r="J67" i="13" s="1"/>
  <c r="I64" i="21"/>
  <c r="J66" i="13"/>
  <c r="K59" i="13"/>
  <c r="P81" i="6" l="1"/>
  <c r="S81" i="6" s="1"/>
  <c r="J82" i="6"/>
  <c r="K82" i="6" s="1"/>
  <c r="R82" i="6" s="1"/>
  <c r="Q82" i="6" s="1"/>
  <c r="O82" i="6"/>
  <c r="L82" i="6"/>
  <c r="M82" i="6" s="1"/>
  <c r="N82" i="6" s="1"/>
  <c r="B80" i="21"/>
  <c r="H58" i="21"/>
  <c r="G79" i="17"/>
  <c r="H79" i="17" s="1"/>
  <c r="AE60" i="13"/>
  <c r="AD60" i="13"/>
  <c r="AG60" i="13" s="1"/>
  <c r="D79" i="21"/>
  <c r="C79" i="21"/>
  <c r="L68" i="13"/>
  <c r="I68" i="13" s="1"/>
  <c r="I65" i="21"/>
  <c r="I67" i="13"/>
  <c r="K60" i="13"/>
  <c r="H59" i="21" l="1"/>
  <c r="B81" i="21"/>
  <c r="P82" i="6"/>
  <c r="S82" i="6" s="1"/>
  <c r="O83" i="6"/>
  <c r="J83" i="6"/>
  <c r="K83" i="6" s="1"/>
  <c r="R83" i="6" s="1"/>
  <c r="Q83" i="6" s="1"/>
  <c r="L83" i="6"/>
  <c r="G81" i="17" s="1"/>
  <c r="G80" i="17"/>
  <c r="H80" i="17" s="1"/>
  <c r="G66" i="21"/>
  <c r="AE61" i="13"/>
  <c r="AD61" i="13"/>
  <c r="AG61" i="13" s="1"/>
  <c r="D80" i="21"/>
  <c r="C80" i="21"/>
  <c r="G67" i="21"/>
  <c r="L69" i="13"/>
  <c r="I69" i="13" s="1"/>
  <c r="J68" i="13"/>
  <c r="K61" i="13"/>
  <c r="H60" i="21" l="1"/>
  <c r="M83" i="6"/>
  <c r="N83" i="6" s="1"/>
  <c r="B82" i="21"/>
  <c r="P83" i="6"/>
  <c r="S83" i="6" s="1"/>
  <c r="J84" i="6"/>
  <c r="K84" i="6" s="1"/>
  <c r="R84" i="6" s="1"/>
  <c r="Q84" i="6" s="1"/>
  <c r="O84" i="6"/>
  <c r="L84" i="6"/>
  <c r="G82" i="17" s="1"/>
  <c r="H81" i="17"/>
  <c r="I66" i="21"/>
  <c r="I67" i="21" s="1"/>
  <c r="AD62" i="13"/>
  <c r="AG62" i="13" s="1"/>
  <c r="AE62" i="13"/>
  <c r="D81" i="21"/>
  <c r="C81" i="21"/>
  <c r="G68" i="21"/>
  <c r="L70" i="13"/>
  <c r="I70" i="13" s="1"/>
  <c r="J69" i="13"/>
  <c r="K62" i="13"/>
  <c r="H61" i="21" l="1"/>
  <c r="M84" i="6"/>
  <c r="N84" i="6" s="1"/>
  <c r="B83" i="21"/>
  <c r="P84" i="6"/>
  <c r="S84" i="6" s="1"/>
  <c r="O85" i="6"/>
  <c r="J85" i="6"/>
  <c r="K85" i="6" s="1"/>
  <c r="R85" i="6" s="1"/>
  <c r="Q85" i="6" s="1"/>
  <c r="L85" i="6"/>
  <c r="G83" i="17" s="1"/>
  <c r="H82" i="17"/>
  <c r="AD63" i="13"/>
  <c r="AG63" i="13" s="1"/>
  <c r="AE63" i="13"/>
  <c r="D82" i="21"/>
  <c r="C82" i="21"/>
  <c r="G69" i="21"/>
  <c r="L71" i="13"/>
  <c r="I71" i="13" s="1"/>
  <c r="I68" i="21"/>
  <c r="J70" i="13"/>
  <c r="K63" i="13"/>
  <c r="H62" i="21" l="1"/>
  <c r="M85" i="6"/>
  <c r="N85" i="6" s="1"/>
  <c r="B84" i="21"/>
  <c r="P85" i="6"/>
  <c r="S85" i="6" s="1"/>
  <c r="J86" i="6"/>
  <c r="K86" i="6" s="1"/>
  <c r="R86" i="6" s="1"/>
  <c r="Q86" i="6" s="1"/>
  <c r="O86" i="6"/>
  <c r="L86" i="6"/>
  <c r="G84" i="17" s="1"/>
  <c r="H83" i="17"/>
  <c r="AD64" i="13"/>
  <c r="AG64" i="13" s="1"/>
  <c r="AE64" i="13"/>
  <c r="D83" i="21"/>
  <c r="C83" i="21"/>
  <c r="G70" i="21"/>
  <c r="L72" i="13"/>
  <c r="I72" i="13" s="1"/>
  <c r="I69" i="21"/>
  <c r="J71" i="13"/>
  <c r="K64" i="13"/>
  <c r="H63" i="21" l="1"/>
  <c r="M86" i="6"/>
  <c r="N86" i="6" s="1"/>
  <c r="P86" i="6"/>
  <c r="S86" i="6" s="1"/>
  <c r="O87" i="6"/>
  <c r="J87" i="6"/>
  <c r="K87" i="6" s="1"/>
  <c r="R87" i="6" s="1"/>
  <c r="Q87" i="6" s="1"/>
  <c r="L87" i="6"/>
  <c r="M87" i="6" s="1"/>
  <c r="N87" i="6" s="1"/>
  <c r="B85" i="21"/>
  <c r="H84" i="17"/>
  <c r="AE65" i="13"/>
  <c r="AD65" i="13"/>
  <c r="AG65" i="13" s="1"/>
  <c r="D84" i="21"/>
  <c r="C84" i="21"/>
  <c r="G71" i="21"/>
  <c r="L73" i="13"/>
  <c r="I73" i="13" s="1"/>
  <c r="I70" i="21"/>
  <c r="K65" i="13"/>
  <c r="J72" i="13"/>
  <c r="H64" i="21" l="1"/>
  <c r="B86" i="21"/>
  <c r="P87" i="6"/>
  <c r="S87" i="6" s="1"/>
  <c r="J88" i="6"/>
  <c r="K88" i="6" s="1"/>
  <c r="R88" i="6" s="1"/>
  <c r="Q88" i="6" s="1"/>
  <c r="O88" i="6"/>
  <c r="L88" i="6"/>
  <c r="G86" i="17" s="1"/>
  <c r="G85" i="17"/>
  <c r="H85" i="17" s="1"/>
  <c r="AD66" i="13"/>
  <c r="AG66" i="13" s="1"/>
  <c r="AE66" i="13"/>
  <c r="D85" i="21"/>
  <c r="C85" i="21"/>
  <c r="G72" i="21"/>
  <c r="L74" i="13"/>
  <c r="I74" i="13" s="1"/>
  <c r="I71" i="21"/>
  <c r="J73" i="13"/>
  <c r="K66" i="13"/>
  <c r="H65" i="21" l="1"/>
  <c r="M88" i="6"/>
  <c r="N88" i="6" s="1"/>
  <c r="B87" i="21"/>
  <c r="P88" i="6"/>
  <c r="S88" i="6" s="1"/>
  <c r="L89" i="6"/>
  <c r="M89" i="6" s="1"/>
  <c r="N89" i="6" s="1"/>
  <c r="J89" i="6"/>
  <c r="K89" i="6" s="1"/>
  <c r="R89" i="6" s="1"/>
  <c r="Q89" i="6" s="1"/>
  <c r="O89" i="6"/>
  <c r="H86" i="17"/>
  <c r="AE67" i="13"/>
  <c r="AD67" i="13"/>
  <c r="AG67" i="13" s="1"/>
  <c r="D86" i="21"/>
  <c r="C86" i="21"/>
  <c r="G73" i="21"/>
  <c r="L75" i="13"/>
  <c r="I75" i="13" s="1"/>
  <c r="I72" i="21"/>
  <c r="K67" i="13"/>
  <c r="J74" i="13"/>
  <c r="H66" i="21" l="1"/>
  <c r="P89" i="6"/>
  <c r="S89" i="6" s="1"/>
  <c r="J90" i="6"/>
  <c r="K90" i="6" s="1"/>
  <c r="R90" i="6" s="1"/>
  <c r="Q90" i="6" s="1"/>
  <c r="O90" i="6"/>
  <c r="L90" i="6"/>
  <c r="G88" i="17" s="1"/>
  <c r="G87" i="17"/>
  <c r="H87" i="17" s="1"/>
  <c r="B88" i="21"/>
  <c r="AE68" i="13"/>
  <c r="AD68" i="13"/>
  <c r="AG68" i="13" s="1"/>
  <c r="D87" i="21"/>
  <c r="C87" i="21"/>
  <c r="G74" i="21"/>
  <c r="L76" i="13"/>
  <c r="I73" i="21"/>
  <c r="J75" i="13"/>
  <c r="J76" i="13"/>
  <c r="K68" i="13"/>
  <c r="H67" i="21" l="1"/>
  <c r="M90" i="6"/>
  <c r="N90" i="6" s="1"/>
  <c r="B89" i="21"/>
  <c r="P90" i="6"/>
  <c r="S90" i="6" s="1"/>
  <c r="J91" i="6"/>
  <c r="K91" i="6" s="1"/>
  <c r="R91" i="6" s="1"/>
  <c r="Q91" i="6" s="1"/>
  <c r="L91" i="6"/>
  <c r="M91" i="6" s="1"/>
  <c r="N91" i="6" s="1"/>
  <c r="O91" i="6"/>
  <c r="H88" i="17"/>
  <c r="AE69" i="13"/>
  <c r="AD69" i="13"/>
  <c r="AG69" i="13" s="1"/>
  <c r="D88" i="21"/>
  <c r="C88" i="21"/>
  <c r="L77" i="13"/>
  <c r="I77" i="13" s="1"/>
  <c r="I74" i="21"/>
  <c r="I76" i="13"/>
  <c r="K69" i="13"/>
  <c r="H68" i="21" l="1"/>
  <c r="B90" i="21"/>
  <c r="P91" i="6"/>
  <c r="S91" i="6" s="1"/>
  <c r="O92" i="6"/>
  <c r="J92" i="6"/>
  <c r="K92" i="6" s="1"/>
  <c r="R92" i="6" s="1"/>
  <c r="Q92" i="6" s="1"/>
  <c r="L92" i="6"/>
  <c r="M92" i="6" s="1"/>
  <c r="N92" i="6" s="1"/>
  <c r="G89" i="17"/>
  <c r="H89" i="17" s="1"/>
  <c r="G75" i="21"/>
  <c r="I75" i="21" s="1"/>
  <c r="AD70" i="13"/>
  <c r="AG70" i="13" s="1"/>
  <c r="AE70" i="13"/>
  <c r="D89" i="21"/>
  <c r="C89" i="21"/>
  <c r="G76" i="21"/>
  <c r="L78" i="13"/>
  <c r="I78" i="13" s="1"/>
  <c r="J77" i="13"/>
  <c r="K70" i="13"/>
  <c r="H69" i="21" l="1"/>
  <c r="B91" i="21"/>
  <c r="P92" i="6"/>
  <c r="S92" i="6" s="1"/>
  <c r="L93" i="6"/>
  <c r="M93" i="6" s="1"/>
  <c r="N93" i="6" s="1"/>
  <c r="O93" i="6"/>
  <c r="J93" i="6"/>
  <c r="K93" i="6" s="1"/>
  <c r="R93" i="6" s="1"/>
  <c r="Q93" i="6" s="1"/>
  <c r="G90" i="17"/>
  <c r="H90" i="17" s="1"/>
  <c r="AE71" i="13"/>
  <c r="AD71" i="13"/>
  <c r="AG71" i="13" s="1"/>
  <c r="D90" i="21"/>
  <c r="C90" i="21"/>
  <c r="G77" i="21"/>
  <c r="L79" i="13"/>
  <c r="J79" i="13" s="1"/>
  <c r="I76" i="21"/>
  <c r="K71" i="13"/>
  <c r="J78" i="13"/>
  <c r="H70" i="21" l="1"/>
  <c r="B92" i="21"/>
  <c r="P93" i="6"/>
  <c r="S93" i="6" s="1"/>
  <c r="J94" i="6"/>
  <c r="K94" i="6" s="1"/>
  <c r="R94" i="6" s="1"/>
  <c r="Q94" i="6" s="1"/>
  <c r="O94" i="6"/>
  <c r="L94" i="6"/>
  <c r="M94" i="6" s="1"/>
  <c r="N94" i="6" s="1"/>
  <c r="G91" i="17"/>
  <c r="H91" i="17" s="1"/>
  <c r="AD72" i="13"/>
  <c r="AG72" i="13" s="1"/>
  <c r="AE72" i="13"/>
  <c r="D91" i="21"/>
  <c r="C91" i="21"/>
  <c r="L80" i="13"/>
  <c r="I80" i="13" s="1"/>
  <c r="I77" i="21"/>
  <c r="K72" i="13"/>
  <c r="I79" i="13"/>
  <c r="H71" i="21" l="1"/>
  <c r="B93" i="21"/>
  <c r="P94" i="6"/>
  <c r="S94" i="6" s="1"/>
  <c r="J95" i="6"/>
  <c r="K95" i="6" s="1"/>
  <c r="R95" i="6" s="1"/>
  <c r="Q95" i="6" s="1"/>
  <c r="O95" i="6"/>
  <c r="L95" i="6"/>
  <c r="M95" i="6" s="1"/>
  <c r="N95" i="6" s="1"/>
  <c r="G92" i="17"/>
  <c r="H92" i="17" s="1"/>
  <c r="G78" i="21"/>
  <c r="I78" i="21" s="1"/>
  <c r="AD73" i="13"/>
  <c r="AG73" i="13" s="1"/>
  <c r="AE73" i="13"/>
  <c r="D92" i="21"/>
  <c r="C92" i="21"/>
  <c r="G79" i="21"/>
  <c r="L81" i="13"/>
  <c r="I81" i="13" s="1"/>
  <c r="K73" i="13"/>
  <c r="J80" i="13"/>
  <c r="H72" i="21" l="1"/>
  <c r="B94" i="21"/>
  <c r="P95" i="6"/>
  <c r="S95" i="6" s="1"/>
  <c r="O96" i="6"/>
  <c r="L96" i="6"/>
  <c r="M96" i="6" s="1"/>
  <c r="N96" i="6" s="1"/>
  <c r="J96" i="6"/>
  <c r="K96" i="6" s="1"/>
  <c r="R96" i="6" s="1"/>
  <c r="Q96" i="6" s="1"/>
  <c r="G93" i="17"/>
  <c r="H93" i="17" s="1"/>
  <c r="AE74" i="13"/>
  <c r="AD74" i="13"/>
  <c r="AG74" i="13" s="1"/>
  <c r="D93" i="21"/>
  <c r="C93" i="21"/>
  <c r="G80" i="21"/>
  <c r="L82" i="13"/>
  <c r="I79" i="21"/>
  <c r="K74" i="13"/>
  <c r="I82" i="13"/>
  <c r="J81" i="13"/>
  <c r="H73" i="21" l="1"/>
  <c r="P96" i="6"/>
  <c r="S96" i="6" s="1"/>
  <c r="J97" i="6"/>
  <c r="K97" i="6" s="1"/>
  <c r="R97" i="6" s="1"/>
  <c r="Q97" i="6" s="1"/>
  <c r="O97" i="6"/>
  <c r="L97" i="6"/>
  <c r="G95" i="17" s="1"/>
  <c r="G94" i="17"/>
  <c r="H94" i="17" s="1"/>
  <c r="B95" i="21"/>
  <c r="AE75" i="13"/>
  <c r="AD75" i="13"/>
  <c r="AG75" i="13" s="1"/>
  <c r="C94" i="21"/>
  <c r="D94" i="21"/>
  <c r="G81" i="21"/>
  <c r="L83" i="13"/>
  <c r="I83" i="13" s="1"/>
  <c r="I80" i="21"/>
  <c r="J82" i="13"/>
  <c r="K75" i="13"/>
  <c r="H74" i="21" l="1"/>
  <c r="M97" i="6"/>
  <c r="N97" i="6" s="1"/>
  <c r="B96" i="21"/>
  <c r="P97" i="6"/>
  <c r="S97" i="6" s="1"/>
  <c r="J98" i="6"/>
  <c r="K98" i="6" s="1"/>
  <c r="R98" i="6" s="1"/>
  <c r="Q98" i="6" s="1"/>
  <c r="O98" i="6"/>
  <c r="L98" i="6"/>
  <c r="G96" i="17" s="1"/>
  <c r="H95" i="17"/>
  <c r="AE76" i="13"/>
  <c r="AD76" i="13"/>
  <c r="AG76" i="13" s="1"/>
  <c r="D95" i="21"/>
  <c r="C95" i="21"/>
  <c r="G82" i="21"/>
  <c r="L84" i="13"/>
  <c r="J84" i="13" s="1"/>
  <c r="I81" i="21"/>
  <c r="J83" i="13"/>
  <c r="K76" i="13"/>
  <c r="H75" i="21" l="1"/>
  <c r="B97" i="21"/>
  <c r="M98" i="6"/>
  <c r="N98" i="6" s="1"/>
  <c r="P98" i="6"/>
  <c r="S98" i="6" s="1"/>
  <c r="J99" i="6"/>
  <c r="K99" i="6" s="1"/>
  <c r="R99" i="6" s="1"/>
  <c r="Q99" i="6" s="1"/>
  <c r="O99" i="6"/>
  <c r="L99" i="6"/>
  <c r="M99" i="6" s="1"/>
  <c r="N99" i="6" s="1"/>
  <c r="H96" i="17"/>
  <c r="AD77" i="13"/>
  <c r="AG77" i="13" s="1"/>
  <c r="AE77" i="13"/>
  <c r="D96" i="21"/>
  <c r="C96" i="21"/>
  <c r="L85" i="13"/>
  <c r="I85" i="13" s="1"/>
  <c r="I82" i="21"/>
  <c r="I84" i="13"/>
  <c r="K77" i="13"/>
  <c r="H76" i="21" l="1"/>
  <c r="P99" i="6"/>
  <c r="S99" i="6" s="1"/>
  <c r="L100" i="6"/>
  <c r="M100" i="6" s="1"/>
  <c r="N100" i="6" s="1"/>
  <c r="O100" i="6"/>
  <c r="J100" i="6"/>
  <c r="K100" i="6" s="1"/>
  <c r="R100" i="6" s="1"/>
  <c r="Q100" i="6" s="1"/>
  <c r="B98" i="21"/>
  <c r="G97" i="17"/>
  <c r="H97" i="17" s="1"/>
  <c r="G83" i="21"/>
  <c r="I83" i="21" s="1"/>
  <c r="AE78" i="13"/>
  <c r="AD78" i="13"/>
  <c r="AG78" i="13" s="1"/>
  <c r="D97" i="21"/>
  <c r="C97" i="21"/>
  <c r="G84" i="21"/>
  <c r="L86" i="13"/>
  <c r="I86" i="13" s="1"/>
  <c r="K78" i="13"/>
  <c r="J85" i="13"/>
  <c r="H77" i="21" l="1"/>
  <c r="P100" i="6"/>
  <c r="S100" i="6" s="1"/>
  <c r="G98" i="17"/>
  <c r="H98" i="17" s="1"/>
  <c r="O101" i="6"/>
  <c r="L101" i="6"/>
  <c r="M101" i="6" s="1"/>
  <c r="N101" i="6" s="1"/>
  <c r="J101" i="6"/>
  <c r="K101" i="6" s="1"/>
  <c r="B99" i="21"/>
  <c r="AE79" i="13"/>
  <c r="AD79" i="13"/>
  <c r="AG79" i="13" s="1"/>
  <c r="D98" i="21"/>
  <c r="C98" i="21"/>
  <c r="G85" i="21"/>
  <c r="L87" i="13"/>
  <c r="I87" i="13" s="1"/>
  <c r="I84" i="21"/>
  <c r="K79" i="13"/>
  <c r="J86" i="13"/>
  <c r="J87" i="13" l="1"/>
  <c r="H78" i="21"/>
  <c r="C99" i="21"/>
  <c r="D99" i="21"/>
  <c r="B100" i="21"/>
  <c r="R101" i="6"/>
  <c r="Q101" i="6" s="1"/>
  <c r="G99" i="17"/>
  <c r="H99" i="17" s="1"/>
  <c r="P101" i="6"/>
  <c r="J102" i="6"/>
  <c r="K102" i="6" s="1"/>
  <c r="O102" i="6"/>
  <c r="L102" i="6"/>
  <c r="M102" i="6" s="1"/>
  <c r="N102" i="6" s="1"/>
  <c r="AD80" i="13"/>
  <c r="AG80" i="13" s="1"/>
  <c r="AE80" i="13"/>
  <c r="G86" i="21"/>
  <c r="L88" i="13"/>
  <c r="I88" i="13" s="1"/>
  <c r="I85" i="21"/>
  <c r="K80" i="13"/>
  <c r="B14" i="11" l="1"/>
  <c r="H6" i="11" s="1"/>
  <c r="H79" i="21"/>
  <c r="S101" i="6"/>
  <c r="B101" i="21"/>
  <c r="R102" i="6"/>
  <c r="Q102" i="6" s="1"/>
  <c r="G100" i="17"/>
  <c r="H100" i="17" s="1"/>
  <c r="F2" i="17" s="1"/>
  <c r="B23" i="17" s="1"/>
  <c r="P102" i="6"/>
  <c r="O103" i="6"/>
  <c r="M103" i="6"/>
  <c r="N103" i="6" s="1"/>
  <c r="J103" i="6"/>
  <c r="K103" i="6" s="1"/>
  <c r="B102" i="21" s="1"/>
  <c r="D100" i="21"/>
  <c r="C100" i="21"/>
  <c r="AE81" i="13"/>
  <c r="AD81" i="13"/>
  <c r="AG81" i="13" s="1"/>
  <c r="G87" i="21"/>
  <c r="L89" i="13"/>
  <c r="I89" i="13" s="1"/>
  <c r="I86" i="21"/>
  <c r="J88" i="13"/>
  <c r="K81" i="13"/>
  <c r="B16" i="1" l="1"/>
  <c r="B20" i="17" s="1"/>
  <c r="B26" i="17" s="1"/>
  <c r="H80" i="21"/>
  <c r="B24" i="17"/>
  <c r="B24" i="1" s="1"/>
  <c r="B23" i="1"/>
  <c r="S102" i="6"/>
  <c r="C101" i="21" s="1"/>
  <c r="R103" i="6"/>
  <c r="S103" i="6" s="1"/>
  <c r="C102" i="21" s="1"/>
  <c r="D101" i="21"/>
  <c r="D102" i="21" s="1"/>
  <c r="AD82" i="13"/>
  <c r="AG82" i="13" s="1"/>
  <c r="AE82" i="13"/>
  <c r="G88" i="21"/>
  <c r="L90" i="13"/>
  <c r="I87" i="21"/>
  <c r="K82" i="13"/>
  <c r="I90" i="13"/>
  <c r="J89" i="13"/>
  <c r="A3" i="21" l="1"/>
  <c r="AB2" i="21" s="1"/>
  <c r="B21" i="1" s="1"/>
  <c r="C14" i="22" s="1"/>
  <c r="H81" i="21"/>
  <c r="Z2" i="21"/>
  <c r="B22" i="1" s="1"/>
  <c r="C15" i="22" s="1"/>
  <c r="Q103" i="6"/>
  <c r="B27" i="17"/>
  <c r="E15" i="22" s="1"/>
  <c r="E14" i="22"/>
  <c r="B26" i="1"/>
  <c r="AE83" i="13"/>
  <c r="AD83" i="13"/>
  <c r="AG83" i="13" s="1"/>
  <c r="G89" i="21"/>
  <c r="L91" i="13"/>
  <c r="I88" i="21"/>
  <c r="J90" i="13"/>
  <c r="J91" i="13"/>
  <c r="K83" i="13"/>
  <c r="I30" i="1" l="1"/>
  <c r="H82" i="21"/>
  <c r="AE84" i="13"/>
  <c r="AD84" i="13"/>
  <c r="AG84" i="13" s="1"/>
  <c r="L92" i="13"/>
  <c r="I92" i="13" s="1"/>
  <c r="I89" i="21"/>
  <c r="I91" i="13"/>
  <c r="K84" i="13"/>
  <c r="H83" i="21" l="1"/>
  <c r="G90" i="21"/>
  <c r="I90" i="21" s="1"/>
  <c r="AE85" i="13"/>
  <c r="AD85" i="13"/>
  <c r="AG85" i="13" s="1"/>
  <c r="G91" i="21"/>
  <c r="L93" i="13"/>
  <c r="I93" i="13" s="1"/>
  <c r="J92" i="13"/>
  <c r="K85" i="13"/>
  <c r="H84" i="21" l="1"/>
  <c r="AE86" i="13"/>
  <c r="AD86" i="13"/>
  <c r="AG86" i="13" s="1"/>
  <c r="G92" i="21"/>
  <c r="L94" i="13"/>
  <c r="I94" i="13" s="1"/>
  <c r="I91" i="21"/>
  <c r="K89" i="13"/>
  <c r="K86" i="13"/>
  <c r="J93" i="13"/>
  <c r="K93" i="13"/>
  <c r="H88" i="21" l="1"/>
  <c r="H85" i="21"/>
  <c r="AE87" i="13"/>
  <c r="AD87" i="13"/>
  <c r="AG87" i="13" s="1"/>
  <c r="G93" i="21"/>
  <c r="L95" i="13"/>
  <c r="J95" i="13" s="1"/>
  <c r="I92" i="21"/>
  <c r="H92" i="21"/>
  <c r="K94" i="13"/>
  <c r="K90" i="13"/>
  <c r="J94" i="13"/>
  <c r="K92" i="13"/>
  <c r="K88" i="13"/>
  <c r="K87" i="13"/>
  <c r="K91" i="13"/>
  <c r="H90" i="21" l="1"/>
  <c r="H86" i="21"/>
  <c r="H87" i="21"/>
  <c r="H89" i="21"/>
  <c r="H91" i="21"/>
  <c r="L96" i="13"/>
  <c r="I96" i="13" s="1"/>
  <c r="I93" i="21"/>
  <c r="H93" i="21"/>
  <c r="I95" i="13"/>
  <c r="K95" i="13"/>
  <c r="G94" i="21" l="1"/>
  <c r="I94" i="21" s="1"/>
  <c r="G95" i="21"/>
  <c r="L97" i="13"/>
  <c r="I97" i="13" s="1"/>
  <c r="J96" i="13"/>
  <c r="K96" i="13"/>
  <c r="H94" i="21" l="1"/>
  <c r="G96" i="21"/>
  <c r="L98" i="13"/>
  <c r="J98" i="13" s="1"/>
  <c r="I95" i="21"/>
  <c r="H95" i="21"/>
  <c r="K97" i="13"/>
  <c r="J97" i="13"/>
  <c r="I98" i="13" l="1"/>
  <c r="G97" i="21"/>
  <c r="L99" i="13"/>
  <c r="J99" i="13" s="1"/>
  <c r="I96" i="21"/>
  <c r="H96" i="21"/>
  <c r="K98" i="13"/>
  <c r="I99" i="13"/>
  <c r="K99" i="13" l="1"/>
  <c r="G98" i="21"/>
  <c r="L100" i="13"/>
  <c r="J100" i="13" s="1"/>
  <c r="I97" i="21"/>
  <c r="H97" i="21"/>
  <c r="K100" i="13"/>
  <c r="I100" i="13"/>
  <c r="G99" i="21" l="1"/>
  <c r="L101" i="13"/>
  <c r="K101" i="13" s="1"/>
  <c r="I98" i="21"/>
  <c r="H98" i="21"/>
  <c r="I101" i="13" l="1"/>
  <c r="G100" i="21" s="1"/>
  <c r="J101" i="13"/>
  <c r="L102" i="13"/>
  <c r="I102" i="13" s="1"/>
  <c r="I99" i="21"/>
  <c r="H99" i="21"/>
  <c r="K102" i="13" l="1"/>
  <c r="J102" i="13"/>
  <c r="G101" i="21"/>
  <c r="L103" i="13"/>
  <c r="K103" i="13" s="1"/>
  <c r="I100" i="21"/>
  <c r="H100" i="21"/>
  <c r="J103" i="13" l="1"/>
  <c r="I103" i="13"/>
  <c r="G102" i="21" s="1"/>
  <c r="L104" i="13"/>
  <c r="K104" i="13" s="1"/>
  <c r="I101" i="21"/>
  <c r="H101" i="21"/>
  <c r="I104" i="13" l="1"/>
  <c r="G103" i="21" s="1"/>
  <c r="J104" i="13"/>
  <c r="L105" i="13"/>
  <c r="I105" i="13" s="1"/>
  <c r="I102" i="21"/>
  <c r="H102" i="21"/>
  <c r="G104" i="21" l="1"/>
  <c r="L106" i="13"/>
  <c r="J106" i="13" s="1"/>
  <c r="I103" i="21"/>
  <c r="H103" i="21"/>
  <c r="J105" i="13"/>
  <c r="K106" i="13"/>
  <c r="I106" i="13"/>
  <c r="K105" i="13"/>
  <c r="G105" i="21" l="1"/>
  <c r="L107" i="13"/>
  <c r="J107" i="13" s="1"/>
  <c r="I104" i="21"/>
  <c r="H104" i="21"/>
  <c r="I107" i="13" l="1"/>
  <c r="K107" i="13"/>
  <c r="G106" i="21"/>
  <c r="L108" i="13"/>
  <c r="I108" i="13" s="1"/>
  <c r="I105" i="21"/>
  <c r="H105" i="21"/>
  <c r="K108" i="13" l="1"/>
  <c r="G107" i="21"/>
  <c r="L109" i="13"/>
  <c r="I109" i="13" s="1"/>
  <c r="I106" i="21"/>
  <c r="H106" i="21"/>
  <c r="J108" i="13"/>
  <c r="K109" i="13"/>
  <c r="J109" i="13" l="1"/>
  <c r="G108" i="21"/>
  <c r="L110" i="13"/>
  <c r="K110" i="13" s="1"/>
  <c r="I107" i="21"/>
  <c r="H107" i="21"/>
  <c r="J110" i="13" l="1"/>
  <c r="I110" i="13"/>
  <c r="G109" i="21" s="1"/>
  <c r="L111" i="13"/>
  <c r="I111" i="13" s="1"/>
  <c r="I108" i="21"/>
  <c r="H108" i="21"/>
  <c r="J111" i="13" l="1"/>
  <c r="K111" i="13"/>
  <c r="G110" i="21"/>
  <c r="L112" i="13"/>
  <c r="J112" i="13" s="1"/>
  <c r="I109" i="21"/>
  <c r="H109" i="21"/>
  <c r="K112" i="13" l="1"/>
  <c r="L113" i="13"/>
  <c r="K113" i="13" s="1"/>
  <c r="I110" i="21"/>
  <c r="H110" i="21"/>
  <c r="J113" i="13"/>
  <c r="I112" i="13"/>
  <c r="I113" i="13" l="1"/>
  <c r="G111" i="21"/>
  <c r="I111" i="21" s="1"/>
  <c r="G112" i="21"/>
  <c r="L114" i="13"/>
  <c r="I114" i="13" s="1"/>
  <c r="H111" i="21" l="1"/>
  <c r="G113" i="21"/>
  <c r="L115" i="13"/>
  <c r="I115" i="13" s="1"/>
  <c r="I112" i="21"/>
  <c r="H112" i="21"/>
  <c r="K114" i="13"/>
  <c r="J114" i="13"/>
  <c r="J115" i="13" l="1"/>
  <c r="G114" i="21"/>
  <c r="L116" i="13"/>
  <c r="I116" i="13" s="1"/>
  <c r="I113" i="21"/>
  <c r="H113" i="21"/>
  <c r="K115" i="13"/>
  <c r="G115" i="21" l="1"/>
  <c r="L117" i="13"/>
  <c r="I117" i="13" s="1"/>
  <c r="I114" i="21"/>
  <c r="H114" i="21"/>
  <c r="K116" i="13"/>
  <c r="J116" i="13"/>
  <c r="G116" i="21" l="1"/>
  <c r="L118" i="13"/>
  <c r="K118" i="13" s="1"/>
  <c r="I115" i="21"/>
  <c r="H115" i="21"/>
  <c r="J117" i="13"/>
  <c r="K117" i="13"/>
  <c r="L119" i="13" l="1"/>
  <c r="J119" i="13" s="1"/>
  <c r="I116" i="21"/>
  <c r="H116" i="21"/>
  <c r="J118" i="13"/>
  <c r="I118" i="13"/>
  <c r="K119" i="13"/>
  <c r="I119" i="13" l="1"/>
  <c r="G117" i="21"/>
  <c r="I117" i="21" s="1"/>
  <c r="G118" i="21"/>
  <c r="L120" i="13"/>
  <c r="K120" i="13" s="1"/>
  <c r="H117" i="21" l="1"/>
  <c r="L121" i="13"/>
  <c r="I121" i="13" s="1"/>
  <c r="I118" i="21"/>
  <c r="H118" i="21"/>
  <c r="I120" i="13"/>
  <c r="J120" i="13"/>
  <c r="J121" i="13" l="1"/>
  <c r="G119" i="21"/>
  <c r="I119" i="21" s="1"/>
  <c r="G120" i="21"/>
  <c r="L122" i="13"/>
  <c r="I122" i="13" s="1"/>
  <c r="K121" i="13"/>
  <c r="J122" i="13" l="1"/>
  <c r="H119" i="21"/>
  <c r="G121" i="21"/>
  <c r="L123" i="13"/>
  <c r="I123" i="13" s="1"/>
  <c r="I120" i="21"/>
  <c r="H120" i="21"/>
  <c r="K122" i="13"/>
  <c r="J123" i="13" l="1"/>
  <c r="K123" i="13"/>
  <c r="G122" i="21"/>
  <c r="L124" i="13"/>
  <c r="K124" i="13" s="1"/>
  <c r="I121" i="21"/>
  <c r="H121" i="21"/>
  <c r="J124" i="13" l="1"/>
  <c r="I124" i="13"/>
  <c r="G123" i="21" s="1"/>
  <c r="L125" i="13"/>
  <c r="I125" i="13" s="1"/>
  <c r="I122" i="21"/>
  <c r="H122" i="21"/>
  <c r="J125" i="13" l="1"/>
  <c r="K125" i="13"/>
  <c r="G124" i="21"/>
  <c r="L126" i="13"/>
  <c r="I126" i="13" s="1"/>
  <c r="I123" i="21"/>
  <c r="H123" i="21"/>
  <c r="G125" i="21" l="1"/>
  <c r="L127" i="13"/>
  <c r="J127" i="13" s="1"/>
  <c r="I124" i="21"/>
  <c r="H124" i="21"/>
  <c r="J126" i="13"/>
  <c r="K126" i="13"/>
  <c r="K127" i="13" l="1"/>
  <c r="I127" i="13"/>
  <c r="G126" i="21" s="1"/>
  <c r="L128" i="13"/>
  <c r="K128" i="13" s="1"/>
  <c r="I125" i="21"/>
  <c r="H125" i="21"/>
  <c r="J128" i="13" l="1"/>
  <c r="I128" i="13"/>
  <c r="G127" i="21" s="1"/>
  <c r="L129" i="13"/>
  <c r="J129" i="13" s="1"/>
  <c r="I126" i="21"/>
  <c r="H126" i="21"/>
  <c r="K129" i="13" l="1"/>
  <c r="I129" i="13"/>
  <c r="G128" i="21" s="1"/>
  <c r="L130" i="13"/>
  <c r="I130" i="13" s="1"/>
  <c r="I127" i="21"/>
  <c r="H127" i="21"/>
  <c r="K130" i="13" l="1"/>
  <c r="J130" i="13"/>
  <c r="G129" i="21"/>
  <c r="L131" i="13"/>
  <c r="I131" i="13" s="1"/>
  <c r="I128" i="21"/>
  <c r="H128" i="21"/>
  <c r="J131" i="13" l="1"/>
  <c r="G130" i="21"/>
  <c r="L132" i="13"/>
  <c r="I132" i="13" s="1"/>
  <c r="I129" i="21"/>
  <c r="H129" i="21"/>
  <c r="K131" i="13"/>
  <c r="J132" i="13" l="1"/>
  <c r="K132" i="13"/>
  <c r="G131" i="21"/>
  <c r="L133" i="13"/>
  <c r="I133" i="13" s="1"/>
  <c r="I130" i="21"/>
  <c r="H130" i="21"/>
  <c r="K133" i="13"/>
  <c r="J133" i="13"/>
  <c r="G132" i="21" l="1"/>
  <c r="L134" i="13"/>
  <c r="J134" i="13" s="1"/>
  <c r="I131" i="21"/>
  <c r="H131" i="21"/>
  <c r="I134" i="13" l="1"/>
  <c r="G133" i="21" s="1"/>
  <c r="L135" i="13"/>
  <c r="I135" i="13" s="1"/>
  <c r="I132" i="21"/>
  <c r="H132" i="21"/>
  <c r="K134" i="13"/>
  <c r="J135" i="13" l="1"/>
  <c r="K135" i="13"/>
  <c r="G134" i="21"/>
  <c r="L136" i="13"/>
  <c r="K136" i="13" s="1"/>
  <c r="I133" i="21"/>
  <c r="H133" i="21"/>
  <c r="J136" i="13" l="1"/>
  <c r="I136" i="13"/>
  <c r="G135" i="21" s="1"/>
  <c r="L137" i="13"/>
  <c r="J137" i="13" s="1"/>
  <c r="I134" i="21"/>
  <c r="H134" i="21"/>
  <c r="K137" i="13" l="1"/>
  <c r="L138" i="13"/>
  <c r="I138" i="13" s="1"/>
  <c r="I135" i="21"/>
  <c r="H135" i="21"/>
  <c r="I137" i="13"/>
  <c r="G136" i="21" l="1"/>
  <c r="I136" i="21" s="1"/>
  <c r="G137" i="21"/>
  <c r="L139" i="13"/>
  <c r="I139" i="13" s="1"/>
  <c r="K138" i="13"/>
  <c r="J138" i="13"/>
  <c r="H136" i="21" l="1"/>
  <c r="G138" i="21"/>
  <c r="L140" i="13"/>
  <c r="K140" i="13" s="1"/>
  <c r="I137" i="21"/>
  <c r="H137" i="21"/>
  <c r="K139" i="13"/>
  <c r="J139" i="13"/>
  <c r="I140" i="13" l="1"/>
  <c r="G139" i="21"/>
  <c r="L141" i="13"/>
  <c r="I141" i="13" s="1"/>
  <c r="I138" i="21"/>
  <c r="H138" i="21"/>
  <c r="J140" i="13"/>
  <c r="K141" i="13" l="1"/>
  <c r="J141" i="13"/>
  <c r="G140" i="21"/>
  <c r="L142" i="13"/>
  <c r="I142" i="13" s="1"/>
  <c r="I139" i="21"/>
  <c r="H139" i="21"/>
  <c r="J142" i="13" l="1"/>
  <c r="K142" i="13"/>
  <c r="G141" i="21"/>
  <c r="L143" i="13"/>
  <c r="K143" i="13" s="1"/>
  <c r="I140" i="21"/>
  <c r="H140" i="21"/>
  <c r="J143" i="13" l="1"/>
  <c r="I143" i="13"/>
  <c r="G142" i="21" s="1"/>
  <c r="L144" i="13"/>
  <c r="I144" i="13" s="1"/>
  <c r="I141" i="21"/>
  <c r="H141" i="21"/>
  <c r="J144" i="13" l="1"/>
  <c r="K144" i="13"/>
  <c r="G143" i="21"/>
  <c r="L145" i="13"/>
  <c r="I145" i="13" s="1"/>
  <c r="I142" i="21"/>
  <c r="H142" i="21"/>
  <c r="G144" i="21" l="1"/>
  <c r="L146" i="13"/>
  <c r="J146" i="13" s="1"/>
  <c r="I143" i="21"/>
  <c r="H143" i="21"/>
  <c r="J145" i="13"/>
  <c r="K145" i="13"/>
  <c r="L147" i="13" l="1"/>
  <c r="I144" i="21"/>
  <c r="H144" i="21"/>
  <c r="I147" i="13"/>
  <c r="I146" i="13"/>
  <c r="K146" i="13"/>
  <c r="K147" i="13"/>
  <c r="J147" i="13"/>
  <c r="G145" i="21" l="1"/>
  <c r="I145" i="21" s="1"/>
  <c r="G146" i="21"/>
  <c r="L148" i="13"/>
  <c r="J148" i="13" s="1"/>
  <c r="H145" i="21" l="1"/>
  <c r="L149" i="13"/>
  <c r="I146" i="21"/>
  <c r="H146" i="21"/>
  <c r="K148" i="13"/>
  <c r="K149" i="13"/>
  <c r="I148" i="13"/>
  <c r="G147" i="21" l="1"/>
  <c r="I147" i="21" s="1"/>
  <c r="L150" i="13"/>
  <c r="J150" i="13" s="1"/>
  <c r="I149" i="13"/>
  <c r="J149" i="13"/>
  <c r="K150" i="13" l="1"/>
  <c r="I150" i="13"/>
  <c r="G149" i="21" s="1"/>
  <c r="H147" i="21"/>
  <c r="G148" i="21"/>
  <c r="I148" i="21" s="1"/>
  <c r="L151" i="13"/>
  <c r="J151" i="13" s="1"/>
  <c r="H148" i="21" l="1"/>
  <c r="L152" i="13"/>
  <c r="I152" i="13" s="1"/>
  <c r="I149" i="21"/>
  <c r="H149" i="21"/>
  <c r="I151" i="13"/>
  <c r="K151" i="13"/>
  <c r="J152" i="13"/>
  <c r="G150" i="21" l="1"/>
  <c r="I150" i="21" s="1"/>
  <c r="G151" i="21"/>
  <c r="L153" i="13"/>
  <c r="I153" i="13" s="1"/>
  <c r="K152" i="13"/>
  <c r="H150" i="21" l="1"/>
  <c r="G152" i="21"/>
  <c r="L154" i="13"/>
  <c r="K154" i="13" s="1"/>
  <c r="I151" i="21"/>
  <c r="H151" i="21"/>
  <c r="J153" i="13"/>
  <c r="I154" i="13"/>
  <c r="K153" i="13"/>
  <c r="J154" i="13" l="1"/>
  <c r="G153" i="21"/>
  <c r="L155" i="13"/>
  <c r="I155" i="13" s="1"/>
  <c r="I152" i="21"/>
  <c r="H152" i="21"/>
  <c r="K155" i="13" l="1"/>
  <c r="J155" i="13"/>
  <c r="G154" i="21"/>
  <c r="L156" i="13"/>
  <c r="K156" i="13" s="1"/>
  <c r="I153" i="21"/>
  <c r="H153" i="21"/>
  <c r="I156" i="13"/>
  <c r="J156" i="13" l="1"/>
  <c r="G155" i="21"/>
  <c r="L157" i="13"/>
  <c r="I157" i="13" s="1"/>
  <c r="I154" i="21"/>
  <c r="H154" i="21"/>
  <c r="J157" i="13" l="1"/>
  <c r="G156" i="21"/>
  <c r="L158" i="13"/>
  <c r="K158" i="13" s="1"/>
  <c r="I155" i="21"/>
  <c r="H155" i="21"/>
  <c r="K157" i="13"/>
  <c r="I158" i="13"/>
  <c r="J158" i="13"/>
  <c r="G157" i="21" l="1"/>
  <c r="L159" i="13"/>
  <c r="I159" i="13" s="1"/>
  <c r="I156" i="21"/>
  <c r="H156" i="21"/>
  <c r="G158" i="21" l="1"/>
  <c r="L160" i="13"/>
  <c r="K160" i="13" s="1"/>
  <c r="I157" i="21"/>
  <c r="H157" i="21"/>
  <c r="J159" i="13"/>
  <c r="K159" i="13"/>
  <c r="L161" i="13" l="1"/>
  <c r="I158" i="21"/>
  <c r="H158" i="21"/>
  <c r="J160" i="13"/>
  <c r="I161" i="13"/>
  <c r="I160" i="13"/>
  <c r="J161" i="13"/>
  <c r="K161" i="13"/>
  <c r="G159" i="21" l="1"/>
  <c r="I159" i="21" s="1"/>
  <c r="G160" i="21"/>
  <c r="L162" i="13"/>
  <c r="K162" i="13" s="1"/>
  <c r="H159" i="21" l="1"/>
  <c r="L163" i="13"/>
  <c r="I163" i="13" s="1"/>
  <c r="I160" i="21"/>
  <c r="H160" i="21"/>
  <c r="I162" i="13"/>
  <c r="J162" i="13"/>
  <c r="K163" i="13" l="1"/>
  <c r="G161" i="21"/>
  <c r="I161" i="21" s="1"/>
  <c r="G162" i="21"/>
  <c r="L164" i="13"/>
  <c r="K164" i="13" s="1"/>
  <c r="J163" i="13"/>
  <c r="H161" i="21" l="1"/>
  <c r="L165" i="13"/>
  <c r="J165" i="13" s="1"/>
  <c r="I162" i="21"/>
  <c r="H162" i="21"/>
  <c r="I164" i="13"/>
  <c r="J164" i="13"/>
  <c r="G163" i="21" l="1"/>
  <c r="I163" i="21" s="1"/>
  <c r="L166" i="13"/>
  <c r="K166" i="13" s="1"/>
  <c r="I165" i="13"/>
  <c r="K165" i="13"/>
  <c r="G164" i="21" l="1"/>
  <c r="H164" i="21" s="1"/>
  <c r="H163" i="21"/>
  <c r="L167" i="13"/>
  <c r="I167" i="13" s="1"/>
  <c r="I166" i="13"/>
  <c r="J166" i="13"/>
  <c r="I164" i="21" l="1"/>
  <c r="G165" i="21"/>
  <c r="I165" i="21" s="1"/>
  <c r="G166" i="21"/>
  <c r="L168" i="13"/>
  <c r="I168" i="13" s="1"/>
  <c r="K167" i="13"/>
  <c r="J167" i="13"/>
  <c r="H165" i="21" l="1"/>
  <c r="G167" i="21"/>
  <c r="L169" i="13"/>
  <c r="J169" i="13" s="1"/>
  <c r="I166" i="21"/>
  <c r="H166" i="21"/>
  <c r="K168" i="13"/>
  <c r="J168" i="13"/>
  <c r="I169" i="13" l="1"/>
  <c r="G168" i="21" s="1"/>
  <c r="L170" i="13"/>
  <c r="K170" i="13" s="1"/>
  <c r="I167" i="21"/>
  <c r="H167" i="21"/>
  <c r="K169" i="13"/>
  <c r="J170" i="13" l="1"/>
  <c r="I170" i="13"/>
  <c r="G169" i="21" s="1"/>
  <c r="L171" i="13"/>
  <c r="I171" i="13" s="1"/>
  <c r="I168" i="21"/>
  <c r="H168" i="21"/>
  <c r="G170" i="21" l="1"/>
  <c r="L172" i="13"/>
  <c r="K172" i="13" s="1"/>
  <c r="I169" i="21"/>
  <c r="H169" i="21"/>
  <c r="J171" i="13"/>
  <c r="K171" i="13"/>
  <c r="I172" i="13"/>
  <c r="J172" i="13" l="1"/>
  <c r="G171" i="21"/>
  <c r="L173" i="13"/>
  <c r="K173" i="13" s="1"/>
  <c r="I170" i="21"/>
  <c r="H170" i="21"/>
  <c r="J173" i="13" l="1"/>
  <c r="I173" i="13"/>
  <c r="G172" i="21" s="1"/>
  <c r="L174" i="13"/>
  <c r="J174" i="13" s="1"/>
  <c r="I171" i="21"/>
  <c r="H171" i="21"/>
  <c r="K174" i="13" l="1"/>
  <c r="I174" i="13"/>
  <c r="G173" i="21" s="1"/>
  <c r="L175" i="13"/>
  <c r="J175" i="13" s="1"/>
  <c r="I172" i="21"/>
  <c r="H172" i="21"/>
  <c r="I175" i="13" l="1"/>
  <c r="G174" i="21" s="1"/>
  <c r="K175" i="13"/>
  <c r="L176" i="13"/>
  <c r="K176" i="13" s="1"/>
  <c r="I173" i="21"/>
  <c r="H173" i="21"/>
  <c r="I176" i="13" l="1"/>
  <c r="J176" i="13"/>
  <c r="G175" i="21"/>
  <c r="L177" i="13"/>
  <c r="I177" i="13" s="1"/>
  <c r="I174" i="21"/>
  <c r="H174" i="21"/>
  <c r="K177" i="13" l="1"/>
  <c r="J177" i="13"/>
  <c r="G176" i="21"/>
  <c r="L178" i="13"/>
  <c r="I178" i="13" s="1"/>
  <c r="I175" i="21"/>
  <c r="H175" i="21"/>
  <c r="J178" i="13" l="1"/>
  <c r="K178" i="13"/>
  <c r="G177" i="21"/>
  <c r="L179" i="13"/>
  <c r="J179" i="13" s="1"/>
  <c r="I176" i="21"/>
  <c r="H176" i="21"/>
  <c r="K179" i="13" l="1"/>
  <c r="I179" i="13"/>
  <c r="G178" i="21" s="1"/>
  <c r="L180" i="13"/>
  <c r="J180" i="13" s="1"/>
  <c r="I177" i="21"/>
  <c r="H177" i="21"/>
  <c r="I180" i="13" l="1"/>
  <c r="K180" i="13"/>
  <c r="G179" i="21"/>
  <c r="L181" i="13"/>
  <c r="I181" i="13" s="1"/>
  <c r="I178" i="21"/>
  <c r="H178" i="21"/>
  <c r="J181" i="13" l="1"/>
  <c r="G180" i="21"/>
  <c r="L182" i="13"/>
  <c r="I182" i="13" s="1"/>
  <c r="I179" i="21"/>
  <c r="H179" i="21"/>
  <c r="K181" i="13"/>
  <c r="J182" i="13" l="1"/>
  <c r="K182" i="13"/>
  <c r="G181" i="21"/>
  <c r="L183" i="13"/>
  <c r="I183" i="13" s="1"/>
  <c r="I180" i="21"/>
  <c r="H180" i="21"/>
  <c r="K183" i="13" l="1"/>
  <c r="J183" i="13"/>
  <c r="G182" i="21"/>
  <c r="L184" i="13"/>
  <c r="K184" i="13" s="1"/>
  <c r="I181" i="21"/>
  <c r="H181" i="21"/>
  <c r="L185" i="13" l="1"/>
  <c r="I182" i="21"/>
  <c r="H182" i="21"/>
  <c r="I185" i="13"/>
  <c r="J185" i="13"/>
  <c r="J184" i="13"/>
  <c r="I184" i="13"/>
  <c r="G183" i="21" l="1"/>
  <c r="I183" i="21" s="1"/>
  <c r="G184" i="21"/>
  <c r="L186" i="13"/>
  <c r="J186" i="13" s="1"/>
  <c r="K185" i="13"/>
  <c r="H183" i="21" l="1"/>
  <c r="L187" i="13"/>
  <c r="K187" i="13" s="1"/>
  <c r="I184" i="21"/>
  <c r="H184" i="21"/>
  <c r="I186" i="13"/>
  <c r="K186" i="13"/>
  <c r="G185" i="21" l="1"/>
  <c r="I185" i="21" s="1"/>
  <c r="L188" i="13"/>
  <c r="J188" i="13" s="1"/>
  <c r="I187" i="13"/>
  <c r="J187" i="13"/>
  <c r="I188" i="13" l="1"/>
  <c r="H185" i="21"/>
  <c r="G186" i="21"/>
  <c r="I186" i="21" s="1"/>
  <c r="G187" i="21"/>
  <c r="L189" i="13"/>
  <c r="I189" i="13" s="1"/>
  <c r="K188" i="13"/>
  <c r="H186" i="21" l="1"/>
  <c r="G188" i="21"/>
  <c r="L190" i="13"/>
  <c r="K190" i="13" s="1"/>
  <c r="I187" i="21"/>
  <c r="H187" i="21"/>
  <c r="K189" i="13"/>
  <c r="J189" i="13"/>
  <c r="I190" i="13" l="1"/>
  <c r="G189" i="21"/>
  <c r="L191" i="13"/>
  <c r="K191" i="13" s="1"/>
  <c r="I188" i="21"/>
  <c r="H188" i="21"/>
  <c r="J190" i="13"/>
  <c r="J191" i="13" l="1"/>
  <c r="I191" i="13"/>
  <c r="G190" i="21" s="1"/>
  <c r="L192" i="13"/>
  <c r="I189" i="21"/>
  <c r="H189" i="21"/>
  <c r="I192" i="13"/>
  <c r="G191" i="21" l="1"/>
  <c r="L193" i="13"/>
  <c r="I193" i="13" s="1"/>
  <c r="I190" i="21"/>
  <c r="H190" i="21"/>
  <c r="J192" i="13"/>
  <c r="K192" i="13"/>
  <c r="G192" i="21" l="1"/>
  <c r="L194" i="13"/>
  <c r="I194" i="13" s="1"/>
  <c r="I191" i="21"/>
  <c r="H191" i="21"/>
  <c r="K193" i="13"/>
  <c r="J193" i="13"/>
  <c r="G193" i="21" l="1"/>
  <c r="L195" i="13"/>
  <c r="I195" i="13" s="1"/>
  <c r="I192" i="21"/>
  <c r="H192" i="21"/>
  <c r="K194" i="13"/>
  <c r="J194" i="13"/>
  <c r="G194" i="21" l="1"/>
  <c r="L196" i="13"/>
  <c r="J196" i="13" s="1"/>
  <c r="I193" i="21"/>
  <c r="H193" i="21"/>
  <c r="K195" i="13"/>
  <c r="J195" i="13"/>
  <c r="I196" i="13" l="1"/>
  <c r="G195" i="21"/>
  <c r="L197" i="13"/>
  <c r="I197" i="13" s="1"/>
  <c r="I194" i="21"/>
  <c r="H194" i="21"/>
  <c r="K196" i="13"/>
  <c r="K197" i="13"/>
  <c r="J197" i="13"/>
  <c r="G196" i="21" l="1"/>
  <c r="L198" i="13"/>
  <c r="I198" i="13" s="1"/>
  <c r="I195" i="21"/>
  <c r="H195" i="21"/>
  <c r="K198" i="13" l="1"/>
  <c r="J198" i="13"/>
  <c r="G197" i="21"/>
  <c r="L199" i="13"/>
  <c r="J199" i="13" s="1"/>
  <c r="I196" i="21"/>
  <c r="H196" i="21"/>
  <c r="K199" i="13" l="1"/>
  <c r="I199" i="13"/>
  <c r="G198" i="21" s="1"/>
  <c r="L200" i="13"/>
  <c r="J200" i="13" s="1"/>
  <c r="I197" i="21"/>
  <c r="H197" i="21"/>
  <c r="K200" i="13" l="1"/>
  <c r="L201" i="13"/>
  <c r="I201" i="13" s="1"/>
  <c r="I198" i="21"/>
  <c r="H198" i="21"/>
  <c r="I200" i="13"/>
  <c r="G199" i="21" l="1"/>
  <c r="H199" i="21" s="1"/>
  <c r="G200" i="21"/>
  <c r="L202" i="13"/>
  <c r="I202" i="13" s="1"/>
  <c r="J201" i="13"/>
  <c r="K201" i="13"/>
  <c r="I199" i="21" l="1"/>
  <c r="G201" i="21"/>
  <c r="L203" i="13"/>
  <c r="J203" i="13" s="1"/>
  <c r="I200" i="21"/>
  <c r="H200" i="21"/>
  <c r="K202" i="13"/>
  <c r="J202" i="13"/>
  <c r="I203" i="13" l="1"/>
  <c r="G202" i="21"/>
  <c r="L204" i="13"/>
  <c r="K204" i="13" s="1"/>
  <c r="I201" i="21"/>
  <c r="H201" i="21"/>
  <c r="K203" i="13"/>
  <c r="I204" i="13"/>
  <c r="J204" i="13"/>
  <c r="G203" i="21" l="1"/>
  <c r="L205" i="13"/>
  <c r="I205" i="13" s="1"/>
  <c r="I202" i="21"/>
  <c r="H202" i="21"/>
  <c r="G204" i="21" l="1"/>
  <c r="L206" i="13"/>
  <c r="I203" i="21"/>
  <c r="H203" i="21"/>
  <c r="J205" i="13"/>
  <c r="K205" i="13"/>
  <c r="J206" i="13"/>
  <c r="I206" i="13"/>
  <c r="G205" i="21" l="1"/>
  <c r="L207" i="13"/>
  <c r="K207" i="13" s="1"/>
  <c r="I204" i="21"/>
  <c r="H204" i="21"/>
  <c r="K206" i="13"/>
  <c r="I207" i="13" l="1"/>
  <c r="G206" i="21" s="1"/>
  <c r="J207" i="13"/>
  <c r="L208" i="13"/>
  <c r="K208" i="13" s="1"/>
  <c r="I205" i="21"/>
  <c r="H205" i="21"/>
  <c r="I208" i="13" l="1"/>
  <c r="J208" i="13"/>
  <c r="G207" i="21"/>
  <c r="L209" i="13"/>
  <c r="K209" i="13" s="1"/>
  <c r="I206" i="21"/>
  <c r="H206" i="21"/>
  <c r="I209" i="13" l="1"/>
  <c r="J209" i="13"/>
  <c r="G208" i="21"/>
  <c r="L210" i="13"/>
  <c r="K210" i="13" s="1"/>
  <c r="I207" i="21"/>
  <c r="H207" i="21"/>
  <c r="I210" i="13" l="1"/>
  <c r="J210" i="13"/>
  <c r="G209" i="21"/>
  <c r="L211" i="13"/>
  <c r="K211" i="13" s="1"/>
  <c r="I208" i="21"/>
  <c r="H208" i="21"/>
  <c r="I211" i="13" l="1"/>
  <c r="J211" i="13"/>
  <c r="G210" i="21"/>
  <c r="L212" i="13"/>
  <c r="I212" i="13" s="1"/>
  <c r="I209" i="21"/>
  <c r="H209" i="21"/>
  <c r="G211" i="21" l="1"/>
  <c r="L213" i="13"/>
  <c r="I213" i="13" s="1"/>
  <c r="I210" i="21"/>
  <c r="H210" i="21"/>
  <c r="J212" i="13"/>
  <c r="K212" i="13"/>
  <c r="G212" i="21" l="1"/>
  <c r="L214" i="13"/>
  <c r="I214" i="13" s="1"/>
  <c r="I211" i="21"/>
  <c r="H211" i="21"/>
  <c r="J213" i="13"/>
  <c r="K213" i="13"/>
  <c r="G213" i="21" l="1"/>
  <c r="L215" i="13"/>
  <c r="J215" i="13" s="1"/>
  <c r="I212" i="21"/>
  <c r="H212" i="21"/>
  <c r="J214" i="13"/>
  <c r="K214" i="13"/>
  <c r="I215" i="13" l="1"/>
  <c r="K215" i="13"/>
  <c r="G214" i="21"/>
  <c r="L216" i="13"/>
  <c r="K216" i="13" s="1"/>
  <c r="I213" i="21"/>
  <c r="H213" i="21"/>
  <c r="J216" i="13"/>
  <c r="L217" i="13" l="1"/>
  <c r="I214" i="21"/>
  <c r="H214" i="21"/>
  <c r="I216" i="13"/>
  <c r="I217" i="13"/>
  <c r="J217" i="13"/>
  <c r="G215" i="21" l="1"/>
  <c r="I215" i="21" s="1"/>
  <c r="G216" i="21"/>
  <c r="L218" i="13"/>
  <c r="I218" i="13" s="1"/>
  <c r="K217" i="13"/>
  <c r="J218" i="13" l="1"/>
  <c r="H215" i="21"/>
  <c r="G217" i="21"/>
  <c r="L219" i="13"/>
  <c r="I219" i="13" s="1"/>
  <c r="I216" i="21"/>
  <c r="H216" i="21"/>
  <c r="K218" i="13"/>
  <c r="G218" i="21" l="1"/>
  <c r="L220" i="13"/>
  <c r="K220" i="13" s="1"/>
  <c r="I217" i="21"/>
  <c r="H217" i="21"/>
  <c r="K219" i="13"/>
  <c r="J219" i="13"/>
  <c r="I220" i="13" l="1"/>
  <c r="G219" i="21" s="1"/>
  <c r="J220" i="13"/>
  <c r="L221" i="13"/>
  <c r="J221" i="13" s="1"/>
  <c r="I218" i="21"/>
  <c r="H218" i="21"/>
  <c r="K221" i="13"/>
  <c r="I221" i="13"/>
  <c r="G220" i="21" l="1"/>
  <c r="L222" i="13"/>
  <c r="I222" i="13" s="1"/>
  <c r="I219" i="21"/>
  <c r="H219" i="21"/>
  <c r="K222" i="13" l="1"/>
  <c r="J222" i="13"/>
  <c r="G221" i="21"/>
  <c r="L223" i="13"/>
  <c r="I223" i="13" s="1"/>
  <c r="I220" i="21"/>
  <c r="H220" i="21"/>
  <c r="K223" i="13" l="1"/>
  <c r="J223" i="13"/>
  <c r="G222" i="21"/>
  <c r="L224" i="13"/>
  <c r="I224" i="13" s="1"/>
  <c r="I221" i="21"/>
  <c r="H221" i="21"/>
  <c r="J224" i="13"/>
  <c r="K224" i="13"/>
  <c r="G223" i="21" l="1"/>
  <c r="L225" i="13"/>
  <c r="I225" i="13" s="1"/>
  <c r="I222" i="21"/>
  <c r="H222" i="21"/>
  <c r="J225" i="13" l="1"/>
  <c r="K225" i="13"/>
  <c r="G224" i="21"/>
  <c r="L226" i="13"/>
  <c r="J226" i="13" s="1"/>
  <c r="I223" i="21"/>
  <c r="H223" i="21"/>
  <c r="K226" i="13" l="1"/>
  <c r="I226" i="13"/>
  <c r="G225" i="21" s="1"/>
  <c r="L227" i="13"/>
  <c r="I227" i="13" s="1"/>
  <c r="I224" i="21"/>
  <c r="H224" i="21"/>
  <c r="G226" i="21" l="1"/>
  <c r="L228" i="13"/>
  <c r="K228" i="13" s="1"/>
  <c r="I225" i="21"/>
  <c r="H225" i="21"/>
  <c r="K227" i="13"/>
  <c r="J228" i="13"/>
  <c r="J227" i="13"/>
  <c r="I228" i="13" l="1"/>
  <c r="G227" i="21"/>
  <c r="L229" i="13"/>
  <c r="K229" i="13" s="1"/>
  <c r="I226" i="21"/>
  <c r="H226" i="21"/>
  <c r="I229" i="13" l="1"/>
  <c r="J229" i="13"/>
  <c r="G228" i="21"/>
  <c r="L230" i="13"/>
  <c r="J230" i="13" s="1"/>
  <c r="I227" i="21"/>
  <c r="H227" i="21"/>
  <c r="I230" i="13" l="1"/>
  <c r="K230" i="13"/>
  <c r="G229" i="21"/>
  <c r="L231" i="13"/>
  <c r="K231" i="13" s="1"/>
  <c r="I228" i="21"/>
  <c r="H228" i="21"/>
  <c r="I231" i="13" l="1"/>
  <c r="G230" i="21"/>
  <c r="L232" i="13"/>
  <c r="I229" i="21"/>
  <c r="H229" i="21"/>
  <c r="J231" i="13"/>
  <c r="K232" i="13"/>
  <c r="L233" i="13" l="1"/>
  <c r="I230" i="21"/>
  <c r="H230" i="21"/>
  <c r="I232" i="13"/>
  <c r="J232" i="13"/>
  <c r="J233" i="13"/>
  <c r="G231" i="21" l="1"/>
  <c r="I231" i="21" s="1"/>
  <c r="L234" i="13"/>
  <c r="I234" i="13" s="1"/>
  <c r="I233" i="13"/>
  <c r="K233" i="13"/>
  <c r="H231" i="21" l="1"/>
  <c r="G232" i="21"/>
  <c r="I232" i="21" s="1"/>
  <c r="G233" i="21"/>
  <c r="L235" i="13"/>
  <c r="K235" i="13" s="1"/>
  <c r="K234" i="13"/>
  <c r="J234" i="13"/>
  <c r="H232" i="21" l="1"/>
  <c r="L236" i="13"/>
  <c r="I236" i="13" s="1"/>
  <c r="I233" i="21"/>
  <c r="H233" i="21"/>
  <c r="I235" i="13"/>
  <c r="J235" i="13"/>
  <c r="G234" i="21" l="1"/>
  <c r="I234" i="21" s="1"/>
  <c r="G235" i="21"/>
  <c r="L237" i="13"/>
  <c r="J236" i="13"/>
  <c r="K236" i="13"/>
  <c r="I237" i="13"/>
  <c r="H234" i="21" l="1"/>
  <c r="G236" i="21"/>
  <c r="L238" i="13"/>
  <c r="I238" i="13" s="1"/>
  <c r="I235" i="21"/>
  <c r="H235" i="21"/>
  <c r="K237" i="13"/>
  <c r="J237" i="13"/>
  <c r="J238" i="13" l="1"/>
  <c r="K238" i="13"/>
  <c r="G237" i="21"/>
  <c r="L239" i="13"/>
  <c r="I239" i="13" s="1"/>
  <c r="I236" i="21"/>
  <c r="H236" i="21"/>
  <c r="G238" i="21" l="1"/>
  <c r="L240" i="13"/>
  <c r="I240" i="13" s="1"/>
  <c r="I237" i="21"/>
  <c r="H237" i="21"/>
  <c r="J239" i="13"/>
  <c r="K239" i="13"/>
  <c r="J240" i="13" l="1"/>
  <c r="K240" i="13"/>
  <c r="G239" i="21"/>
  <c r="L241" i="13"/>
  <c r="J241" i="13" s="1"/>
  <c r="I238" i="21"/>
  <c r="H238" i="21"/>
  <c r="K241" i="13" l="1"/>
  <c r="I241" i="13"/>
  <c r="G240" i="21" s="1"/>
  <c r="L242" i="13"/>
  <c r="I242" i="13" s="1"/>
  <c r="I239" i="21"/>
  <c r="H239" i="21"/>
  <c r="K242" i="13" l="1"/>
  <c r="J242" i="13"/>
  <c r="G241" i="21"/>
  <c r="L243" i="13"/>
  <c r="K243" i="13" s="1"/>
  <c r="I240" i="21"/>
  <c r="H240" i="21"/>
  <c r="J243" i="13" l="1"/>
  <c r="I243" i="13"/>
  <c r="G242" i="21" s="1"/>
  <c r="L244" i="13"/>
  <c r="I244" i="13" s="1"/>
  <c r="I241" i="21"/>
  <c r="H241" i="21"/>
  <c r="K244" i="13" l="1"/>
  <c r="J244" i="13"/>
  <c r="G243" i="21"/>
  <c r="L245" i="13"/>
  <c r="K245" i="13" s="1"/>
  <c r="I242" i="21"/>
  <c r="H242" i="21"/>
  <c r="L246" i="13" l="1"/>
  <c r="I246" i="13" s="1"/>
  <c r="I243" i="21"/>
  <c r="H243" i="21"/>
  <c r="I245" i="13"/>
  <c r="J245" i="13"/>
  <c r="G244" i="21" l="1"/>
  <c r="H244" i="21" s="1"/>
  <c r="G245" i="21"/>
  <c r="L247" i="13"/>
  <c r="K247" i="13" s="1"/>
  <c r="J246" i="13"/>
  <c r="K246" i="13"/>
  <c r="I247" i="13" l="1"/>
  <c r="J247" i="13"/>
  <c r="I244" i="21"/>
  <c r="G246" i="21"/>
  <c r="L248" i="13"/>
  <c r="J248" i="13" s="1"/>
  <c r="I245" i="21"/>
  <c r="H245" i="21"/>
  <c r="K248" i="13" l="1"/>
  <c r="L249" i="13"/>
  <c r="K249" i="13" s="1"/>
  <c r="I246" i="21"/>
  <c r="H246" i="21"/>
  <c r="F3" i="21" s="1"/>
  <c r="I31" i="1" s="1"/>
  <c r="J249" i="13" l="1"/>
  <c r="L250" i="13"/>
  <c r="J250" i="13" s="1"/>
  <c r="L251" i="13" l="1"/>
  <c r="J251" i="13" s="1"/>
  <c r="K250" i="13"/>
  <c r="K251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T2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几个+意味着行权几次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不包含永续债和提前偿付</t>
        </r>
      </text>
    </comment>
    <comment ref="J2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遇到节假日顺延，但顺延期间没有利息</t>
        </r>
      </text>
    </comment>
    <comment ref="J3" authorId="0" shapeId="0" xr:uid="{00000000-0006-0000-07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确定第一期票面利率的时间</t>
        </r>
      </text>
    </comment>
    <comment ref="P4" authorId="0" shapeId="0" xr:uid="{00000000-0006-0000-07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此处需要调用应计利息的计算方法</t>
        </r>
      </text>
    </comment>
    <comment ref="A7" authorId="0" shapeId="0" xr:uid="{00000000-0006-0000-07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仅考虑到期日是节假日的顺延，不考虑付息日是节假日的顺延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不包含永续债和提前偿付</t>
        </r>
      </text>
    </comment>
    <comment ref="L1" authorId="0" shapeId="0" xr:uid="{00000000-0006-0000-08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此处不包含利随本清和贴现，因为利随本清一般为A权，wind计算现金流时也没有区别</t>
        </r>
      </text>
    </comment>
    <comment ref="I2" authorId="0" shapeId="0" xr:uid="{00000000-0006-0000-08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几个+意味着行权几次</t>
        </r>
      </text>
    </comment>
    <comment ref="M2" authorId="0" shapeId="0" xr:uid="{00000000-0006-0000-08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遇到节假日顺延，但顺延期间没有利息</t>
        </r>
      </text>
    </comment>
    <comment ref="M3" authorId="0" shapeId="0" xr:uid="{00000000-0006-0000-08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确定第一期票面利率的时间</t>
        </r>
      </text>
    </comment>
    <comment ref="S4" authorId="0" shapeId="0" xr:uid="{00000000-0006-0000-08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此处需要调用应计利息的计算方法</t>
        </r>
      </text>
    </comment>
    <comment ref="A7" authorId="0" shapeId="0" xr:uid="{00000000-0006-0000-08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仅考虑到期日是节假日的顺延，不考虑付息日是节假日的顺延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9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不包含永续债和提前偿付</t>
        </r>
      </text>
    </comment>
    <comment ref="Y1" authorId="0" shapeId="0" xr:uid="{00000000-0006-0000-0900-000002000000}">
      <text>
        <r>
          <rPr>
            <b/>
            <sz val="9"/>
            <color indexed="81"/>
            <rFont val="宋体"/>
            <family val="3"/>
            <charset val="134"/>
          </rPr>
          <t>作者:
此处是假设了永续债之后的票面利率不变</t>
        </r>
      </text>
    </comment>
    <comment ref="O2" authorId="0" shapeId="0" xr:uid="{00000000-0006-0000-09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遇到节假日顺延，但顺延期间没有利息</t>
        </r>
      </text>
    </comment>
    <comment ref="O3" authorId="0" shapeId="0" xr:uid="{00000000-0006-0000-09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确定第一期票面利率的时间</t>
        </r>
      </text>
    </comment>
    <comment ref="T4" authorId="0" shapeId="0" xr:uid="{00000000-0006-0000-09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此处需要调用应计利息的计算方法</t>
        </r>
      </text>
    </comment>
    <comment ref="AD4" authorId="0" shapeId="0" xr:uid="{00000000-0006-0000-09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此处需要调用应计利息的计算方法</t>
        </r>
      </text>
    </comment>
    <comment ref="A7" authorId="0" shapeId="0" xr:uid="{00000000-0006-0000-09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仅考虑到期日是节假日的顺延，不考虑付息日是节假日的顺延</t>
        </r>
      </text>
    </comment>
    <comment ref="B25" authorId="0" shapeId="0" xr:uid="{00000000-0006-0000-09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可改为2029年到期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6" authorId="0" shapeId="0" xr:uid="{00000000-0006-0000-0A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如果这个用ACT/ACT来算，因为无上次附息日，会报错
</t>
        </r>
      </text>
    </comment>
    <comment ref="M6" authorId="0" shapeId="0" xr:uid="{00000000-0006-0000-0A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如果这个用ACT/ACT来算，因为无上次附息日，会报错</t>
        </r>
      </text>
    </comment>
    <comment ref="S6" authorId="0" shapeId="0" xr:uid="{00000000-0006-0000-0A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如果这个用ACT/ACT来算，因为无上次附息日，会报错</t>
        </r>
      </text>
    </comment>
    <comment ref="G7" authorId="0" shapeId="0" xr:uid="{00000000-0006-0000-0A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针对付息周期&lt;1的情况，发行公告中很多未明确约定按照哪种方式付息，暂定统一采用平均值付息的公式。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6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如果这个用ACT/ACT来算，因为无上次附息日，会报错
</t>
        </r>
      </text>
    </comment>
    <comment ref="M6" authorId="0" shapeId="0" xr:uid="{00000000-0006-0000-0B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如果这个用ACT/ACT来算，因为无上次附息日，会报错</t>
        </r>
      </text>
    </comment>
    <comment ref="S6" authorId="0" shapeId="0" xr:uid="{00000000-0006-0000-0B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如果这个用ACT/ACT来算，因为无上次附息日，会报错</t>
        </r>
      </text>
    </comment>
    <comment ref="G7" authorId="0" shapeId="0" xr:uid="{00000000-0006-0000-0B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针对付息周期&lt;1的情况，发行公告中很多未明确约定按照哪种方式付息，暂定统一采用平均值付息的公式。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5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D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不包含永续债和提前偿付</t>
        </r>
      </text>
    </comment>
    <comment ref="J2" authorId="0" shapeId="0" xr:uid="{00000000-0006-0000-0D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遇到节假日顺延，但顺延期间没有利息</t>
        </r>
      </text>
    </comment>
    <comment ref="A7" authorId="0" shapeId="0" xr:uid="{00000000-0006-0000-0D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仅考虑到期日是节假日的顺延，不考虑付息日是节假日的顺延</t>
        </r>
      </text>
    </comment>
  </commentList>
</comments>
</file>

<file path=xl/sharedStrings.xml><?xml version="1.0" encoding="utf-8"?>
<sst xmlns="http://schemas.openxmlformats.org/spreadsheetml/2006/main" count="819" uniqueCount="452">
  <si>
    <t>代码</t>
    <phoneticPr fontId="1" type="noConversion"/>
  </si>
  <si>
    <t>结算速度</t>
    <phoneticPr fontId="1" type="noConversion"/>
  </si>
  <si>
    <t>买入日期</t>
    <phoneticPr fontId="1" type="noConversion"/>
  </si>
  <si>
    <t>买入净价</t>
    <phoneticPr fontId="1" type="noConversion"/>
  </si>
  <si>
    <t>卖出净价</t>
    <phoneticPr fontId="1" type="noConversion"/>
  </si>
  <si>
    <t>到期收益率</t>
    <phoneticPr fontId="1" type="noConversion"/>
  </si>
  <si>
    <t>是否含权</t>
    <phoneticPr fontId="1" type="noConversion"/>
  </si>
  <si>
    <t>是否行权</t>
    <phoneticPr fontId="1" type="noConversion"/>
  </si>
  <si>
    <t>行权收益率</t>
    <phoneticPr fontId="1" type="noConversion"/>
  </si>
  <si>
    <t>持有期收益率</t>
    <phoneticPr fontId="1" type="noConversion"/>
  </si>
  <si>
    <t>卖出日期</t>
    <phoneticPr fontId="1" type="noConversion"/>
  </si>
  <si>
    <t>债券代码</t>
  </si>
  <si>
    <t>债券代码</t>
    <phoneticPr fontId="1" type="noConversion"/>
  </si>
  <si>
    <t>买入日期</t>
    <phoneticPr fontId="1" type="noConversion"/>
  </si>
  <si>
    <t>买入净价</t>
    <phoneticPr fontId="1" type="noConversion"/>
  </si>
  <si>
    <t>应计利息</t>
    <phoneticPr fontId="1" type="noConversion"/>
  </si>
  <si>
    <t>买入全价</t>
    <phoneticPr fontId="1" type="noConversion"/>
  </si>
  <si>
    <t>是否含权</t>
    <phoneticPr fontId="1" type="noConversion"/>
  </si>
  <si>
    <t>债券简称</t>
    <phoneticPr fontId="1" type="noConversion"/>
  </si>
  <si>
    <t>起息日期</t>
    <phoneticPr fontId="1" type="noConversion"/>
  </si>
  <si>
    <t>计息截止日</t>
    <phoneticPr fontId="1" type="noConversion"/>
  </si>
  <si>
    <t>到期日期</t>
    <phoneticPr fontId="1" type="noConversion"/>
  </si>
  <si>
    <t>利率类型</t>
    <phoneticPr fontId="1" type="noConversion"/>
  </si>
  <si>
    <t>计算器</t>
    <phoneticPr fontId="1" type="noConversion"/>
  </si>
  <si>
    <t>债券信息</t>
    <phoneticPr fontId="1" type="noConversion"/>
  </si>
  <si>
    <t>利率类型</t>
    <phoneticPr fontId="1" type="noConversion"/>
  </si>
  <si>
    <t>利率说明</t>
    <phoneticPr fontId="1" type="noConversion"/>
  </si>
  <si>
    <t>计息方式</t>
    <phoneticPr fontId="1" type="noConversion"/>
  </si>
  <si>
    <t>计息基准</t>
    <phoneticPr fontId="1" type="noConversion"/>
  </si>
  <si>
    <t>每年付息次数</t>
    <phoneticPr fontId="1" type="noConversion"/>
  </si>
  <si>
    <t>付息日说明</t>
    <phoneticPr fontId="1" type="noConversion"/>
  </si>
  <si>
    <t>票面利率（发行时）</t>
    <phoneticPr fontId="1" type="noConversion"/>
  </si>
  <si>
    <t>是否跨市场交易</t>
    <phoneticPr fontId="1" type="noConversion"/>
  </si>
  <si>
    <t>行权期限</t>
    <phoneticPr fontId="1" type="noConversion"/>
  </si>
  <si>
    <t>行权期限特殊说明</t>
    <phoneticPr fontId="1" type="noConversion"/>
  </si>
  <si>
    <t>含权相关信息</t>
    <phoneticPr fontId="1" type="noConversion"/>
  </si>
  <si>
    <t>回售计算</t>
    <phoneticPr fontId="1" type="noConversion"/>
  </si>
  <si>
    <t>赎回计算</t>
    <phoneticPr fontId="1" type="noConversion"/>
  </si>
  <si>
    <t>回售日</t>
    <phoneticPr fontId="1" type="noConversion"/>
  </si>
  <si>
    <t>回售价格</t>
    <phoneticPr fontId="1" type="noConversion"/>
  </si>
  <si>
    <t>回售代码</t>
    <phoneticPr fontId="1" type="noConversion"/>
  </si>
  <si>
    <t>上市地点</t>
    <phoneticPr fontId="1" type="noConversion"/>
  </si>
  <si>
    <t>特殊条款（缩写）</t>
    <phoneticPr fontId="1" type="noConversion"/>
  </si>
  <si>
    <t>赎回日</t>
    <phoneticPr fontId="1" type="noConversion"/>
  </si>
  <si>
    <t>赎回价格</t>
    <phoneticPr fontId="1" type="noConversion"/>
  </si>
  <si>
    <t>票面利率</t>
    <phoneticPr fontId="1" type="noConversion"/>
  </si>
  <si>
    <t>现金流</t>
    <phoneticPr fontId="1" type="noConversion"/>
  </si>
  <si>
    <t>付息次数</t>
    <phoneticPr fontId="1" type="noConversion"/>
  </si>
  <si>
    <t>回售前利率</t>
    <phoneticPr fontId="1" type="noConversion"/>
  </si>
  <si>
    <t>是否调整票面利率</t>
    <phoneticPr fontId="1" type="noConversion"/>
  </si>
  <si>
    <t>本金余额</t>
    <phoneticPr fontId="1" type="noConversion"/>
  </si>
  <si>
    <t>还本金额</t>
    <phoneticPr fontId="1" type="noConversion"/>
  </si>
  <si>
    <t>付息金额</t>
    <phoneticPr fontId="1" type="noConversion"/>
  </si>
  <si>
    <t>实际兑付日</t>
    <phoneticPr fontId="1" type="noConversion"/>
  </si>
  <si>
    <t>赎回前利率</t>
    <phoneticPr fontId="1" type="noConversion"/>
  </si>
  <si>
    <t>是否调整</t>
    <phoneticPr fontId="1" type="noConversion"/>
  </si>
  <si>
    <t>买入日期</t>
    <phoneticPr fontId="1" type="noConversion"/>
  </si>
  <si>
    <t>下一行权日</t>
    <phoneticPr fontId="1" type="noConversion"/>
  </si>
  <si>
    <t>行权前利率</t>
    <phoneticPr fontId="1" type="noConversion"/>
  </si>
  <si>
    <t>是否调整利率</t>
    <phoneticPr fontId="1" type="noConversion"/>
  </si>
  <si>
    <t>期限（年）</t>
    <phoneticPr fontId="1" type="noConversion"/>
  </si>
  <si>
    <t>行权基本信息</t>
    <phoneticPr fontId="1" type="noConversion"/>
  </si>
  <si>
    <t>第一次行权日</t>
    <phoneticPr fontId="1" type="noConversion"/>
  </si>
  <si>
    <t>共几次行权</t>
    <phoneticPr fontId="1" type="noConversion"/>
  </si>
  <si>
    <t>债券基本信息</t>
    <phoneticPr fontId="1" type="noConversion"/>
  </si>
  <si>
    <t>债券期限（年）</t>
    <phoneticPr fontId="1" type="noConversion"/>
  </si>
  <si>
    <t>还本付息日</t>
    <phoneticPr fontId="1" type="noConversion"/>
  </si>
  <si>
    <t>年度第n次付息</t>
    <phoneticPr fontId="1" type="noConversion"/>
  </si>
  <si>
    <t>付息时间</t>
    <phoneticPr fontId="1" type="noConversion"/>
  </si>
  <si>
    <t>理应付息日</t>
    <phoneticPr fontId="1" type="noConversion"/>
  </si>
  <si>
    <t>付息月份</t>
    <phoneticPr fontId="1" type="noConversion"/>
  </si>
  <si>
    <t>付息天数</t>
    <phoneticPr fontId="1" type="noConversion"/>
  </si>
  <si>
    <t>计息天数基准</t>
    <phoneticPr fontId="1" type="noConversion"/>
  </si>
  <si>
    <t>年度天数基准</t>
    <phoneticPr fontId="1" type="noConversion"/>
  </si>
  <si>
    <t>债券基本信息</t>
  </si>
  <si>
    <t>上一付息日</t>
  </si>
  <si>
    <t>已计息天数</t>
  </si>
  <si>
    <t>买入日期</t>
  </si>
  <si>
    <t>日期</t>
  </si>
  <si>
    <t>债券发行价Pd</t>
    <phoneticPr fontId="1" type="noConversion"/>
  </si>
  <si>
    <t>到期日期</t>
  </si>
  <si>
    <t>每年付息次数</t>
  </si>
  <si>
    <t>计息基准</t>
  </si>
  <si>
    <t>上市地点</t>
  </si>
  <si>
    <t>计息方式</t>
    <phoneticPr fontId="1" type="noConversion"/>
  </si>
  <si>
    <t>编号</t>
  </si>
  <si>
    <t>面值m</t>
    <phoneticPr fontId="1" type="noConversion"/>
  </si>
  <si>
    <t>息票品种</t>
    <phoneticPr fontId="1" type="noConversion"/>
  </si>
  <si>
    <t>票面利率（发行时）</t>
    <phoneticPr fontId="1" type="noConversion"/>
  </si>
  <si>
    <t>票面利率（发行时）</t>
    <phoneticPr fontId="1" type="noConversion"/>
  </si>
  <si>
    <t>下一付息日</t>
    <phoneticPr fontId="1" type="noConversion"/>
  </si>
  <si>
    <t>浮息利率</t>
    <phoneticPr fontId="1" type="noConversion"/>
  </si>
  <si>
    <t>总付款次数</t>
    <phoneticPr fontId="1" type="noConversion"/>
  </si>
  <si>
    <t>到期收益率现金流（固息、浮息、累进）</t>
    <phoneticPr fontId="1" type="noConversion"/>
  </si>
  <si>
    <t>到期收益率现金流（利随本清、贴现）</t>
    <phoneticPr fontId="1" type="noConversion"/>
  </si>
  <si>
    <t>计息年份</t>
    <phoneticPr fontId="1" type="noConversion"/>
  </si>
  <si>
    <t>息票品种</t>
    <phoneticPr fontId="1" type="noConversion"/>
  </si>
  <si>
    <t>行权类型</t>
    <phoneticPr fontId="1" type="noConversion"/>
  </si>
  <si>
    <t>C或P价格</t>
    <phoneticPr fontId="1" type="noConversion"/>
  </si>
  <si>
    <t>行权后现金流付息日</t>
    <phoneticPr fontId="1" type="noConversion"/>
  </si>
  <si>
    <t>行权收益率现金流（回售、赎回）</t>
    <phoneticPr fontId="1" type="noConversion"/>
  </si>
  <si>
    <t>付息基本信息</t>
    <phoneticPr fontId="1" type="noConversion"/>
  </si>
  <si>
    <t>付息基本信息</t>
    <phoneticPr fontId="1" type="noConversion"/>
  </si>
  <si>
    <t>编号为0（银行间+附息债）</t>
    <phoneticPr fontId="1" type="noConversion"/>
  </si>
  <si>
    <t>编号为1（银行间+利随本清债）</t>
    <phoneticPr fontId="1" type="noConversion"/>
  </si>
  <si>
    <t>应计利息(实际天数）</t>
    <phoneticPr fontId="1" type="noConversion"/>
  </si>
  <si>
    <t>ACT/ACT</t>
    <phoneticPr fontId="1" type="noConversion"/>
  </si>
  <si>
    <t>应计利息（含2/29）</t>
    <phoneticPr fontId="1" type="noConversion"/>
  </si>
  <si>
    <t>应计利息(公式）</t>
    <phoneticPr fontId="1" type="noConversion"/>
  </si>
  <si>
    <t>应计利息（平均）</t>
    <phoneticPr fontId="1" type="noConversion"/>
  </si>
  <si>
    <t>应计利息(平台）</t>
    <phoneticPr fontId="1" type="noConversion"/>
  </si>
  <si>
    <t>与交易所附息债平台数据一样</t>
    <phoneticPr fontId="1" type="noConversion"/>
  </si>
  <si>
    <t>编号（特殊基准）</t>
    <phoneticPr fontId="1" type="noConversion"/>
  </si>
  <si>
    <t>下一付息日格式</t>
    <phoneticPr fontId="1" type="noConversion"/>
  </si>
  <si>
    <t>编号</t>
    <phoneticPr fontId="1" type="noConversion"/>
  </si>
  <si>
    <t>应计利息</t>
    <phoneticPr fontId="1" type="noConversion"/>
  </si>
  <si>
    <t>应计利息（特殊基准）</t>
    <phoneticPr fontId="1" type="noConversion"/>
  </si>
  <si>
    <t>上一付息日（NEW）</t>
    <phoneticPr fontId="1" type="noConversion"/>
  </si>
  <si>
    <t>应计利息（债券分类）</t>
    <phoneticPr fontId="1" type="noConversion"/>
  </si>
  <si>
    <t>含权分类：</t>
    <phoneticPr fontId="1" type="noConversion"/>
  </si>
  <si>
    <t>回售&amp;赎回</t>
    <phoneticPr fontId="1" type="noConversion"/>
  </si>
  <si>
    <t>不需考虑调整票面利率，因为在调整前就已经收到钱了</t>
    <phoneticPr fontId="1" type="noConversion"/>
  </si>
  <si>
    <t>仅含有调整票面利率</t>
    <phoneticPr fontId="1" type="noConversion"/>
  </si>
  <si>
    <t>仅有两只债券，不予考虑</t>
    <phoneticPr fontId="1" type="noConversion"/>
  </si>
  <si>
    <t>永续债计算</t>
    <phoneticPr fontId="1" type="noConversion"/>
  </si>
  <si>
    <t>是否延期</t>
    <phoneticPr fontId="1" type="noConversion"/>
  </si>
  <si>
    <t>可延期日</t>
    <phoneticPr fontId="1" type="noConversion"/>
  </si>
  <si>
    <t>永续债</t>
    <phoneticPr fontId="1" type="noConversion"/>
  </si>
  <si>
    <t>提前还款</t>
    <phoneticPr fontId="1" type="noConversion"/>
  </si>
  <si>
    <t>已实现</t>
    <phoneticPr fontId="1" type="noConversion"/>
  </si>
  <si>
    <t>不需实现</t>
    <phoneticPr fontId="1" type="noConversion"/>
  </si>
  <si>
    <t>应该分为调整票面利率和不调整票面利率考虑（提前还款的期限一般不包含+）</t>
    <phoneticPr fontId="1" type="noConversion"/>
  </si>
  <si>
    <t>应该分为延期和不延期进行考虑（永续债在债券期限中一般包含N）</t>
    <phoneticPr fontId="1" type="noConversion"/>
  </si>
  <si>
    <t>不延期</t>
    <phoneticPr fontId="1" type="noConversion"/>
  </si>
  <si>
    <t>延期</t>
    <phoneticPr fontId="1" type="noConversion"/>
  </si>
  <si>
    <t>提前还款</t>
    <phoneticPr fontId="1" type="noConversion"/>
  </si>
  <si>
    <t>调整票面利率</t>
    <phoneticPr fontId="1" type="noConversion"/>
  </si>
  <si>
    <t>不调整票面利率</t>
    <phoneticPr fontId="1" type="noConversion"/>
  </si>
  <si>
    <t>债券现金流中已实现</t>
    <phoneticPr fontId="1" type="noConversion"/>
  </si>
  <si>
    <t>wind数据导出存在问题</t>
    <phoneticPr fontId="1" type="noConversion"/>
  </si>
  <si>
    <t>可以找到行权时间点锁定</t>
    <phoneticPr fontId="1" type="noConversion"/>
  </si>
  <si>
    <t>？？？</t>
    <phoneticPr fontId="1" type="noConversion"/>
  </si>
  <si>
    <t>日计数基准</t>
    <phoneticPr fontId="1" type="noConversion"/>
  </si>
  <si>
    <t>是否有F</t>
    <phoneticPr fontId="1" type="noConversion"/>
  </si>
  <si>
    <t>最近的2月29日</t>
    <phoneticPr fontId="1" type="noConversion"/>
  </si>
  <si>
    <t>是否包含</t>
    <phoneticPr fontId="1" type="noConversion"/>
  </si>
  <si>
    <t>注：该sheet可以实现利随本清、贴现债券的现金流计算</t>
    <phoneticPr fontId="1" type="noConversion"/>
  </si>
  <si>
    <t>注：该sheet可以实现固息、浮息、累进利率债券的现金流计算；含提前还款权力时，不调整票面利率的情况；</t>
    <phoneticPr fontId="1" type="noConversion"/>
  </si>
  <si>
    <t>是否包含</t>
    <phoneticPr fontId="1" type="noConversion"/>
  </si>
  <si>
    <t>行权判断准则</t>
    <phoneticPr fontId="1" type="noConversion"/>
  </si>
  <si>
    <t>若不含+则有两种情况</t>
    <phoneticPr fontId="1" type="noConversion"/>
  </si>
  <si>
    <t>若为365D，则期限为1+N，按永续债处理</t>
    <phoneticPr fontId="1" type="noConversion"/>
  </si>
  <si>
    <t>若不是，则为无下一行权日，或为提前偿还</t>
    <phoneticPr fontId="1" type="noConversion"/>
  </si>
  <si>
    <t>若含有+则有两种情况</t>
    <phoneticPr fontId="1" type="noConversion"/>
  </si>
  <si>
    <t>是否为永续债</t>
    <phoneticPr fontId="1" type="noConversion"/>
  </si>
  <si>
    <t>若含有N则为永续债，行权=延期，不行权=不延期（简单视为这样）</t>
    <phoneticPr fontId="1" type="noConversion"/>
  </si>
  <si>
    <t>是永续债的同时没有下一行权日，则下一个权为是否延期</t>
    <phoneticPr fontId="1" type="noConversion"/>
  </si>
  <si>
    <t>是否永续债</t>
    <phoneticPr fontId="1" type="noConversion"/>
  </si>
  <si>
    <t>实际兑付日</t>
    <phoneticPr fontId="1" type="noConversion"/>
  </si>
  <si>
    <t>债券期限</t>
    <phoneticPr fontId="1" type="noConversion"/>
  </si>
  <si>
    <t>息票品种</t>
    <phoneticPr fontId="1" type="noConversion"/>
  </si>
  <si>
    <t>永续债延期-到期日</t>
    <phoneticPr fontId="1" type="noConversion"/>
  </si>
  <si>
    <t>永续债延期-付款次数</t>
    <phoneticPr fontId="1" type="noConversion"/>
  </si>
  <si>
    <t>永续债延期-债券期限</t>
    <phoneticPr fontId="1" type="noConversion"/>
  </si>
  <si>
    <t>到期收益率现金流（未延期部分）</t>
    <phoneticPr fontId="1" type="noConversion"/>
  </si>
  <si>
    <t>到期收益率现金流（延期部分）</t>
    <phoneticPr fontId="1" type="noConversion"/>
  </si>
  <si>
    <t>注：该sheet可以实现永续债选择延期时的现金流；前提：债券非一次性付清；若债券为到期一次还本付息</t>
    <phoneticPr fontId="1" type="noConversion"/>
  </si>
  <si>
    <t>该种情况为到期一次还本付息，</t>
    <phoneticPr fontId="1" type="noConversion"/>
  </si>
  <si>
    <t>则仅有一种到期收益率</t>
    <phoneticPr fontId="1" type="noConversion"/>
  </si>
  <si>
    <t>不延期=债券现金流；延期=永续债延期</t>
    <phoneticPr fontId="1" type="noConversion"/>
  </si>
  <si>
    <t>若不含N但含有+则不单单为永续债，按下一行权日为赎回或回售对待</t>
    <phoneticPr fontId="1" type="noConversion"/>
  </si>
  <si>
    <t>该工作表</t>
    <phoneticPr fontId="1" type="noConversion"/>
  </si>
  <si>
    <t>Date</t>
  </si>
  <si>
    <t>票面利率(指定日期)</t>
  </si>
  <si>
    <t>couponrate3</t>
  </si>
  <si>
    <t>格式</t>
    <phoneticPr fontId="1" type="noConversion"/>
  </si>
  <si>
    <t>到日日期</t>
    <phoneticPr fontId="1" type="noConversion"/>
  </si>
  <si>
    <t>下一付息日</t>
  </si>
  <si>
    <t>nxcupn</t>
  </si>
  <si>
    <t>dailycf_prin</t>
    <phoneticPr fontId="1" type="noConversion"/>
  </si>
  <si>
    <t>dailycf_int</t>
    <phoneticPr fontId="1" type="noConversion"/>
  </si>
  <si>
    <t>指定日本金现金流</t>
    <phoneticPr fontId="1" type="noConversion"/>
  </si>
  <si>
    <t>指定日利息现金流</t>
    <phoneticPr fontId="1" type="noConversion"/>
  </si>
  <si>
    <t>需要考虑的永续债每年只付息一次或不付息</t>
    <phoneticPr fontId="1" type="noConversion"/>
  </si>
  <si>
    <t>对于到期一次还本付息的永续债，不确定如何处理，如175501.SH</t>
    <phoneticPr fontId="1" type="noConversion"/>
  </si>
  <si>
    <t xml:space="preserve"> </t>
  </si>
  <si>
    <t>200013.IB</t>
  </si>
  <si>
    <t>2106450007.IB</t>
  </si>
  <si>
    <t>债券简称</t>
  </si>
  <si>
    <t>结算速度</t>
  </si>
  <si>
    <t>买入净价</t>
  </si>
  <si>
    <t>应计利息_买入</t>
  </si>
  <si>
    <t>买入全价</t>
  </si>
  <si>
    <t>卖出净价</t>
  </si>
  <si>
    <t>应计利息_卖出</t>
  </si>
  <si>
    <t>卖出全价</t>
  </si>
  <si>
    <t>转托管费用</t>
  </si>
  <si>
    <t>持有期收益率</t>
  </si>
  <si>
    <t>(单利年化)持有期收益率</t>
  </si>
  <si>
    <t>&lt;=暂用wind公式</t>
  </si>
  <si>
    <t>T+1</t>
  </si>
  <si>
    <t>调整结算速度</t>
  </si>
  <si>
    <t>买入结算日期</t>
  </si>
  <si>
    <t>卖出结算日期</t>
  </si>
  <si>
    <t>最后付息周期、1年内到期还本付息、零息-单利</t>
  </si>
  <si>
    <t>一年以上只到期还本付息固定-复利</t>
  </si>
  <si>
    <t>不处于最后付息周期的固定利率债券-复利</t>
  </si>
  <si>
    <t>浮动利率债券</t>
  </si>
  <si>
    <t>到期收益率</t>
  </si>
  <si>
    <t>y</t>
  </si>
  <si>
    <t>方法二：Yiled 函数</t>
  </si>
  <si>
    <t>方法三：Quanlib插件(未完成）</t>
  </si>
  <si>
    <t>行权收益率</t>
  </si>
  <si>
    <t>(What if）</t>
  </si>
  <si>
    <t>FV</t>
  </si>
  <si>
    <t>PV</t>
  </si>
  <si>
    <t>应计利息</t>
  </si>
  <si>
    <t>Par</t>
  </si>
  <si>
    <t>Coupon</t>
  </si>
  <si>
    <t>最新面值</t>
  </si>
  <si>
    <t>frequency</t>
  </si>
  <si>
    <t>frequecy</t>
  </si>
  <si>
    <t>起息日期</t>
  </si>
  <si>
    <t>兑付日-结算日</t>
  </si>
  <si>
    <t>d 下次理论付息日-结算日</t>
  </si>
  <si>
    <t>计息截止日</t>
  </si>
  <si>
    <t>N 债券年限</t>
  </si>
  <si>
    <t>n 剩余付息次数</t>
  </si>
  <si>
    <t>利率类型</t>
  </si>
  <si>
    <t>M 到期兑付日-结算日 (整年)</t>
  </si>
  <si>
    <t>利率说明</t>
  </si>
  <si>
    <t>T - 复利时间幂参数</t>
  </si>
  <si>
    <t>票面利率（发行时）</t>
  </si>
  <si>
    <t>方法一： what if excel 求解(需扩展）</t>
  </si>
  <si>
    <t>计息方式</t>
  </si>
  <si>
    <t>默认日期</t>
    <phoneticPr fontId="1" type="noConversion"/>
  </si>
  <si>
    <t>交易日期</t>
    <phoneticPr fontId="1" type="noConversion"/>
  </si>
  <si>
    <t>付息次数-1</t>
  </si>
  <si>
    <t>d/Ts+(n-1)</t>
  </si>
  <si>
    <t>折现现金流</t>
  </si>
  <si>
    <t>付息日说明</t>
  </si>
  <si>
    <t>是否免税</t>
  </si>
  <si>
    <t>税率</t>
  </si>
  <si>
    <t>剩余年限</t>
  </si>
  <si>
    <t>到期兑付日</t>
  </si>
  <si>
    <t>下次付息日</t>
  </si>
  <si>
    <t>031800752.IB</t>
  </si>
  <si>
    <t>18南电PPN001</t>
  </si>
  <si>
    <t>20附息国债13</t>
  </si>
  <si>
    <t>1年以上</t>
  </si>
  <si>
    <t>只到期还本付息</t>
  </si>
  <si>
    <t>21江门农商行CDs07(2Y)(单位)</t>
  </si>
  <si>
    <t>浮动利率</t>
  </si>
  <si>
    <t>112110006.IB</t>
  </si>
  <si>
    <t>（为啥两个计算器应计利息不一样）</t>
  </si>
  <si>
    <t>21兴业银行CD006</t>
  </si>
  <si>
    <t>公式</t>
  </si>
  <si>
    <t>到期一次还本息</t>
  </si>
  <si>
    <t>例</t>
  </si>
  <si>
    <t>行权日期(赎回）</t>
  </si>
  <si>
    <t>到期收益率 行权</t>
  </si>
  <si>
    <t>使用公式</t>
  </si>
  <si>
    <t>现金流</t>
  </si>
  <si>
    <t>年底计息到期 行权）</t>
  </si>
  <si>
    <t>结算日期</t>
    <phoneticPr fontId="1" type="noConversion"/>
  </si>
  <si>
    <t>A/365+A/365F银行间可，交易所不可（需要day+1）</t>
    <phoneticPr fontId="1" type="noConversion"/>
  </si>
  <si>
    <t>Y</t>
    <phoneticPr fontId="1" type="noConversion"/>
  </si>
  <si>
    <t>不好用</t>
    <phoneticPr fontId="1" type="noConversion"/>
  </si>
  <si>
    <t>ACT/ACT可用；A/365F可用；A/365可用</t>
    <phoneticPr fontId="1" type="noConversion"/>
  </si>
  <si>
    <t>ACT/360；A/365可用</t>
    <phoneticPr fontId="1" type="noConversion"/>
  </si>
  <si>
    <t>30/360可用；A/365F可用；ACT/ACT可用</t>
    <phoneticPr fontId="1" type="noConversion"/>
  </si>
  <si>
    <t>Y for both 固息浮息</t>
    <phoneticPr fontId="1" type="noConversion"/>
  </si>
  <si>
    <t>应计利息</t>
    <phoneticPr fontId="1" type="noConversion"/>
  </si>
  <si>
    <t>计息年份天数TY</t>
    <phoneticPr fontId="1" type="noConversion"/>
  </si>
  <si>
    <t>附息周期天数TS</t>
    <phoneticPr fontId="1" type="noConversion"/>
  </si>
  <si>
    <t>已计息天数t</t>
    <phoneticPr fontId="1" type="noConversion"/>
  </si>
  <si>
    <t>起息日-到期兑付日T</t>
    <phoneticPr fontId="1" type="noConversion"/>
  </si>
  <si>
    <t>起息日-估值日的整年数K</t>
    <phoneticPr fontId="1" type="noConversion"/>
  </si>
  <si>
    <t>DCF（公式）</t>
    <phoneticPr fontId="1" type="noConversion"/>
  </si>
  <si>
    <t>DCF</t>
    <phoneticPr fontId="1" type="noConversion"/>
  </si>
  <si>
    <t>编号为8（ACT/365F）</t>
    <phoneticPr fontId="1" type="noConversion"/>
  </si>
  <si>
    <t>编号为7（30/360）</t>
    <phoneticPr fontId="1" type="noConversion"/>
  </si>
  <si>
    <t>编号为6（ACT/ACT）</t>
    <phoneticPr fontId="1" type="noConversion"/>
  </si>
  <si>
    <t>编号为5（ACT/360）</t>
    <phoneticPr fontId="1" type="noConversion"/>
  </si>
  <si>
    <t>编号为4（交易所+贴现债）</t>
    <phoneticPr fontId="1" type="noConversion"/>
  </si>
  <si>
    <t>编号为3（交易所+附息债/利随本清债）</t>
    <phoneticPr fontId="1" type="noConversion"/>
  </si>
  <si>
    <t>编号为2（银行间+贴现债）</t>
    <phoneticPr fontId="1" type="noConversion"/>
  </si>
  <si>
    <t>结算速度</t>
    <phoneticPr fontId="1" type="noConversion"/>
  </si>
  <si>
    <t>卖出日期</t>
    <phoneticPr fontId="1" type="noConversion"/>
  </si>
  <si>
    <t>&lt;=应计利息买入页数据</t>
    <phoneticPr fontId="1" type="noConversion"/>
  </si>
  <si>
    <t>&lt;=应计利息卖出页数据</t>
    <phoneticPr fontId="1" type="noConversion"/>
  </si>
  <si>
    <t>可选 T+0/T+1</t>
    <phoneticPr fontId="1" type="noConversion"/>
  </si>
  <si>
    <t>浮息债券（永续债不延期）</t>
    <phoneticPr fontId="1" type="noConversion"/>
  </si>
  <si>
    <t>交易日期</t>
    <phoneticPr fontId="1" type="noConversion"/>
  </si>
  <si>
    <t>交易金额</t>
    <phoneticPr fontId="1" type="noConversion"/>
  </si>
  <si>
    <t>计算日期</t>
    <phoneticPr fontId="1" type="noConversion"/>
  </si>
  <si>
    <t>浮息债券（永续债延期）</t>
    <phoneticPr fontId="1" type="noConversion"/>
  </si>
  <si>
    <t>交易日期</t>
    <phoneticPr fontId="1" type="noConversion"/>
  </si>
  <si>
    <t>浮息债（赎回/回售）</t>
    <phoneticPr fontId="1" type="noConversion"/>
  </si>
  <si>
    <t>到期收益率</t>
    <phoneticPr fontId="1" type="noConversion"/>
  </si>
  <si>
    <t>到期收益率</t>
    <phoneticPr fontId="1" type="noConversion"/>
  </si>
  <si>
    <t>该值可用于计算一般情况下的浮息债到期收益率：</t>
    <phoneticPr fontId="1" type="noConversion"/>
  </si>
  <si>
    <t>一般到期收益率</t>
    <phoneticPr fontId="1" type="noConversion"/>
  </si>
  <si>
    <t>不行权收益率</t>
    <phoneticPr fontId="1" type="noConversion"/>
  </si>
  <si>
    <t>永续债不延期收益率</t>
    <phoneticPr fontId="1" type="noConversion"/>
  </si>
  <si>
    <t>提前还本的收益率</t>
    <phoneticPr fontId="1" type="noConversion"/>
  </si>
  <si>
    <t>到期收益率现金流（延期合并）</t>
    <phoneticPr fontId="1" type="noConversion"/>
  </si>
  <si>
    <t>还本付息日</t>
    <phoneticPr fontId="1" type="noConversion"/>
  </si>
  <si>
    <t>理应付息日</t>
    <phoneticPr fontId="1" type="noConversion"/>
  </si>
  <si>
    <t>现金流</t>
    <phoneticPr fontId="1" type="noConversion"/>
  </si>
  <si>
    <t>4现金流法</t>
  </si>
  <si>
    <t>跨市场转托管是否成立</t>
    <phoneticPr fontId="1" type="noConversion"/>
  </si>
  <si>
    <t>转出方所在市场</t>
    <phoneticPr fontId="1" type="noConversion"/>
  </si>
  <si>
    <t>是否选择跨市场转托管</t>
    <phoneticPr fontId="1" type="noConversion"/>
  </si>
  <si>
    <t>转托管日期</t>
    <phoneticPr fontId="1" type="noConversion"/>
  </si>
  <si>
    <t>转入方所在市场</t>
    <phoneticPr fontId="1" type="noConversion"/>
  </si>
  <si>
    <t>跨市场转托管结算速度</t>
    <phoneticPr fontId="1" type="noConversion"/>
  </si>
  <si>
    <t>T+1</t>
    <phoneticPr fontId="1" type="noConversion"/>
  </si>
  <si>
    <t>转托管费用</t>
    <phoneticPr fontId="1" type="noConversion"/>
  </si>
  <si>
    <t>持有期收益率（转托管后）</t>
    <phoneticPr fontId="1" type="noConversion"/>
  </si>
  <si>
    <t>输出代码</t>
    <phoneticPr fontId="1" type="noConversion"/>
  </si>
  <si>
    <t>转托管结算速度</t>
    <phoneticPr fontId="1" type="noConversion"/>
  </si>
  <si>
    <t>转托管结算日期</t>
    <phoneticPr fontId="1" type="noConversion"/>
  </si>
  <si>
    <t>持有期收益率(转托管）</t>
    <phoneticPr fontId="1" type="noConversion"/>
  </si>
  <si>
    <t>债券类型</t>
    <phoneticPr fontId="1" type="noConversion"/>
  </si>
  <si>
    <t>上一付息日格式</t>
    <phoneticPr fontId="1" type="noConversion"/>
  </si>
  <si>
    <t xml:space="preserve"> </t>
    <phoneticPr fontId="1" type="noConversion"/>
  </si>
  <si>
    <t>&lt;=分别为银行间、上海、深圳交易所债券代码</t>
    <phoneticPr fontId="1" type="noConversion"/>
  </si>
  <si>
    <t>&lt;=国债可选T+1/T+2；非国债可选T+1/T+2/T+3</t>
    <phoneticPr fontId="1" type="noConversion"/>
  </si>
  <si>
    <t>现金流推导法(浮息债不行权）</t>
    <phoneticPr fontId="1" type="noConversion"/>
  </si>
  <si>
    <t>Wind公式（行权）</t>
    <phoneticPr fontId="1" type="noConversion"/>
  </si>
  <si>
    <t>实际兑付日</t>
  </si>
  <si>
    <t>计息天数基准</t>
  </si>
  <si>
    <t>年度天数基准</t>
  </si>
  <si>
    <t>日计数基准</t>
  </si>
  <si>
    <t>是否有F</t>
  </si>
  <si>
    <t>债券期限（年）</t>
  </si>
  <si>
    <t>总付款次数</t>
  </si>
  <si>
    <t>息票品种</t>
  </si>
  <si>
    <t>是否为永续债</t>
  </si>
  <si>
    <t>浮息债含权分类</t>
    <phoneticPr fontId="1" type="noConversion"/>
  </si>
  <si>
    <t>第一次付息日</t>
    <phoneticPr fontId="1" type="noConversion"/>
  </si>
  <si>
    <t>第一次理应付息日</t>
    <phoneticPr fontId="1" type="noConversion"/>
  </si>
  <si>
    <t>非永续债</t>
    <phoneticPr fontId="1" type="noConversion"/>
  </si>
  <si>
    <t>赎回/回售</t>
    <phoneticPr fontId="1" type="noConversion"/>
  </si>
  <si>
    <t>永续债</t>
    <phoneticPr fontId="1" type="noConversion"/>
  </si>
  <si>
    <t>行权=不延期，不行权=延期</t>
    <phoneticPr fontId="1" type="noConversion"/>
  </si>
  <si>
    <t>行权到期收益率</t>
    <phoneticPr fontId="1" type="noConversion"/>
  </si>
  <si>
    <t>不行权到期收益率</t>
    <phoneticPr fontId="1" type="noConversion"/>
  </si>
  <si>
    <t>是否含权</t>
    <phoneticPr fontId="1" type="noConversion"/>
  </si>
  <si>
    <t>固息债含权分类</t>
    <phoneticPr fontId="1" type="noConversion"/>
  </si>
  <si>
    <t>基本信息</t>
    <phoneticPr fontId="1" type="noConversion"/>
  </si>
  <si>
    <t>债券代码</t>
    <phoneticPr fontId="1" type="noConversion"/>
  </si>
  <si>
    <t>买入日期</t>
    <phoneticPr fontId="1" type="noConversion"/>
  </si>
  <si>
    <t>买入净价</t>
    <phoneticPr fontId="1" type="noConversion"/>
  </si>
  <si>
    <t>卖出日期</t>
    <phoneticPr fontId="1" type="noConversion"/>
  </si>
  <si>
    <t>卖出净价</t>
    <phoneticPr fontId="1" type="noConversion"/>
  </si>
  <si>
    <t>债券信息</t>
    <phoneticPr fontId="1" type="noConversion"/>
  </si>
  <si>
    <t>债券简称</t>
    <phoneticPr fontId="1" type="noConversion"/>
  </si>
  <si>
    <t>上市地点</t>
    <phoneticPr fontId="1" type="noConversion"/>
  </si>
  <si>
    <t>到期日期</t>
    <phoneticPr fontId="1" type="noConversion"/>
  </si>
  <si>
    <t>利率类型</t>
    <phoneticPr fontId="1" type="noConversion"/>
  </si>
  <si>
    <t>是否含权</t>
    <phoneticPr fontId="1" type="noConversion"/>
  </si>
  <si>
    <t>是否永续债</t>
    <phoneticPr fontId="1" type="noConversion"/>
  </si>
  <si>
    <t>到期收益率</t>
    <phoneticPr fontId="1" type="noConversion"/>
  </si>
  <si>
    <t>买入净价</t>
    <phoneticPr fontId="1" type="noConversion"/>
  </si>
  <si>
    <t>应计利息</t>
    <phoneticPr fontId="1" type="noConversion"/>
  </si>
  <si>
    <t>买入全价</t>
    <phoneticPr fontId="1" type="noConversion"/>
  </si>
  <si>
    <t>赎回/回购</t>
    <phoneticPr fontId="1" type="noConversion"/>
  </si>
  <si>
    <t>到期收益率</t>
    <phoneticPr fontId="1" type="noConversion"/>
  </si>
  <si>
    <t>行权收益率</t>
    <phoneticPr fontId="1" type="noConversion"/>
  </si>
  <si>
    <t>持有期收益率</t>
    <phoneticPr fontId="1" type="noConversion"/>
  </si>
  <si>
    <t>买入全价</t>
    <phoneticPr fontId="1" type="noConversion"/>
  </si>
  <si>
    <t>卖出代码</t>
    <phoneticPr fontId="1" type="noConversion"/>
  </si>
  <si>
    <t>卖出全价</t>
    <phoneticPr fontId="1" type="noConversion"/>
  </si>
  <si>
    <t>HPY</t>
    <phoneticPr fontId="1" type="noConversion"/>
  </si>
  <si>
    <t>HPY（年化）</t>
    <phoneticPr fontId="1" type="noConversion"/>
  </si>
  <si>
    <t>可赎回？</t>
    <phoneticPr fontId="1" type="noConversion"/>
  </si>
  <si>
    <t>可回售？</t>
    <phoneticPr fontId="1" type="noConversion"/>
  </si>
  <si>
    <t>含权</t>
    <phoneticPr fontId="1" type="noConversion"/>
  </si>
  <si>
    <t>162775.SH</t>
  </si>
  <si>
    <t>测试集</t>
    <phoneticPr fontId="1" type="noConversion"/>
  </si>
  <si>
    <t>永续</t>
    <phoneticPr fontId="1" type="noConversion"/>
  </si>
  <si>
    <t>通过</t>
    <phoneticPr fontId="1" type="noConversion"/>
  </si>
  <si>
    <t>用例说明</t>
    <phoneticPr fontId="1" type="noConversion"/>
  </si>
  <si>
    <t>一年内到期</t>
    <phoneticPr fontId="1" type="noConversion"/>
  </si>
  <si>
    <t>累进利率</t>
    <phoneticPr fontId="1" type="noConversion"/>
  </si>
  <si>
    <t>备注</t>
    <phoneticPr fontId="1" type="noConversion"/>
  </si>
  <si>
    <t>wind中永续，暂不考虑</t>
    <phoneticPr fontId="1" type="noConversion"/>
  </si>
  <si>
    <t>是</t>
    <phoneticPr fontId="1" type="noConversion"/>
  </si>
  <si>
    <t>T+1时，应计利息与wind不同</t>
    <phoneticPr fontId="1" type="noConversion"/>
  </si>
  <si>
    <t>附息国债</t>
    <phoneticPr fontId="1" type="noConversion"/>
  </si>
  <si>
    <t>到期一次还本付息</t>
    <phoneticPr fontId="1" type="noConversion"/>
  </si>
  <si>
    <t>浮动利率</t>
    <phoneticPr fontId="1" type="noConversion"/>
  </si>
  <si>
    <t>139439.SH</t>
  </si>
  <si>
    <t>含权固定</t>
    <phoneticPr fontId="1" type="noConversion"/>
  </si>
  <si>
    <t>疑问：他到底是23年到期还是永续？Wind的到期日期为23年</t>
    <phoneticPr fontId="1" type="noConversion"/>
  </si>
  <si>
    <t>不行权时收益率</t>
    <phoneticPr fontId="1" type="noConversion"/>
  </si>
  <si>
    <t>112978.SZ</t>
  </si>
  <si>
    <t>含权累进</t>
    <phoneticPr fontId="1" type="noConversion"/>
  </si>
  <si>
    <t>转托管？</t>
    <phoneticPr fontId="1" type="noConversion"/>
  </si>
  <si>
    <t>1202201.IB</t>
  </si>
  <si>
    <t>到期收益率稍有偏差</t>
    <phoneticPr fontId="1" type="noConversion"/>
  </si>
  <si>
    <t>112020182.IB</t>
  </si>
  <si>
    <t>YTM为负数，不付息</t>
    <phoneticPr fontId="1" type="noConversion"/>
  </si>
  <si>
    <t>付款金额</t>
    <phoneticPr fontId="1" type="noConversion"/>
  </si>
  <si>
    <t>持有期间付款金额</t>
    <phoneticPr fontId="1" type="noConversion"/>
  </si>
  <si>
    <t>付款日期</t>
    <phoneticPr fontId="1" type="noConversion"/>
  </si>
  <si>
    <t>卖出结算速度</t>
    <phoneticPr fontId="1" type="noConversion"/>
  </si>
  <si>
    <t>买入结算速度</t>
    <phoneticPr fontId="1" type="noConversion"/>
  </si>
  <si>
    <t>卖出结算速度</t>
    <phoneticPr fontId="1" type="noConversion"/>
  </si>
  <si>
    <t>（单利年化）转托管</t>
    <phoneticPr fontId="1" type="noConversion"/>
  </si>
  <si>
    <t>T+0</t>
  </si>
  <si>
    <t>跨市场转托管债券代码</t>
    <phoneticPr fontId="1" type="noConversion"/>
  </si>
  <si>
    <t>结算速度</t>
    <phoneticPr fontId="1" type="noConversion"/>
  </si>
  <si>
    <t>T+0</t>
    <phoneticPr fontId="1" type="noConversion"/>
  </si>
  <si>
    <t>T+1</t>
    <phoneticPr fontId="1" type="noConversion"/>
  </si>
  <si>
    <t>下一行权日</t>
    <phoneticPr fontId="1" type="noConversion"/>
  </si>
  <si>
    <t>赎回/回售</t>
    <phoneticPr fontId="1" type="noConversion"/>
  </si>
  <si>
    <t>债券代码</t>
    <phoneticPr fontId="1" type="noConversion"/>
  </si>
  <si>
    <t>190008.IB</t>
    <phoneticPr fontId="1" type="noConversion"/>
  </si>
  <si>
    <t>019618.SH</t>
    <phoneticPr fontId="1" type="noConversion"/>
  </si>
  <si>
    <t>019657.SH</t>
    <phoneticPr fontId="1" type="noConversion"/>
  </si>
  <si>
    <t>应计利息（不含2/29）</t>
    <phoneticPr fontId="1" type="noConversion"/>
  </si>
  <si>
    <t>012101574.IB</t>
  </si>
  <si>
    <t>2020.5.11</t>
    <phoneticPr fontId="1" type="noConversion"/>
  </si>
  <si>
    <t>2020.5.11</t>
    <phoneticPr fontId="1" type="noConversion"/>
  </si>
  <si>
    <t>019657.SH</t>
    <phoneticPr fontId="1" type="noConversion"/>
  </si>
  <si>
    <t>2021.7.2/2021.7.1</t>
    <phoneticPr fontId="1" type="noConversion"/>
  </si>
  <si>
    <t>102063.SZ</t>
    <phoneticPr fontId="1" type="noConversion"/>
  </si>
  <si>
    <t>019637.SH</t>
    <phoneticPr fontId="1" type="noConversion"/>
  </si>
  <si>
    <t>2021.6.29</t>
    <phoneticPr fontId="1" type="noConversion"/>
  </si>
  <si>
    <t>2021.7.1</t>
    <phoneticPr fontId="1" type="noConversion"/>
  </si>
  <si>
    <t>2021.6.22</t>
    <phoneticPr fontId="1" type="noConversion"/>
  </si>
  <si>
    <t>2021.7.1</t>
    <phoneticPr fontId="1" type="noConversion"/>
  </si>
  <si>
    <t>151702.SH</t>
    <phoneticPr fontId="1" type="noConversion"/>
  </si>
  <si>
    <t>2020.2.25</t>
    <phoneticPr fontId="1" type="noConversion"/>
  </si>
  <si>
    <t>2020.3.3</t>
    <phoneticPr fontId="1" type="noConversion"/>
  </si>
  <si>
    <t>2021.7.5</t>
    <phoneticPr fontId="1" type="noConversion"/>
  </si>
  <si>
    <t>102101146.IB</t>
    <phoneticPr fontId="1" type="noConversion"/>
  </si>
  <si>
    <t>012101574.IB</t>
    <phoneticPr fontId="1" type="noConversion"/>
  </si>
  <si>
    <t>问题：</t>
    <phoneticPr fontId="1" type="noConversion"/>
  </si>
  <si>
    <t>不同上市地点的到期收益率应该一样吗？</t>
    <phoneticPr fontId="1" type="noConversion"/>
  </si>
  <si>
    <t>结算时自然日和下一交易日的关系</t>
    <phoneticPr fontId="1" type="noConversion"/>
  </si>
  <si>
    <t>应计利息2.29需要改</t>
    <phoneticPr fontId="1" type="noConversion"/>
  </si>
  <si>
    <t>转托管要考虑交易所-银行间-交易所的case</t>
    <phoneticPr fontId="1" type="noConversion"/>
  </si>
  <si>
    <t>计算收益率的主体是现金流和相应时间</t>
    <phoneticPr fontId="1" type="noConversion"/>
  </si>
  <si>
    <t>对于可赎回/回售的条款，到期收益率无太大意义，看行权收益率</t>
    <phoneticPr fontId="1" type="noConversion"/>
  </si>
  <si>
    <t>对于调整票面利率的债，只有上调有意义，按照不调整计算</t>
    <phoneticPr fontId="1" type="noConversion"/>
  </si>
  <si>
    <t>提前还本不算权</t>
    <phoneticPr fontId="1" type="noConversion"/>
  </si>
  <si>
    <t>永续债：行权=不延期，看延期之后的意义不大</t>
    <phoneticPr fontId="1" type="noConversion"/>
  </si>
  <si>
    <t>感觉现金流还是存在问题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</si>
</sst>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76" formatCode="###,###,##0.0000"/>
    <numFmt numFmtId="177" formatCode="###,###,##0.000000"/>
    <numFmt numFmtId="178" formatCode="#,##0.0_ "/>
    <numFmt numFmtId="179" formatCode="###,###,##0"/>
    <numFmt numFmtId="180" formatCode="0.0000000"/>
    <numFmt numFmtId="181" formatCode="0.0000"/>
    <numFmt numFmtId="182" formatCode="0.000000"/>
    <numFmt numFmtId="183" formatCode="0.000_);[Red]\(0.000\)"/>
    <numFmt numFmtId="184" formatCode="yyyy\-mm\-dd"/>
    <numFmt numFmtId="185" formatCode="0.0000%"/>
    <numFmt numFmtId="186" formatCode="yyyy\-mm\-dd;@"/>
    <numFmt numFmtId="187" formatCode="0.000"/>
    <numFmt numFmtId="188" formatCode="0.00000"/>
    <numFmt numFmtId="189" formatCode="0.00000%"/>
    <numFmt numFmtId="190" formatCode="#,##0.00000000000000"/>
    <numFmt numFmtId="191" formatCode="0.00000000"/>
    <numFmt numFmtId="192" formatCode="0.0000_ "/>
  </numFmts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b/>
      <sz val="11"/>
      <color indexed="8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14" fontId="0" fillId="0" borderId="0" xfId="0" applyNumberFormat="1"/>
    <xf numFmtId="176" fontId="0" fillId="0" borderId="0" xfId="0" applyNumberFormat="1"/>
    <xf numFmtId="14" fontId="0" fillId="0" borderId="0" xfId="0" applyNumberFormat="1" applyAlignment="1">
      <alignment horizontal="center" vertical="center"/>
    </xf>
    <xf numFmtId="178" fontId="0" fillId="0" borderId="0" xfId="0" applyNumberFormat="1"/>
    <xf numFmtId="179" fontId="0" fillId="0" borderId="0" xfId="0" applyNumberFormat="1"/>
    <xf numFmtId="0" fontId="0" fillId="0" borderId="0" xfId="0" applyNumberFormat="1" applyAlignment="1"/>
    <xf numFmtId="0" fontId="0" fillId="0" borderId="0" xfId="0" applyAlignment="1">
      <alignment vertical="center"/>
    </xf>
    <xf numFmtId="0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180" fontId="4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0" xfId="0" applyNumberFormat="1" applyAlignment="1"/>
    <xf numFmtId="14" fontId="0" fillId="0" borderId="0" xfId="0" applyNumberFormat="1" applyAlignment="1"/>
    <xf numFmtId="180" fontId="5" fillId="0" borderId="0" xfId="0" applyNumberFormat="1" applyFont="1" applyAlignment="1">
      <alignment horizontal="center"/>
    </xf>
    <xf numFmtId="18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77" fontId="6" fillId="0" borderId="0" xfId="0" applyNumberFormat="1" applyFont="1" applyAlignment="1">
      <alignment horizont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14" fontId="7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83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0" fillId="2" borderId="0" xfId="0" applyFill="1"/>
    <xf numFmtId="0" fontId="0" fillId="0" borderId="0" xfId="0" applyNumberFormat="1" applyAlignment="1">
      <alignment horizontal="right"/>
    </xf>
    <xf numFmtId="184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185" fontId="0" fillId="0" borderId="0" xfId="0" applyNumberFormat="1"/>
    <xf numFmtId="0" fontId="10" fillId="0" borderId="0" xfId="0" applyFont="1" applyAlignment="1">
      <alignment horizontal="center"/>
    </xf>
    <xf numFmtId="186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/>
    </xf>
    <xf numFmtId="18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89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left"/>
    </xf>
    <xf numFmtId="0" fontId="10" fillId="4" borderId="0" xfId="0" applyFont="1" applyFill="1" applyAlignment="1">
      <alignment horizontal="center"/>
    </xf>
    <xf numFmtId="186" fontId="0" fillId="0" borderId="0" xfId="0" applyNumberFormat="1" applyAlignment="1">
      <alignment horizontal="center" vertical="center"/>
    </xf>
    <xf numFmtId="0" fontId="10" fillId="5" borderId="0" xfId="0" applyFont="1" applyFill="1" applyAlignment="1">
      <alignment horizontal="center"/>
    </xf>
    <xf numFmtId="186" fontId="0" fillId="5" borderId="0" xfId="0" applyNumberFormat="1" applyFill="1" applyAlignment="1">
      <alignment horizontal="center"/>
    </xf>
    <xf numFmtId="0" fontId="11" fillId="6" borderId="0" xfId="0" applyFont="1" applyFill="1"/>
    <xf numFmtId="0" fontId="0" fillId="6" borderId="0" xfId="0" applyFill="1"/>
    <xf numFmtId="0" fontId="0" fillId="7" borderId="0" xfId="0" applyFill="1"/>
    <xf numFmtId="180" fontId="0" fillId="0" borderId="0" xfId="0" applyNumberFormat="1"/>
    <xf numFmtId="188" fontId="0" fillId="0" borderId="0" xfId="0" applyNumberFormat="1"/>
    <xf numFmtId="176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18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77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0" borderId="7" xfId="0" applyBorder="1"/>
    <xf numFmtId="0" fontId="0" fillId="0" borderId="8" xfId="0" applyBorder="1"/>
    <xf numFmtId="14" fontId="0" fillId="0" borderId="1" xfId="0" applyNumberFormat="1" applyBorder="1"/>
    <xf numFmtId="14" fontId="0" fillId="0" borderId="2" xfId="0" applyNumberFormat="1" applyBorder="1"/>
    <xf numFmtId="14" fontId="0" fillId="0" borderId="4" xfId="0" applyNumberFormat="1" applyBorder="1"/>
    <xf numFmtId="14" fontId="0" fillId="0" borderId="0" xfId="0" applyNumberFormat="1" applyBorder="1" applyAlignment="1">
      <alignment horizontal="center"/>
    </xf>
    <xf numFmtId="0" fontId="0" fillId="0" borderId="0" xfId="0" applyBorder="1"/>
    <xf numFmtId="189" fontId="0" fillId="0" borderId="0" xfId="0" applyNumberFormat="1" applyBorder="1"/>
    <xf numFmtId="14" fontId="0" fillId="0" borderId="6" xfId="0" applyNumberFormat="1" applyBorder="1"/>
    <xf numFmtId="189" fontId="0" fillId="0" borderId="7" xfId="0" applyNumberFormat="1" applyBorder="1"/>
    <xf numFmtId="0" fontId="8" fillId="0" borderId="0" xfId="0" applyFont="1" applyBorder="1"/>
    <xf numFmtId="14" fontId="0" fillId="8" borderId="0" xfId="0" applyNumberFormat="1" applyFill="1" applyAlignment="1">
      <alignment horizontal="center"/>
    </xf>
    <xf numFmtId="14" fontId="0" fillId="8" borderId="0" xfId="0" applyNumberFormat="1" applyFill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189" fontId="9" fillId="0" borderId="0" xfId="0" applyNumberFormat="1" applyFont="1" applyBorder="1" applyAlignment="1">
      <alignment horizontal="center"/>
    </xf>
    <xf numFmtId="189" fontId="9" fillId="0" borderId="0" xfId="0" applyNumberFormat="1" applyFont="1" applyAlignment="1">
      <alignment horizontal="center" vertical="center"/>
    </xf>
    <xf numFmtId="190" fontId="0" fillId="0" borderId="0" xfId="0" applyNumberFormat="1"/>
    <xf numFmtId="14" fontId="0" fillId="5" borderId="4" xfId="0" applyNumberFormat="1" applyFill="1" applyBorder="1"/>
    <xf numFmtId="1" fontId="0" fillId="5" borderId="4" xfId="0" applyNumberFormat="1" applyFill="1" applyBorder="1" applyAlignment="1">
      <alignment horizontal="center" vertical="center"/>
    </xf>
    <xf numFmtId="14" fontId="0" fillId="5" borderId="0" xfId="0" applyNumberFormat="1" applyFill="1"/>
    <xf numFmtId="1" fontId="0" fillId="5" borderId="0" xfId="0" applyNumberFormat="1" applyFill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182" fontId="0" fillId="0" borderId="0" xfId="0" applyNumberFormat="1" applyAlignment="1"/>
    <xf numFmtId="181" fontId="0" fillId="0" borderId="0" xfId="0" applyNumberFormat="1" applyAlignment="1">
      <alignment vertical="center"/>
    </xf>
    <xf numFmtId="191" fontId="0" fillId="0" borderId="0" xfId="0" applyNumberFormat="1" applyAlignment="1">
      <alignment horizontal="center"/>
    </xf>
    <xf numFmtId="0" fontId="7" fillId="0" borderId="0" xfId="0" applyNumberFormat="1" applyFont="1" applyAlignment="1"/>
    <xf numFmtId="0" fontId="7" fillId="0" borderId="0" xfId="0" applyFont="1" applyAlignment="1">
      <alignment vertical="center"/>
    </xf>
    <xf numFmtId="182" fontId="0" fillId="0" borderId="0" xfId="0" applyNumberFormat="1"/>
    <xf numFmtId="182" fontId="7" fillId="0" borderId="0" xfId="0" applyNumberFormat="1" applyFont="1"/>
    <xf numFmtId="0" fontId="0" fillId="0" borderId="0" xfId="0" applyAlignment="1">
      <alignment horizontal="center"/>
    </xf>
    <xf numFmtId="182" fontId="0" fillId="4" borderId="0" xfId="0" applyNumberFormat="1" applyFill="1" applyAlignment="1">
      <alignment horizontal="center"/>
    </xf>
    <xf numFmtId="182" fontId="7" fillId="0" borderId="0" xfId="0" applyNumberFormat="1" applyFont="1" applyAlignment="1">
      <alignment horizontal="center"/>
    </xf>
    <xf numFmtId="182" fontId="7" fillId="4" borderId="0" xfId="0" applyNumberFormat="1" applyFont="1" applyFill="1" applyAlignment="1">
      <alignment horizontal="center"/>
    </xf>
    <xf numFmtId="192" fontId="0" fillId="0" borderId="0" xfId="0" applyNumberFormat="1"/>
    <xf numFmtId="0" fontId="0" fillId="4" borderId="0" xfId="0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2" fontId="13" fillId="0" borderId="0" xfId="0" applyNumberFormat="1" applyFont="1"/>
    <xf numFmtId="14" fontId="9" fillId="0" borderId="0" xfId="0" applyNumberFormat="1" applyFont="1"/>
    <xf numFmtId="14" fontId="13" fillId="0" borderId="0" xfId="0" applyNumberFormat="1" applyFont="1"/>
    <xf numFmtId="181" fontId="0" fillId="0" borderId="0" xfId="0" applyNumberFormat="1" applyAlignment="1">
      <alignment horizontal="center" vertical="center"/>
    </xf>
    <xf numFmtId="185" fontId="7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9" borderId="0" xfId="0" applyFill="1"/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185" fontId="0" fillId="0" borderId="0" xfId="0" applyNumberFormat="1" applyBorder="1" applyAlignment="1">
      <alignment horizontal="center"/>
    </xf>
    <xf numFmtId="192" fontId="0" fillId="0" borderId="0" xfId="0" applyNumberFormat="1" applyBorder="1" applyAlignment="1">
      <alignment horizontal="center"/>
    </xf>
    <xf numFmtId="192" fontId="0" fillId="0" borderId="13" xfId="0" applyNumberFormat="1" applyBorder="1" applyAlignment="1">
      <alignment horizontal="center"/>
    </xf>
    <xf numFmtId="185" fontId="0" fillId="0" borderId="15" xfId="0" applyNumberFormat="1" applyBorder="1" applyAlignment="1">
      <alignment horizontal="center"/>
    </xf>
    <xf numFmtId="185" fontId="0" fillId="0" borderId="13" xfId="0" applyNumberFormat="1" applyBorder="1" applyAlignment="1">
      <alignment horizontal="center"/>
    </xf>
    <xf numFmtId="185" fontId="0" fillId="0" borderId="16" xfId="0" applyNumberFormat="1" applyBorder="1" applyAlignment="1">
      <alignment horizontal="center"/>
    </xf>
    <xf numFmtId="0" fontId="0" fillId="11" borderId="0" xfId="0" applyFill="1"/>
    <xf numFmtId="0" fontId="0" fillId="0" borderId="0" xfId="0" applyFill="1"/>
    <xf numFmtId="0" fontId="0" fillId="5" borderId="0" xfId="0" applyFill="1"/>
    <xf numFmtId="0" fontId="8" fillId="0" borderId="0" xfId="0" applyFont="1" applyFill="1"/>
    <xf numFmtId="0" fontId="14" fillId="0" borderId="0" xfId="0" applyFont="1"/>
    <xf numFmtId="0" fontId="15" fillId="0" borderId="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82" fontId="11" fillId="4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4" borderId="0" xfId="0" applyFill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12</xdr:row>
      <xdr:rowOff>138113</xdr:rowOff>
    </xdr:from>
    <xdr:to>
      <xdr:col>5</xdr:col>
      <xdr:colOff>552450</xdr:colOff>
      <xdr:row>17</xdr:row>
      <xdr:rowOff>32333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3C1BA-F4E9-4935-B606-5439A70A9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00" y="2357438"/>
          <a:ext cx="1843088" cy="822908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17</xdr:row>
      <xdr:rowOff>47625</xdr:rowOff>
    </xdr:from>
    <xdr:to>
      <xdr:col>9</xdr:col>
      <xdr:colOff>331437</xdr:colOff>
      <xdr:row>23</xdr:row>
      <xdr:rowOff>4602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D366F9-5A84-47DA-9F4D-76090F34A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0975" y="3195638"/>
          <a:ext cx="2341212" cy="1071402"/>
        </a:xfrm>
        <a:prstGeom prst="rect">
          <a:avLst/>
        </a:prstGeom>
      </xdr:spPr>
    </xdr:pic>
    <xdr:clientData/>
  </xdr:twoCellAnchor>
  <xdr:twoCellAnchor editAs="oneCell">
    <xdr:from>
      <xdr:col>10</xdr:col>
      <xdr:colOff>681039</xdr:colOff>
      <xdr:row>13</xdr:row>
      <xdr:rowOff>114299</xdr:rowOff>
    </xdr:from>
    <xdr:to>
      <xdr:col>16</xdr:col>
      <xdr:colOff>71793</xdr:colOff>
      <xdr:row>17</xdr:row>
      <xdr:rowOff>4762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0851DC-1052-4A29-B665-0B2D36420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53789" y="2519362"/>
          <a:ext cx="4553304" cy="633413"/>
        </a:xfrm>
        <a:prstGeom prst="rect">
          <a:avLst/>
        </a:prstGeom>
      </xdr:spPr>
    </xdr:pic>
    <xdr:clientData/>
  </xdr:twoCellAnchor>
  <xdr:twoCellAnchor editAs="oneCell">
    <xdr:from>
      <xdr:col>18</xdr:col>
      <xdr:colOff>271463</xdr:colOff>
      <xdr:row>5</xdr:row>
      <xdr:rowOff>61912</xdr:rowOff>
    </xdr:from>
    <xdr:to>
      <xdr:col>21</xdr:col>
      <xdr:colOff>374215</xdr:colOff>
      <xdr:row>14</xdr:row>
      <xdr:rowOff>42481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51D2E0-8CD2-4C04-805B-05025F1F1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02163" y="981075"/>
          <a:ext cx="2122052" cy="1652206"/>
        </a:xfrm>
        <a:prstGeom prst="rect">
          <a:avLst/>
        </a:prstGeom>
      </xdr:spPr>
    </xdr:pic>
    <xdr:clientData/>
  </xdr:twoCellAnchor>
  <xdr:twoCellAnchor editAs="oneCell">
    <xdr:from>
      <xdr:col>26</xdr:col>
      <xdr:colOff>80961</xdr:colOff>
      <xdr:row>6</xdr:row>
      <xdr:rowOff>120475</xdr:rowOff>
    </xdr:from>
    <xdr:to>
      <xdr:col>36</xdr:col>
      <xdr:colOff>36626</xdr:colOff>
      <xdr:row>22</xdr:row>
      <xdr:rowOff>56558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603AD6-F291-4DE5-BDFB-30881B814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88524" y="1225375"/>
          <a:ext cx="7237527" cy="29078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hrrah/Library/Group%20Containers/UBF8T346G9.Office/User%20Content.localized/Add-ins/windfunc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C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yasi/AppData/Roaming/Microsoft/Excel/project1_0712zqy%20(version%201)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indfunc"/>
    </sheetNames>
    <definedNames>
      <definedName name="b_anal_nxcupn"/>
      <definedName name="b_anal_nxoptiondate"/>
      <definedName name="b_anal_precupn"/>
      <definedName name="b_anal_ptmyear"/>
      <definedName name="b_anal_ytm_ifexe"/>
      <definedName name="b_calc_accrint"/>
      <definedName name="b_calc_yield"/>
      <definedName name="b_info_actualbenchmark"/>
      <definedName name="b_info_carrydate"/>
      <definedName name="b_info_carryenddate"/>
      <definedName name="b_info_clauseabbr"/>
      <definedName name="b_info_coupon"/>
      <definedName name="b_info_coupondatetxt"/>
      <definedName name="b_info_couponrate"/>
      <definedName name="b_info_couponrate3"/>
      <definedName name="b_info_coupontxt"/>
      <definedName name="b_info_embeddedopt"/>
      <definedName name="b_info_eobspecialinstrutions"/>
      <definedName name="b_info_execmaturityembedded"/>
      <definedName name="b_info_interestfrequency"/>
      <definedName name="b_info_interesttype"/>
      <definedName name="b_info_latestpar"/>
      <definedName name="b_info_listedmkt"/>
      <definedName name="b_info_maturitydate"/>
      <definedName name="b_info_multimktornot"/>
      <definedName name="b_info_name"/>
      <definedName name="b_info_paymenttype"/>
      <definedName name="b_info_perpetualornot"/>
      <definedName name="b_info_putcode"/>
      <definedName name="b_info_redemptionprice"/>
      <definedName name="b_info_repurchaseprice"/>
      <definedName name="b_info_taxfree"/>
      <definedName name="b_info_taxrate"/>
      <definedName name="b_info_term"/>
      <definedName name="b_info_term2"/>
      <definedName name="b_info_windl1type"/>
      <definedName name="b_issue_issueprice"/>
      <definedName name="b_redemption_beginning"/>
      <definedName name="paymentdate"/>
      <definedName name="s_info_name"/>
      <definedName name="s_info_relationcode"/>
      <definedName name="TDaysOffset"/>
      <definedName name="WSD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计算器"/>
      <sheetName val="债券信息"/>
      <sheetName val="含权债"/>
      <sheetName val="含权债（回售&amp;赎回&amp;非永续）"/>
      <sheetName val="应计利息"/>
      <sheetName val="持有期收益率"/>
      <sheetName val="到期收益率"/>
    </sheetNames>
    <sheetDataSet>
      <sheetData sheetId="0"/>
      <sheetData sheetId="1"/>
      <sheetData sheetId="2">
        <row r="4">
          <cell r="D4">
            <v>1</v>
          </cell>
          <cell r="E4">
            <v>44491</v>
          </cell>
          <cell r="F4">
            <v>44491</v>
          </cell>
          <cell r="G4">
            <v>3.02</v>
          </cell>
          <cell r="H4">
            <v>3.02</v>
          </cell>
          <cell r="I4">
            <v>100</v>
          </cell>
          <cell r="J4">
            <v>0</v>
          </cell>
          <cell r="K4">
            <v>3.02</v>
          </cell>
        </row>
        <row r="5">
          <cell r="D5">
            <v>2</v>
          </cell>
          <cell r="E5">
            <v>44856</v>
          </cell>
          <cell r="F5">
            <v>44856</v>
          </cell>
          <cell r="G5">
            <v>3.02</v>
          </cell>
          <cell r="H5">
            <v>3.02</v>
          </cell>
          <cell r="I5">
            <v>100</v>
          </cell>
          <cell r="J5">
            <v>0</v>
          </cell>
          <cell r="K5">
            <v>3.02</v>
          </cell>
        </row>
        <row r="6">
          <cell r="D6">
            <v>3</v>
          </cell>
          <cell r="E6">
            <v>45221</v>
          </cell>
          <cell r="F6">
            <v>45221</v>
          </cell>
          <cell r="G6">
            <v>3.02</v>
          </cell>
          <cell r="H6">
            <v>3.02</v>
          </cell>
          <cell r="I6">
            <v>100</v>
          </cell>
          <cell r="J6">
            <v>0</v>
          </cell>
          <cell r="K6">
            <v>3.02</v>
          </cell>
        </row>
        <row r="7">
          <cell r="D7">
            <v>4</v>
          </cell>
          <cell r="E7">
            <v>45587</v>
          </cell>
          <cell r="F7">
            <v>45587</v>
          </cell>
          <cell r="G7">
            <v>3.02</v>
          </cell>
          <cell r="H7">
            <v>3.02</v>
          </cell>
          <cell r="I7">
            <v>100</v>
          </cell>
          <cell r="J7">
            <v>0</v>
          </cell>
          <cell r="K7">
            <v>3.02</v>
          </cell>
        </row>
        <row r="8">
          <cell r="D8">
            <v>5</v>
          </cell>
          <cell r="E8">
            <v>45952</v>
          </cell>
          <cell r="F8" t="str">
            <v>2025-10-22</v>
          </cell>
          <cell r="G8">
            <v>3.02</v>
          </cell>
          <cell r="H8">
            <v>3.02</v>
          </cell>
          <cell r="I8">
            <v>0</v>
          </cell>
          <cell r="J8">
            <v>100</v>
          </cell>
          <cell r="K8">
            <v>103.02</v>
          </cell>
        </row>
        <row r="9"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</row>
        <row r="10"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</row>
        <row r="11"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</row>
        <row r="12"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</row>
        <row r="13"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</row>
        <row r="14"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</row>
        <row r="15"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</row>
        <row r="16"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</row>
        <row r="17"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</row>
        <row r="18"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</row>
        <row r="19"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</row>
        <row r="20"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</row>
        <row r="21"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</row>
        <row r="22"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</row>
        <row r="23"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</row>
        <row r="25"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计算器"/>
      <sheetName val="持有期收益率"/>
      <sheetName val="债券信息"/>
      <sheetName val="到期收益率"/>
      <sheetName val="应计利息-买入"/>
      <sheetName val="应计利息-卖出"/>
      <sheetName val="债券信息-wind"/>
      <sheetName val="债券现金流（固息、浮息、累进）"/>
      <sheetName val="债券现金流（利随本清、贴现)"/>
      <sheetName val="行权现金流（回售&amp;赎回）"/>
      <sheetName val="行权现金流（永续债延期）"/>
    </sheetNames>
    <sheetDataSet>
      <sheetData sheetId="0" refreshError="1">
        <row r="15">
          <cell r="B15" t="str">
            <v>T+1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paymentdate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12"/>
  <sheetViews>
    <sheetView workbookViewId="0">
      <selection activeCell="E4" sqref="E4"/>
    </sheetView>
  </sheetViews>
  <sheetFormatPr baseColWidth="10" defaultColWidth="8.83203125" defaultRowHeight="14"/>
  <cols>
    <col min="3" max="3" width="22.6640625" bestFit="1" customWidth="1"/>
    <col min="4" max="4" width="19.33203125" bestFit="1" customWidth="1"/>
    <col min="5" max="5" width="11.5" bestFit="1" customWidth="1"/>
    <col min="6" max="6" width="9.5" bestFit="1" customWidth="1"/>
    <col min="7" max="8" width="5.5" bestFit="1" customWidth="1"/>
    <col min="9" max="9" width="13.33203125" customWidth="1"/>
    <col min="10" max="10" width="26.6640625" customWidth="1"/>
  </cols>
  <sheetData>
    <row r="2" spans="3:10">
      <c r="C2" s="156" t="s">
        <v>381</v>
      </c>
      <c r="D2" s="156"/>
      <c r="E2" s="156"/>
      <c r="F2" s="156"/>
      <c r="G2" s="156"/>
      <c r="H2" s="156"/>
      <c r="I2" s="156"/>
      <c r="J2" s="156"/>
    </row>
    <row r="3" spans="3:10">
      <c r="C3" t="s">
        <v>18</v>
      </c>
      <c r="D3" t="s">
        <v>384</v>
      </c>
      <c r="E3" t="s">
        <v>0</v>
      </c>
      <c r="F3" t="s">
        <v>22</v>
      </c>
      <c r="G3" t="s">
        <v>379</v>
      </c>
      <c r="H3" t="s">
        <v>382</v>
      </c>
      <c r="I3" s="143" t="s">
        <v>383</v>
      </c>
      <c r="J3" t="s">
        <v>387</v>
      </c>
    </row>
    <row r="4" spans="3:10">
      <c r="C4" s="145" t="e">
        <f ca="1">[1]!b_info_name($E4)</f>
        <v>#NAME?</v>
      </c>
      <c r="D4" t="s">
        <v>386</v>
      </c>
      <c r="E4" s="146" t="s">
        <v>380</v>
      </c>
      <c r="F4" t="e">
        <f ca="1">[1]!b_info_interesttype($E4)</f>
        <v>#NAME?</v>
      </c>
      <c r="G4" t="e">
        <f ca="1">[1]!b_info_embeddedopt($E4)</f>
        <v>#NAME?</v>
      </c>
      <c r="H4" t="e">
        <f ca="1">[1]!b_info_perpetualornot($E4)</f>
        <v>#NAME?</v>
      </c>
      <c r="I4" s="144" t="s">
        <v>8</v>
      </c>
    </row>
    <row r="5" spans="3:10">
      <c r="C5" s="145" t="e">
        <f ca="1">[1]!b_info_name($E5)</f>
        <v>#NAME?</v>
      </c>
      <c r="D5" t="s">
        <v>385</v>
      </c>
      <c r="E5" s="147" t="s">
        <v>246</v>
      </c>
      <c r="F5" t="e">
        <f ca="1">[1]!b_info_interesttype($E5)</f>
        <v>#NAME?</v>
      </c>
      <c r="G5" t="e">
        <f ca="1">[1]!b_info_embeddedopt($E5)</f>
        <v>#NAME?</v>
      </c>
      <c r="H5" t="e">
        <f ca="1">[1]!b_info_perpetualornot($E5)</f>
        <v>#NAME?</v>
      </c>
      <c r="I5" s="144" t="s">
        <v>390</v>
      </c>
      <c r="J5" t="s">
        <v>388</v>
      </c>
    </row>
    <row r="6" spans="3:10">
      <c r="C6" s="145" t="e">
        <f ca="1">[1]!b_info_name($E6)</f>
        <v>#NAME?</v>
      </c>
      <c r="D6" t="s">
        <v>391</v>
      </c>
      <c r="E6" s="147" t="s">
        <v>186</v>
      </c>
      <c r="F6" t="e">
        <f ca="1">[1]!b_info_interesttype($E6)</f>
        <v>#NAME?</v>
      </c>
      <c r="G6" t="e">
        <f ca="1">[1]!b_info_embeddedopt($E6)</f>
        <v>#NAME?</v>
      </c>
      <c r="H6" t="e">
        <f ca="1">[1]!b_info_perpetualornot($E6)</f>
        <v>#NAME?</v>
      </c>
      <c r="I6" s="141"/>
    </row>
    <row r="7" spans="3:10">
      <c r="C7" s="145" t="e">
        <f ca="1">[1]!b_info_name($E7)</f>
        <v>#NAME?</v>
      </c>
      <c r="D7" t="s">
        <v>392</v>
      </c>
      <c r="E7" s="147" t="s">
        <v>187</v>
      </c>
      <c r="F7" t="e">
        <f ca="1">[1]!b_info_interesttype($E7)</f>
        <v>#NAME?</v>
      </c>
      <c r="G7" t="e">
        <f ca="1">[1]!b_info_embeddedopt($E7)</f>
        <v>#NAME?</v>
      </c>
      <c r="H7" t="e">
        <f ca="1">[1]!b_info_perpetualornot($E7)</f>
        <v>#NAME?</v>
      </c>
      <c r="I7" s="144" t="s">
        <v>390</v>
      </c>
    </row>
    <row r="8" spans="3:10">
      <c r="C8" s="145" t="e">
        <f ca="1">[1]!b_info_name($E8)</f>
        <v>#NAME?</v>
      </c>
      <c r="D8" t="s">
        <v>395</v>
      </c>
      <c r="E8" s="147" t="s">
        <v>394</v>
      </c>
      <c r="F8" t="e">
        <f ca="1">[1]!b_info_interesttype($E8)</f>
        <v>#NAME?</v>
      </c>
      <c r="G8" t="e">
        <f ca="1">[1]!b_info_embeddedopt($E8)</f>
        <v>#NAME?</v>
      </c>
      <c r="H8" t="e">
        <f ca="1">[1]!b_info_perpetualornot($E8)</f>
        <v>#NAME?</v>
      </c>
      <c r="I8" s="144" t="s">
        <v>397</v>
      </c>
      <c r="J8" t="s">
        <v>396</v>
      </c>
    </row>
    <row r="9" spans="3:10">
      <c r="C9" s="145" t="e">
        <f ca="1">[1]!b_info_name($E9)</f>
        <v>#NAME?</v>
      </c>
      <c r="D9" t="s">
        <v>399</v>
      </c>
      <c r="E9" s="147" t="s">
        <v>398</v>
      </c>
      <c r="F9" t="e">
        <f ca="1">[1]!b_info_interesttype($E9)</f>
        <v>#NAME?</v>
      </c>
      <c r="G9" t="e">
        <f ca="1">[1]!b_info_embeddedopt($E9)</f>
        <v>#NAME?</v>
      </c>
      <c r="H9" t="e">
        <f ca="1">[1]!b_info_perpetualornot($E9)</f>
        <v>#NAME?</v>
      </c>
      <c r="I9" s="141"/>
    </row>
    <row r="10" spans="3:10">
      <c r="C10" s="145" t="e">
        <f ca="1">[1]!b_info_name($E10)</f>
        <v>#NAME?</v>
      </c>
      <c r="D10" t="s">
        <v>393</v>
      </c>
      <c r="E10" s="147" t="s">
        <v>401</v>
      </c>
      <c r="F10" t="e">
        <f ca="1">[1]!b_info_interesttype($E10)</f>
        <v>#NAME?</v>
      </c>
      <c r="G10" t="e">
        <f ca="1">[1]!b_info_embeddedopt($E10)</f>
        <v>#NAME?</v>
      </c>
      <c r="H10" t="e">
        <f ca="1">[1]!b_info_perpetualornot($E10)</f>
        <v>#NAME?</v>
      </c>
      <c r="I10" s="144" t="s">
        <v>402</v>
      </c>
    </row>
    <row r="11" spans="3:10">
      <c r="C11" s="145" t="e">
        <f ca="1">[1]!b_info_name($E11)</f>
        <v>#NAME?</v>
      </c>
      <c r="D11" t="s">
        <v>400</v>
      </c>
      <c r="E11" s="147"/>
      <c r="F11" t="e">
        <f ca="1">[1]!b_info_interesttype($E11)</f>
        <v>#NAME?</v>
      </c>
      <c r="G11" t="e">
        <f ca="1">[1]!b_info_embeddedopt($E11)</f>
        <v>#NAME?</v>
      </c>
      <c r="H11" t="e">
        <f ca="1">[1]!b_info_perpetualornot($E11)</f>
        <v>#NAME?</v>
      </c>
      <c r="I11" s="142"/>
    </row>
    <row r="12" spans="3:10">
      <c r="C12" s="145" t="e">
        <f ca="1">[1]!b_info_name($E12)</f>
        <v>#NAME?</v>
      </c>
      <c r="D12" t="s">
        <v>404</v>
      </c>
      <c r="E12" s="147" t="s">
        <v>403</v>
      </c>
      <c r="F12" t="e">
        <f ca="1">[1]!b_info_interesttype($E12)</f>
        <v>#NAME?</v>
      </c>
      <c r="G12" t="e">
        <f ca="1">[1]!b_info_embeddedopt($E12)</f>
        <v>#NAME?</v>
      </c>
      <c r="H12" t="e">
        <f ca="1">[1]!b_info_perpetualornot($E12)</f>
        <v>#NAME?</v>
      </c>
      <c r="I12" s="141"/>
    </row>
  </sheetData>
  <mergeCells count="1">
    <mergeCell ref="C2:J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AG253"/>
  <sheetViews>
    <sheetView zoomScale="80" workbookViewId="0">
      <selection activeCell="I13" sqref="I13"/>
    </sheetView>
  </sheetViews>
  <sheetFormatPr baseColWidth="10" defaultColWidth="8.83203125" defaultRowHeight="14"/>
  <cols>
    <col min="1" max="1" width="20" bestFit="1" customWidth="1"/>
    <col min="2" max="2" width="18.83203125" bestFit="1" customWidth="1"/>
    <col min="4" max="4" width="14.6640625" bestFit="1" customWidth="1"/>
    <col min="8" max="8" width="9.5" bestFit="1" customWidth="1"/>
    <col min="9" max="10" width="11.83203125" style="20" bestFit="1" customWidth="1"/>
    <col min="11" max="13" width="9.5" customWidth="1"/>
    <col min="15" max="15" width="11.33203125" bestFit="1" customWidth="1"/>
    <col min="16" max="16" width="12.83203125" bestFit="1" customWidth="1"/>
    <col min="17" max="17" width="13.83203125" bestFit="1" customWidth="1"/>
    <col min="18" max="18" width="9.5" bestFit="1" customWidth="1"/>
    <col min="19" max="19" width="9.83203125" bestFit="1" customWidth="1"/>
    <col min="20" max="20" width="12.1640625" bestFit="1" customWidth="1"/>
    <col min="22" max="22" width="10" bestFit="1" customWidth="1"/>
    <col min="23" max="23" width="13.5" bestFit="1" customWidth="1"/>
    <col min="25" max="25" width="9.83203125" customWidth="1"/>
    <col min="26" max="26" width="11.33203125" bestFit="1" customWidth="1"/>
    <col min="27" max="27" width="14.6640625" bestFit="1" customWidth="1"/>
  </cols>
  <sheetData>
    <row r="1" spans="1:33">
      <c r="A1" s="165" t="s">
        <v>64</v>
      </c>
      <c r="B1" s="165"/>
      <c r="D1" s="165" t="s">
        <v>101</v>
      </c>
      <c r="E1" s="165"/>
      <c r="F1" s="165"/>
      <c r="G1" s="165"/>
      <c r="I1" s="167" t="s">
        <v>306</v>
      </c>
      <c r="J1" s="167"/>
      <c r="K1" s="167"/>
      <c r="N1" s="165" t="s">
        <v>164</v>
      </c>
      <c r="O1" s="165"/>
      <c r="P1" s="165"/>
      <c r="Q1" s="165"/>
      <c r="R1" s="165"/>
      <c r="S1" s="165"/>
      <c r="T1" s="165"/>
      <c r="U1" s="165"/>
      <c r="V1" s="165"/>
      <c r="W1" s="165"/>
      <c r="Y1" s="165" t="s">
        <v>165</v>
      </c>
      <c r="Z1" s="165"/>
      <c r="AA1" s="165"/>
      <c r="AB1" s="165"/>
      <c r="AC1" s="165"/>
      <c r="AD1" s="165"/>
      <c r="AE1" s="165"/>
      <c r="AF1" s="165"/>
      <c r="AG1" s="165"/>
    </row>
    <row r="2" spans="1:33">
      <c r="A2" t="s">
        <v>12</v>
      </c>
      <c r="B2" s="16" t="str">
        <f>债券信息!B2</f>
        <v>019657.SH</v>
      </c>
      <c r="D2" t="s">
        <v>67</v>
      </c>
      <c r="E2" t="s">
        <v>68</v>
      </c>
      <c r="F2" t="s">
        <v>70</v>
      </c>
      <c r="G2" t="s">
        <v>71</v>
      </c>
      <c r="I2" s="20" t="s">
        <v>307</v>
      </c>
      <c r="J2" s="20" t="s">
        <v>308</v>
      </c>
      <c r="K2" t="s">
        <v>309</v>
      </c>
      <c r="N2" t="s">
        <v>47</v>
      </c>
      <c r="O2" s="38" t="s">
        <v>66</v>
      </c>
      <c r="P2" t="s">
        <v>69</v>
      </c>
      <c r="Q2" t="s">
        <v>144</v>
      </c>
      <c r="R2" t="s">
        <v>145</v>
      </c>
      <c r="S2" t="s">
        <v>45</v>
      </c>
      <c r="T2" t="s">
        <v>52</v>
      </c>
      <c r="U2" t="s">
        <v>50</v>
      </c>
      <c r="V2" t="s">
        <v>51</v>
      </c>
      <c r="W2" s="38" t="s">
        <v>46</v>
      </c>
      <c r="Y2" t="s">
        <v>47</v>
      </c>
      <c r="Z2" s="38" t="s">
        <v>69</v>
      </c>
      <c r="AA2" t="s">
        <v>144</v>
      </c>
      <c r="AB2" t="s">
        <v>145</v>
      </c>
      <c r="AC2" t="s">
        <v>45</v>
      </c>
      <c r="AD2" t="s">
        <v>52</v>
      </c>
      <c r="AE2" t="s">
        <v>50</v>
      </c>
      <c r="AF2" t="s">
        <v>51</v>
      </c>
      <c r="AG2" s="38" t="s">
        <v>46</v>
      </c>
    </row>
    <row r="3" spans="1:33">
      <c r="A3" t="s">
        <v>18</v>
      </c>
      <c r="B3" s="16" t="e">
        <f ca="1">[1]!b_info_name(B2)</f>
        <v>#NAME?</v>
      </c>
      <c r="D3" s="16" t="e">
        <f t="shared" ref="D3:D23" ca="1" si="0">IF(ROW(N3)-3&lt;$B$19,N3+1,"")</f>
        <v>#NAME?</v>
      </c>
      <c r="E3" t="e">
        <f ca="1">IF(D3="","",[1]!paymentdate($B$2,D3))</f>
        <v>#NAME?</v>
      </c>
      <c r="F3" t="e">
        <f ca="1">IF(D3="","",MONTH(E3))</f>
        <v>#NAME?</v>
      </c>
      <c r="G3" t="e">
        <f ca="1">IF(D3="","",DAY(E3))</f>
        <v>#NAME?</v>
      </c>
      <c r="N3">
        <v>0</v>
      </c>
      <c r="O3" t="e">
        <f ca="1">B4</f>
        <v>#NAME?</v>
      </c>
      <c r="P3" s="20" t="e">
        <f ca="1">DATE(YEAR(B4),MONTH(B4),DAY(B4))</f>
        <v>#NAME?</v>
      </c>
      <c r="Q3" s="20"/>
      <c r="R3" s="20"/>
      <c r="U3">
        <v>100</v>
      </c>
      <c r="Y3">
        <v>0</v>
      </c>
      <c r="Z3" s="1" t="e">
        <f ca="1">DATE(YEAR(B6),MONTH(B6),DAY(B6))</f>
        <v>#NAME?</v>
      </c>
      <c r="AE3">
        <f ca="1">LOOKUP(100,U2:U100)</f>
        <v>100</v>
      </c>
    </row>
    <row r="4" spans="1:33">
      <c r="A4" t="s">
        <v>19</v>
      </c>
      <c r="B4" s="16" t="e">
        <f ca="1">[1]!b_info_carrydate(B2)</f>
        <v>#NAME?</v>
      </c>
      <c r="D4" t="e">
        <f t="shared" ca="1" si="0"/>
        <v>#NAME?</v>
      </c>
      <c r="E4" t="e">
        <f ca="1">IF(D4="","",[1]!paymentdate($B$2,D4))</f>
        <v>#NAME?</v>
      </c>
      <c r="F4" t="e">
        <f t="shared" ref="F4:F22" ca="1" si="1">IF(D4="","",MONTH(E4))</f>
        <v>#NAME?</v>
      </c>
      <c r="G4" t="e">
        <f t="shared" ref="G4:G22" ca="1" si="2">IF(D4="","",DAY(E4))</f>
        <v>#NAME?</v>
      </c>
      <c r="I4" s="20" t="e">
        <f ca="1">IF(L4=0,O4,INDIRECT(ADDRESS(L4+3,26)))</f>
        <v>#NAME?</v>
      </c>
      <c r="J4" s="20" t="e">
        <f ca="1">IF(L4=0,P4,INDIRECT(ADDRESS(L4+3,26)))</f>
        <v>#NAME?</v>
      </c>
      <c r="K4" t="e">
        <f ca="1">IF(L4=0,W4,INDIRECT(ADDRESS(L4+3,33)))</f>
        <v>#NAME?</v>
      </c>
      <c r="L4" t="e">
        <f ca="1">IF(O4="",L3+1,0)</f>
        <v>#NAME?</v>
      </c>
      <c r="N4" t="e">
        <f t="shared" ref="N4:N67" ca="1" si="3">IF(ROW(N3)-3&lt;$B$21,N3+1,"")</f>
        <v>#NAME?</v>
      </c>
      <c r="O4" s="20" t="e">
        <f ca="1">IF(N4="","",VLOOKUP(P3,'债券信息-wind'!E:H,2,0))</f>
        <v>#NAME?</v>
      </c>
      <c r="P4" s="20" t="e">
        <f ca="1">B24</f>
        <v>#NAME?</v>
      </c>
      <c r="Q4" s="20" t="e">
        <f ca="1">IF(N4="","",IF(MONTH(DATE(IF(MONTH(P3)&gt;2,YEAR(P4),YEAR(P3)),2,29))=2,DATE(IF(MONTH(P3)&gt;2,YEAR(P4),YEAR(P3)),2,29),0))</f>
        <v>#NAME?</v>
      </c>
      <c r="R4" s="16" t="e">
        <f ca="1">IF(N4="","",IF(MEDIAN(P3,Q4,P4)=Q4,1,0))</f>
        <v>#NAME?</v>
      </c>
      <c r="S4" s="2" t="e">
        <f ca="1">IF(N4="","",VLOOKUP(P3,'债券信息-wind'!E:H,3,0))</f>
        <v>#NAME?</v>
      </c>
      <c r="T4" t="e">
        <f ca="1">IF(N4="","",VLOOKUP(P4,'债券信息-wind'!E:I,5,0))</f>
        <v>#NAME?</v>
      </c>
      <c r="U4" s="4" t="e">
        <f t="shared" ref="U4:U13" ca="1" si="4">IF(N4="","",U3-V4)</f>
        <v>#NAME?</v>
      </c>
      <c r="V4" s="2" t="e">
        <f ca="1">IF(N4="","",IF(N5="",0,VLOOKUP(O4,'债券信息-wind'!E:H,4,0)))</f>
        <v>#NAME?</v>
      </c>
      <c r="W4" t="e">
        <f t="shared" ref="W4:W13" ca="1" si="5">IF(N4="","",T4+V4)</f>
        <v>#NAME?</v>
      </c>
      <c r="Y4" t="e">
        <f t="shared" ref="Y4:Y67" ca="1" si="6">IF(ROW(Y3)-3&lt;$B$27,Y3+1,"")</f>
        <v>#NAME?</v>
      </c>
      <c r="Z4" s="1" t="e">
        <f ca="1">IF(Y4="","",DATE(YEAR(Z3),12/$B$19+MONTH(Z3),DAY(Z3)))</f>
        <v>#NAME?</v>
      </c>
      <c r="AA4" s="20" t="e">
        <f ca="1">IF(Y4="","",IF(MONTH(DATE(IF(MONTH(Z3)&gt;2,YEAR(Z4),YEAR(Z3)),2,29))=2,DATE(IF(MONTH(Z3)&gt;2,YEAR(Z4),YEAR(Z3)),2,29),0))</f>
        <v>#NAME?</v>
      </c>
      <c r="AB4" s="16" t="e">
        <f ca="1">IF(Y4="","",IF(MEDIAN(Z3,AA4,Z4)=AA4,1,0))</f>
        <v>#NAME?</v>
      </c>
      <c r="AC4" s="2" t="e">
        <f ca="1">IF(Y4="","",[1]!b_info_couponrate3($B$2,Z3))</f>
        <v>#NAME?</v>
      </c>
      <c r="AD4" t="e">
        <f ca="1">IF(Y4="","",IF(AND($B$17="Y",AB4=1),YEARFRAC(Z3+1,Z4,$B$16)*AE3*AC4/100,YEARFRAC(Z3,Z4,$B$16)*AE3*AC4/100))</f>
        <v>#NAME?</v>
      </c>
      <c r="AE4" t="e">
        <f ca="1">IF(Y4="","",AE3-AF4)</f>
        <v>#NAME?</v>
      </c>
      <c r="AF4" t="e">
        <f ca="1">IF(Y4="","",IF(Y5="",$AE$3,0))</f>
        <v>#NAME?</v>
      </c>
      <c r="AG4" t="e">
        <f ca="1">IF(Y4="","",AD4+AF4)</f>
        <v>#NAME?</v>
      </c>
    </row>
    <row r="5" spans="1:33">
      <c r="A5" t="s">
        <v>20</v>
      </c>
      <c r="B5" s="16" t="e">
        <f ca="1">[1]!b_info_carryenddate(B2)</f>
        <v>#NAME?</v>
      </c>
      <c r="D5" t="e">
        <f t="shared" ca="1" si="0"/>
        <v>#NAME?</v>
      </c>
      <c r="E5" t="e">
        <f ca="1">IF(D5="","",[1]!paymentdate($B$2,D5))</f>
        <v>#NAME?</v>
      </c>
      <c r="F5" t="e">
        <f t="shared" ca="1" si="1"/>
        <v>#NAME?</v>
      </c>
      <c r="G5" t="e">
        <f t="shared" ca="1" si="2"/>
        <v>#NAME?</v>
      </c>
      <c r="I5" s="20" t="e">
        <f t="shared" ref="I5:I68" ca="1" si="7">IF(L5=0,O5,INDIRECT(ADDRESS(L5+3,26)))</f>
        <v>#NAME?</v>
      </c>
      <c r="J5" s="20" t="e">
        <f t="shared" ref="J5:J68" ca="1" si="8">IF(L5=0,P5,INDIRECT(ADDRESS(L5+3,26)))</f>
        <v>#NAME?</v>
      </c>
      <c r="K5" t="e">
        <f t="shared" ref="K5:K68" ca="1" si="9">IF(L5=0,W5,INDIRECT(ADDRESS(L5+3,33)))</f>
        <v>#NAME?</v>
      </c>
      <c r="L5" t="e">
        <f t="shared" ref="L5:L68" ca="1" si="10">IF(O5="",L4+1,0)</f>
        <v>#NAME?</v>
      </c>
      <c r="N5" t="e">
        <f t="shared" ca="1" si="3"/>
        <v>#NAME?</v>
      </c>
      <c r="O5" s="20" t="e">
        <f ca="1">IF(N5="","",VLOOKUP(P4,'债券信息-wind'!E:H,2,0))</f>
        <v>#NAME?</v>
      </c>
      <c r="P5" s="20" t="e">
        <f ca="1">IF(N5="","",IF(N6="",DATE(YEAR($B$6),MONTH($B$6),DAY($B$6)),DATE(YEAR(P4),12/$B$19+MONTH(P4),DAY($E$3))))</f>
        <v>#NAME?</v>
      </c>
      <c r="Q5" s="20" t="e">
        <f t="shared" ref="Q5:Q13" ca="1" si="11">IF(N5="","",IF(MONTH(DATE(IF(MONTH(P4)&gt;2,YEAR(P5),YEAR(P4)),2,29))=2,DATE(IF(MONTH(P4)&gt;2,YEAR(P5),YEAR(P4)),2,29),0))</f>
        <v>#NAME?</v>
      </c>
      <c r="R5" s="16" t="e">
        <f t="shared" ref="R5:R13" ca="1" si="12">IF(N5="","",IF(MEDIAN(P4,Q5,P5)=Q5,1,0))</f>
        <v>#NAME?</v>
      </c>
      <c r="S5" s="2" t="e">
        <f ca="1">IF(N5="","",VLOOKUP(P4,'债券信息-wind'!E:H,3,0))</f>
        <v>#NAME?</v>
      </c>
      <c r="T5" t="e">
        <f ca="1">IF(N5="","",VLOOKUP(P5,'债券信息-wind'!E:I,5,0))</f>
        <v>#NAME?</v>
      </c>
      <c r="U5" s="4" t="e">
        <f t="shared" ca="1" si="4"/>
        <v>#NAME?</v>
      </c>
      <c r="V5" s="2" t="e">
        <f ca="1">IF(N5="","",IF(N6="",0,VLOOKUP(O5,'债券信息-wind'!E:H,4,0)))</f>
        <v>#NAME?</v>
      </c>
      <c r="W5" t="e">
        <f t="shared" ca="1" si="5"/>
        <v>#NAME?</v>
      </c>
      <c r="Y5" t="e">
        <f t="shared" ca="1" si="6"/>
        <v>#NAME?</v>
      </c>
      <c r="Z5" s="1" t="e">
        <f t="shared" ref="Z5:Z68" ca="1" si="13">IF(Y5="","",DATE(YEAR(Z4),12/$B$19+MONTH(Z4),DAY(Z4)))</f>
        <v>#NAME?</v>
      </c>
      <c r="AA5" s="20" t="e">
        <f t="shared" ref="AA5:AA68" ca="1" si="14">IF(Y5="","",IF(MONTH(DATE(IF(MONTH(Z4)&gt;2,YEAR(Z5),YEAR(Z4)),2,29))=2,DATE(IF(MONTH(Z4)&gt;2,YEAR(Z5),YEAR(Z4)),2,29),0))</f>
        <v>#NAME?</v>
      </c>
      <c r="AB5" s="16" t="e">
        <f t="shared" ref="AB5:AB68" ca="1" si="15">IF(Y5="","",IF(MEDIAN(Z4,AA5,Z5)=AA5,1,0))</f>
        <v>#NAME?</v>
      </c>
      <c r="AC5" s="2" t="e">
        <f ca="1">IF(Y5="","",AC4)</f>
        <v>#NAME?</v>
      </c>
      <c r="AD5" t="e">
        <f t="shared" ref="AD5:AD68" ca="1" si="16">IF(Y5="","",IF(AND($B$17="Y",AB5=1),YEARFRAC(Z4+1,Z5,$B$16)*AE4*AC5/100,YEARFRAC(Z4,Z5,$B$16)*AE4*AC5/100))</f>
        <v>#NAME?</v>
      </c>
      <c r="AE5" t="e">
        <f t="shared" ref="AE5:AE68" ca="1" si="17">IF(Y5="","",AE4-AF5)</f>
        <v>#NAME?</v>
      </c>
      <c r="AF5" t="e">
        <f t="shared" ref="AF5:AF68" ca="1" si="18">IF(Y5="","",IF(Y6="",$AE$3,0))</f>
        <v>#NAME?</v>
      </c>
      <c r="AG5" t="e">
        <f t="shared" ref="AG5:AG68" ca="1" si="19">IF(Y5="","",AD5+AF5)</f>
        <v>#NAME?</v>
      </c>
    </row>
    <row r="6" spans="1:33">
      <c r="A6" t="s">
        <v>21</v>
      </c>
      <c r="B6" s="18" t="e">
        <f ca="1">[1]!b_info_maturitydate(B2)</f>
        <v>#NAME?</v>
      </c>
      <c r="D6" t="e">
        <f t="shared" ca="1" si="0"/>
        <v>#NAME?</v>
      </c>
      <c r="E6" t="e">
        <f ca="1">IF(D6="","",[1]!paymentdate($B$2,D6))</f>
        <v>#NAME?</v>
      </c>
      <c r="F6" t="e">
        <f t="shared" ca="1" si="1"/>
        <v>#NAME?</v>
      </c>
      <c r="G6" t="e">
        <f t="shared" ca="1" si="2"/>
        <v>#NAME?</v>
      </c>
      <c r="I6" s="20" t="e">
        <f t="shared" ca="1" si="7"/>
        <v>#NAME?</v>
      </c>
      <c r="J6" s="20" t="e">
        <f t="shared" ca="1" si="8"/>
        <v>#NAME?</v>
      </c>
      <c r="K6" t="e">
        <f t="shared" ca="1" si="9"/>
        <v>#NAME?</v>
      </c>
      <c r="L6" t="e">
        <f t="shared" ca="1" si="10"/>
        <v>#NAME?</v>
      </c>
      <c r="N6" t="e">
        <f t="shared" ca="1" si="3"/>
        <v>#NAME?</v>
      </c>
      <c r="O6" s="20" t="e">
        <f ca="1">IF(N6="","",VLOOKUP(P5,'债券信息-wind'!E:H,2,0))</f>
        <v>#NAME?</v>
      </c>
      <c r="P6" s="20" t="e">
        <f t="shared" ref="P6:P69" ca="1" si="20">IF(N6="","",IF(N7="",DATE(YEAR($B$6),MONTH($B$6),DAY($B$6)),DATE(YEAR(P5),12/$B$19+MONTH(P5),DAY($E$3))))</f>
        <v>#NAME?</v>
      </c>
      <c r="Q6" s="20" t="e">
        <f t="shared" ca="1" si="11"/>
        <v>#NAME?</v>
      </c>
      <c r="R6" s="16" t="e">
        <f t="shared" ca="1" si="12"/>
        <v>#NAME?</v>
      </c>
      <c r="S6" s="2" t="e">
        <f ca="1">IF(N6="","",VLOOKUP(P5,'债券信息-wind'!E:H,3,0))</f>
        <v>#NAME?</v>
      </c>
      <c r="T6" t="e">
        <f ca="1">IF(N6="","",VLOOKUP(P6,'债券信息-wind'!E:I,5,0))</f>
        <v>#NAME?</v>
      </c>
      <c r="U6" s="4" t="e">
        <f t="shared" ca="1" si="4"/>
        <v>#NAME?</v>
      </c>
      <c r="V6" s="2" t="e">
        <f ca="1">IF(N6="","",IF(N7="",0,VLOOKUP(O6,'债券信息-wind'!E:H,4,0)))</f>
        <v>#NAME?</v>
      </c>
      <c r="W6" t="e">
        <f t="shared" ca="1" si="5"/>
        <v>#NAME?</v>
      </c>
      <c r="Y6" t="e">
        <f t="shared" ca="1" si="6"/>
        <v>#NAME?</v>
      </c>
      <c r="Z6" s="1" t="e">
        <f t="shared" ca="1" si="13"/>
        <v>#NAME?</v>
      </c>
      <c r="AA6" s="20" t="e">
        <f t="shared" ca="1" si="14"/>
        <v>#NAME?</v>
      </c>
      <c r="AB6" s="16" t="e">
        <f t="shared" ca="1" si="15"/>
        <v>#NAME?</v>
      </c>
      <c r="AC6" s="2" t="e">
        <f t="shared" ref="AC6:AC69" ca="1" si="21">IF(Y6="","",AC5)</f>
        <v>#NAME?</v>
      </c>
      <c r="AD6" t="e">
        <f t="shared" ca="1" si="16"/>
        <v>#NAME?</v>
      </c>
      <c r="AE6" t="e">
        <f t="shared" ca="1" si="17"/>
        <v>#NAME?</v>
      </c>
      <c r="AF6" t="e">
        <f t="shared" ca="1" si="18"/>
        <v>#NAME?</v>
      </c>
      <c r="AG6" t="e">
        <f t="shared" ca="1" si="19"/>
        <v>#NAME?</v>
      </c>
    </row>
    <row r="7" spans="1:33">
      <c r="A7" t="s">
        <v>53</v>
      </c>
      <c r="B7" s="16" t="e">
        <f ca="1">[1]!b_redemption_beginning(B2)</f>
        <v>#NAME?</v>
      </c>
      <c r="D7" t="e">
        <f t="shared" ca="1" si="0"/>
        <v>#NAME?</v>
      </c>
      <c r="E7" t="e">
        <f ca="1">IF(D7="","",[1]!paymentdate($B$2,D7))</f>
        <v>#NAME?</v>
      </c>
      <c r="F7" t="e">
        <f t="shared" ca="1" si="1"/>
        <v>#NAME?</v>
      </c>
      <c r="G7" t="e">
        <f t="shared" ca="1" si="2"/>
        <v>#NAME?</v>
      </c>
      <c r="I7" s="20" t="e">
        <f t="shared" ca="1" si="7"/>
        <v>#NAME?</v>
      </c>
      <c r="J7" s="20" t="e">
        <f t="shared" ca="1" si="8"/>
        <v>#NAME?</v>
      </c>
      <c r="K7" t="e">
        <f t="shared" ca="1" si="9"/>
        <v>#NAME?</v>
      </c>
      <c r="L7" t="e">
        <f t="shared" ca="1" si="10"/>
        <v>#NAME?</v>
      </c>
      <c r="N7" t="e">
        <f t="shared" ca="1" si="3"/>
        <v>#NAME?</v>
      </c>
      <c r="O7" s="20" t="e">
        <f ca="1">IF(N7="","",VLOOKUP(P6,'债券信息-wind'!E:H,2,0))</f>
        <v>#NAME?</v>
      </c>
      <c r="P7" s="20" t="e">
        <f t="shared" ca="1" si="20"/>
        <v>#NAME?</v>
      </c>
      <c r="Q7" s="20" t="e">
        <f t="shared" ca="1" si="11"/>
        <v>#NAME?</v>
      </c>
      <c r="R7" s="16" t="e">
        <f t="shared" ca="1" si="12"/>
        <v>#NAME?</v>
      </c>
      <c r="S7" s="2" t="e">
        <f ca="1">IF(N7="","",VLOOKUP(P6,'债券信息-wind'!E:H,3,0))</f>
        <v>#NAME?</v>
      </c>
      <c r="T7" t="e">
        <f ca="1">IF(N7="","",VLOOKUP(P7,'债券信息-wind'!E:I,5,0))</f>
        <v>#NAME?</v>
      </c>
      <c r="U7" s="4" t="e">
        <f t="shared" ca="1" si="4"/>
        <v>#NAME?</v>
      </c>
      <c r="V7" s="2" t="e">
        <f ca="1">IF(N7="","",IF(N8="",0,VLOOKUP(O7,'债券信息-wind'!E:H,4,0)))</f>
        <v>#NAME?</v>
      </c>
      <c r="W7" t="e">
        <f t="shared" ca="1" si="5"/>
        <v>#NAME?</v>
      </c>
      <c r="Y7" t="e">
        <f t="shared" ca="1" si="6"/>
        <v>#NAME?</v>
      </c>
      <c r="Z7" s="1" t="e">
        <f t="shared" ca="1" si="13"/>
        <v>#NAME?</v>
      </c>
      <c r="AA7" s="20" t="e">
        <f t="shared" ca="1" si="14"/>
        <v>#NAME?</v>
      </c>
      <c r="AB7" s="16" t="e">
        <f t="shared" ca="1" si="15"/>
        <v>#NAME?</v>
      </c>
      <c r="AC7" s="2" t="e">
        <f t="shared" ca="1" si="21"/>
        <v>#NAME?</v>
      </c>
      <c r="AD7" t="e">
        <f t="shared" ca="1" si="16"/>
        <v>#NAME?</v>
      </c>
      <c r="AE7" t="e">
        <f t="shared" ca="1" si="17"/>
        <v>#NAME?</v>
      </c>
      <c r="AF7" t="e">
        <f t="shared" ca="1" si="18"/>
        <v>#NAME?</v>
      </c>
      <c r="AG7" t="e">
        <f t="shared" ca="1" si="19"/>
        <v>#NAME?</v>
      </c>
    </row>
    <row r="8" spans="1:33">
      <c r="A8" t="s">
        <v>2</v>
      </c>
      <c r="B8" s="18">
        <f>'inter-BC'!B3</f>
        <v>44382</v>
      </c>
      <c r="D8" t="e">
        <f t="shared" ca="1" si="0"/>
        <v>#NAME?</v>
      </c>
      <c r="E8" t="e">
        <f ca="1">IF(D8="","",[1]!paymentdate($B$2,D8))</f>
        <v>#NAME?</v>
      </c>
      <c r="F8" t="e">
        <f t="shared" ca="1" si="1"/>
        <v>#NAME?</v>
      </c>
      <c r="G8" t="e">
        <f t="shared" ca="1" si="2"/>
        <v>#NAME?</v>
      </c>
      <c r="I8" s="20" t="e">
        <f t="shared" ca="1" si="7"/>
        <v>#NAME?</v>
      </c>
      <c r="J8" s="20" t="e">
        <f t="shared" ca="1" si="8"/>
        <v>#NAME?</v>
      </c>
      <c r="K8" t="e">
        <f t="shared" ca="1" si="9"/>
        <v>#NAME?</v>
      </c>
      <c r="L8" t="e">
        <f t="shared" ca="1" si="10"/>
        <v>#NAME?</v>
      </c>
      <c r="N8" t="e">
        <f t="shared" ca="1" si="3"/>
        <v>#NAME?</v>
      </c>
      <c r="O8" s="20" t="e">
        <f ca="1">IF(N8="","",VLOOKUP(P7,'债券信息-wind'!E:H,2,0))</f>
        <v>#NAME?</v>
      </c>
      <c r="P8" s="20" t="e">
        <f t="shared" ca="1" si="20"/>
        <v>#NAME?</v>
      </c>
      <c r="Q8" s="20" t="e">
        <f t="shared" ca="1" si="11"/>
        <v>#NAME?</v>
      </c>
      <c r="R8" s="16" t="e">
        <f t="shared" ca="1" si="12"/>
        <v>#NAME?</v>
      </c>
      <c r="S8" s="2" t="e">
        <f ca="1">IF(N8="","",VLOOKUP(P7,'债券信息-wind'!E:H,3,0))</f>
        <v>#NAME?</v>
      </c>
      <c r="T8" t="e">
        <f ca="1">IF(N8="","",VLOOKUP(P8,'债券信息-wind'!E:I,5,0))</f>
        <v>#NAME?</v>
      </c>
      <c r="U8" s="4" t="e">
        <f t="shared" ca="1" si="4"/>
        <v>#NAME?</v>
      </c>
      <c r="V8" s="2" t="e">
        <f ca="1">IF(N8="","",IF(N9="",0,VLOOKUP(O8,'债券信息-wind'!E:H,4,0)))</f>
        <v>#NAME?</v>
      </c>
      <c r="W8" t="e">
        <f t="shared" ca="1" si="5"/>
        <v>#NAME?</v>
      </c>
      <c r="Y8" t="e">
        <f t="shared" ca="1" si="6"/>
        <v>#NAME?</v>
      </c>
      <c r="Z8" s="1" t="e">
        <f t="shared" ca="1" si="13"/>
        <v>#NAME?</v>
      </c>
      <c r="AA8" s="20" t="e">
        <f t="shared" ca="1" si="14"/>
        <v>#NAME?</v>
      </c>
      <c r="AB8" s="16" t="e">
        <f t="shared" ca="1" si="15"/>
        <v>#NAME?</v>
      </c>
      <c r="AC8" s="2" t="e">
        <f t="shared" ca="1" si="21"/>
        <v>#NAME?</v>
      </c>
      <c r="AD8" t="e">
        <f t="shared" ca="1" si="16"/>
        <v>#NAME?</v>
      </c>
      <c r="AE8" t="e">
        <f t="shared" ca="1" si="17"/>
        <v>#NAME?</v>
      </c>
      <c r="AF8" t="e">
        <f t="shared" ca="1" si="18"/>
        <v>#NAME?</v>
      </c>
      <c r="AG8" t="e">
        <f t="shared" ca="1" si="19"/>
        <v>#NAME?</v>
      </c>
    </row>
    <row r="9" spans="1:33">
      <c r="A9" t="s">
        <v>22</v>
      </c>
      <c r="B9" s="16" t="e">
        <f ca="1">[1]!b_info_interesttype(B2)</f>
        <v>#NAME?</v>
      </c>
      <c r="D9" t="e">
        <f t="shared" ca="1" si="0"/>
        <v>#NAME?</v>
      </c>
      <c r="E9" t="e">
        <f ca="1">IF(D9="","",[1]!paymentdate($B$2,D9))</f>
        <v>#NAME?</v>
      </c>
      <c r="F9" t="e">
        <f t="shared" ca="1" si="1"/>
        <v>#NAME?</v>
      </c>
      <c r="G9" t="e">
        <f t="shared" ca="1" si="2"/>
        <v>#NAME?</v>
      </c>
      <c r="I9" s="20" t="e">
        <f t="shared" ca="1" si="7"/>
        <v>#NAME?</v>
      </c>
      <c r="J9" s="20" t="e">
        <f t="shared" ca="1" si="8"/>
        <v>#NAME?</v>
      </c>
      <c r="K9" t="e">
        <f t="shared" ca="1" si="9"/>
        <v>#NAME?</v>
      </c>
      <c r="L9" t="e">
        <f t="shared" ca="1" si="10"/>
        <v>#NAME?</v>
      </c>
      <c r="N9" t="e">
        <f t="shared" ca="1" si="3"/>
        <v>#NAME?</v>
      </c>
      <c r="O9" s="20" t="e">
        <f ca="1">IF(N9="","",VLOOKUP(P8,'债券信息-wind'!E:H,2,0))</f>
        <v>#NAME?</v>
      </c>
      <c r="P9" s="20" t="e">
        <f t="shared" ca="1" si="20"/>
        <v>#NAME?</v>
      </c>
      <c r="Q9" s="20" t="e">
        <f t="shared" ca="1" si="11"/>
        <v>#NAME?</v>
      </c>
      <c r="R9" s="16" t="e">
        <f t="shared" ca="1" si="12"/>
        <v>#NAME?</v>
      </c>
      <c r="S9" s="2" t="e">
        <f ca="1">IF(N9="","",VLOOKUP(P8,'债券信息-wind'!E:H,3,0))</f>
        <v>#NAME?</v>
      </c>
      <c r="T9" t="e">
        <f ca="1">IF(N9="","",VLOOKUP(P9,'债券信息-wind'!E:I,5,0))</f>
        <v>#NAME?</v>
      </c>
      <c r="U9" s="4" t="e">
        <f t="shared" ca="1" si="4"/>
        <v>#NAME?</v>
      </c>
      <c r="V9" s="2" t="e">
        <f ca="1">IF(N9="","",IF(N10="",0,VLOOKUP(O9,'债券信息-wind'!E:H,4,0)))</f>
        <v>#NAME?</v>
      </c>
      <c r="W9" t="e">
        <f t="shared" ca="1" si="5"/>
        <v>#NAME?</v>
      </c>
      <c r="Y9" t="e">
        <f t="shared" ca="1" si="6"/>
        <v>#NAME?</v>
      </c>
      <c r="Z9" s="1" t="e">
        <f t="shared" ca="1" si="13"/>
        <v>#NAME?</v>
      </c>
      <c r="AA9" s="20" t="e">
        <f t="shared" ca="1" si="14"/>
        <v>#NAME?</v>
      </c>
      <c r="AB9" s="16" t="e">
        <f t="shared" ca="1" si="15"/>
        <v>#NAME?</v>
      </c>
      <c r="AC9" s="2" t="e">
        <f t="shared" ca="1" si="21"/>
        <v>#NAME?</v>
      </c>
      <c r="AD9" t="e">
        <f t="shared" ca="1" si="16"/>
        <v>#NAME?</v>
      </c>
      <c r="AE9" t="e">
        <f t="shared" ca="1" si="17"/>
        <v>#NAME?</v>
      </c>
      <c r="AF9" t="e">
        <f t="shared" ca="1" si="18"/>
        <v>#NAME?</v>
      </c>
      <c r="AG9" t="e">
        <f t="shared" ca="1" si="19"/>
        <v>#NAME?</v>
      </c>
    </row>
    <row r="10" spans="1:33">
      <c r="A10" t="s">
        <v>26</v>
      </c>
      <c r="B10" s="16" t="e">
        <f ca="1">[1]!b_info_coupontxt(B2)</f>
        <v>#NAME?</v>
      </c>
      <c r="D10" t="e">
        <f t="shared" ca="1" si="0"/>
        <v>#NAME?</v>
      </c>
      <c r="E10" t="e">
        <f ca="1">IF(D10="","",[1]!paymentdate($B$2,D10))</f>
        <v>#NAME?</v>
      </c>
      <c r="F10" t="e">
        <f t="shared" ca="1" si="1"/>
        <v>#NAME?</v>
      </c>
      <c r="G10" t="e">
        <f t="shared" ca="1" si="2"/>
        <v>#NAME?</v>
      </c>
      <c r="I10" s="20" t="e">
        <f t="shared" ca="1" si="7"/>
        <v>#NAME?</v>
      </c>
      <c r="J10" s="20" t="e">
        <f t="shared" ca="1" si="8"/>
        <v>#NAME?</v>
      </c>
      <c r="K10" t="e">
        <f t="shared" ca="1" si="9"/>
        <v>#NAME?</v>
      </c>
      <c r="L10" t="e">
        <f t="shared" ca="1" si="10"/>
        <v>#NAME?</v>
      </c>
      <c r="N10" t="e">
        <f t="shared" ca="1" si="3"/>
        <v>#NAME?</v>
      </c>
      <c r="O10" s="20" t="e">
        <f ca="1">IF(N10="","",VLOOKUP(P9,'债券信息-wind'!E:H,2,0))</f>
        <v>#NAME?</v>
      </c>
      <c r="P10" s="20" t="e">
        <f t="shared" ca="1" si="20"/>
        <v>#NAME?</v>
      </c>
      <c r="Q10" s="20" t="e">
        <f t="shared" ca="1" si="11"/>
        <v>#NAME?</v>
      </c>
      <c r="R10" s="16" t="e">
        <f t="shared" ca="1" si="12"/>
        <v>#NAME?</v>
      </c>
      <c r="S10" s="2" t="e">
        <f ca="1">IF(N10="","",VLOOKUP(P9,'债券信息-wind'!E:H,3,0))</f>
        <v>#NAME?</v>
      </c>
      <c r="T10" t="e">
        <f ca="1">IF(N10="","",VLOOKUP(P10,'债券信息-wind'!E:I,5,0))</f>
        <v>#NAME?</v>
      </c>
      <c r="U10" s="4" t="e">
        <f t="shared" ca="1" si="4"/>
        <v>#NAME?</v>
      </c>
      <c r="V10" s="2" t="e">
        <f ca="1">IF(N10="","",IF(N11="",0,VLOOKUP(O10,'债券信息-wind'!E:H,4,0)))</f>
        <v>#NAME?</v>
      </c>
      <c r="W10" t="e">
        <f t="shared" ca="1" si="5"/>
        <v>#NAME?</v>
      </c>
      <c r="Y10" t="e">
        <f t="shared" ca="1" si="6"/>
        <v>#NAME?</v>
      </c>
      <c r="Z10" s="1" t="e">
        <f t="shared" ca="1" si="13"/>
        <v>#NAME?</v>
      </c>
      <c r="AA10" s="20" t="e">
        <f t="shared" ca="1" si="14"/>
        <v>#NAME?</v>
      </c>
      <c r="AB10" s="16" t="e">
        <f t="shared" ca="1" si="15"/>
        <v>#NAME?</v>
      </c>
      <c r="AC10" s="2" t="e">
        <f t="shared" ca="1" si="21"/>
        <v>#NAME?</v>
      </c>
      <c r="AD10" t="e">
        <f t="shared" ca="1" si="16"/>
        <v>#NAME?</v>
      </c>
      <c r="AE10" t="e">
        <f t="shared" ca="1" si="17"/>
        <v>#NAME?</v>
      </c>
      <c r="AF10" t="e">
        <f t="shared" ca="1" si="18"/>
        <v>#NAME?</v>
      </c>
      <c r="AG10" t="e">
        <f t="shared" ca="1" si="19"/>
        <v>#NAME?</v>
      </c>
    </row>
    <row r="11" spans="1:33">
      <c r="A11" t="s">
        <v>31</v>
      </c>
      <c r="B11" s="17" t="e">
        <f ca="1">[1]!b_info_couponrate(B2)</f>
        <v>#NAME?</v>
      </c>
      <c r="D11" t="e">
        <f t="shared" ca="1" si="0"/>
        <v>#NAME?</v>
      </c>
      <c r="E11" t="e">
        <f ca="1">IF(D11="","",[1]!paymentdate($B$2,D11))</f>
        <v>#NAME?</v>
      </c>
      <c r="F11" t="e">
        <f t="shared" ca="1" si="1"/>
        <v>#NAME?</v>
      </c>
      <c r="G11" t="e">
        <f t="shared" ca="1" si="2"/>
        <v>#NAME?</v>
      </c>
      <c r="H11" s="1"/>
      <c r="I11" s="20" t="e">
        <f t="shared" ca="1" si="7"/>
        <v>#NAME?</v>
      </c>
      <c r="J11" s="20" t="e">
        <f t="shared" ca="1" si="8"/>
        <v>#NAME?</v>
      </c>
      <c r="K11" t="e">
        <f t="shared" ca="1" si="9"/>
        <v>#NAME?</v>
      </c>
      <c r="L11" t="e">
        <f t="shared" ca="1" si="10"/>
        <v>#NAME?</v>
      </c>
      <c r="N11" t="e">
        <f t="shared" ca="1" si="3"/>
        <v>#NAME?</v>
      </c>
      <c r="O11" s="20" t="e">
        <f ca="1">IF(N11="","",VLOOKUP(P10,'债券信息-wind'!E:H,2,0))</f>
        <v>#NAME?</v>
      </c>
      <c r="P11" s="20" t="e">
        <f t="shared" ca="1" si="20"/>
        <v>#NAME?</v>
      </c>
      <c r="Q11" s="20" t="e">
        <f t="shared" ca="1" si="11"/>
        <v>#NAME?</v>
      </c>
      <c r="R11" s="16" t="e">
        <f t="shared" ca="1" si="12"/>
        <v>#NAME?</v>
      </c>
      <c r="S11" s="2" t="e">
        <f ca="1">IF(N11="","",VLOOKUP(P10,'债券信息-wind'!E:H,3,0))</f>
        <v>#NAME?</v>
      </c>
      <c r="T11" t="e">
        <f ca="1">IF(N11="","",VLOOKUP(P11,'债券信息-wind'!E:I,5,0))</f>
        <v>#NAME?</v>
      </c>
      <c r="U11" s="4" t="e">
        <f t="shared" ca="1" si="4"/>
        <v>#NAME?</v>
      </c>
      <c r="V11" s="2" t="e">
        <f ca="1">IF(N11="","",IF(N12="",0,VLOOKUP(O11,'债券信息-wind'!E:H,4,0)))</f>
        <v>#NAME?</v>
      </c>
      <c r="W11" t="e">
        <f t="shared" ca="1" si="5"/>
        <v>#NAME?</v>
      </c>
      <c r="Y11" t="e">
        <f t="shared" ca="1" si="6"/>
        <v>#NAME?</v>
      </c>
      <c r="Z11" s="1" t="e">
        <f t="shared" ca="1" si="13"/>
        <v>#NAME?</v>
      </c>
      <c r="AA11" s="20" t="e">
        <f t="shared" ca="1" si="14"/>
        <v>#NAME?</v>
      </c>
      <c r="AB11" s="16" t="e">
        <f t="shared" ca="1" si="15"/>
        <v>#NAME?</v>
      </c>
      <c r="AC11" s="2" t="e">
        <f t="shared" ca="1" si="21"/>
        <v>#NAME?</v>
      </c>
      <c r="AD11" t="e">
        <f t="shared" ca="1" si="16"/>
        <v>#NAME?</v>
      </c>
      <c r="AE11" t="e">
        <f t="shared" ca="1" si="17"/>
        <v>#NAME?</v>
      </c>
      <c r="AF11" t="e">
        <f t="shared" ca="1" si="18"/>
        <v>#NAME?</v>
      </c>
      <c r="AG11" t="e">
        <f t="shared" ca="1" si="19"/>
        <v>#NAME?</v>
      </c>
    </row>
    <row r="12" spans="1:33">
      <c r="A12" t="s">
        <v>27</v>
      </c>
      <c r="B12" s="16" t="e">
        <f ca="1">[1]!b_info_paymenttype(B2)</f>
        <v>#NAME?</v>
      </c>
      <c r="D12" t="e">
        <f t="shared" ca="1" si="0"/>
        <v>#NAME?</v>
      </c>
      <c r="E12" t="e">
        <f ca="1">IF(D12="","",[1]!paymentdate($B$2,D12))</f>
        <v>#NAME?</v>
      </c>
      <c r="F12" t="e">
        <f t="shared" ca="1" si="1"/>
        <v>#NAME?</v>
      </c>
      <c r="I12" s="20" t="e">
        <f t="shared" ca="1" si="7"/>
        <v>#NAME?</v>
      </c>
      <c r="J12" s="20" t="e">
        <f t="shared" ca="1" si="8"/>
        <v>#NAME?</v>
      </c>
      <c r="K12" t="e">
        <f t="shared" ca="1" si="9"/>
        <v>#NAME?</v>
      </c>
      <c r="L12" t="e">
        <f t="shared" ca="1" si="10"/>
        <v>#NAME?</v>
      </c>
      <c r="N12" t="e">
        <f t="shared" ca="1" si="3"/>
        <v>#NAME?</v>
      </c>
      <c r="O12" s="20" t="e">
        <f ca="1">IF(N12="","",VLOOKUP(P11,'债券信息-wind'!E:H,2,0))</f>
        <v>#NAME?</v>
      </c>
      <c r="P12" s="20" t="e">
        <f t="shared" ca="1" si="20"/>
        <v>#NAME?</v>
      </c>
      <c r="Q12" s="20" t="e">
        <f t="shared" ca="1" si="11"/>
        <v>#NAME?</v>
      </c>
      <c r="R12" s="16" t="e">
        <f t="shared" ca="1" si="12"/>
        <v>#NAME?</v>
      </c>
      <c r="S12" s="2" t="e">
        <f ca="1">IF(N12="","",VLOOKUP(P11,'债券信息-wind'!E:H,3,0))</f>
        <v>#NAME?</v>
      </c>
      <c r="T12" t="e">
        <f ca="1">IF(N12="","",VLOOKUP(P12,'债券信息-wind'!E:I,5,0))</f>
        <v>#NAME?</v>
      </c>
      <c r="U12" s="4" t="e">
        <f t="shared" ca="1" si="4"/>
        <v>#NAME?</v>
      </c>
      <c r="V12" s="2" t="e">
        <f ca="1">IF(N12="","",IF(N13="",0,VLOOKUP(O12,'债券信息-wind'!E:H,4,0)))</f>
        <v>#NAME?</v>
      </c>
      <c r="W12" t="e">
        <f t="shared" ca="1" si="5"/>
        <v>#NAME?</v>
      </c>
      <c r="Y12" t="e">
        <f t="shared" ca="1" si="6"/>
        <v>#NAME?</v>
      </c>
      <c r="Z12" s="1" t="e">
        <f t="shared" ca="1" si="13"/>
        <v>#NAME?</v>
      </c>
      <c r="AA12" s="20" t="e">
        <f t="shared" ca="1" si="14"/>
        <v>#NAME?</v>
      </c>
      <c r="AB12" s="16" t="e">
        <f t="shared" ca="1" si="15"/>
        <v>#NAME?</v>
      </c>
      <c r="AC12" s="2" t="e">
        <f t="shared" ca="1" si="21"/>
        <v>#NAME?</v>
      </c>
      <c r="AD12" t="e">
        <f t="shared" ca="1" si="16"/>
        <v>#NAME?</v>
      </c>
      <c r="AE12" t="e">
        <f t="shared" ca="1" si="17"/>
        <v>#NAME?</v>
      </c>
      <c r="AF12" t="e">
        <f t="shared" ca="1" si="18"/>
        <v>#NAME?</v>
      </c>
      <c r="AG12" t="e">
        <f t="shared" ca="1" si="19"/>
        <v>#NAME?</v>
      </c>
    </row>
    <row r="13" spans="1:33">
      <c r="A13" t="s">
        <v>28</v>
      </c>
      <c r="B13" s="16" t="e">
        <f ca="1">[1]!b_info_actualbenchmark(B2)</f>
        <v>#NAME?</v>
      </c>
      <c r="D13" t="e">
        <f t="shared" ca="1" si="0"/>
        <v>#NAME?</v>
      </c>
      <c r="E13" t="e">
        <f ca="1">IF(D13="","",[1]!paymentdate($B$2,D13))</f>
        <v>#NAME?</v>
      </c>
      <c r="F13" t="e">
        <f t="shared" ca="1" si="1"/>
        <v>#NAME?</v>
      </c>
      <c r="G13" t="e">
        <f t="shared" ca="1" si="2"/>
        <v>#NAME?</v>
      </c>
      <c r="I13" s="20" t="e">
        <f t="shared" ca="1" si="7"/>
        <v>#NAME?</v>
      </c>
      <c r="J13" s="20" t="e">
        <f t="shared" ca="1" si="8"/>
        <v>#NAME?</v>
      </c>
      <c r="K13" t="e">
        <f t="shared" ca="1" si="9"/>
        <v>#NAME?</v>
      </c>
      <c r="L13" t="e">
        <f t="shared" ca="1" si="10"/>
        <v>#NAME?</v>
      </c>
      <c r="N13" t="e">
        <f t="shared" ca="1" si="3"/>
        <v>#NAME?</v>
      </c>
      <c r="O13" s="20" t="e">
        <f ca="1">IF(N13="","",VLOOKUP(P12,'债券信息-wind'!E:H,2,0))</f>
        <v>#NAME?</v>
      </c>
      <c r="P13" s="20" t="e">
        <f t="shared" ca="1" si="20"/>
        <v>#NAME?</v>
      </c>
      <c r="Q13" s="20" t="e">
        <f t="shared" ca="1" si="11"/>
        <v>#NAME?</v>
      </c>
      <c r="R13" s="16" t="e">
        <f t="shared" ca="1" si="12"/>
        <v>#NAME?</v>
      </c>
      <c r="S13" s="2" t="e">
        <f ca="1">IF(N13="","",VLOOKUP(P12,'债券信息-wind'!E:H,3,0))</f>
        <v>#NAME?</v>
      </c>
      <c r="T13" t="e">
        <f ca="1">IF(N13="","",VLOOKUP(P13,'债券信息-wind'!E:I,5,0))</f>
        <v>#NAME?</v>
      </c>
      <c r="U13" s="4" t="e">
        <f t="shared" ca="1" si="4"/>
        <v>#NAME?</v>
      </c>
      <c r="V13" s="2" t="e">
        <f ca="1">IF(N13="","",IF(N14="",0,VLOOKUP(O13,'债券信息-wind'!E:H,4,0)))</f>
        <v>#NAME?</v>
      </c>
      <c r="W13" t="e">
        <f t="shared" ca="1" si="5"/>
        <v>#NAME?</v>
      </c>
      <c r="Y13" t="e">
        <f t="shared" ca="1" si="6"/>
        <v>#NAME?</v>
      </c>
      <c r="Z13" s="1" t="e">
        <f t="shared" ca="1" si="13"/>
        <v>#NAME?</v>
      </c>
      <c r="AA13" s="20" t="e">
        <f t="shared" ca="1" si="14"/>
        <v>#NAME?</v>
      </c>
      <c r="AB13" s="16" t="e">
        <f t="shared" ca="1" si="15"/>
        <v>#NAME?</v>
      </c>
      <c r="AC13" s="2" t="e">
        <f t="shared" ca="1" si="21"/>
        <v>#NAME?</v>
      </c>
      <c r="AD13" t="e">
        <f t="shared" ca="1" si="16"/>
        <v>#NAME?</v>
      </c>
      <c r="AE13" t="e">
        <f t="shared" ca="1" si="17"/>
        <v>#NAME?</v>
      </c>
      <c r="AF13" t="e">
        <f t="shared" ca="1" si="18"/>
        <v>#NAME?</v>
      </c>
      <c r="AG13" t="e">
        <f t="shared" ca="1" si="19"/>
        <v>#NAME?</v>
      </c>
    </row>
    <row r="14" spans="1:33">
      <c r="A14" t="s">
        <v>72</v>
      </c>
      <c r="B14" s="16">
        <f ca="1">IF(ISERROR(FIND("A",LEFT(B13,2))),30,"ACT")</f>
        <v>30</v>
      </c>
      <c r="D14" t="e">
        <f t="shared" ca="1" si="0"/>
        <v>#NAME?</v>
      </c>
      <c r="E14" t="e">
        <f ca="1">IF(D14="","",[1]!paymentdate($B$2,D14))</f>
        <v>#NAME?</v>
      </c>
      <c r="F14" t="e">
        <f t="shared" ca="1" si="1"/>
        <v>#NAME?</v>
      </c>
      <c r="G14" t="e">
        <f t="shared" ca="1" si="2"/>
        <v>#NAME?</v>
      </c>
      <c r="I14" s="20" t="e">
        <f t="shared" ca="1" si="7"/>
        <v>#NAME?</v>
      </c>
      <c r="J14" s="20" t="e">
        <f t="shared" ca="1" si="8"/>
        <v>#NAME?</v>
      </c>
      <c r="K14" t="e">
        <f t="shared" ca="1" si="9"/>
        <v>#NAME?</v>
      </c>
      <c r="L14" t="e">
        <f t="shared" ca="1" si="10"/>
        <v>#NAME?</v>
      </c>
      <c r="N14" t="e">
        <f t="shared" ca="1" si="3"/>
        <v>#NAME?</v>
      </c>
      <c r="O14" s="20" t="e">
        <f ca="1">IF(N14="","",VLOOKUP(P13,'债券信息-wind'!E:H,2,0))</f>
        <v>#NAME?</v>
      </c>
      <c r="P14" s="20" t="e">
        <f t="shared" ca="1" si="20"/>
        <v>#NAME?</v>
      </c>
      <c r="Q14" s="20" t="e">
        <f t="shared" ref="Q14:Q77" ca="1" si="22">IF(N14="","",IF(MONTH(DATE(IF(MONTH(P13)&gt;2,YEAR(P14),YEAR(P13)),2,29))=2,DATE(IF(MONTH(P13)&gt;2,YEAR(P14),YEAR(P13)),2,29),0))</f>
        <v>#NAME?</v>
      </c>
      <c r="R14" s="16" t="e">
        <f t="shared" ref="R14:R77" ca="1" si="23">IF(N14="","",IF(MEDIAN(P13,Q14,P14)=Q14,1,0))</f>
        <v>#NAME?</v>
      </c>
      <c r="S14" s="2" t="e">
        <f ca="1">IF(N14="","",VLOOKUP(P13,'债券信息-wind'!E:H,3,0))</f>
        <v>#NAME?</v>
      </c>
      <c r="T14" t="e">
        <f ca="1">IF(N14="","",VLOOKUP(P14,'债券信息-wind'!E:I,5,0))</f>
        <v>#NAME?</v>
      </c>
      <c r="U14" s="4" t="e">
        <f t="shared" ref="U14:U77" ca="1" si="24">IF(N14="","",U13-V14)</f>
        <v>#NAME?</v>
      </c>
      <c r="V14" s="2" t="e">
        <f ca="1">IF(N14="","",IF(N15="",0,VLOOKUP(O14,'债券信息-wind'!E:H,4,0)))</f>
        <v>#NAME?</v>
      </c>
      <c r="W14" t="e">
        <f t="shared" ref="W14:W77" ca="1" si="25">IF(N14="","",T14+V14)</f>
        <v>#NAME?</v>
      </c>
      <c r="Y14" t="e">
        <f t="shared" ca="1" si="6"/>
        <v>#NAME?</v>
      </c>
      <c r="Z14" s="1" t="e">
        <f t="shared" ca="1" si="13"/>
        <v>#NAME?</v>
      </c>
      <c r="AA14" s="20" t="e">
        <f t="shared" ca="1" si="14"/>
        <v>#NAME?</v>
      </c>
      <c r="AB14" s="16" t="e">
        <f t="shared" ca="1" si="15"/>
        <v>#NAME?</v>
      </c>
      <c r="AC14" s="2" t="e">
        <f t="shared" ca="1" si="21"/>
        <v>#NAME?</v>
      </c>
      <c r="AD14" t="e">
        <f t="shared" ca="1" si="16"/>
        <v>#NAME?</v>
      </c>
      <c r="AE14" t="e">
        <f t="shared" ca="1" si="17"/>
        <v>#NAME?</v>
      </c>
      <c r="AF14" t="e">
        <f t="shared" ca="1" si="18"/>
        <v>#NAME?</v>
      </c>
      <c r="AG14" t="e">
        <f t="shared" ca="1" si="19"/>
        <v>#NAME?</v>
      </c>
    </row>
    <row r="15" spans="1:33">
      <c r="A15" t="s">
        <v>73</v>
      </c>
      <c r="B15" s="16">
        <f ca="1">IF(ISERROR(FIND("T",RIGHT(B13,2))),IF(ISERROR(FIND(5,RIGHT(B13,2))),360,365),"ACT")</f>
        <v>360</v>
      </c>
      <c r="D15" t="e">
        <f t="shared" ca="1" si="0"/>
        <v>#NAME?</v>
      </c>
      <c r="E15" t="e">
        <f ca="1">IF(D15="","",[1]!paymentdate($B$2,D15))</f>
        <v>#NAME?</v>
      </c>
      <c r="F15" t="e">
        <f t="shared" ca="1" si="1"/>
        <v>#NAME?</v>
      </c>
      <c r="G15" t="e">
        <f t="shared" ca="1" si="2"/>
        <v>#NAME?</v>
      </c>
      <c r="I15" s="20" t="e">
        <f t="shared" ca="1" si="7"/>
        <v>#NAME?</v>
      </c>
      <c r="J15" s="20" t="e">
        <f t="shared" ca="1" si="8"/>
        <v>#NAME?</v>
      </c>
      <c r="K15" t="e">
        <f t="shared" ca="1" si="9"/>
        <v>#NAME?</v>
      </c>
      <c r="L15" t="e">
        <f t="shared" ca="1" si="10"/>
        <v>#NAME?</v>
      </c>
      <c r="N15" t="e">
        <f t="shared" ca="1" si="3"/>
        <v>#NAME?</v>
      </c>
      <c r="O15" s="20" t="e">
        <f ca="1">IF(N15="","",VLOOKUP(P14,'债券信息-wind'!E:H,2,0))</f>
        <v>#NAME?</v>
      </c>
      <c r="P15" s="20" t="e">
        <f t="shared" ca="1" si="20"/>
        <v>#NAME?</v>
      </c>
      <c r="Q15" s="20" t="e">
        <f t="shared" ca="1" si="22"/>
        <v>#NAME?</v>
      </c>
      <c r="R15" s="16" t="e">
        <f t="shared" ca="1" si="23"/>
        <v>#NAME?</v>
      </c>
      <c r="S15" s="2" t="e">
        <f ca="1">IF(N15="","",VLOOKUP(P14,'债券信息-wind'!E:H,3,0))</f>
        <v>#NAME?</v>
      </c>
      <c r="T15" t="e">
        <f ca="1">IF(N15="","",VLOOKUP(P15,'债券信息-wind'!E:I,5,0))</f>
        <v>#NAME?</v>
      </c>
      <c r="U15" s="4" t="e">
        <f t="shared" ca="1" si="24"/>
        <v>#NAME?</v>
      </c>
      <c r="V15" s="2" t="e">
        <f ca="1">IF(N15="","",IF(N16="",0,VLOOKUP(O15,'债券信息-wind'!E:H,4,0)))</f>
        <v>#NAME?</v>
      </c>
      <c r="W15" t="e">
        <f t="shared" ca="1" si="25"/>
        <v>#NAME?</v>
      </c>
      <c r="Y15" t="e">
        <f t="shared" ca="1" si="6"/>
        <v>#NAME?</v>
      </c>
      <c r="Z15" s="1" t="e">
        <f t="shared" ca="1" si="13"/>
        <v>#NAME?</v>
      </c>
      <c r="AA15" s="20" t="e">
        <f t="shared" ca="1" si="14"/>
        <v>#NAME?</v>
      </c>
      <c r="AB15" s="16" t="e">
        <f t="shared" ca="1" si="15"/>
        <v>#NAME?</v>
      </c>
      <c r="AC15" s="2" t="e">
        <f t="shared" ca="1" si="21"/>
        <v>#NAME?</v>
      </c>
      <c r="AD15" t="e">
        <f t="shared" ca="1" si="16"/>
        <v>#NAME?</v>
      </c>
      <c r="AE15" t="e">
        <f t="shared" ca="1" si="17"/>
        <v>#NAME?</v>
      </c>
      <c r="AF15" t="e">
        <f t="shared" ca="1" si="18"/>
        <v>#NAME?</v>
      </c>
      <c r="AG15" t="e">
        <f t="shared" ca="1" si="19"/>
        <v>#NAME?</v>
      </c>
    </row>
    <row r="16" spans="1:33">
      <c r="A16" t="s">
        <v>142</v>
      </c>
      <c r="B16" s="16">
        <f ca="1">IF(B14="ACT",IF(B15="ACT",1,IF(B15=360,2,3)),0)</f>
        <v>0</v>
      </c>
      <c r="D16" t="e">
        <f t="shared" ca="1" si="0"/>
        <v>#NAME?</v>
      </c>
      <c r="E16" t="e">
        <f ca="1">IF(D16="","",[1]!paymentdate($B$2,D16))</f>
        <v>#NAME?</v>
      </c>
      <c r="F16" t="e">
        <f t="shared" ca="1" si="1"/>
        <v>#NAME?</v>
      </c>
      <c r="G16" t="e">
        <f t="shared" ca="1" si="2"/>
        <v>#NAME?</v>
      </c>
      <c r="I16" s="20" t="e">
        <f t="shared" ca="1" si="7"/>
        <v>#NAME?</v>
      </c>
      <c r="J16" s="20" t="e">
        <f t="shared" ca="1" si="8"/>
        <v>#NAME?</v>
      </c>
      <c r="K16" t="e">
        <f t="shared" ca="1" si="9"/>
        <v>#NAME?</v>
      </c>
      <c r="L16" t="e">
        <f t="shared" ca="1" si="10"/>
        <v>#NAME?</v>
      </c>
      <c r="N16" t="e">
        <f t="shared" ca="1" si="3"/>
        <v>#NAME?</v>
      </c>
      <c r="O16" s="20" t="e">
        <f ca="1">IF(N16="","",VLOOKUP(P15,'债券信息-wind'!E:H,2,0))</f>
        <v>#NAME?</v>
      </c>
      <c r="P16" s="20" t="e">
        <f t="shared" ca="1" si="20"/>
        <v>#NAME?</v>
      </c>
      <c r="Q16" s="20" t="e">
        <f t="shared" ca="1" si="22"/>
        <v>#NAME?</v>
      </c>
      <c r="R16" s="16" t="e">
        <f t="shared" ca="1" si="23"/>
        <v>#NAME?</v>
      </c>
      <c r="S16" s="2" t="e">
        <f ca="1">IF(N16="","",VLOOKUP(P15,'债券信息-wind'!E:H,3,0))</f>
        <v>#NAME?</v>
      </c>
      <c r="T16" t="e">
        <f ca="1">IF(N16="","",VLOOKUP(P16,'债券信息-wind'!E:I,5,0))</f>
        <v>#NAME?</v>
      </c>
      <c r="U16" s="4" t="e">
        <f t="shared" ca="1" si="24"/>
        <v>#NAME?</v>
      </c>
      <c r="V16" s="2" t="e">
        <f ca="1">IF(N16="","",IF(N17="",0,VLOOKUP(O16,'债券信息-wind'!E:H,4,0)))</f>
        <v>#NAME?</v>
      </c>
      <c r="W16" t="e">
        <f t="shared" ca="1" si="25"/>
        <v>#NAME?</v>
      </c>
      <c r="Y16" t="e">
        <f t="shared" ca="1" si="6"/>
        <v>#NAME?</v>
      </c>
      <c r="Z16" s="1" t="e">
        <f t="shared" ca="1" si="13"/>
        <v>#NAME?</v>
      </c>
      <c r="AA16" s="20" t="e">
        <f t="shared" ca="1" si="14"/>
        <v>#NAME?</v>
      </c>
      <c r="AB16" s="16" t="e">
        <f t="shared" ca="1" si="15"/>
        <v>#NAME?</v>
      </c>
      <c r="AC16" s="2" t="e">
        <f t="shared" ca="1" si="21"/>
        <v>#NAME?</v>
      </c>
      <c r="AD16" t="e">
        <f t="shared" ca="1" si="16"/>
        <v>#NAME?</v>
      </c>
      <c r="AE16" t="e">
        <f t="shared" ca="1" si="17"/>
        <v>#NAME?</v>
      </c>
      <c r="AF16" t="e">
        <f t="shared" ca="1" si="18"/>
        <v>#NAME?</v>
      </c>
      <c r="AG16" t="e">
        <f t="shared" ca="1" si="19"/>
        <v>#NAME?</v>
      </c>
    </row>
    <row r="17" spans="1:33">
      <c r="A17" t="s">
        <v>143</v>
      </c>
      <c r="B17" s="16">
        <f ca="1">IF(ISERROR(FIND("F",B13)),0,"Y")</f>
        <v>0</v>
      </c>
      <c r="D17" t="e">
        <f t="shared" ca="1" si="0"/>
        <v>#NAME?</v>
      </c>
      <c r="E17" t="e">
        <f ca="1">IF(D17="","",[1]!paymentdate($B$2,D17))</f>
        <v>#NAME?</v>
      </c>
      <c r="F17" t="e">
        <f t="shared" ca="1" si="1"/>
        <v>#NAME?</v>
      </c>
      <c r="G17" t="e">
        <f t="shared" ca="1" si="2"/>
        <v>#NAME?</v>
      </c>
      <c r="I17" s="20" t="e">
        <f t="shared" ca="1" si="7"/>
        <v>#NAME?</v>
      </c>
      <c r="J17" s="20" t="e">
        <f t="shared" ca="1" si="8"/>
        <v>#NAME?</v>
      </c>
      <c r="K17" t="e">
        <f t="shared" ca="1" si="9"/>
        <v>#NAME?</v>
      </c>
      <c r="L17" t="e">
        <f t="shared" ca="1" si="10"/>
        <v>#NAME?</v>
      </c>
      <c r="N17" t="e">
        <f t="shared" ca="1" si="3"/>
        <v>#NAME?</v>
      </c>
      <c r="O17" s="20" t="e">
        <f ca="1">IF(N17="","",VLOOKUP(P16,'债券信息-wind'!E:H,2,0))</f>
        <v>#NAME?</v>
      </c>
      <c r="P17" s="20" t="e">
        <f t="shared" ca="1" si="20"/>
        <v>#NAME?</v>
      </c>
      <c r="Q17" s="20" t="e">
        <f t="shared" ca="1" si="22"/>
        <v>#NAME?</v>
      </c>
      <c r="R17" s="16" t="e">
        <f t="shared" ca="1" si="23"/>
        <v>#NAME?</v>
      </c>
      <c r="S17" s="2" t="e">
        <f ca="1">IF(N17="","",VLOOKUP(P16,'债券信息-wind'!E:H,3,0))</f>
        <v>#NAME?</v>
      </c>
      <c r="T17" t="e">
        <f ca="1">IF(N17="","",VLOOKUP(P17,'债券信息-wind'!E:I,5,0))</f>
        <v>#NAME?</v>
      </c>
      <c r="U17" s="4" t="e">
        <f t="shared" ca="1" si="24"/>
        <v>#NAME?</v>
      </c>
      <c r="V17" s="2" t="e">
        <f ca="1">IF(N17="","",IF(N18="",0,VLOOKUP(O17,'债券信息-wind'!E:H,4,0)))</f>
        <v>#NAME?</v>
      </c>
      <c r="W17" t="e">
        <f t="shared" ca="1" si="25"/>
        <v>#NAME?</v>
      </c>
      <c r="Y17" t="e">
        <f t="shared" ca="1" si="6"/>
        <v>#NAME?</v>
      </c>
      <c r="Z17" s="1" t="e">
        <f t="shared" ca="1" si="13"/>
        <v>#NAME?</v>
      </c>
      <c r="AA17" s="20" t="e">
        <f t="shared" ca="1" si="14"/>
        <v>#NAME?</v>
      </c>
      <c r="AB17" s="16" t="e">
        <f t="shared" ca="1" si="15"/>
        <v>#NAME?</v>
      </c>
      <c r="AC17" s="2" t="e">
        <f t="shared" ca="1" si="21"/>
        <v>#NAME?</v>
      </c>
      <c r="AD17" t="e">
        <f t="shared" ca="1" si="16"/>
        <v>#NAME?</v>
      </c>
      <c r="AE17" t="e">
        <f t="shared" ca="1" si="17"/>
        <v>#NAME?</v>
      </c>
      <c r="AF17" t="e">
        <f t="shared" ca="1" si="18"/>
        <v>#NAME?</v>
      </c>
      <c r="AG17" t="e">
        <f t="shared" ca="1" si="19"/>
        <v>#NAME?</v>
      </c>
    </row>
    <row r="18" spans="1:33">
      <c r="A18" t="s">
        <v>65</v>
      </c>
      <c r="B18" s="17" t="e">
        <f ca="1">[1]!b_info_term(B2)</f>
        <v>#NAME?</v>
      </c>
      <c r="D18" t="e">
        <f t="shared" ca="1" si="0"/>
        <v>#NAME?</v>
      </c>
      <c r="E18" t="e">
        <f ca="1">IF(D18="","",[1]!paymentdate($B$2,D18))</f>
        <v>#NAME?</v>
      </c>
      <c r="F18" t="e">
        <f t="shared" ca="1" si="1"/>
        <v>#NAME?</v>
      </c>
      <c r="G18" t="e">
        <f t="shared" ca="1" si="2"/>
        <v>#NAME?</v>
      </c>
      <c r="I18" s="20" t="e">
        <f t="shared" ca="1" si="7"/>
        <v>#NAME?</v>
      </c>
      <c r="J18" s="20" t="e">
        <f t="shared" ca="1" si="8"/>
        <v>#NAME?</v>
      </c>
      <c r="K18" t="e">
        <f t="shared" ca="1" si="9"/>
        <v>#NAME?</v>
      </c>
      <c r="L18" t="e">
        <f t="shared" ca="1" si="10"/>
        <v>#NAME?</v>
      </c>
      <c r="N18" t="e">
        <f t="shared" ca="1" si="3"/>
        <v>#NAME?</v>
      </c>
      <c r="O18" s="20" t="e">
        <f ca="1">IF(N18="","",VLOOKUP(P17,'债券信息-wind'!E:H,2,0))</f>
        <v>#NAME?</v>
      </c>
      <c r="P18" s="20" t="e">
        <f t="shared" ca="1" si="20"/>
        <v>#NAME?</v>
      </c>
      <c r="Q18" s="20" t="e">
        <f t="shared" ca="1" si="22"/>
        <v>#NAME?</v>
      </c>
      <c r="R18" s="16" t="e">
        <f t="shared" ca="1" si="23"/>
        <v>#NAME?</v>
      </c>
      <c r="S18" s="2" t="e">
        <f ca="1">IF(N18="","",VLOOKUP(P17,'债券信息-wind'!E:H,3,0))</f>
        <v>#NAME?</v>
      </c>
      <c r="T18" t="e">
        <f ca="1">IF(N18="","",VLOOKUP(P18,'债券信息-wind'!E:I,5,0))</f>
        <v>#NAME?</v>
      </c>
      <c r="U18" s="4" t="e">
        <f t="shared" ca="1" si="24"/>
        <v>#NAME?</v>
      </c>
      <c r="V18" s="2" t="e">
        <f ca="1">IF(N18="","",IF(N19="",0,VLOOKUP(O18,'债券信息-wind'!E:H,4,0)))</f>
        <v>#NAME?</v>
      </c>
      <c r="W18" t="e">
        <f t="shared" ca="1" si="25"/>
        <v>#NAME?</v>
      </c>
      <c r="Y18" t="e">
        <f t="shared" ca="1" si="6"/>
        <v>#NAME?</v>
      </c>
      <c r="Z18" s="1" t="e">
        <f t="shared" ca="1" si="13"/>
        <v>#NAME?</v>
      </c>
      <c r="AA18" s="20" t="e">
        <f t="shared" ca="1" si="14"/>
        <v>#NAME?</v>
      </c>
      <c r="AB18" s="16" t="e">
        <f t="shared" ca="1" si="15"/>
        <v>#NAME?</v>
      </c>
      <c r="AC18" s="2" t="e">
        <f t="shared" ca="1" si="21"/>
        <v>#NAME?</v>
      </c>
      <c r="AD18" t="e">
        <f t="shared" ca="1" si="16"/>
        <v>#NAME?</v>
      </c>
      <c r="AE18" t="e">
        <f t="shared" ca="1" si="17"/>
        <v>#NAME?</v>
      </c>
      <c r="AF18" t="e">
        <f t="shared" ca="1" si="18"/>
        <v>#NAME?</v>
      </c>
      <c r="AG18" t="e">
        <f t="shared" ca="1" si="19"/>
        <v>#NAME?</v>
      </c>
    </row>
    <row r="19" spans="1:33">
      <c r="A19" t="s">
        <v>29</v>
      </c>
      <c r="B19" s="16" t="e">
        <f ca="1">[1]!b_info_interestfrequency(B2)</f>
        <v>#NAME?</v>
      </c>
      <c r="D19" t="e">
        <f t="shared" ca="1" si="0"/>
        <v>#NAME?</v>
      </c>
      <c r="E19" t="e">
        <f ca="1">IF(D19="","",[1]!paymentdate($B$2,D19))</f>
        <v>#NAME?</v>
      </c>
      <c r="F19" t="e">
        <f t="shared" ca="1" si="1"/>
        <v>#NAME?</v>
      </c>
      <c r="G19" t="e">
        <f t="shared" ca="1" si="2"/>
        <v>#NAME?</v>
      </c>
      <c r="I19" s="20" t="e">
        <f t="shared" ca="1" si="7"/>
        <v>#NAME?</v>
      </c>
      <c r="J19" s="20" t="e">
        <f t="shared" ca="1" si="8"/>
        <v>#NAME?</v>
      </c>
      <c r="K19" t="e">
        <f t="shared" ca="1" si="9"/>
        <v>#NAME?</v>
      </c>
      <c r="L19" t="e">
        <f t="shared" ca="1" si="10"/>
        <v>#NAME?</v>
      </c>
      <c r="N19" t="e">
        <f t="shared" ca="1" si="3"/>
        <v>#NAME?</v>
      </c>
      <c r="O19" s="20" t="e">
        <f ca="1">IF(N19="","",VLOOKUP(P18,'债券信息-wind'!E:H,2,0))</f>
        <v>#NAME?</v>
      </c>
      <c r="P19" s="20" t="e">
        <f t="shared" ca="1" si="20"/>
        <v>#NAME?</v>
      </c>
      <c r="Q19" s="20" t="e">
        <f t="shared" ca="1" si="22"/>
        <v>#NAME?</v>
      </c>
      <c r="R19" s="16" t="e">
        <f t="shared" ca="1" si="23"/>
        <v>#NAME?</v>
      </c>
      <c r="S19" s="2" t="e">
        <f ca="1">IF(N19="","",VLOOKUP(P18,'债券信息-wind'!E:H,3,0))</f>
        <v>#NAME?</v>
      </c>
      <c r="T19" t="e">
        <f ca="1">IF(N19="","",VLOOKUP(P19,'债券信息-wind'!E:I,5,0))</f>
        <v>#NAME?</v>
      </c>
      <c r="U19" s="4" t="e">
        <f t="shared" ca="1" si="24"/>
        <v>#NAME?</v>
      </c>
      <c r="V19" s="2" t="e">
        <f ca="1">IF(N19="","",IF(N20="",0,VLOOKUP(O19,'债券信息-wind'!E:H,4,0)))</f>
        <v>#NAME?</v>
      </c>
      <c r="W19" t="e">
        <f t="shared" ca="1" si="25"/>
        <v>#NAME?</v>
      </c>
      <c r="Y19" t="e">
        <f t="shared" ca="1" si="6"/>
        <v>#NAME?</v>
      </c>
      <c r="Z19" s="1" t="e">
        <f t="shared" ca="1" si="13"/>
        <v>#NAME?</v>
      </c>
      <c r="AA19" s="20" t="e">
        <f t="shared" ca="1" si="14"/>
        <v>#NAME?</v>
      </c>
      <c r="AB19" s="16" t="e">
        <f t="shared" ca="1" si="15"/>
        <v>#NAME?</v>
      </c>
      <c r="AC19" s="2" t="e">
        <f t="shared" ca="1" si="21"/>
        <v>#NAME?</v>
      </c>
      <c r="AD19" t="e">
        <f t="shared" ca="1" si="16"/>
        <v>#NAME?</v>
      </c>
      <c r="AE19" t="e">
        <f t="shared" ca="1" si="17"/>
        <v>#NAME?</v>
      </c>
      <c r="AF19" t="e">
        <f t="shared" ca="1" si="18"/>
        <v>#NAME?</v>
      </c>
      <c r="AG19" t="e">
        <f t="shared" ca="1" si="19"/>
        <v>#NAME?</v>
      </c>
    </row>
    <row r="20" spans="1:33">
      <c r="A20" t="s">
        <v>30</v>
      </c>
      <c r="B20" s="16" t="e">
        <f ca="1">[1]!b_info_coupondatetxt(B2)</f>
        <v>#NAME?</v>
      </c>
      <c r="D20" t="e">
        <f t="shared" ca="1" si="0"/>
        <v>#NAME?</v>
      </c>
      <c r="E20" t="e">
        <f ca="1">IF(D20="","",[1]!paymentdate($B$2,D20))</f>
        <v>#NAME?</v>
      </c>
      <c r="F20" t="e">
        <f t="shared" ca="1" si="1"/>
        <v>#NAME?</v>
      </c>
      <c r="G20" t="e">
        <f t="shared" ca="1" si="2"/>
        <v>#NAME?</v>
      </c>
      <c r="I20" s="20" t="e">
        <f t="shared" ca="1" si="7"/>
        <v>#NAME?</v>
      </c>
      <c r="J20" s="20" t="e">
        <f t="shared" ca="1" si="8"/>
        <v>#NAME?</v>
      </c>
      <c r="K20" t="e">
        <f t="shared" ca="1" si="9"/>
        <v>#NAME?</v>
      </c>
      <c r="L20" t="e">
        <f t="shared" ca="1" si="10"/>
        <v>#NAME?</v>
      </c>
      <c r="N20" t="e">
        <f t="shared" ca="1" si="3"/>
        <v>#NAME?</v>
      </c>
      <c r="O20" s="20" t="e">
        <f ca="1">IF(N20="","",VLOOKUP(P19,'债券信息-wind'!E:H,2,0))</f>
        <v>#NAME?</v>
      </c>
      <c r="P20" s="20" t="e">
        <f t="shared" ca="1" si="20"/>
        <v>#NAME?</v>
      </c>
      <c r="Q20" s="20" t="e">
        <f t="shared" ca="1" si="22"/>
        <v>#NAME?</v>
      </c>
      <c r="R20" s="16" t="e">
        <f t="shared" ca="1" si="23"/>
        <v>#NAME?</v>
      </c>
      <c r="S20" s="2" t="e">
        <f ca="1">IF(N20="","",VLOOKUP(P19,'债券信息-wind'!E:H,3,0))</f>
        <v>#NAME?</v>
      </c>
      <c r="T20" t="e">
        <f ca="1">IF(N20="","",VLOOKUP(P20,'债券信息-wind'!E:I,5,0))</f>
        <v>#NAME?</v>
      </c>
      <c r="U20" s="4" t="e">
        <f t="shared" ca="1" si="24"/>
        <v>#NAME?</v>
      </c>
      <c r="V20" s="2" t="e">
        <f ca="1">IF(N20="","",IF(N21="",0,VLOOKUP(O20,'债券信息-wind'!E:H,4,0)))</f>
        <v>#NAME?</v>
      </c>
      <c r="W20" t="e">
        <f t="shared" ca="1" si="25"/>
        <v>#NAME?</v>
      </c>
      <c r="Y20" t="e">
        <f t="shared" ca="1" si="6"/>
        <v>#NAME?</v>
      </c>
      <c r="Z20" s="1" t="e">
        <f t="shared" ca="1" si="13"/>
        <v>#NAME?</v>
      </c>
      <c r="AA20" s="20" t="e">
        <f t="shared" ca="1" si="14"/>
        <v>#NAME?</v>
      </c>
      <c r="AB20" s="16" t="e">
        <f t="shared" ca="1" si="15"/>
        <v>#NAME?</v>
      </c>
      <c r="AC20" s="2" t="e">
        <f t="shared" ca="1" si="21"/>
        <v>#NAME?</v>
      </c>
      <c r="AD20" t="e">
        <f t="shared" ca="1" si="16"/>
        <v>#NAME?</v>
      </c>
      <c r="AE20" t="e">
        <f t="shared" ca="1" si="17"/>
        <v>#NAME?</v>
      </c>
      <c r="AF20" t="e">
        <f t="shared" ca="1" si="18"/>
        <v>#NAME?</v>
      </c>
      <c r="AG20" t="e">
        <f t="shared" ca="1" si="19"/>
        <v>#NAME?</v>
      </c>
    </row>
    <row r="21" spans="1:33">
      <c r="A21" t="s">
        <v>92</v>
      </c>
      <c r="B21" s="16" t="e">
        <f ca="1">IF(ROUND(B18*B19,0)=0,1,ROUND(B18*B19,0))</f>
        <v>#NAME?</v>
      </c>
      <c r="D21" t="e">
        <f t="shared" ca="1" si="0"/>
        <v>#NAME?</v>
      </c>
      <c r="E21" t="e">
        <f ca="1">IF(D21="","",[1]!paymentdate($B$2,D21))</f>
        <v>#NAME?</v>
      </c>
      <c r="F21" t="e">
        <f t="shared" ca="1" si="1"/>
        <v>#NAME?</v>
      </c>
      <c r="G21" t="e">
        <f t="shared" ca="1" si="2"/>
        <v>#NAME?</v>
      </c>
      <c r="I21" s="20" t="e">
        <f t="shared" ca="1" si="7"/>
        <v>#NAME?</v>
      </c>
      <c r="J21" s="20" t="e">
        <f t="shared" ca="1" si="8"/>
        <v>#NAME?</v>
      </c>
      <c r="K21" t="e">
        <f t="shared" ca="1" si="9"/>
        <v>#NAME?</v>
      </c>
      <c r="L21" t="e">
        <f t="shared" ca="1" si="10"/>
        <v>#NAME?</v>
      </c>
      <c r="N21" t="e">
        <f t="shared" ca="1" si="3"/>
        <v>#NAME?</v>
      </c>
      <c r="O21" s="20" t="e">
        <f ca="1">IF(N21="","",VLOOKUP(P20,'债券信息-wind'!E:H,2,0))</f>
        <v>#NAME?</v>
      </c>
      <c r="P21" s="20" t="e">
        <f t="shared" ca="1" si="20"/>
        <v>#NAME?</v>
      </c>
      <c r="Q21" s="20" t="e">
        <f t="shared" ca="1" si="22"/>
        <v>#NAME?</v>
      </c>
      <c r="R21" s="16" t="e">
        <f t="shared" ca="1" si="23"/>
        <v>#NAME?</v>
      </c>
      <c r="S21" s="2" t="e">
        <f ca="1">IF(N21="","",VLOOKUP(P20,'债券信息-wind'!E:H,3,0))</f>
        <v>#NAME?</v>
      </c>
      <c r="T21" t="e">
        <f ca="1">IF(N21="","",VLOOKUP(P21,'债券信息-wind'!E:I,5,0))</f>
        <v>#NAME?</v>
      </c>
      <c r="U21" s="4" t="e">
        <f t="shared" ca="1" si="24"/>
        <v>#NAME?</v>
      </c>
      <c r="V21" s="2" t="e">
        <f ca="1">IF(N21="","",IF(N22="",0,VLOOKUP(O21,'债券信息-wind'!E:H,4,0)))</f>
        <v>#NAME?</v>
      </c>
      <c r="W21" t="e">
        <f t="shared" ca="1" si="25"/>
        <v>#NAME?</v>
      </c>
      <c r="Y21" t="e">
        <f t="shared" ca="1" si="6"/>
        <v>#NAME?</v>
      </c>
      <c r="Z21" s="1" t="e">
        <f t="shared" ca="1" si="13"/>
        <v>#NAME?</v>
      </c>
      <c r="AA21" s="20" t="e">
        <f t="shared" ca="1" si="14"/>
        <v>#NAME?</v>
      </c>
      <c r="AB21" s="16" t="e">
        <f t="shared" ca="1" si="15"/>
        <v>#NAME?</v>
      </c>
      <c r="AC21" s="2" t="e">
        <f t="shared" ca="1" si="21"/>
        <v>#NAME?</v>
      </c>
      <c r="AD21" t="e">
        <f t="shared" ca="1" si="16"/>
        <v>#NAME?</v>
      </c>
      <c r="AE21" t="e">
        <f t="shared" ca="1" si="17"/>
        <v>#NAME?</v>
      </c>
      <c r="AF21" t="e">
        <f t="shared" ca="1" si="18"/>
        <v>#NAME?</v>
      </c>
      <c r="AG21" t="e">
        <f t="shared" ca="1" si="19"/>
        <v>#NAME?</v>
      </c>
    </row>
    <row r="22" spans="1:33">
      <c r="A22" t="s">
        <v>87</v>
      </c>
      <c r="B22" t="e">
        <f ca="1">[1]!b_info_coupon(B2)</f>
        <v>#NAME?</v>
      </c>
      <c r="D22" t="e">
        <f t="shared" ca="1" si="0"/>
        <v>#NAME?</v>
      </c>
      <c r="E22" t="e">
        <f ca="1">IF(D22="","",[1]!paymentdate($B$2,D22))</f>
        <v>#NAME?</v>
      </c>
      <c r="F22" t="e">
        <f t="shared" ca="1" si="1"/>
        <v>#NAME?</v>
      </c>
      <c r="G22" t="e">
        <f t="shared" ca="1" si="2"/>
        <v>#NAME?</v>
      </c>
      <c r="I22" s="20" t="e">
        <f t="shared" ca="1" si="7"/>
        <v>#NAME?</v>
      </c>
      <c r="J22" s="20" t="e">
        <f t="shared" ca="1" si="8"/>
        <v>#NAME?</v>
      </c>
      <c r="K22" t="e">
        <f t="shared" ca="1" si="9"/>
        <v>#NAME?</v>
      </c>
      <c r="L22" t="e">
        <f t="shared" ca="1" si="10"/>
        <v>#NAME?</v>
      </c>
      <c r="N22" t="e">
        <f t="shared" ca="1" si="3"/>
        <v>#NAME?</v>
      </c>
      <c r="O22" s="20" t="e">
        <f ca="1">IF(N22="","",VLOOKUP(P21,'债券信息-wind'!E:H,2,0))</f>
        <v>#NAME?</v>
      </c>
      <c r="P22" s="20" t="e">
        <f t="shared" ca="1" si="20"/>
        <v>#NAME?</v>
      </c>
      <c r="Q22" s="20" t="e">
        <f t="shared" ca="1" si="22"/>
        <v>#NAME?</v>
      </c>
      <c r="R22" s="16" t="e">
        <f t="shared" ca="1" si="23"/>
        <v>#NAME?</v>
      </c>
      <c r="S22" s="2" t="e">
        <f ca="1">IF(N22="","",VLOOKUP(P21,'债券信息-wind'!E:H,3,0))</f>
        <v>#NAME?</v>
      </c>
      <c r="T22" t="e">
        <f ca="1">IF(N22="","",VLOOKUP(P22,'债券信息-wind'!E:I,5,0))</f>
        <v>#NAME?</v>
      </c>
      <c r="U22" s="4" t="e">
        <f t="shared" ca="1" si="24"/>
        <v>#NAME?</v>
      </c>
      <c r="V22" s="2" t="e">
        <f ca="1">IF(N22="","",IF(N23="",0,VLOOKUP(O22,'债券信息-wind'!E:H,4,0)))</f>
        <v>#NAME?</v>
      </c>
      <c r="W22" t="e">
        <f t="shared" ca="1" si="25"/>
        <v>#NAME?</v>
      </c>
      <c r="Y22" t="e">
        <f t="shared" ca="1" si="6"/>
        <v>#NAME?</v>
      </c>
      <c r="Z22" s="1" t="e">
        <f t="shared" ca="1" si="13"/>
        <v>#NAME?</v>
      </c>
      <c r="AA22" s="20" t="e">
        <f t="shared" ca="1" si="14"/>
        <v>#NAME?</v>
      </c>
      <c r="AB22" s="16" t="e">
        <f t="shared" ca="1" si="15"/>
        <v>#NAME?</v>
      </c>
      <c r="AC22" s="2" t="e">
        <f t="shared" ca="1" si="21"/>
        <v>#NAME?</v>
      </c>
      <c r="AD22" t="e">
        <f t="shared" ca="1" si="16"/>
        <v>#NAME?</v>
      </c>
      <c r="AE22" t="e">
        <f t="shared" ca="1" si="17"/>
        <v>#NAME?</v>
      </c>
      <c r="AF22" t="e">
        <f ca="1">IF(Y22="","",IF(Y23="",$AE$3,0))</f>
        <v>#NAME?</v>
      </c>
      <c r="AG22" t="e">
        <f t="shared" ca="1" si="19"/>
        <v>#NAME?</v>
      </c>
    </row>
    <row r="23" spans="1:33">
      <c r="A23" t="s">
        <v>341</v>
      </c>
      <c r="B23" t="e">
        <f ca="1">[1]!b_anal_nxcupn(B2,B4)</f>
        <v>#NAME?</v>
      </c>
      <c r="D23" t="e">
        <f t="shared" ca="1" si="0"/>
        <v>#NAME?</v>
      </c>
      <c r="I23" s="20" t="e">
        <f t="shared" ca="1" si="7"/>
        <v>#NAME?</v>
      </c>
      <c r="J23" s="20" t="e">
        <f t="shared" ca="1" si="8"/>
        <v>#NAME?</v>
      </c>
      <c r="K23" t="e">
        <f t="shared" ca="1" si="9"/>
        <v>#NAME?</v>
      </c>
      <c r="L23" t="e">
        <f ca="1">IF(O23="",L22+1,0)</f>
        <v>#NAME?</v>
      </c>
      <c r="N23" t="e">
        <f ca="1">IF(ROW(N22)-3&lt;$B$21,N22+1,"")</f>
        <v>#NAME?</v>
      </c>
      <c r="O23" s="20" t="e">
        <f ca="1">IF(N23="","",VLOOKUP(P22,'债券信息-wind'!E:H,2,0))</f>
        <v>#NAME?</v>
      </c>
      <c r="P23" s="20" t="e">
        <f t="shared" ca="1" si="20"/>
        <v>#NAME?</v>
      </c>
      <c r="Q23" s="20" t="e">
        <f ca="1">IF(N23="","",IF(MONTH(DATE(IF(MONTH(P22)&gt;2,YEAR(P23),YEAR(P22)),2,29))=2,DATE(IF(MONTH(P22)&gt;2,YEAR(P23),YEAR(P22)),2,29),0))</f>
        <v>#NAME?</v>
      </c>
      <c r="R23" s="16" t="e">
        <f ca="1">IF(N23="","",IF(MEDIAN(P22,Q23,P23)=Q23,1,0))</f>
        <v>#NAME?</v>
      </c>
      <c r="S23" s="2" t="e">
        <f ca="1">IF(N23="","",VLOOKUP(P22,'债券信息-wind'!E:H,3,0))</f>
        <v>#NAME?</v>
      </c>
      <c r="T23" t="e">
        <f ca="1">IF(N23="","",VLOOKUP(P23,'债券信息-wind'!E:I,5,0))</f>
        <v>#NAME?</v>
      </c>
      <c r="U23" s="4" t="e">
        <f ca="1">IF(N23="","",U22-V23)</f>
        <v>#NAME?</v>
      </c>
      <c r="V23" s="2" t="e">
        <f ca="1">IF(N23="","",IF(N24="",0,VLOOKUP(O23,'债券信息-wind'!E:H,4,0)))</f>
        <v>#NAME?</v>
      </c>
      <c r="W23" t="e">
        <f t="shared" ca="1" si="25"/>
        <v>#NAME?</v>
      </c>
      <c r="Y23" t="e">
        <f t="shared" ca="1" si="6"/>
        <v>#NAME?</v>
      </c>
      <c r="Z23" s="1" t="e">
        <f ca="1">IF(Y23="","",DATE(YEAR(Z22),12/$B$19+MONTH(Z22),DAY(Z22)))</f>
        <v>#NAME?</v>
      </c>
      <c r="AA23" s="20" t="e">
        <f ca="1">IF(Y23="","",IF(MONTH(DATE(IF(MONTH(Z22)&gt;2,YEAR(Z23),YEAR(Z22)),2,29))=2,DATE(IF(MONTH(Z22)&gt;2,YEAR(Z23),YEAR(Z22)),2,29),0))</f>
        <v>#NAME?</v>
      </c>
      <c r="AB23" s="16" t="e">
        <f ca="1">IF(Y23="","",IF(MEDIAN(Z22,AA23,Z23)=AA23,1,0))</f>
        <v>#NAME?</v>
      </c>
      <c r="AC23" s="2" t="e">
        <f ca="1">IF(Y23="","",AC22)</f>
        <v>#NAME?</v>
      </c>
      <c r="AD23" t="e">
        <f ca="1">IF(Y23="","",IF(AND($B$17="Y",AB23=1),YEARFRAC(Z22+1,Z23,$B$16)*AE22*AC23/100,YEARFRAC(Z22,Z23,$B$16)*AE22*AC23/100))</f>
        <v>#NAME?</v>
      </c>
      <c r="AE23" t="e">
        <f ca="1">IF(Y23="","",AE22-AF23)</f>
        <v>#NAME?</v>
      </c>
      <c r="AF23" t="e">
        <f t="shared" ca="1" si="18"/>
        <v>#NAME?</v>
      </c>
      <c r="AG23" t="e">
        <f t="shared" ca="1" si="19"/>
        <v>#NAME?</v>
      </c>
    </row>
    <row r="24" spans="1:33">
      <c r="A24" t="s">
        <v>342</v>
      </c>
      <c r="B24" s="18" t="e">
        <f ca="1">DATE(YEAR(B23),IF(DAY(B23)&lt;DAY($E$3),MONTH(B23)-1,MONTH(B23)),VLOOKUP(IF(DAY(B23)&lt;DAY($E$3),MONTH(B23)-1,MONTH(B23)),F:G,2,0))</f>
        <v>#NAME?</v>
      </c>
      <c r="I24" s="20" t="e">
        <f t="shared" ca="1" si="7"/>
        <v>#NAME?</v>
      </c>
      <c r="J24" s="20" t="e">
        <f t="shared" ca="1" si="8"/>
        <v>#NAME?</v>
      </c>
      <c r="K24" t="e">
        <f t="shared" ca="1" si="9"/>
        <v>#NAME?</v>
      </c>
      <c r="L24" t="e">
        <f t="shared" ca="1" si="10"/>
        <v>#NAME?</v>
      </c>
      <c r="N24" t="e">
        <f t="shared" ca="1" si="3"/>
        <v>#NAME?</v>
      </c>
      <c r="O24" s="20" t="e">
        <f ca="1">IF(N24="","",VLOOKUP(P23,'债券信息-wind'!E:H,2,0))</f>
        <v>#NAME?</v>
      </c>
      <c r="P24" s="20" t="e">
        <f t="shared" ca="1" si="20"/>
        <v>#NAME?</v>
      </c>
      <c r="Q24" s="20" t="e">
        <f t="shared" ca="1" si="22"/>
        <v>#NAME?</v>
      </c>
      <c r="R24" s="16" t="e">
        <f t="shared" ca="1" si="23"/>
        <v>#NAME?</v>
      </c>
      <c r="S24" s="2" t="e">
        <f ca="1">IF(N24="","",VLOOKUP(P23,'债券信息-wind'!E:H,3,0))</f>
        <v>#NAME?</v>
      </c>
      <c r="T24" t="e">
        <f ca="1">IF(N24="","",VLOOKUP(P24,'债券信息-wind'!E:I,5,0))</f>
        <v>#NAME?</v>
      </c>
      <c r="U24" s="4" t="e">
        <f t="shared" ca="1" si="24"/>
        <v>#NAME?</v>
      </c>
      <c r="V24" s="2" t="e">
        <f ca="1">IF(N24="","",IF(N25="",0,VLOOKUP(O24,'债券信息-wind'!E:H,4,0)))</f>
        <v>#NAME?</v>
      </c>
      <c r="W24" t="e">
        <f t="shared" ca="1" si="25"/>
        <v>#NAME?</v>
      </c>
      <c r="Y24" t="e">
        <f t="shared" ca="1" si="6"/>
        <v>#NAME?</v>
      </c>
      <c r="Z24" s="1" t="e">
        <f t="shared" ca="1" si="13"/>
        <v>#NAME?</v>
      </c>
      <c r="AA24" s="20" t="e">
        <f t="shared" ca="1" si="14"/>
        <v>#NAME?</v>
      </c>
      <c r="AB24" s="16" t="e">
        <f t="shared" ca="1" si="15"/>
        <v>#NAME?</v>
      </c>
      <c r="AC24" s="2" t="e">
        <f t="shared" ca="1" si="21"/>
        <v>#NAME?</v>
      </c>
      <c r="AD24" t="e">
        <f t="shared" ca="1" si="16"/>
        <v>#NAME?</v>
      </c>
      <c r="AE24" t="e">
        <f t="shared" ca="1" si="17"/>
        <v>#NAME?</v>
      </c>
      <c r="AF24" t="e">
        <f t="shared" ca="1" si="18"/>
        <v>#NAME?</v>
      </c>
      <c r="AG24" t="e">
        <f t="shared" ca="1" si="19"/>
        <v>#NAME?</v>
      </c>
    </row>
    <row r="25" spans="1:33">
      <c r="A25" t="s">
        <v>161</v>
      </c>
      <c r="B25" s="1" t="e">
        <f ca="1">DATE(2029,MONTH(B6),DAY(B6))</f>
        <v>#NAME?</v>
      </c>
      <c r="I25" s="20" t="e">
        <f t="shared" ca="1" si="7"/>
        <v>#NAME?</v>
      </c>
      <c r="J25" s="20" t="e">
        <f t="shared" ca="1" si="8"/>
        <v>#NAME?</v>
      </c>
      <c r="K25" t="e">
        <f t="shared" ca="1" si="9"/>
        <v>#NAME?</v>
      </c>
      <c r="L25" t="e">
        <f t="shared" ca="1" si="10"/>
        <v>#NAME?</v>
      </c>
      <c r="N25" t="e">
        <f t="shared" ca="1" si="3"/>
        <v>#NAME?</v>
      </c>
      <c r="O25" s="20" t="e">
        <f ca="1">IF(N25="","",VLOOKUP(P24,'债券信息-wind'!E:H,2,0))</f>
        <v>#NAME?</v>
      </c>
      <c r="P25" s="20" t="e">
        <f t="shared" ca="1" si="20"/>
        <v>#NAME?</v>
      </c>
      <c r="Q25" s="20" t="e">
        <f t="shared" ca="1" si="22"/>
        <v>#NAME?</v>
      </c>
      <c r="R25" s="16" t="e">
        <f t="shared" ca="1" si="23"/>
        <v>#NAME?</v>
      </c>
      <c r="S25" s="2" t="e">
        <f ca="1">IF(N25="","",VLOOKUP(P24,'债券信息-wind'!E:H,3,0))</f>
        <v>#NAME?</v>
      </c>
      <c r="T25" t="e">
        <f ca="1">IF(N25="","",VLOOKUP(P25,'债券信息-wind'!E:I,5,0))</f>
        <v>#NAME?</v>
      </c>
      <c r="U25" s="4" t="e">
        <f t="shared" ca="1" si="24"/>
        <v>#NAME?</v>
      </c>
      <c r="V25" s="2" t="e">
        <f ca="1">IF(N25="","",IF(N26="",0,VLOOKUP(O25,'债券信息-wind'!E:H,4,0)))</f>
        <v>#NAME?</v>
      </c>
      <c r="W25" t="e">
        <f t="shared" ca="1" si="25"/>
        <v>#NAME?</v>
      </c>
      <c r="Y25" t="e">
        <f t="shared" ca="1" si="6"/>
        <v>#NAME?</v>
      </c>
      <c r="Z25" s="1" t="e">
        <f t="shared" ca="1" si="13"/>
        <v>#NAME?</v>
      </c>
      <c r="AA25" s="20" t="e">
        <f t="shared" ca="1" si="14"/>
        <v>#NAME?</v>
      </c>
      <c r="AB25" s="16" t="e">
        <f t="shared" ca="1" si="15"/>
        <v>#NAME?</v>
      </c>
      <c r="AC25" s="2" t="e">
        <f t="shared" ca="1" si="21"/>
        <v>#NAME?</v>
      </c>
      <c r="AD25" t="e">
        <f t="shared" ca="1" si="16"/>
        <v>#NAME?</v>
      </c>
      <c r="AE25" t="e">
        <f t="shared" ca="1" si="17"/>
        <v>#NAME?</v>
      </c>
      <c r="AF25" t="e">
        <f ca="1">IF(Y25="","",IF(Y26="",$AE$3,0))</f>
        <v>#NAME?</v>
      </c>
      <c r="AG25" t="e">
        <f t="shared" ca="1" si="19"/>
        <v>#NAME?</v>
      </c>
    </row>
    <row r="26" spans="1:33">
      <c r="A26" t="s">
        <v>163</v>
      </c>
      <c r="B26" s="17" t="e">
        <f ca="1">B18+YEAR(B25)-YEAR(B6)</f>
        <v>#NAME?</v>
      </c>
      <c r="I26" s="20" t="e">
        <f t="shared" ca="1" si="7"/>
        <v>#NAME?</v>
      </c>
      <c r="J26" s="20" t="e">
        <f t="shared" ca="1" si="8"/>
        <v>#NAME?</v>
      </c>
      <c r="K26" t="e">
        <f t="shared" ca="1" si="9"/>
        <v>#NAME?</v>
      </c>
      <c r="L26" t="e">
        <f ca="1">IF(O26="",L25+1,0)</f>
        <v>#NAME?</v>
      </c>
      <c r="N26" t="e">
        <f ca="1">IF(ROW(N25)-3&lt;$B$21,N25+1,"")</f>
        <v>#NAME?</v>
      </c>
      <c r="O26" s="20" t="e">
        <f ca="1">IF(N26="","",VLOOKUP(P25,'债券信息-wind'!E:H,2,0))</f>
        <v>#NAME?</v>
      </c>
      <c r="P26" s="20" t="e">
        <f t="shared" ca="1" si="20"/>
        <v>#NAME?</v>
      </c>
      <c r="Q26" s="20" t="e">
        <f ca="1">IF(N26="","",IF(MONTH(DATE(IF(MONTH(P25)&gt;2,YEAR(P26),YEAR(P25)),2,29))=2,DATE(IF(MONTH(P25)&gt;2,YEAR(P26),YEAR(P25)),2,29),0))</f>
        <v>#NAME?</v>
      </c>
      <c r="R26" s="16" t="e">
        <f ca="1">IF(N26="","",IF(MEDIAN(P25,Q26,P26)=Q26,1,0))</f>
        <v>#NAME?</v>
      </c>
      <c r="S26" s="2" t="e">
        <f ca="1">IF(N26="","",VLOOKUP(P25,'债券信息-wind'!E:H,3,0))</f>
        <v>#NAME?</v>
      </c>
      <c r="T26" t="e">
        <f ca="1">IF(N26="","",VLOOKUP(P26,'债券信息-wind'!E:I,5,0))</f>
        <v>#NAME?</v>
      </c>
      <c r="U26" s="4" t="e">
        <f ca="1">IF(N26="","",U25-V26)</f>
        <v>#NAME?</v>
      </c>
      <c r="V26" s="2" t="e">
        <f ca="1">IF(N26="","",IF(N27="",0,VLOOKUP(O26,'债券信息-wind'!E:H,4,0)))</f>
        <v>#NAME?</v>
      </c>
      <c r="W26" t="e">
        <f t="shared" ca="1" si="25"/>
        <v>#NAME?</v>
      </c>
      <c r="Y26" t="e">
        <f t="shared" ca="1" si="6"/>
        <v>#NAME?</v>
      </c>
      <c r="Z26" s="1" t="e">
        <f ca="1">IF(Y26="","",DATE(YEAR(Z25),12/$B$19+MONTH(Z25),DAY(Z25)))</f>
        <v>#NAME?</v>
      </c>
      <c r="AA26" s="20" t="e">
        <f ca="1">IF(Y26="","",IF(MONTH(DATE(IF(MONTH(Z25)&gt;2,YEAR(Z26),YEAR(Z25)),2,29))=2,DATE(IF(MONTH(Z25)&gt;2,YEAR(Z26),YEAR(Z25)),2,29),0))</f>
        <v>#NAME?</v>
      </c>
      <c r="AB26" s="16" t="e">
        <f ca="1">IF(Y26="","",IF(MEDIAN(Z25,AA26,Z26)=AA26,1,0))</f>
        <v>#NAME?</v>
      </c>
      <c r="AC26" s="2" t="e">
        <f ca="1">IF(Y26="","",AC25)</f>
        <v>#NAME?</v>
      </c>
      <c r="AD26" t="e">
        <f ca="1">IF(Y26="","",IF(AND($B$17="Y",AB26=1),YEARFRAC(Z25+1,Z26,$B$16)*AE25*AC26/100,YEARFRAC(Z25,Z26,$B$16)*AE25*AC26/100))</f>
        <v>#NAME?</v>
      </c>
      <c r="AE26" t="e">
        <f ca="1">IF(Y26="","",AE25-AF26)</f>
        <v>#NAME?</v>
      </c>
      <c r="AF26" t="e">
        <f t="shared" ca="1" si="18"/>
        <v>#NAME?</v>
      </c>
      <c r="AG26" t="e">
        <f t="shared" ca="1" si="19"/>
        <v>#NAME?</v>
      </c>
    </row>
    <row r="27" spans="1:33">
      <c r="A27" t="s">
        <v>162</v>
      </c>
      <c r="B27" s="16" t="e">
        <f ca="1">IF(ROUND(B26*B19,0)=0,1,ROUND(B26*B19,0))-B21</f>
        <v>#NAME?</v>
      </c>
      <c r="I27" s="20" t="e">
        <f t="shared" ca="1" si="7"/>
        <v>#NAME?</v>
      </c>
      <c r="J27" s="20" t="e">
        <f t="shared" ca="1" si="8"/>
        <v>#NAME?</v>
      </c>
      <c r="K27" t="e">
        <f t="shared" ca="1" si="9"/>
        <v>#NAME?</v>
      </c>
      <c r="L27" t="e">
        <f t="shared" ca="1" si="10"/>
        <v>#NAME?</v>
      </c>
      <c r="N27" t="e">
        <f t="shared" ca="1" si="3"/>
        <v>#NAME?</v>
      </c>
      <c r="O27" s="20" t="e">
        <f ca="1">IF(N27="","",VLOOKUP(P26,'债券信息-wind'!E:H,2,0))</f>
        <v>#NAME?</v>
      </c>
      <c r="P27" s="20" t="e">
        <f t="shared" ca="1" si="20"/>
        <v>#NAME?</v>
      </c>
      <c r="Q27" s="20" t="e">
        <f t="shared" ca="1" si="22"/>
        <v>#NAME?</v>
      </c>
      <c r="R27" s="16" t="e">
        <f t="shared" ca="1" si="23"/>
        <v>#NAME?</v>
      </c>
      <c r="S27" s="2" t="e">
        <f ca="1">IF(N27="","",VLOOKUP(P26,'债券信息-wind'!E:H,3,0))</f>
        <v>#NAME?</v>
      </c>
      <c r="T27" t="e">
        <f ca="1">IF(N27="","",VLOOKUP(P27,'债券信息-wind'!E:I,5,0))</f>
        <v>#NAME?</v>
      </c>
      <c r="U27" s="4" t="e">
        <f t="shared" ca="1" si="24"/>
        <v>#NAME?</v>
      </c>
      <c r="V27" s="2" t="e">
        <f ca="1">IF(N27="","",IF(N28="",0,VLOOKUP(O27,'债券信息-wind'!E:H,4,0)))</f>
        <v>#NAME?</v>
      </c>
      <c r="W27" t="e">
        <f t="shared" ca="1" si="25"/>
        <v>#NAME?</v>
      </c>
      <c r="Y27" t="e">
        <f t="shared" ca="1" si="6"/>
        <v>#NAME?</v>
      </c>
      <c r="Z27" s="1" t="e">
        <f t="shared" ca="1" si="13"/>
        <v>#NAME?</v>
      </c>
      <c r="AA27" s="20" t="e">
        <f t="shared" ca="1" si="14"/>
        <v>#NAME?</v>
      </c>
      <c r="AB27" s="16" t="e">
        <f t="shared" ca="1" si="15"/>
        <v>#NAME?</v>
      </c>
      <c r="AC27" s="2" t="e">
        <f t="shared" ca="1" si="21"/>
        <v>#NAME?</v>
      </c>
      <c r="AD27" t="e">
        <f t="shared" ca="1" si="16"/>
        <v>#NAME?</v>
      </c>
      <c r="AE27" t="e">
        <f t="shared" ca="1" si="17"/>
        <v>#NAME?</v>
      </c>
      <c r="AF27" t="e">
        <f t="shared" ca="1" si="18"/>
        <v>#NAME?</v>
      </c>
      <c r="AG27" t="e">
        <f t="shared" ca="1" si="19"/>
        <v>#NAME?</v>
      </c>
    </row>
    <row r="28" spans="1:33">
      <c r="I28" s="20" t="e">
        <f t="shared" ca="1" si="7"/>
        <v>#NAME?</v>
      </c>
      <c r="J28" s="20" t="e">
        <f t="shared" ca="1" si="8"/>
        <v>#NAME?</v>
      </c>
      <c r="K28" t="e">
        <f t="shared" ca="1" si="9"/>
        <v>#NAME?</v>
      </c>
      <c r="L28" t="e">
        <f t="shared" ca="1" si="10"/>
        <v>#NAME?</v>
      </c>
      <c r="N28" t="e">
        <f t="shared" ca="1" si="3"/>
        <v>#NAME?</v>
      </c>
      <c r="O28" s="20" t="e">
        <f ca="1">IF(N28="","",VLOOKUP(P27,'债券信息-wind'!E:H,2,0))</f>
        <v>#NAME?</v>
      </c>
      <c r="P28" s="20" t="e">
        <f t="shared" ca="1" si="20"/>
        <v>#NAME?</v>
      </c>
      <c r="Q28" s="20" t="e">
        <f t="shared" ca="1" si="22"/>
        <v>#NAME?</v>
      </c>
      <c r="R28" s="16" t="e">
        <f t="shared" ca="1" si="23"/>
        <v>#NAME?</v>
      </c>
      <c r="S28" s="2" t="e">
        <f ca="1">IF(N28="","",VLOOKUP(P27,'债券信息-wind'!E:H,3,0))</f>
        <v>#NAME?</v>
      </c>
      <c r="T28" t="e">
        <f ca="1">IF(N28="","",VLOOKUP(P28,'债券信息-wind'!E:I,5,0))</f>
        <v>#NAME?</v>
      </c>
      <c r="U28" s="4" t="e">
        <f t="shared" ca="1" si="24"/>
        <v>#NAME?</v>
      </c>
      <c r="V28" s="2" t="e">
        <f ca="1">IF(N28="","",IF(N29="",0,VLOOKUP(O28,'债券信息-wind'!E:H,4,0)))</f>
        <v>#NAME?</v>
      </c>
      <c r="W28" t="e">
        <f t="shared" ca="1" si="25"/>
        <v>#NAME?</v>
      </c>
      <c r="Y28" t="e">
        <f t="shared" ca="1" si="6"/>
        <v>#NAME?</v>
      </c>
      <c r="Z28" s="1" t="e">
        <f t="shared" ca="1" si="13"/>
        <v>#NAME?</v>
      </c>
      <c r="AA28" s="20" t="e">
        <f t="shared" ca="1" si="14"/>
        <v>#NAME?</v>
      </c>
      <c r="AB28" s="16" t="e">
        <f t="shared" ca="1" si="15"/>
        <v>#NAME?</v>
      </c>
      <c r="AC28" s="2" t="e">
        <f t="shared" ca="1" si="21"/>
        <v>#NAME?</v>
      </c>
      <c r="AD28" t="e">
        <f t="shared" ca="1" si="16"/>
        <v>#NAME?</v>
      </c>
      <c r="AE28" t="e">
        <f t="shared" ca="1" si="17"/>
        <v>#NAME?</v>
      </c>
      <c r="AF28" t="e">
        <f t="shared" ca="1" si="18"/>
        <v>#NAME?</v>
      </c>
      <c r="AG28" t="e">
        <f t="shared" ca="1" si="19"/>
        <v>#NAME?</v>
      </c>
    </row>
    <row r="29" spans="1:33">
      <c r="A29" s="33" t="s">
        <v>166</v>
      </c>
      <c r="I29" s="20" t="e">
        <f t="shared" ca="1" si="7"/>
        <v>#NAME?</v>
      </c>
      <c r="J29" s="20" t="e">
        <f t="shared" ca="1" si="8"/>
        <v>#NAME?</v>
      </c>
      <c r="K29" t="e">
        <f t="shared" ca="1" si="9"/>
        <v>#NAME?</v>
      </c>
      <c r="L29" t="e">
        <f t="shared" ca="1" si="10"/>
        <v>#NAME?</v>
      </c>
      <c r="N29" t="e">
        <f t="shared" ca="1" si="3"/>
        <v>#NAME?</v>
      </c>
      <c r="O29" s="20" t="e">
        <f ca="1">IF(N29="","",VLOOKUP(P28,'债券信息-wind'!E:H,2,0))</f>
        <v>#NAME?</v>
      </c>
      <c r="P29" s="20" t="e">
        <f t="shared" ca="1" si="20"/>
        <v>#NAME?</v>
      </c>
      <c r="Q29" s="20" t="e">
        <f t="shared" ca="1" si="22"/>
        <v>#NAME?</v>
      </c>
      <c r="R29" s="16" t="e">
        <f t="shared" ca="1" si="23"/>
        <v>#NAME?</v>
      </c>
      <c r="S29" s="2" t="e">
        <f ca="1">IF(N29="","",VLOOKUP(P28,'债券信息-wind'!E:H,3,0))</f>
        <v>#NAME?</v>
      </c>
      <c r="T29" t="e">
        <f ca="1">IF(N29="","",VLOOKUP(P29,'债券信息-wind'!E:I,5,0))</f>
        <v>#NAME?</v>
      </c>
      <c r="U29" s="4" t="e">
        <f t="shared" ca="1" si="24"/>
        <v>#NAME?</v>
      </c>
      <c r="V29" s="2" t="e">
        <f ca="1">IF(N29="","",IF(N30="",0,VLOOKUP(O29,'债券信息-wind'!E:H,4,0)))</f>
        <v>#NAME?</v>
      </c>
      <c r="W29" t="e">
        <f t="shared" ca="1" si="25"/>
        <v>#NAME?</v>
      </c>
      <c r="Y29" t="e">
        <f t="shared" ca="1" si="6"/>
        <v>#NAME?</v>
      </c>
      <c r="Z29" s="1" t="e">
        <f t="shared" ca="1" si="13"/>
        <v>#NAME?</v>
      </c>
      <c r="AA29" s="20" t="e">
        <f t="shared" ca="1" si="14"/>
        <v>#NAME?</v>
      </c>
      <c r="AB29" s="16" t="e">
        <f t="shared" ca="1" si="15"/>
        <v>#NAME?</v>
      </c>
      <c r="AC29" s="2" t="e">
        <f t="shared" ca="1" si="21"/>
        <v>#NAME?</v>
      </c>
      <c r="AD29" t="e">
        <f t="shared" ca="1" si="16"/>
        <v>#NAME?</v>
      </c>
      <c r="AE29" t="e">
        <f t="shared" ca="1" si="17"/>
        <v>#NAME?</v>
      </c>
      <c r="AF29" t="e">
        <f t="shared" ca="1" si="18"/>
        <v>#NAME?</v>
      </c>
      <c r="AG29" t="e">
        <f t="shared" ca="1" si="19"/>
        <v>#NAME?</v>
      </c>
    </row>
    <row r="30" spans="1:33">
      <c r="A30" t="s">
        <v>183</v>
      </c>
      <c r="B30" s="2"/>
      <c r="I30" s="20" t="e">
        <f t="shared" ca="1" si="7"/>
        <v>#NAME?</v>
      </c>
      <c r="J30" s="20" t="e">
        <f t="shared" ca="1" si="8"/>
        <v>#NAME?</v>
      </c>
      <c r="K30" t="e">
        <f t="shared" ca="1" si="9"/>
        <v>#NAME?</v>
      </c>
      <c r="L30" t="e">
        <f t="shared" ca="1" si="10"/>
        <v>#NAME?</v>
      </c>
      <c r="N30" t="e">
        <f t="shared" ca="1" si="3"/>
        <v>#NAME?</v>
      </c>
      <c r="O30" s="20" t="e">
        <f ca="1">IF(N30="","",VLOOKUP(P29,'债券信息-wind'!E:H,2,0))</f>
        <v>#NAME?</v>
      </c>
      <c r="P30" s="20" t="e">
        <f t="shared" ca="1" si="20"/>
        <v>#NAME?</v>
      </c>
      <c r="Q30" s="20" t="e">
        <f t="shared" ca="1" si="22"/>
        <v>#NAME?</v>
      </c>
      <c r="R30" s="16" t="e">
        <f t="shared" ca="1" si="23"/>
        <v>#NAME?</v>
      </c>
      <c r="S30" s="2" t="e">
        <f ca="1">IF(N30="","",VLOOKUP(P29,'债券信息-wind'!E:H,3,0))</f>
        <v>#NAME?</v>
      </c>
      <c r="T30" t="e">
        <f ca="1">IF(N30="","",VLOOKUP(P30,'债券信息-wind'!E:I,5,0))</f>
        <v>#NAME?</v>
      </c>
      <c r="U30" s="4" t="e">
        <f t="shared" ca="1" si="24"/>
        <v>#NAME?</v>
      </c>
      <c r="V30" s="2" t="e">
        <f ca="1">IF(N30="","",IF(N31="",0,VLOOKUP(O30,'债券信息-wind'!E:H,4,0)))</f>
        <v>#NAME?</v>
      </c>
      <c r="W30" t="e">
        <f t="shared" ca="1" si="25"/>
        <v>#NAME?</v>
      </c>
      <c r="Y30" t="e">
        <f t="shared" ca="1" si="6"/>
        <v>#NAME?</v>
      </c>
      <c r="Z30" s="1" t="e">
        <f t="shared" ca="1" si="13"/>
        <v>#NAME?</v>
      </c>
      <c r="AA30" s="20" t="e">
        <f t="shared" ca="1" si="14"/>
        <v>#NAME?</v>
      </c>
      <c r="AB30" s="16" t="e">
        <f t="shared" ca="1" si="15"/>
        <v>#NAME?</v>
      </c>
      <c r="AC30" s="2" t="e">
        <f t="shared" ca="1" si="21"/>
        <v>#NAME?</v>
      </c>
      <c r="AD30" t="e">
        <f t="shared" ca="1" si="16"/>
        <v>#NAME?</v>
      </c>
      <c r="AE30" t="e">
        <f t="shared" ca="1" si="17"/>
        <v>#NAME?</v>
      </c>
      <c r="AF30" t="e">
        <f t="shared" ca="1" si="18"/>
        <v>#NAME?</v>
      </c>
      <c r="AG30" t="e">
        <f t="shared" ca="1" si="19"/>
        <v>#NAME?</v>
      </c>
    </row>
    <row r="31" spans="1:33">
      <c r="A31" s="33" t="s">
        <v>184</v>
      </c>
      <c r="I31" s="20" t="e">
        <f t="shared" ca="1" si="7"/>
        <v>#NAME?</v>
      </c>
      <c r="J31" s="20" t="e">
        <f t="shared" ca="1" si="8"/>
        <v>#NAME?</v>
      </c>
      <c r="K31" t="e">
        <f t="shared" ca="1" si="9"/>
        <v>#NAME?</v>
      </c>
      <c r="L31" t="e">
        <f t="shared" ca="1" si="10"/>
        <v>#NAME?</v>
      </c>
      <c r="N31" t="e">
        <f t="shared" ca="1" si="3"/>
        <v>#NAME?</v>
      </c>
      <c r="O31" s="20" t="e">
        <f ca="1">IF(N31="","",VLOOKUP(P30,'债券信息-wind'!E:H,2,0))</f>
        <v>#NAME?</v>
      </c>
      <c r="P31" s="20" t="e">
        <f t="shared" ca="1" si="20"/>
        <v>#NAME?</v>
      </c>
      <c r="Q31" s="20" t="e">
        <f t="shared" ca="1" si="22"/>
        <v>#NAME?</v>
      </c>
      <c r="R31" s="16" t="e">
        <f t="shared" ca="1" si="23"/>
        <v>#NAME?</v>
      </c>
      <c r="S31" s="2" t="e">
        <f ca="1">IF(N31="","",VLOOKUP(P30,'债券信息-wind'!E:H,3,0))</f>
        <v>#NAME?</v>
      </c>
      <c r="T31" t="e">
        <f ca="1">IF(N31="","",VLOOKUP(P31,'债券信息-wind'!E:I,5,0))</f>
        <v>#NAME?</v>
      </c>
      <c r="U31" s="4" t="e">
        <f t="shared" ca="1" si="24"/>
        <v>#NAME?</v>
      </c>
      <c r="V31" s="2" t="e">
        <f ca="1">IF(N31="","",IF(N32="",0,VLOOKUP(O31,'债券信息-wind'!E:H,4,0)))</f>
        <v>#NAME?</v>
      </c>
      <c r="W31" t="e">
        <f t="shared" ca="1" si="25"/>
        <v>#NAME?</v>
      </c>
      <c r="Y31" t="e">
        <f t="shared" ca="1" si="6"/>
        <v>#NAME?</v>
      </c>
      <c r="Z31" s="1" t="e">
        <f t="shared" ca="1" si="13"/>
        <v>#NAME?</v>
      </c>
      <c r="AA31" s="20" t="e">
        <f t="shared" ca="1" si="14"/>
        <v>#NAME?</v>
      </c>
      <c r="AB31" s="16" t="e">
        <f t="shared" ca="1" si="15"/>
        <v>#NAME?</v>
      </c>
      <c r="AC31" s="2" t="e">
        <f t="shared" ca="1" si="21"/>
        <v>#NAME?</v>
      </c>
      <c r="AD31" t="e">
        <f t="shared" ca="1" si="16"/>
        <v>#NAME?</v>
      </c>
      <c r="AE31" t="e">
        <f t="shared" ca="1" si="17"/>
        <v>#NAME?</v>
      </c>
      <c r="AF31" t="e">
        <f t="shared" ca="1" si="18"/>
        <v>#NAME?</v>
      </c>
      <c r="AG31" t="e">
        <f t="shared" ca="1" si="19"/>
        <v>#NAME?</v>
      </c>
    </row>
    <row r="32" spans="1:33">
      <c r="I32" s="20" t="e">
        <f t="shared" ca="1" si="7"/>
        <v>#NAME?</v>
      </c>
      <c r="J32" s="20" t="e">
        <f t="shared" ca="1" si="8"/>
        <v>#NAME?</v>
      </c>
      <c r="K32" t="e">
        <f t="shared" ca="1" si="9"/>
        <v>#NAME?</v>
      </c>
      <c r="L32" t="e">
        <f t="shared" ca="1" si="10"/>
        <v>#NAME?</v>
      </c>
      <c r="N32" t="e">
        <f t="shared" ca="1" si="3"/>
        <v>#NAME?</v>
      </c>
      <c r="O32" s="20" t="e">
        <f ca="1">IF(N32="","",VLOOKUP(P31,'债券信息-wind'!E:H,2,0))</f>
        <v>#NAME?</v>
      </c>
      <c r="P32" s="20" t="e">
        <f t="shared" ca="1" si="20"/>
        <v>#NAME?</v>
      </c>
      <c r="Q32" s="20" t="e">
        <f t="shared" ca="1" si="22"/>
        <v>#NAME?</v>
      </c>
      <c r="R32" s="16" t="e">
        <f t="shared" ca="1" si="23"/>
        <v>#NAME?</v>
      </c>
      <c r="S32" s="2" t="e">
        <f ca="1">IF(N32="","",VLOOKUP(P31,'债券信息-wind'!E:H,3,0))</f>
        <v>#NAME?</v>
      </c>
      <c r="T32" t="e">
        <f ca="1">IF(N32="","",VLOOKUP(P32,'债券信息-wind'!E:I,5,0))</f>
        <v>#NAME?</v>
      </c>
      <c r="U32" s="4" t="e">
        <f t="shared" ca="1" si="24"/>
        <v>#NAME?</v>
      </c>
      <c r="V32" s="2" t="e">
        <f ca="1">IF(N32="","",IF(N33="",0,VLOOKUP(O32,'债券信息-wind'!E:H,4,0)))</f>
        <v>#NAME?</v>
      </c>
      <c r="W32" t="e">
        <f t="shared" ca="1" si="25"/>
        <v>#NAME?</v>
      </c>
      <c r="Y32" t="e">
        <f t="shared" ca="1" si="6"/>
        <v>#NAME?</v>
      </c>
      <c r="Z32" s="1" t="e">
        <f t="shared" ca="1" si="13"/>
        <v>#NAME?</v>
      </c>
      <c r="AA32" s="20" t="e">
        <f t="shared" ca="1" si="14"/>
        <v>#NAME?</v>
      </c>
      <c r="AB32" s="16" t="e">
        <f t="shared" ca="1" si="15"/>
        <v>#NAME?</v>
      </c>
      <c r="AC32" s="2" t="e">
        <f t="shared" ca="1" si="21"/>
        <v>#NAME?</v>
      </c>
      <c r="AD32" t="e">
        <f t="shared" ca="1" si="16"/>
        <v>#NAME?</v>
      </c>
      <c r="AE32" t="e">
        <f t="shared" ca="1" si="17"/>
        <v>#NAME?</v>
      </c>
      <c r="AF32" t="e">
        <f t="shared" ca="1" si="18"/>
        <v>#NAME?</v>
      </c>
      <c r="AG32" t="e">
        <f t="shared" ca="1" si="19"/>
        <v>#NAME?</v>
      </c>
    </row>
    <row r="33" spans="9:33">
      <c r="I33" s="20" t="e">
        <f t="shared" ca="1" si="7"/>
        <v>#NAME?</v>
      </c>
      <c r="J33" s="20" t="e">
        <f t="shared" ca="1" si="8"/>
        <v>#NAME?</v>
      </c>
      <c r="K33" t="e">
        <f t="shared" ca="1" si="9"/>
        <v>#NAME?</v>
      </c>
      <c r="L33" t="e">
        <f t="shared" ca="1" si="10"/>
        <v>#NAME?</v>
      </c>
      <c r="N33" t="e">
        <f t="shared" ca="1" si="3"/>
        <v>#NAME?</v>
      </c>
      <c r="O33" s="20" t="e">
        <f ca="1">IF(N33="","",VLOOKUP(P32,'债券信息-wind'!E:H,2,0))</f>
        <v>#NAME?</v>
      </c>
      <c r="P33" s="20" t="e">
        <f t="shared" ca="1" si="20"/>
        <v>#NAME?</v>
      </c>
      <c r="Q33" s="20" t="e">
        <f t="shared" ca="1" si="22"/>
        <v>#NAME?</v>
      </c>
      <c r="R33" s="16" t="e">
        <f t="shared" ca="1" si="23"/>
        <v>#NAME?</v>
      </c>
      <c r="S33" s="2" t="e">
        <f ca="1">IF(N33="","",VLOOKUP(P32,'债券信息-wind'!E:H,3,0))</f>
        <v>#NAME?</v>
      </c>
      <c r="T33" t="e">
        <f ca="1">IF(N33="","",VLOOKUP(P33,'债券信息-wind'!E:I,5,0))</f>
        <v>#NAME?</v>
      </c>
      <c r="U33" s="4" t="e">
        <f t="shared" ca="1" si="24"/>
        <v>#NAME?</v>
      </c>
      <c r="V33" s="2" t="e">
        <f ca="1">IF(N33="","",IF(N34="",0,VLOOKUP(O33,'债券信息-wind'!E:H,4,0)))</f>
        <v>#NAME?</v>
      </c>
      <c r="W33" t="e">
        <f t="shared" ca="1" si="25"/>
        <v>#NAME?</v>
      </c>
      <c r="Y33" t="e">
        <f t="shared" ca="1" si="6"/>
        <v>#NAME?</v>
      </c>
      <c r="Z33" s="1" t="e">
        <f t="shared" ca="1" si="13"/>
        <v>#NAME?</v>
      </c>
      <c r="AA33" s="20" t="e">
        <f t="shared" ca="1" si="14"/>
        <v>#NAME?</v>
      </c>
      <c r="AB33" s="16" t="e">
        <f t="shared" ca="1" si="15"/>
        <v>#NAME?</v>
      </c>
      <c r="AC33" s="2" t="e">
        <f t="shared" ca="1" si="21"/>
        <v>#NAME?</v>
      </c>
      <c r="AD33" t="e">
        <f t="shared" ca="1" si="16"/>
        <v>#NAME?</v>
      </c>
      <c r="AE33" t="e">
        <f t="shared" ca="1" si="17"/>
        <v>#NAME?</v>
      </c>
      <c r="AF33" t="e">
        <f t="shared" ca="1" si="18"/>
        <v>#NAME?</v>
      </c>
      <c r="AG33" t="e">
        <f t="shared" ca="1" si="19"/>
        <v>#NAME?</v>
      </c>
    </row>
    <row r="34" spans="9:33">
      <c r="I34" s="20" t="e">
        <f t="shared" ca="1" si="7"/>
        <v>#NAME?</v>
      </c>
      <c r="J34" s="20" t="e">
        <f t="shared" ca="1" si="8"/>
        <v>#NAME?</v>
      </c>
      <c r="K34" t="e">
        <f t="shared" ca="1" si="9"/>
        <v>#NAME?</v>
      </c>
      <c r="L34" t="e">
        <f t="shared" ca="1" si="10"/>
        <v>#NAME?</v>
      </c>
      <c r="N34" t="e">
        <f t="shared" ca="1" si="3"/>
        <v>#NAME?</v>
      </c>
      <c r="O34" s="20" t="e">
        <f ca="1">IF(N34="","",VLOOKUP(P33,'债券信息-wind'!E:H,2,0))</f>
        <v>#NAME?</v>
      </c>
      <c r="P34" s="20" t="e">
        <f t="shared" ca="1" si="20"/>
        <v>#NAME?</v>
      </c>
      <c r="Q34" s="20" t="e">
        <f t="shared" ca="1" si="22"/>
        <v>#NAME?</v>
      </c>
      <c r="R34" s="16" t="e">
        <f t="shared" ca="1" si="23"/>
        <v>#NAME?</v>
      </c>
      <c r="S34" s="2" t="e">
        <f ca="1">IF(N34="","",VLOOKUP(P33,'债券信息-wind'!E:H,3,0))</f>
        <v>#NAME?</v>
      </c>
      <c r="T34" t="e">
        <f ca="1">IF(N34="","",VLOOKUP(P34,'债券信息-wind'!E:I,5,0))</f>
        <v>#NAME?</v>
      </c>
      <c r="U34" s="4" t="e">
        <f t="shared" ca="1" si="24"/>
        <v>#NAME?</v>
      </c>
      <c r="V34" s="2" t="e">
        <f ca="1">IF(N34="","",IF(N35="",0,VLOOKUP(O34,'债券信息-wind'!E:H,4,0)))</f>
        <v>#NAME?</v>
      </c>
      <c r="W34" t="e">
        <f t="shared" ca="1" si="25"/>
        <v>#NAME?</v>
      </c>
      <c r="Y34" t="e">
        <f t="shared" ca="1" si="6"/>
        <v>#NAME?</v>
      </c>
      <c r="Z34" s="1" t="e">
        <f t="shared" ca="1" si="13"/>
        <v>#NAME?</v>
      </c>
      <c r="AA34" s="20" t="e">
        <f t="shared" ca="1" si="14"/>
        <v>#NAME?</v>
      </c>
      <c r="AB34" s="16" t="e">
        <f t="shared" ca="1" si="15"/>
        <v>#NAME?</v>
      </c>
      <c r="AC34" s="2" t="e">
        <f t="shared" ca="1" si="21"/>
        <v>#NAME?</v>
      </c>
      <c r="AD34" t="e">
        <f t="shared" ca="1" si="16"/>
        <v>#NAME?</v>
      </c>
      <c r="AE34" t="e">
        <f t="shared" ca="1" si="17"/>
        <v>#NAME?</v>
      </c>
      <c r="AF34" t="e">
        <f t="shared" ca="1" si="18"/>
        <v>#NAME?</v>
      </c>
      <c r="AG34" t="e">
        <f t="shared" ca="1" si="19"/>
        <v>#NAME?</v>
      </c>
    </row>
    <row r="35" spans="9:33">
      <c r="I35" s="20" t="e">
        <f t="shared" ca="1" si="7"/>
        <v>#NAME?</v>
      </c>
      <c r="J35" s="20" t="e">
        <f t="shared" ca="1" si="8"/>
        <v>#NAME?</v>
      </c>
      <c r="K35" t="e">
        <f t="shared" ca="1" si="9"/>
        <v>#NAME?</v>
      </c>
      <c r="L35" t="e">
        <f t="shared" ca="1" si="10"/>
        <v>#NAME?</v>
      </c>
      <c r="N35" t="e">
        <f t="shared" ca="1" si="3"/>
        <v>#NAME?</v>
      </c>
      <c r="O35" s="20" t="e">
        <f ca="1">IF(N35="","",VLOOKUP(P34,'债券信息-wind'!E:H,2,0))</f>
        <v>#NAME?</v>
      </c>
      <c r="P35" s="20" t="e">
        <f t="shared" ca="1" si="20"/>
        <v>#NAME?</v>
      </c>
      <c r="Q35" s="20" t="e">
        <f t="shared" ca="1" si="22"/>
        <v>#NAME?</v>
      </c>
      <c r="R35" s="16" t="e">
        <f t="shared" ca="1" si="23"/>
        <v>#NAME?</v>
      </c>
      <c r="S35" s="2" t="e">
        <f ca="1">IF(N35="","",VLOOKUP(P34,'债券信息-wind'!E:H,3,0))</f>
        <v>#NAME?</v>
      </c>
      <c r="T35" t="e">
        <f ca="1">IF(N35="","",VLOOKUP(P35,'债券信息-wind'!E:I,5,0))</f>
        <v>#NAME?</v>
      </c>
      <c r="U35" s="4" t="e">
        <f t="shared" ca="1" si="24"/>
        <v>#NAME?</v>
      </c>
      <c r="V35" s="2" t="e">
        <f ca="1">IF(N35="","",IF(N36="",0,VLOOKUP(O35,'债券信息-wind'!E:H,4,0)))</f>
        <v>#NAME?</v>
      </c>
      <c r="W35" t="e">
        <f t="shared" ca="1" si="25"/>
        <v>#NAME?</v>
      </c>
      <c r="Y35" t="e">
        <f t="shared" ca="1" si="6"/>
        <v>#NAME?</v>
      </c>
      <c r="Z35" s="1" t="e">
        <f t="shared" ca="1" si="13"/>
        <v>#NAME?</v>
      </c>
      <c r="AA35" s="20" t="e">
        <f t="shared" ca="1" si="14"/>
        <v>#NAME?</v>
      </c>
      <c r="AB35" s="16" t="e">
        <f t="shared" ca="1" si="15"/>
        <v>#NAME?</v>
      </c>
      <c r="AC35" s="2" t="e">
        <f t="shared" ca="1" si="21"/>
        <v>#NAME?</v>
      </c>
      <c r="AD35" t="e">
        <f t="shared" ca="1" si="16"/>
        <v>#NAME?</v>
      </c>
      <c r="AE35" t="e">
        <f t="shared" ca="1" si="17"/>
        <v>#NAME?</v>
      </c>
      <c r="AF35" t="e">
        <f t="shared" ca="1" si="18"/>
        <v>#NAME?</v>
      </c>
      <c r="AG35" t="e">
        <f t="shared" ca="1" si="19"/>
        <v>#NAME?</v>
      </c>
    </row>
    <row r="36" spans="9:33">
      <c r="I36" s="20" t="e">
        <f t="shared" ca="1" si="7"/>
        <v>#NAME?</v>
      </c>
      <c r="J36" s="20" t="e">
        <f t="shared" ca="1" si="8"/>
        <v>#NAME?</v>
      </c>
      <c r="K36" t="e">
        <f t="shared" ca="1" si="9"/>
        <v>#NAME?</v>
      </c>
      <c r="L36" t="e">
        <f t="shared" ca="1" si="10"/>
        <v>#NAME?</v>
      </c>
      <c r="N36" t="e">
        <f t="shared" ca="1" si="3"/>
        <v>#NAME?</v>
      </c>
      <c r="O36" s="20" t="e">
        <f ca="1">IF(N36="","",VLOOKUP(P35,'债券信息-wind'!E:H,2,0))</f>
        <v>#NAME?</v>
      </c>
      <c r="P36" s="20" t="e">
        <f t="shared" ca="1" si="20"/>
        <v>#NAME?</v>
      </c>
      <c r="Q36" s="20" t="e">
        <f t="shared" ca="1" si="22"/>
        <v>#NAME?</v>
      </c>
      <c r="R36" s="16" t="e">
        <f t="shared" ca="1" si="23"/>
        <v>#NAME?</v>
      </c>
      <c r="S36" s="2" t="e">
        <f ca="1">IF(N36="","",VLOOKUP(P35,'债券信息-wind'!E:H,3,0))</f>
        <v>#NAME?</v>
      </c>
      <c r="T36" t="e">
        <f ca="1">IF(N36="","",VLOOKUP(P36,'债券信息-wind'!E:I,5,0))</f>
        <v>#NAME?</v>
      </c>
      <c r="U36" s="4" t="e">
        <f t="shared" ca="1" si="24"/>
        <v>#NAME?</v>
      </c>
      <c r="V36" s="2" t="e">
        <f ca="1">IF(N36="","",IF(N37="",0,VLOOKUP(O36,'债券信息-wind'!E:H,4,0)))</f>
        <v>#NAME?</v>
      </c>
      <c r="W36" t="e">
        <f t="shared" ca="1" si="25"/>
        <v>#NAME?</v>
      </c>
      <c r="Y36" t="e">
        <f t="shared" ca="1" si="6"/>
        <v>#NAME?</v>
      </c>
      <c r="Z36" s="1" t="e">
        <f t="shared" ca="1" si="13"/>
        <v>#NAME?</v>
      </c>
      <c r="AA36" s="20" t="e">
        <f t="shared" ca="1" si="14"/>
        <v>#NAME?</v>
      </c>
      <c r="AB36" s="16" t="e">
        <f t="shared" ca="1" si="15"/>
        <v>#NAME?</v>
      </c>
      <c r="AC36" s="2" t="e">
        <f t="shared" ca="1" si="21"/>
        <v>#NAME?</v>
      </c>
      <c r="AD36" t="e">
        <f t="shared" ca="1" si="16"/>
        <v>#NAME?</v>
      </c>
      <c r="AE36" t="e">
        <f t="shared" ca="1" si="17"/>
        <v>#NAME?</v>
      </c>
      <c r="AF36" t="e">
        <f t="shared" ca="1" si="18"/>
        <v>#NAME?</v>
      </c>
      <c r="AG36" t="e">
        <f t="shared" ca="1" si="19"/>
        <v>#NAME?</v>
      </c>
    </row>
    <row r="37" spans="9:33">
      <c r="I37" s="20" t="e">
        <f t="shared" ca="1" si="7"/>
        <v>#NAME?</v>
      </c>
      <c r="J37" s="20" t="e">
        <f t="shared" ca="1" si="8"/>
        <v>#NAME?</v>
      </c>
      <c r="K37" t="e">
        <f t="shared" ca="1" si="9"/>
        <v>#NAME?</v>
      </c>
      <c r="L37" t="e">
        <f t="shared" ca="1" si="10"/>
        <v>#NAME?</v>
      </c>
      <c r="N37" t="e">
        <f t="shared" ca="1" si="3"/>
        <v>#NAME?</v>
      </c>
      <c r="O37" s="20" t="e">
        <f ca="1">IF(N37="","",VLOOKUP(P36,'债券信息-wind'!E:H,2,0))</f>
        <v>#NAME?</v>
      </c>
      <c r="P37" s="20" t="e">
        <f t="shared" ca="1" si="20"/>
        <v>#NAME?</v>
      </c>
      <c r="Q37" s="20" t="e">
        <f t="shared" ca="1" si="22"/>
        <v>#NAME?</v>
      </c>
      <c r="R37" s="16" t="e">
        <f t="shared" ca="1" si="23"/>
        <v>#NAME?</v>
      </c>
      <c r="S37" s="2" t="e">
        <f ca="1">IF(N37="","",VLOOKUP(P36,'债券信息-wind'!E:H,3,0))</f>
        <v>#NAME?</v>
      </c>
      <c r="T37" t="e">
        <f ca="1">IF(N37="","",VLOOKUP(P37,'债券信息-wind'!E:I,5,0))</f>
        <v>#NAME?</v>
      </c>
      <c r="U37" s="4" t="e">
        <f t="shared" ca="1" si="24"/>
        <v>#NAME?</v>
      </c>
      <c r="V37" s="2" t="e">
        <f ca="1">IF(N37="","",IF(N38="",0,VLOOKUP(O37,'债券信息-wind'!E:H,4,0)))</f>
        <v>#NAME?</v>
      </c>
      <c r="W37" t="e">
        <f t="shared" ca="1" si="25"/>
        <v>#NAME?</v>
      </c>
      <c r="Y37" t="e">
        <f t="shared" ca="1" si="6"/>
        <v>#NAME?</v>
      </c>
      <c r="Z37" s="1" t="e">
        <f t="shared" ca="1" si="13"/>
        <v>#NAME?</v>
      </c>
      <c r="AA37" s="20" t="e">
        <f t="shared" ca="1" si="14"/>
        <v>#NAME?</v>
      </c>
      <c r="AB37" s="16" t="e">
        <f t="shared" ca="1" si="15"/>
        <v>#NAME?</v>
      </c>
      <c r="AC37" s="2" t="e">
        <f t="shared" ca="1" si="21"/>
        <v>#NAME?</v>
      </c>
      <c r="AD37" t="e">
        <f t="shared" ca="1" si="16"/>
        <v>#NAME?</v>
      </c>
      <c r="AE37" t="e">
        <f t="shared" ca="1" si="17"/>
        <v>#NAME?</v>
      </c>
      <c r="AF37" t="e">
        <f t="shared" ca="1" si="18"/>
        <v>#NAME?</v>
      </c>
      <c r="AG37" t="e">
        <f t="shared" ca="1" si="19"/>
        <v>#NAME?</v>
      </c>
    </row>
    <row r="38" spans="9:33">
      <c r="I38" s="20" t="e">
        <f t="shared" ca="1" si="7"/>
        <v>#NAME?</v>
      </c>
      <c r="J38" s="20" t="e">
        <f t="shared" ca="1" si="8"/>
        <v>#NAME?</v>
      </c>
      <c r="K38" t="e">
        <f t="shared" ca="1" si="9"/>
        <v>#NAME?</v>
      </c>
      <c r="L38" t="e">
        <f t="shared" ca="1" si="10"/>
        <v>#NAME?</v>
      </c>
      <c r="N38" t="e">
        <f t="shared" ca="1" si="3"/>
        <v>#NAME?</v>
      </c>
      <c r="O38" s="20" t="e">
        <f ca="1">IF(N38="","",VLOOKUP(P37,'债券信息-wind'!E:H,2,0))</f>
        <v>#NAME?</v>
      </c>
      <c r="P38" s="20" t="e">
        <f t="shared" ca="1" si="20"/>
        <v>#NAME?</v>
      </c>
      <c r="Q38" s="20" t="e">
        <f t="shared" ca="1" si="22"/>
        <v>#NAME?</v>
      </c>
      <c r="R38" s="16" t="e">
        <f t="shared" ca="1" si="23"/>
        <v>#NAME?</v>
      </c>
      <c r="S38" s="2" t="e">
        <f ca="1">IF(N38="","",VLOOKUP(P37,'债券信息-wind'!E:H,3,0))</f>
        <v>#NAME?</v>
      </c>
      <c r="T38" t="e">
        <f ca="1">IF(N38="","",VLOOKUP(P38,'债券信息-wind'!E:I,5,0))</f>
        <v>#NAME?</v>
      </c>
      <c r="U38" s="4" t="e">
        <f t="shared" ca="1" si="24"/>
        <v>#NAME?</v>
      </c>
      <c r="V38" s="2" t="e">
        <f ca="1">IF(N38="","",IF(N39="",0,VLOOKUP(O38,'债券信息-wind'!E:H,4,0)))</f>
        <v>#NAME?</v>
      </c>
      <c r="W38" t="e">
        <f t="shared" ca="1" si="25"/>
        <v>#NAME?</v>
      </c>
      <c r="Y38" t="e">
        <f t="shared" ca="1" si="6"/>
        <v>#NAME?</v>
      </c>
      <c r="Z38" s="1" t="e">
        <f t="shared" ca="1" si="13"/>
        <v>#NAME?</v>
      </c>
      <c r="AA38" s="20" t="e">
        <f t="shared" ca="1" si="14"/>
        <v>#NAME?</v>
      </c>
      <c r="AB38" s="16" t="e">
        <f t="shared" ca="1" si="15"/>
        <v>#NAME?</v>
      </c>
      <c r="AC38" s="2" t="e">
        <f t="shared" ca="1" si="21"/>
        <v>#NAME?</v>
      </c>
      <c r="AD38" t="e">
        <f t="shared" ca="1" si="16"/>
        <v>#NAME?</v>
      </c>
      <c r="AE38" t="e">
        <f t="shared" ca="1" si="17"/>
        <v>#NAME?</v>
      </c>
      <c r="AF38" t="e">
        <f t="shared" ca="1" si="18"/>
        <v>#NAME?</v>
      </c>
      <c r="AG38" t="e">
        <f t="shared" ca="1" si="19"/>
        <v>#NAME?</v>
      </c>
    </row>
    <row r="39" spans="9:33">
      <c r="I39" s="20" t="e">
        <f t="shared" ca="1" si="7"/>
        <v>#NAME?</v>
      </c>
      <c r="J39" s="20" t="e">
        <f t="shared" ca="1" si="8"/>
        <v>#NAME?</v>
      </c>
      <c r="K39" t="e">
        <f t="shared" ca="1" si="9"/>
        <v>#NAME?</v>
      </c>
      <c r="L39" t="e">
        <f t="shared" ca="1" si="10"/>
        <v>#NAME?</v>
      </c>
      <c r="N39" t="e">
        <f t="shared" ca="1" si="3"/>
        <v>#NAME?</v>
      </c>
      <c r="O39" s="20" t="e">
        <f ca="1">IF(N39="","",VLOOKUP(P38,'债券信息-wind'!E:H,2,0))</f>
        <v>#NAME?</v>
      </c>
      <c r="P39" s="20" t="e">
        <f t="shared" ca="1" si="20"/>
        <v>#NAME?</v>
      </c>
      <c r="Q39" s="20" t="e">
        <f t="shared" ca="1" si="22"/>
        <v>#NAME?</v>
      </c>
      <c r="R39" s="16" t="e">
        <f t="shared" ca="1" si="23"/>
        <v>#NAME?</v>
      </c>
      <c r="S39" s="2" t="e">
        <f ca="1">IF(N39="","",VLOOKUP(P38,'债券信息-wind'!E:H,3,0))</f>
        <v>#NAME?</v>
      </c>
      <c r="T39" t="e">
        <f ca="1">IF(N39="","",VLOOKUP(P39,'债券信息-wind'!E:I,5,0))</f>
        <v>#NAME?</v>
      </c>
      <c r="U39" s="4" t="e">
        <f t="shared" ca="1" si="24"/>
        <v>#NAME?</v>
      </c>
      <c r="V39" s="2" t="e">
        <f ca="1">IF(N39="","",IF(N40="",0,VLOOKUP(O39,'债券信息-wind'!E:H,4,0)))</f>
        <v>#NAME?</v>
      </c>
      <c r="W39" t="e">
        <f t="shared" ca="1" si="25"/>
        <v>#NAME?</v>
      </c>
      <c r="Y39" t="e">
        <f t="shared" ca="1" si="6"/>
        <v>#NAME?</v>
      </c>
      <c r="Z39" s="1" t="e">
        <f t="shared" ca="1" si="13"/>
        <v>#NAME?</v>
      </c>
      <c r="AA39" s="20" t="e">
        <f t="shared" ca="1" si="14"/>
        <v>#NAME?</v>
      </c>
      <c r="AB39" s="16" t="e">
        <f t="shared" ca="1" si="15"/>
        <v>#NAME?</v>
      </c>
      <c r="AC39" s="2" t="e">
        <f t="shared" ca="1" si="21"/>
        <v>#NAME?</v>
      </c>
      <c r="AD39" t="e">
        <f t="shared" ca="1" si="16"/>
        <v>#NAME?</v>
      </c>
      <c r="AE39" t="e">
        <f t="shared" ca="1" si="17"/>
        <v>#NAME?</v>
      </c>
      <c r="AF39" t="e">
        <f t="shared" ca="1" si="18"/>
        <v>#NAME?</v>
      </c>
      <c r="AG39" t="e">
        <f t="shared" ca="1" si="19"/>
        <v>#NAME?</v>
      </c>
    </row>
    <row r="40" spans="9:33">
      <c r="I40" s="20" t="e">
        <f t="shared" ca="1" si="7"/>
        <v>#NAME?</v>
      </c>
      <c r="J40" s="20" t="e">
        <f t="shared" ca="1" si="8"/>
        <v>#NAME?</v>
      </c>
      <c r="K40" t="e">
        <f t="shared" ca="1" si="9"/>
        <v>#NAME?</v>
      </c>
      <c r="L40" t="e">
        <f t="shared" ca="1" si="10"/>
        <v>#NAME?</v>
      </c>
      <c r="N40" t="e">
        <f t="shared" ca="1" si="3"/>
        <v>#NAME?</v>
      </c>
      <c r="O40" s="20" t="e">
        <f ca="1">IF(N40="","",VLOOKUP(P39,'债券信息-wind'!E:H,2,0))</f>
        <v>#NAME?</v>
      </c>
      <c r="P40" s="20" t="e">
        <f t="shared" ca="1" si="20"/>
        <v>#NAME?</v>
      </c>
      <c r="Q40" s="20" t="e">
        <f t="shared" ca="1" si="22"/>
        <v>#NAME?</v>
      </c>
      <c r="R40" s="16" t="e">
        <f t="shared" ca="1" si="23"/>
        <v>#NAME?</v>
      </c>
      <c r="S40" s="2" t="e">
        <f ca="1">IF(N40="","",VLOOKUP(P39,'债券信息-wind'!E:H,3,0))</f>
        <v>#NAME?</v>
      </c>
      <c r="T40" t="e">
        <f ca="1">IF(N40="","",VLOOKUP(P40,'债券信息-wind'!E:I,5,0))</f>
        <v>#NAME?</v>
      </c>
      <c r="U40" s="4" t="e">
        <f t="shared" ca="1" si="24"/>
        <v>#NAME?</v>
      </c>
      <c r="V40" s="2" t="e">
        <f ca="1">IF(N40="","",IF(N41="",0,VLOOKUP(O40,'债券信息-wind'!E:H,4,0)))</f>
        <v>#NAME?</v>
      </c>
      <c r="W40" t="e">
        <f t="shared" ca="1" si="25"/>
        <v>#NAME?</v>
      </c>
      <c r="Y40" t="e">
        <f t="shared" ca="1" si="6"/>
        <v>#NAME?</v>
      </c>
      <c r="Z40" s="1" t="e">
        <f t="shared" ca="1" si="13"/>
        <v>#NAME?</v>
      </c>
      <c r="AA40" s="20" t="e">
        <f t="shared" ca="1" si="14"/>
        <v>#NAME?</v>
      </c>
      <c r="AB40" s="16" t="e">
        <f t="shared" ca="1" si="15"/>
        <v>#NAME?</v>
      </c>
      <c r="AC40" s="2" t="e">
        <f t="shared" ca="1" si="21"/>
        <v>#NAME?</v>
      </c>
      <c r="AD40" t="e">
        <f t="shared" ca="1" si="16"/>
        <v>#NAME?</v>
      </c>
      <c r="AE40" t="e">
        <f t="shared" ca="1" si="17"/>
        <v>#NAME?</v>
      </c>
      <c r="AF40" t="e">
        <f t="shared" ca="1" si="18"/>
        <v>#NAME?</v>
      </c>
      <c r="AG40" t="e">
        <f t="shared" ca="1" si="19"/>
        <v>#NAME?</v>
      </c>
    </row>
    <row r="41" spans="9:33">
      <c r="I41" s="20" t="e">
        <f t="shared" ca="1" si="7"/>
        <v>#NAME?</v>
      </c>
      <c r="J41" s="20" t="e">
        <f t="shared" ca="1" si="8"/>
        <v>#NAME?</v>
      </c>
      <c r="K41" t="e">
        <f t="shared" ca="1" si="9"/>
        <v>#NAME?</v>
      </c>
      <c r="L41" t="e">
        <f t="shared" ca="1" si="10"/>
        <v>#NAME?</v>
      </c>
      <c r="N41" t="e">
        <f t="shared" ca="1" si="3"/>
        <v>#NAME?</v>
      </c>
      <c r="O41" s="20" t="e">
        <f ca="1">IF(N41="","",VLOOKUP(P40,'债券信息-wind'!E:H,2,0))</f>
        <v>#NAME?</v>
      </c>
      <c r="P41" s="20" t="e">
        <f t="shared" ca="1" si="20"/>
        <v>#NAME?</v>
      </c>
      <c r="Q41" s="20" t="e">
        <f t="shared" ca="1" si="22"/>
        <v>#NAME?</v>
      </c>
      <c r="R41" s="16" t="e">
        <f t="shared" ca="1" si="23"/>
        <v>#NAME?</v>
      </c>
      <c r="S41" s="2" t="e">
        <f ca="1">IF(N41="","",VLOOKUP(P40,'债券信息-wind'!E:H,3,0))</f>
        <v>#NAME?</v>
      </c>
      <c r="T41" t="e">
        <f ca="1">IF(N41="","",VLOOKUP(P41,'债券信息-wind'!E:I,5,0))</f>
        <v>#NAME?</v>
      </c>
      <c r="U41" s="4" t="e">
        <f t="shared" ca="1" si="24"/>
        <v>#NAME?</v>
      </c>
      <c r="V41" s="2" t="e">
        <f ca="1">IF(N41="","",IF(N42="",0,VLOOKUP(O41,'债券信息-wind'!E:H,4,0)))</f>
        <v>#NAME?</v>
      </c>
      <c r="W41" t="e">
        <f t="shared" ca="1" si="25"/>
        <v>#NAME?</v>
      </c>
      <c r="Y41" t="e">
        <f t="shared" ca="1" si="6"/>
        <v>#NAME?</v>
      </c>
      <c r="Z41" s="1" t="e">
        <f t="shared" ca="1" si="13"/>
        <v>#NAME?</v>
      </c>
      <c r="AA41" s="20" t="e">
        <f t="shared" ca="1" si="14"/>
        <v>#NAME?</v>
      </c>
      <c r="AB41" s="16" t="e">
        <f t="shared" ca="1" si="15"/>
        <v>#NAME?</v>
      </c>
      <c r="AC41" s="2" t="e">
        <f t="shared" ca="1" si="21"/>
        <v>#NAME?</v>
      </c>
      <c r="AD41" t="e">
        <f t="shared" ca="1" si="16"/>
        <v>#NAME?</v>
      </c>
      <c r="AE41" t="e">
        <f t="shared" ca="1" si="17"/>
        <v>#NAME?</v>
      </c>
      <c r="AF41" t="e">
        <f t="shared" ca="1" si="18"/>
        <v>#NAME?</v>
      </c>
      <c r="AG41" t="e">
        <f t="shared" ca="1" si="19"/>
        <v>#NAME?</v>
      </c>
    </row>
    <row r="42" spans="9:33">
      <c r="I42" s="20" t="e">
        <f t="shared" ca="1" si="7"/>
        <v>#NAME?</v>
      </c>
      <c r="J42" s="20" t="e">
        <f t="shared" ca="1" si="8"/>
        <v>#NAME?</v>
      </c>
      <c r="K42" t="e">
        <f t="shared" ca="1" si="9"/>
        <v>#NAME?</v>
      </c>
      <c r="L42" t="e">
        <f t="shared" ca="1" si="10"/>
        <v>#NAME?</v>
      </c>
      <c r="N42" t="e">
        <f t="shared" ca="1" si="3"/>
        <v>#NAME?</v>
      </c>
      <c r="O42" s="20" t="e">
        <f ca="1">IF(N42="","",VLOOKUP(P41,'债券信息-wind'!E:H,2,0))</f>
        <v>#NAME?</v>
      </c>
      <c r="P42" s="20" t="e">
        <f t="shared" ca="1" si="20"/>
        <v>#NAME?</v>
      </c>
      <c r="Q42" s="20" t="e">
        <f t="shared" ca="1" si="22"/>
        <v>#NAME?</v>
      </c>
      <c r="R42" s="16" t="e">
        <f t="shared" ca="1" si="23"/>
        <v>#NAME?</v>
      </c>
      <c r="S42" s="2" t="e">
        <f ca="1">IF(N42="","",VLOOKUP(P41,'债券信息-wind'!E:H,3,0))</f>
        <v>#NAME?</v>
      </c>
      <c r="T42" t="e">
        <f ca="1">IF(N42="","",VLOOKUP(P42,'债券信息-wind'!E:I,5,0))</f>
        <v>#NAME?</v>
      </c>
      <c r="U42" s="4" t="e">
        <f t="shared" ca="1" si="24"/>
        <v>#NAME?</v>
      </c>
      <c r="V42" s="2" t="e">
        <f ca="1">IF(N42="","",IF(N43="",0,VLOOKUP(O42,'债券信息-wind'!E:H,4,0)))</f>
        <v>#NAME?</v>
      </c>
      <c r="W42" t="e">
        <f t="shared" ca="1" si="25"/>
        <v>#NAME?</v>
      </c>
      <c r="Y42" t="e">
        <f t="shared" ca="1" si="6"/>
        <v>#NAME?</v>
      </c>
      <c r="Z42" s="1" t="e">
        <f t="shared" ca="1" si="13"/>
        <v>#NAME?</v>
      </c>
      <c r="AA42" s="20" t="e">
        <f t="shared" ca="1" si="14"/>
        <v>#NAME?</v>
      </c>
      <c r="AB42" s="16" t="e">
        <f t="shared" ca="1" si="15"/>
        <v>#NAME?</v>
      </c>
      <c r="AC42" s="2" t="e">
        <f t="shared" ca="1" si="21"/>
        <v>#NAME?</v>
      </c>
      <c r="AD42" t="e">
        <f t="shared" ca="1" si="16"/>
        <v>#NAME?</v>
      </c>
      <c r="AE42" t="e">
        <f t="shared" ca="1" si="17"/>
        <v>#NAME?</v>
      </c>
      <c r="AF42" t="e">
        <f t="shared" ca="1" si="18"/>
        <v>#NAME?</v>
      </c>
      <c r="AG42" t="e">
        <f t="shared" ca="1" si="19"/>
        <v>#NAME?</v>
      </c>
    </row>
    <row r="43" spans="9:33">
      <c r="I43" s="20" t="e">
        <f t="shared" ca="1" si="7"/>
        <v>#NAME?</v>
      </c>
      <c r="J43" s="20" t="e">
        <f t="shared" ca="1" si="8"/>
        <v>#NAME?</v>
      </c>
      <c r="K43" t="e">
        <f t="shared" ca="1" si="9"/>
        <v>#NAME?</v>
      </c>
      <c r="L43" t="e">
        <f t="shared" ca="1" si="10"/>
        <v>#NAME?</v>
      </c>
      <c r="N43" t="e">
        <f t="shared" ca="1" si="3"/>
        <v>#NAME?</v>
      </c>
      <c r="O43" s="20" t="e">
        <f ca="1">IF(N43="","",VLOOKUP(P42,'债券信息-wind'!E:H,2,0))</f>
        <v>#NAME?</v>
      </c>
      <c r="P43" s="20" t="e">
        <f t="shared" ca="1" si="20"/>
        <v>#NAME?</v>
      </c>
      <c r="Q43" s="20" t="e">
        <f t="shared" ca="1" si="22"/>
        <v>#NAME?</v>
      </c>
      <c r="R43" s="16" t="e">
        <f t="shared" ca="1" si="23"/>
        <v>#NAME?</v>
      </c>
      <c r="S43" s="2" t="e">
        <f ca="1">IF(N43="","",VLOOKUP(P42,'债券信息-wind'!E:H,3,0))</f>
        <v>#NAME?</v>
      </c>
      <c r="T43" t="e">
        <f ca="1">IF(N43="","",VLOOKUP(P43,'债券信息-wind'!E:I,5,0))</f>
        <v>#NAME?</v>
      </c>
      <c r="U43" s="4" t="e">
        <f t="shared" ca="1" si="24"/>
        <v>#NAME?</v>
      </c>
      <c r="V43" s="2" t="e">
        <f ca="1">IF(N43="","",IF(N44="",0,VLOOKUP(O43,'债券信息-wind'!E:H,4,0)))</f>
        <v>#NAME?</v>
      </c>
      <c r="W43" t="e">
        <f t="shared" ca="1" si="25"/>
        <v>#NAME?</v>
      </c>
      <c r="Y43" t="e">
        <f t="shared" ca="1" si="6"/>
        <v>#NAME?</v>
      </c>
      <c r="Z43" s="1" t="e">
        <f t="shared" ca="1" si="13"/>
        <v>#NAME?</v>
      </c>
      <c r="AA43" s="20" t="e">
        <f t="shared" ca="1" si="14"/>
        <v>#NAME?</v>
      </c>
      <c r="AB43" s="16" t="e">
        <f t="shared" ca="1" si="15"/>
        <v>#NAME?</v>
      </c>
      <c r="AC43" s="2" t="e">
        <f t="shared" ca="1" si="21"/>
        <v>#NAME?</v>
      </c>
      <c r="AD43" t="e">
        <f t="shared" ca="1" si="16"/>
        <v>#NAME?</v>
      </c>
      <c r="AE43" t="e">
        <f t="shared" ca="1" si="17"/>
        <v>#NAME?</v>
      </c>
      <c r="AF43" t="e">
        <f t="shared" ca="1" si="18"/>
        <v>#NAME?</v>
      </c>
      <c r="AG43" t="e">
        <f t="shared" ca="1" si="19"/>
        <v>#NAME?</v>
      </c>
    </row>
    <row r="44" spans="9:33">
      <c r="I44" s="20" t="e">
        <f t="shared" ca="1" si="7"/>
        <v>#NAME?</v>
      </c>
      <c r="J44" s="20" t="e">
        <f t="shared" ca="1" si="8"/>
        <v>#NAME?</v>
      </c>
      <c r="K44" t="e">
        <f t="shared" ca="1" si="9"/>
        <v>#NAME?</v>
      </c>
      <c r="L44" t="e">
        <f t="shared" ca="1" si="10"/>
        <v>#NAME?</v>
      </c>
      <c r="N44" t="e">
        <f t="shared" ca="1" si="3"/>
        <v>#NAME?</v>
      </c>
      <c r="O44" s="20" t="e">
        <f ca="1">IF(N44="","",VLOOKUP(P43,'债券信息-wind'!E:H,2,0))</f>
        <v>#NAME?</v>
      </c>
      <c r="P44" s="20" t="e">
        <f t="shared" ca="1" si="20"/>
        <v>#NAME?</v>
      </c>
      <c r="Q44" s="20" t="e">
        <f t="shared" ca="1" si="22"/>
        <v>#NAME?</v>
      </c>
      <c r="R44" s="16" t="e">
        <f t="shared" ca="1" si="23"/>
        <v>#NAME?</v>
      </c>
      <c r="S44" s="2" t="e">
        <f ca="1">IF(N44="","",VLOOKUP(P43,'债券信息-wind'!E:H,3,0))</f>
        <v>#NAME?</v>
      </c>
      <c r="T44" t="e">
        <f ca="1">IF(N44="","",VLOOKUP(P44,'债券信息-wind'!E:I,5,0))</f>
        <v>#NAME?</v>
      </c>
      <c r="U44" s="4" t="e">
        <f t="shared" ca="1" si="24"/>
        <v>#NAME?</v>
      </c>
      <c r="V44" s="2" t="e">
        <f ca="1">IF(N44="","",IF(N45="",0,VLOOKUP(O44,'债券信息-wind'!E:H,4,0)))</f>
        <v>#NAME?</v>
      </c>
      <c r="W44" t="e">
        <f t="shared" ca="1" si="25"/>
        <v>#NAME?</v>
      </c>
      <c r="Y44" t="e">
        <f t="shared" ca="1" si="6"/>
        <v>#NAME?</v>
      </c>
      <c r="Z44" s="1" t="e">
        <f t="shared" ca="1" si="13"/>
        <v>#NAME?</v>
      </c>
      <c r="AA44" s="20" t="e">
        <f t="shared" ca="1" si="14"/>
        <v>#NAME?</v>
      </c>
      <c r="AB44" s="16" t="e">
        <f t="shared" ca="1" si="15"/>
        <v>#NAME?</v>
      </c>
      <c r="AC44" s="2" t="e">
        <f t="shared" ca="1" si="21"/>
        <v>#NAME?</v>
      </c>
      <c r="AD44" t="e">
        <f t="shared" ca="1" si="16"/>
        <v>#NAME?</v>
      </c>
      <c r="AE44" t="e">
        <f t="shared" ca="1" si="17"/>
        <v>#NAME?</v>
      </c>
      <c r="AF44" t="e">
        <f t="shared" ca="1" si="18"/>
        <v>#NAME?</v>
      </c>
      <c r="AG44" t="e">
        <f t="shared" ca="1" si="19"/>
        <v>#NAME?</v>
      </c>
    </row>
    <row r="45" spans="9:33">
      <c r="I45" s="20" t="e">
        <f t="shared" ca="1" si="7"/>
        <v>#NAME?</v>
      </c>
      <c r="J45" s="20" t="e">
        <f t="shared" ca="1" si="8"/>
        <v>#NAME?</v>
      </c>
      <c r="K45" t="e">
        <f t="shared" ca="1" si="9"/>
        <v>#NAME?</v>
      </c>
      <c r="L45" t="e">
        <f t="shared" ca="1" si="10"/>
        <v>#NAME?</v>
      </c>
      <c r="N45" t="e">
        <f t="shared" ca="1" si="3"/>
        <v>#NAME?</v>
      </c>
      <c r="O45" s="20" t="e">
        <f ca="1">IF(N45="","",VLOOKUP(P44,'债券信息-wind'!E:H,2,0))</f>
        <v>#NAME?</v>
      </c>
      <c r="P45" s="20" t="e">
        <f t="shared" ca="1" si="20"/>
        <v>#NAME?</v>
      </c>
      <c r="Q45" s="20" t="e">
        <f t="shared" ca="1" si="22"/>
        <v>#NAME?</v>
      </c>
      <c r="R45" s="16" t="e">
        <f t="shared" ca="1" si="23"/>
        <v>#NAME?</v>
      </c>
      <c r="S45" s="2" t="e">
        <f ca="1">IF(N45="","",VLOOKUP(P44,'债券信息-wind'!E:H,3,0))</f>
        <v>#NAME?</v>
      </c>
      <c r="T45" t="e">
        <f ca="1">IF(N45="","",VLOOKUP(P45,'债券信息-wind'!E:I,5,0))</f>
        <v>#NAME?</v>
      </c>
      <c r="U45" s="4" t="e">
        <f t="shared" ca="1" si="24"/>
        <v>#NAME?</v>
      </c>
      <c r="V45" s="2" t="e">
        <f ca="1">IF(N45="","",IF(N46="",0,VLOOKUP(O45,'债券信息-wind'!E:H,4,0)))</f>
        <v>#NAME?</v>
      </c>
      <c r="W45" t="e">
        <f t="shared" ca="1" si="25"/>
        <v>#NAME?</v>
      </c>
      <c r="Y45" t="e">
        <f t="shared" ca="1" si="6"/>
        <v>#NAME?</v>
      </c>
      <c r="Z45" s="1" t="e">
        <f t="shared" ca="1" si="13"/>
        <v>#NAME?</v>
      </c>
      <c r="AA45" s="20" t="e">
        <f t="shared" ca="1" si="14"/>
        <v>#NAME?</v>
      </c>
      <c r="AB45" s="16" t="e">
        <f t="shared" ca="1" si="15"/>
        <v>#NAME?</v>
      </c>
      <c r="AC45" s="2" t="e">
        <f t="shared" ca="1" si="21"/>
        <v>#NAME?</v>
      </c>
      <c r="AD45" t="e">
        <f t="shared" ca="1" si="16"/>
        <v>#NAME?</v>
      </c>
      <c r="AE45" t="e">
        <f t="shared" ca="1" si="17"/>
        <v>#NAME?</v>
      </c>
      <c r="AF45" t="e">
        <f t="shared" ca="1" si="18"/>
        <v>#NAME?</v>
      </c>
      <c r="AG45" t="e">
        <f t="shared" ca="1" si="19"/>
        <v>#NAME?</v>
      </c>
    </row>
    <row r="46" spans="9:33">
      <c r="I46" s="20" t="e">
        <f t="shared" ca="1" si="7"/>
        <v>#NAME?</v>
      </c>
      <c r="J46" s="20" t="e">
        <f t="shared" ca="1" si="8"/>
        <v>#NAME?</v>
      </c>
      <c r="K46" t="e">
        <f t="shared" ca="1" si="9"/>
        <v>#NAME?</v>
      </c>
      <c r="L46" t="e">
        <f t="shared" ca="1" si="10"/>
        <v>#NAME?</v>
      </c>
      <c r="N46" t="e">
        <f t="shared" ca="1" si="3"/>
        <v>#NAME?</v>
      </c>
      <c r="O46" s="20" t="e">
        <f ca="1">IF(N46="","",VLOOKUP(P45,'债券信息-wind'!E:H,2,0))</f>
        <v>#NAME?</v>
      </c>
      <c r="P46" s="20" t="e">
        <f t="shared" ca="1" si="20"/>
        <v>#NAME?</v>
      </c>
      <c r="Q46" s="20" t="e">
        <f t="shared" ca="1" si="22"/>
        <v>#NAME?</v>
      </c>
      <c r="R46" s="16" t="e">
        <f t="shared" ca="1" si="23"/>
        <v>#NAME?</v>
      </c>
      <c r="S46" s="2" t="e">
        <f ca="1">IF(N46="","",VLOOKUP(P45,'债券信息-wind'!E:H,3,0))</f>
        <v>#NAME?</v>
      </c>
      <c r="T46" t="e">
        <f ca="1">IF(N46="","",VLOOKUP(P46,'债券信息-wind'!E:I,5,0))</f>
        <v>#NAME?</v>
      </c>
      <c r="U46" s="4" t="e">
        <f t="shared" ca="1" si="24"/>
        <v>#NAME?</v>
      </c>
      <c r="V46" s="2" t="e">
        <f ca="1">IF(N46="","",IF(N47="",0,VLOOKUP(O46,'债券信息-wind'!E:H,4,0)))</f>
        <v>#NAME?</v>
      </c>
      <c r="W46" t="e">
        <f t="shared" ca="1" si="25"/>
        <v>#NAME?</v>
      </c>
      <c r="Y46" t="e">
        <f t="shared" ca="1" si="6"/>
        <v>#NAME?</v>
      </c>
      <c r="Z46" s="1" t="e">
        <f t="shared" ca="1" si="13"/>
        <v>#NAME?</v>
      </c>
      <c r="AA46" s="20" t="e">
        <f t="shared" ca="1" si="14"/>
        <v>#NAME?</v>
      </c>
      <c r="AB46" s="16" t="e">
        <f t="shared" ca="1" si="15"/>
        <v>#NAME?</v>
      </c>
      <c r="AC46" s="2" t="e">
        <f t="shared" ca="1" si="21"/>
        <v>#NAME?</v>
      </c>
      <c r="AD46" t="e">
        <f t="shared" ca="1" si="16"/>
        <v>#NAME?</v>
      </c>
      <c r="AE46" t="e">
        <f t="shared" ca="1" si="17"/>
        <v>#NAME?</v>
      </c>
      <c r="AF46" t="e">
        <f t="shared" ca="1" si="18"/>
        <v>#NAME?</v>
      </c>
      <c r="AG46" t="e">
        <f t="shared" ca="1" si="19"/>
        <v>#NAME?</v>
      </c>
    </row>
    <row r="47" spans="9:33">
      <c r="I47" s="20" t="e">
        <f t="shared" ca="1" si="7"/>
        <v>#NAME?</v>
      </c>
      <c r="J47" s="20" t="e">
        <f t="shared" ca="1" si="8"/>
        <v>#NAME?</v>
      </c>
      <c r="K47" t="e">
        <f t="shared" ca="1" si="9"/>
        <v>#NAME?</v>
      </c>
      <c r="L47" t="e">
        <f t="shared" ca="1" si="10"/>
        <v>#NAME?</v>
      </c>
      <c r="N47" t="e">
        <f t="shared" ca="1" si="3"/>
        <v>#NAME?</v>
      </c>
      <c r="O47" s="20" t="e">
        <f ca="1">IF(N47="","",VLOOKUP(P46,'债券信息-wind'!E:H,2,0))</f>
        <v>#NAME?</v>
      </c>
      <c r="P47" s="20" t="e">
        <f t="shared" ca="1" si="20"/>
        <v>#NAME?</v>
      </c>
      <c r="Q47" s="20" t="e">
        <f t="shared" ca="1" si="22"/>
        <v>#NAME?</v>
      </c>
      <c r="R47" s="16" t="e">
        <f t="shared" ca="1" si="23"/>
        <v>#NAME?</v>
      </c>
      <c r="S47" s="2" t="e">
        <f ca="1">IF(N47="","",VLOOKUP(P46,'债券信息-wind'!E:H,3,0))</f>
        <v>#NAME?</v>
      </c>
      <c r="T47" t="e">
        <f ca="1">IF(N47="","",VLOOKUP(P47,'债券信息-wind'!E:I,5,0))</f>
        <v>#NAME?</v>
      </c>
      <c r="U47" s="4" t="e">
        <f t="shared" ca="1" si="24"/>
        <v>#NAME?</v>
      </c>
      <c r="V47" s="2" t="e">
        <f ca="1">IF(N47="","",IF(N48="",0,VLOOKUP(O47,'债券信息-wind'!E:H,4,0)))</f>
        <v>#NAME?</v>
      </c>
      <c r="W47" t="e">
        <f t="shared" ca="1" si="25"/>
        <v>#NAME?</v>
      </c>
      <c r="Y47" t="e">
        <f t="shared" ca="1" si="6"/>
        <v>#NAME?</v>
      </c>
      <c r="Z47" s="1" t="e">
        <f t="shared" ca="1" si="13"/>
        <v>#NAME?</v>
      </c>
      <c r="AA47" s="20" t="e">
        <f t="shared" ca="1" si="14"/>
        <v>#NAME?</v>
      </c>
      <c r="AB47" s="16" t="e">
        <f t="shared" ca="1" si="15"/>
        <v>#NAME?</v>
      </c>
      <c r="AC47" s="2" t="e">
        <f t="shared" ca="1" si="21"/>
        <v>#NAME?</v>
      </c>
      <c r="AD47" t="e">
        <f t="shared" ca="1" si="16"/>
        <v>#NAME?</v>
      </c>
      <c r="AE47" t="e">
        <f t="shared" ca="1" si="17"/>
        <v>#NAME?</v>
      </c>
      <c r="AF47" t="e">
        <f t="shared" ca="1" si="18"/>
        <v>#NAME?</v>
      </c>
      <c r="AG47" t="e">
        <f t="shared" ca="1" si="19"/>
        <v>#NAME?</v>
      </c>
    </row>
    <row r="48" spans="9:33">
      <c r="I48" s="20" t="e">
        <f t="shared" ca="1" si="7"/>
        <v>#NAME?</v>
      </c>
      <c r="J48" s="20" t="e">
        <f t="shared" ca="1" si="8"/>
        <v>#NAME?</v>
      </c>
      <c r="K48" t="e">
        <f t="shared" ca="1" si="9"/>
        <v>#NAME?</v>
      </c>
      <c r="L48" t="e">
        <f t="shared" ca="1" si="10"/>
        <v>#NAME?</v>
      </c>
      <c r="N48" t="e">
        <f t="shared" ca="1" si="3"/>
        <v>#NAME?</v>
      </c>
      <c r="O48" s="20" t="e">
        <f ca="1">IF(N48="","",VLOOKUP(P47,'债券信息-wind'!E:H,2,0))</f>
        <v>#NAME?</v>
      </c>
      <c r="P48" s="20" t="e">
        <f t="shared" ca="1" si="20"/>
        <v>#NAME?</v>
      </c>
      <c r="Q48" s="20" t="e">
        <f t="shared" ca="1" si="22"/>
        <v>#NAME?</v>
      </c>
      <c r="R48" s="16" t="e">
        <f t="shared" ca="1" si="23"/>
        <v>#NAME?</v>
      </c>
      <c r="S48" s="2" t="e">
        <f ca="1">IF(N48="","",VLOOKUP(P47,'债券信息-wind'!E:H,3,0))</f>
        <v>#NAME?</v>
      </c>
      <c r="T48" t="e">
        <f ca="1">IF(N48="","",VLOOKUP(P48,'债券信息-wind'!E:I,5,0))</f>
        <v>#NAME?</v>
      </c>
      <c r="U48" s="4" t="e">
        <f t="shared" ca="1" si="24"/>
        <v>#NAME?</v>
      </c>
      <c r="V48" s="2" t="e">
        <f ca="1">IF(N48="","",IF(N49="",0,VLOOKUP(O48,'债券信息-wind'!E:H,4,0)))</f>
        <v>#NAME?</v>
      </c>
      <c r="W48" t="e">
        <f t="shared" ca="1" si="25"/>
        <v>#NAME?</v>
      </c>
      <c r="Y48" t="e">
        <f t="shared" ca="1" si="6"/>
        <v>#NAME?</v>
      </c>
      <c r="Z48" s="1" t="e">
        <f t="shared" ca="1" si="13"/>
        <v>#NAME?</v>
      </c>
      <c r="AA48" s="20" t="e">
        <f t="shared" ca="1" si="14"/>
        <v>#NAME?</v>
      </c>
      <c r="AB48" s="16" t="e">
        <f t="shared" ca="1" si="15"/>
        <v>#NAME?</v>
      </c>
      <c r="AC48" s="2" t="e">
        <f t="shared" ca="1" si="21"/>
        <v>#NAME?</v>
      </c>
      <c r="AD48" t="e">
        <f t="shared" ca="1" si="16"/>
        <v>#NAME?</v>
      </c>
      <c r="AE48" t="e">
        <f t="shared" ca="1" si="17"/>
        <v>#NAME?</v>
      </c>
      <c r="AF48" t="e">
        <f t="shared" ca="1" si="18"/>
        <v>#NAME?</v>
      </c>
      <c r="AG48" t="e">
        <f t="shared" ca="1" si="19"/>
        <v>#NAME?</v>
      </c>
    </row>
    <row r="49" spans="9:33">
      <c r="I49" s="20" t="e">
        <f t="shared" ca="1" si="7"/>
        <v>#NAME?</v>
      </c>
      <c r="J49" s="20" t="e">
        <f t="shared" ca="1" si="8"/>
        <v>#NAME?</v>
      </c>
      <c r="K49" t="e">
        <f t="shared" ca="1" si="9"/>
        <v>#NAME?</v>
      </c>
      <c r="L49" t="e">
        <f t="shared" ca="1" si="10"/>
        <v>#NAME?</v>
      </c>
      <c r="N49" t="e">
        <f t="shared" ca="1" si="3"/>
        <v>#NAME?</v>
      </c>
      <c r="O49" s="20" t="e">
        <f ca="1">IF(N49="","",VLOOKUP(P48,'债券信息-wind'!E:H,2,0))</f>
        <v>#NAME?</v>
      </c>
      <c r="P49" s="20" t="e">
        <f t="shared" ca="1" si="20"/>
        <v>#NAME?</v>
      </c>
      <c r="Q49" s="20" t="e">
        <f t="shared" ca="1" si="22"/>
        <v>#NAME?</v>
      </c>
      <c r="R49" s="16" t="e">
        <f t="shared" ca="1" si="23"/>
        <v>#NAME?</v>
      </c>
      <c r="S49" s="2" t="e">
        <f ca="1">IF(N49="","",VLOOKUP(P48,'债券信息-wind'!E:H,3,0))</f>
        <v>#NAME?</v>
      </c>
      <c r="T49" t="e">
        <f ca="1">IF(N49="","",VLOOKUP(P49,'债券信息-wind'!E:I,5,0))</f>
        <v>#NAME?</v>
      </c>
      <c r="U49" s="4" t="e">
        <f t="shared" ca="1" si="24"/>
        <v>#NAME?</v>
      </c>
      <c r="V49" s="2" t="e">
        <f ca="1">IF(N49="","",IF(N50="",0,VLOOKUP(O49,'债券信息-wind'!E:H,4,0)))</f>
        <v>#NAME?</v>
      </c>
      <c r="W49" t="e">
        <f t="shared" ca="1" si="25"/>
        <v>#NAME?</v>
      </c>
      <c r="Y49" t="e">
        <f t="shared" ca="1" si="6"/>
        <v>#NAME?</v>
      </c>
      <c r="Z49" s="1" t="e">
        <f t="shared" ca="1" si="13"/>
        <v>#NAME?</v>
      </c>
      <c r="AA49" s="20" t="e">
        <f t="shared" ca="1" si="14"/>
        <v>#NAME?</v>
      </c>
      <c r="AB49" s="16" t="e">
        <f t="shared" ca="1" si="15"/>
        <v>#NAME?</v>
      </c>
      <c r="AC49" s="2" t="e">
        <f t="shared" ca="1" si="21"/>
        <v>#NAME?</v>
      </c>
      <c r="AD49" t="e">
        <f t="shared" ca="1" si="16"/>
        <v>#NAME?</v>
      </c>
      <c r="AE49" t="e">
        <f t="shared" ca="1" si="17"/>
        <v>#NAME?</v>
      </c>
      <c r="AF49" t="e">
        <f t="shared" ca="1" si="18"/>
        <v>#NAME?</v>
      </c>
      <c r="AG49" t="e">
        <f t="shared" ca="1" si="19"/>
        <v>#NAME?</v>
      </c>
    </row>
    <row r="50" spans="9:33">
      <c r="I50" s="20" t="e">
        <f t="shared" ca="1" si="7"/>
        <v>#NAME?</v>
      </c>
      <c r="J50" s="20" t="e">
        <f t="shared" ca="1" si="8"/>
        <v>#NAME?</v>
      </c>
      <c r="K50" t="e">
        <f t="shared" ca="1" si="9"/>
        <v>#NAME?</v>
      </c>
      <c r="L50" t="e">
        <f t="shared" ca="1" si="10"/>
        <v>#NAME?</v>
      </c>
      <c r="N50" t="e">
        <f t="shared" ca="1" si="3"/>
        <v>#NAME?</v>
      </c>
      <c r="O50" s="20" t="e">
        <f ca="1">IF(N50="","",VLOOKUP(P49,'债券信息-wind'!E:H,2,0))</f>
        <v>#NAME?</v>
      </c>
      <c r="P50" s="20" t="e">
        <f t="shared" ca="1" si="20"/>
        <v>#NAME?</v>
      </c>
      <c r="Q50" s="20" t="e">
        <f t="shared" ca="1" si="22"/>
        <v>#NAME?</v>
      </c>
      <c r="R50" s="16" t="e">
        <f t="shared" ca="1" si="23"/>
        <v>#NAME?</v>
      </c>
      <c r="S50" s="2" t="e">
        <f ca="1">IF(N50="","",VLOOKUP(P49,'债券信息-wind'!E:H,3,0))</f>
        <v>#NAME?</v>
      </c>
      <c r="T50" t="e">
        <f ca="1">IF(N50="","",VLOOKUP(P50,'债券信息-wind'!E:I,5,0))</f>
        <v>#NAME?</v>
      </c>
      <c r="U50" s="4" t="e">
        <f t="shared" ca="1" si="24"/>
        <v>#NAME?</v>
      </c>
      <c r="V50" s="2" t="e">
        <f ca="1">IF(N50="","",IF(N51="",0,VLOOKUP(O50,'债券信息-wind'!E:H,4,0)))</f>
        <v>#NAME?</v>
      </c>
      <c r="W50" t="e">
        <f t="shared" ca="1" si="25"/>
        <v>#NAME?</v>
      </c>
      <c r="Y50" t="e">
        <f t="shared" ca="1" si="6"/>
        <v>#NAME?</v>
      </c>
      <c r="Z50" s="1" t="e">
        <f t="shared" ca="1" si="13"/>
        <v>#NAME?</v>
      </c>
      <c r="AA50" s="20" t="e">
        <f t="shared" ca="1" si="14"/>
        <v>#NAME?</v>
      </c>
      <c r="AB50" s="16" t="e">
        <f t="shared" ca="1" si="15"/>
        <v>#NAME?</v>
      </c>
      <c r="AC50" s="2" t="e">
        <f t="shared" ca="1" si="21"/>
        <v>#NAME?</v>
      </c>
      <c r="AD50" t="e">
        <f t="shared" ca="1" si="16"/>
        <v>#NAME?</v>
      </c>
      <c r="AE50" t="e">
        <f t="shared" ca="1" si="17"/>
        <v>#NAME?</v>
      </c>
      <c r="AF50" t="e">
        <f t="shared" ca="1" si="18"/>
        <v>#NAME?</v>
      </c>
      <c r="AG50" t="e">
        <f t="shared" ca="1" si="19"/>
        <v>#NAME?</v>
      </c>
    </row>
    <row r="51" spans="9:33">
      <c r="I51" s="20" t="e">
        <f t="shared" ca="1" si="7"/>
        <v>#NAME?</v>
      </c>
      <c r="J51" s="20" t="e">
        <f t="shared" ca="1" si="8"/>
        <v>#NAME?</v>
      </c>
      <c r="K51" t="e">
        <f t="shared" ca="1" si="9"/>
        <v>#NAME?</v>
      </c>
      <c r="L51" t="e">
        <f t="shared" ca="1" si="10"/>
        <v>#NAME?</v>
      </c>
      <c r="N51" t="e">
        <f t="shared" ca="1" si="3"/>
        <v>#NAME?</v>
      </c>
      <c r="O51" s="20" t="e">
        <f ca="1">IF(N51="","",VLOOKUP(P50,'债券信息-wind'!E:H,2,0))</f>
        <v>#NAME?</v>
      </c>
      <c r="P51" s="20" t="e">
        <f t="shared" ca="1" si="20"/>
        <v>#NAME?</v>
      </c>
      <c r="Q51" s="20" t="e">
        <f t="shared" ca="1" si="22"/>
        <v>#NAME?</v>
      </c>
      <c r="R51" s="16" t="e">
        <f t="shared" ca="1" si="23"/>
        <v>#NAME?</v>
      </c>
      <c r="S51" s="2" t="e">
        <f ca="1">IF(N51="","",VLOOKUP(P50,'债券信息-wind'!E:H,3,0))</f>
        <v>#NAME?</v>
      </c>
      <c r="T51" t="e">
        <f ca="1">IF(N51="","",VLOOKUP(P51,'债券信息-wind'!E:I,5,0))</f>
        <v>#NAME?</v>
      </c>
      <c r="U51" s="4" t="e">
        <f t="shared" ca="1" si="24"/>
        <v>#NAME?</v>
      </c>
      <c r="V51" s="2" t="e">
        <f ca="1">IF(N51="","",IF(N52="",0,VLOOKUP(O51,'债券信息-wind'!E:H,4,0)))</f>
        <v>#NAME?</v>
      </c>
      <c r="W51" t="e">
        <f t="shared" ca="1" si="25"/>
        <v>#NAME?</v>
      </c>
      <c r="Y51" t="e">
        <f t="shared" ca="1" si="6"/>
        <v>#NAME?</v>
      </c>
      <c r="Z51" s="1" t="e">
        <f t="shared" ca="1" si="13"/>
        <v>#NAME?</v>
      </c>
      <c r="AA51" s="20" t="e">
        <f t="shared" ca="1" si="14"/>
        <v>#NAME?</v>
      </c>
      <c r="AB51" s="16" t="e">
        <f t="shared" ca="1" si="15"/>
        <v>#NAME?</v>
      </c>
      <c r="AC51" s="2" t="e">
        <f t="shared" ca="1" si="21"/>
        <v>#NAME?</v>
      </c>
      <c r="AD51" t="e">
        <f t="shared" ca="1" si="16"/>
        <v>#NAME?</v>
      </c>
      <c r="AE51" t="e">
        <f t="shared" ca="1" si="17"/>
        <v>#NAME?</v>
      </c>
      <c r="AF51" t="e">
        <f t="shared" ca="1" si="18"/>
        <v>#NAME?</v>
      </c>
      <c r="AG51" t="e">
        <f t="shared" ca="1" si="19"/>
        <v>#NAME?</v>
      </c>
    </row>
    <row r="52" spans="9:33">
      <c r="I52" s="20" t="e">
        <f t="shared" ca="1" si="7"/>
        <v>#NAME?</v>
      </c>
      <c r="J52" s="20" t="e">
        <f t="shared" ca="1" si="8"/>
        <v>#NAME?</v>
      </c>
      <c r="K52" t="e">
        <f t="shared" ca="1" si="9"/>
        <v>#NAME?</v>
      </c>
      <c r="L52" t="e">
        <f t="shared" ca="1" si="10"/>
        <v>#NAME?</v>
      </c>
      <c r="N52" t="e">
        <f t="shared" ca="1" si="3"/>
        <v>#NAME?</v>
      </c>
      <c r="O52" s="20" t="e">
        <f ca="1">IF(N52="","",VLOOKUP(P51,'债券信息-wind'!E:H,2,0))</f>
        <v>#NAME?</v>
      </c>
      <c r="P52" s="20" t="e">
        <f t="shared" ca="1" si="20"/>
        <v>#NAME?</v>
      </c>
      <c r="Q52" s="20" t="e">
        <f t="shared" ca="1" si="22"/>
        <v>#NAME?</v>
      </c>
      <c r="R52" s="16" t="e">
        <f t="shared" ca="1" si="23"/>
        <v>#NAME?</v>
      </c>
      <c r="S52" s="2" t="e">
        <f ca="1">IF(N52="","",VLOOKUP(P51,'债券信息-wind'!E:H,3,0))</f>
        <v>#NAME?</v>
      </c>
      <c r="T52" t="e">
        <f ca="1">IF(N52="","",VLOOKUP(P52,'债券信息-wind'!E:I,5,0))</f>
        <v>#NAME?</v>
      </c>
      <c r="U52" s="4" t="e">
        <f t="shared" ca="1" si="24"/>
        <v>#NAME?</v>
      </c>
      <c r="V52" s="2" t="e">
        <f ca="1">IF(N52="","",IF(N53="",0,VLOOKUP(O52,'债券信息-wind'!E:H,4,0)))</f>
        <v>#NAME?</v>
      </c>
      <c r="W52" t="e">
        <f t="shared" ca="1" si="25"/>
        <v>#NAME?</v>
      </c>
      <c r="Y52" t="e">
        <f t="shared" ca="1" si="6"/>
        <v>#NAME?</v>
      </c>
      <c r="Z52" s="1" t="e">
        <f t="shared" ca="1" si="13"/>
        <v>#NAME?</v>
      </c>
      <c r="AA52" s="20" t="e">
        <f t="shared" ca="1" si="14"/>
        <v>#NAME?</v>
      </c>
      <c r="AB52" s="16" t="e">
        <f t="shared" ca="1" si="15"/>
        <v>#NAME?</v>
      </c>
      <c r="AC52" s="2" t="e">
        <f t="shared" ca="1" si="21"/>
        <v>#NAME?</v>
      </c>
      <c r="AD52" t="e">
        <f t="shared" ca="1" si="16"/>
        <v>#NAME?</v>
      </c>
      <c r="AE52" t="e">
        <f t="shared" ca="1" si="17"/>
        <v>#NAME?</v>
      </c>
      <c r="AF52" t="e">
        <f t="shared" ca="1" si="18"/>
        <v>#NAME?</v>
      </c>
      <c r="AG52" t="e">
        <f t="shared" ca="1" si="19"/>
        <v>#NAME?</v>
      </c>
    </row>
    <row r="53" spans="9:33">
      <c r="I53" s="20" t="e">
        <f t="shared" ca="1" si="7"/>
        <v>#NAME?</v>
      </c>
      <c r="J53" s="20" t="e">
        <f t="shared" ca="1" si="8"/>
        <v>#NAME?</v>
      </c>
      <c r="K53" t="e">
        <f t="shared" ca="1" si="9"/>
        <v>#NAME?</v>
      </c>
      <c r="L53" t="e">
        <f t="shared" ca="1" si="10"/>
        <v>#NAME?</v>
      </c>
      <c r="N53" t="e">
        <f t="shared" ca="1" si="3"/>
        <v>#NAME?</v>
      </c>
      <c r="O53" s="20" t="e">
        <f ca="1">IF(N53="","",VLOOKUP(P52,'债券信息-wind'!E:H,2,0))</f>
        <v>#NAME?</v>
      </c>
      <c r="P53" s="20" t="e">
        <f t="shared" ca="1" si="20"/>
        <v>#NAME?</v>
      </c>
      <c r="Q53" s="20" t="e">
        <f t="shared" ca="1" si="22"/>
        <v>#NAME?</v>
      </c>
      <c r="R53" s="16" t="e">
        <f t="shared" ca="1" si="23"/>
        <v>#NAME?</v>
      </c>
      <c r="S53" s="2" t="e">
        <f ca="1">IF(N53="","",VLOOKUP(P52,'债券信息-wind'!E:H,3,0))</f>
        <v>#NAME?</v>
      </c>
      <c r="T53" t="e">
        <f ca="1">IF(N53="","",VLOOKUP(P53,'债券信息-wind'!E:I,5,0))</f>
        <v>#NAME?</v>
      </c>
      <c r="U53" s="4" t="e">
        <f t="shared" ca="1" si="24"/>
        <v>#NAME?</v>
      </c>
      <c r="V53" s="2" t="e">
        <f ca="1">IF(N53="","",IF(N54="",0,VLOOKUP(O53,'债券信息-wind'!E:H,4,0)))</f>
        <v>#NAME?</v>
      </c>
      <c r="W53" t="e">
        <f t="shared" ca="1" si="25"/>
        <v>#NAME?</v>
      </c>
      <c r="Y53" t="e">
        <f t="shared" ca="1" si="6"/>
        <v>#NAME?</v>
      </c>
      <c r="Z53" s="1" t="e">
        <f t="shared" ca="1" si="13"/>
        <v>#NAME?</v>
      </c>
      <c r="AA53" s="20" t="e">
        <f t="shared" ca="1" si="14"/>
        <v>#NAME?</v>
      </c>
      <c r="AB53" s="16" t="e">
        <f t="shared" ca="1" si="15"/>
        <v>#NAME?</v>
      </c>
      <c r="AC53" s="2" t="e">
        <f t="shared" ca="1" si="21"/>
        <v>#NAME?</v>
      </c>
      <c r="AD53" t="e">
        <f t="shared" ca="1" si="16"/>
        <v>#NAME?</v>
      </c>
      <c r="AE53" t="e">
        <f t="shared" ca="1" si="17"/>
        <v>#NAME?</v>
      </c>
      <c r="AF53" t="e">
        <f t="shared" ca="1" si="18"/>
        <v>#NAME?</v>
      </c>
      <c r="AG53" t="e">
        <f t="shared" ca="1" si="19"/>
        <v>#NAME?</v>
      </c>
    </row>
    <row r="54" spans="9:33">
      <c r="I54" s="20" t="e">
        <f t="shared" ca="1" si="7"/>
        <v>#NAME?</v>
      </c>
      <c r="J54" s="20" t="e">
        <f t="shared" ca="1" si="8"/>
        <v>#NAME?</v>
      </c>
      <c r="K54" t="e">
        <f t="shared" ca="1" si="9"/>
        <v>#NAME?</v>
      </c>
      <c r="L54" t="e">
        <f t="shared" ca="1" si="10"/>
        <v>#NAME?</v>
      </c>
      <c r="N54" t="e">
        <f t="shared" ca="1" si="3"/>
        <v>#NAME?</v>
      </c>
      <c r="O54" s="20" t="e">
        <f ca="1">IF(N54="","",VLOOKUP(P53,'债券信息-wind'!E:H,2,0))</f>
        <v>#NAME?</v>
      </c>
      <c r="P54" s="20" t="e">
        <f t="shared" ca="1" si="20"/>
        <v>#NAME?</v>
      </c>
      <c r="Q54" s="20" t="e">
        <f t="shared" ca="1" si="22"/>
        <v>#NAME?</v>
      </c>
      <c r="R54" s="16" t="e">
        <f t="shared" ca="1" si="23"/>
        <v>#NAME?</v>
      </c>
      <c r="S54" s="2" t="e">
        <f ca="1">IF(N54="","",VLOOKUP(P53,'债券信息-wind'!E:H,3,0))</f>
        <v>#NAME?</v>
      </c>
      <c r="T54" t="e">
        <f ca="1">IF(N54="","",VLOOKUP(P54,'债券信息-wind'!E:I,5,0))</f>
        <v>#NAME?</v>
      </c>
      <c r="U54" s="4" t="e">
        <f t="shared" ca="1" si="24"/>
        <v>#NAME?</v>
      </c>
      <c r="V54" s="2" t="e">
        <f ca="1">IF(N54="","",IF(N55="",0,VLOOKUP(O54,'债券信息-wind'!E:H,4,0)))</f>
        <v>#NAME?</v>
      </c>
      <c r="W54" t="e">
        <f t="shared" ca="1" si="25"/>
        <v>#NAME?</v>
      </c>
      <c r="Y54" t="e">
        <f t="shared" ca="1" si="6"/>
        <v>#NAME?</v>
      </c>
      <c r="Z54" s="1" t="e">
        <f t="shared" ca="1" si="13"/>
        <v>#NAME?</v>
      </c>
      <c r="AA54" s="20" t="e">
        <f t="shared" ca="1" si="14"/>
        <v>#NAME?</v>
      </c>
      <c r="AB54" s="16" t="e">
        <f t="shared" ca="1" si="15"/>
        <v>#NAME?</v>
      </c>
      <c r="AC54" s="2" t="e">
        <f t="shared" ca="1" si="21"/>
        <v>#NAME?</v>
      </c>
      <c r="AD54" t="e">
        <f t="shared" ca="1" si="16"/>
        <v>#NAME?</v>
      </c>
      <c r="AE54" t="e">
        <f t="shared" ca="1" si="17"/>
        <v>#NAME?</v>
      </c>
      <c r="AF54" t="e">
        <f t="shared" ca="1" si="18"/>
        <v>#NAME?</v>
      </c>
      <c r="AG54" t="e">
        <f t="shared" ca="1" si="19"/>
        <v>#NAME?</v>
      </c>
    </row>
    <row r="55" spans="9:33">
      <c r="I55" s="20" t="e">
        <f t="shared" ca="1" si="7"/>
        <v>#NAME?</v>
      </c>
      <c r="J55" s="20" t="e">
        <f t="shared" ca="1" si="8"/>
        <v>#NAME?</v>
      </c>
      <c r="K55" t="e">
        <f t="shared" ca="1" si="9"/>
        <v>#NAME?</v>
      </c>
      <c r="L55" t="e">
        <f t="shared" ca="1" si="10"/>
        <v>#NAME?</v>
      </c>
      <c r="N55" t="e">
        <f t="shared" ca="1" si="3"/>
        <v>#NAME?</v>
      </c>
      <c r="O55" s="20" t="e">
        <f ca="1">IF(N55="","",VLOOKUP(P54,'债券信息-wind'!E:H,2,0))</f>
        <v>#NAME?</v>
      </c>
      <c r="P55" s="20" t="e">
        <f t="shared" ca="1" si="20"/>
        <v>#NAME?</v>
      </c>
      <c r="Q55" s="20" t="e">
        <f t="shared" ca="1" si="22"/>
        <v>#NAME?</v>
      </c>
      <c r="R55" s="16" t="e">
        <f t="shared" ca="1" si="23"/>
        <v>#NAME?</v>
      </c>
      <c r="S55" s="2" t="e">
        <f ca="1">IF(N55="","",VLOOKUP(P54,'债券信息-wind'!E:H,3,0))</f>
        <v>#NAME?</v>
      </c>
      <c r="T55" t="e">
        <f ca="1">IF(N55="","",VLOOKUP(P55,'债券信息-wind'!E:I,5,0))</f>
        <v>#NAME?</v>
      </c>
      <c r="U55" s="4" t="e">
        <f t="shared" ca="1" si="24"/>
        <v>#NAME?</v>
      </c>
      <c r="V55" s="2" t="e">
        <f ca="1">IF(N55="","",IF(N56="",0,VLOOKUP(O55,'债券信息-wind'!E:H,4,0)))</f>
        <v>#NAME?</v>
      </c>
      <c r="W55" t="e">
        <f t="shared" ca="1" si="25"/>
        <v>#NAME?</v>
      </c>
      <c r="Y55" t="e">
        <f t="shared" ca="1" si="6"/>
        <v>#NAME?</v>
      </c>
      <c r="Z55" s="1" t="e">
        <f t="shared" ca="1" si="13"/>
        <v>#NAME?</v>
      </c>
      <c r="AA55" s="20" t="e">
        <f t="shared" ca="1" si="14"/>
        <v>#NAME?</v>
      </c>
      <c r="AB55" s="16" t="e">
        <f t="shared" ca="1" si="15"/>
        <v>#NAME?</v>
      </c>
      <c r="AC55" s="2" t="e">
        <f t="shared" ca="1" si="21"/>
        <v>#NAME?</v>
      </c>
      <c r="AD55" t="e">
        <f t="shared" ca="1" si="16"/>
        <v>#NAME?</v>
      </c>
      <c r="AE55" t="e">
        <f t="shared" ca="1" si="17"/>
        <v>#NAME?</v>
      </c>
      <c r="AF55" t="e">
        <f t="shared" ca="1" si="18"/>
        <v>#NAME?</v>
      </c>
      <c r="AG55" t="e">
        <f t="shared" ca="1" si="19"/>
        <v>#NAME?</v>
      </c>
    </row>
    <row r="56" spans="9:33">
      <c r="I56" s="20" t="e">
        <f t="shared" ca="1" si="7"/>
        <v>#NAME?</v>
      </c>
      <c r="J56" s="20" t="e">
        <f t="shared" ca="1" si="8"/>
        <v>#NAME?</v>
      </c>
      <c r="K56" t="e">
        <f t="shared" ca="1" si="9"/>
        <v>#NAME?</v>
      </c>
      <c r="L56" t="e">
        <f t="shared" ca="1" si="10"/>
        <v>#NAME?</v>
      </c>
      <c r="N56" t="e">
        <f t="shared" ca="1" si="3"/>
        <v>#NAME?</v>
      </c>
      <c r="O56" s="20" t="e">
        <f ca="1">IF(N56="","",VLOOKUP(P55,'债券信息-wind'!E:H,2,0))</f>
        <v>#NAME?</v>
      </c>
      <c r="P56" s="20" t="e">
        <f t="shared" ca="1" si="20"/>
        <v>#NAME?</v>
      </c>
      <c r="Q56" s="20" t="e">
        <f t="shared" ca="1" si="22"/>
        <v>#NAME?</v>
      </c>
      <c r="R56" s="16" t="e">
        <f t="shared" ca="1" si="23"/>
        <v>#NAME?</v>
      </c>
      <c r="S56" s="2" t="e">
        <f ca="1">IF(N56="","",VLOOKUP(P55,'债券信息-wind'!E:H,3,0))</f>
        <v>#NAME?</v>
      </c>
      <c r="T56" t="e">
        <f ca="1">IF(N56="","",VLOOKUP(P56,'债券信息-wind'!E:I,5,0))</f>
        <v>#NAME?</v>
      </c>
      <c r="U56" s="4" t="e">
        <f t="shared" ca="1" si="24"/>
        <v>#NAME?</v>
      </c>
      <c r="V56" s="2" t="e">
        <f ca="1">IF(N56="","",IF(N57="",0,VLOOKUP(O56,'债券信息-wind'!E:H,4,0)))</f>
        <v>#NAME?</v>
      </c>
      <c r="W56" t="e">
        <f t="shared" ca="1" si="25"/>
        <v>#NAME?</v>
      </c>
      <c r="Y56" t="e">
        <f t="shared" ca="1" si="6"/>
        <v>#NAME?</v>
      </c>
      <c r="Z56" s="1" t="e">
        <f t="shared" ca="1" si="13"/>
        <v>#NAME?</v>
      </c>
      <c r="AA56" s="20" t="e">
        <f t="shared" ca="1" si="14"/>
        <v>#NAME?</v>
      </c>
      <c r="AB56" s="16" t="e">
        <f t="shared" ca="1" si="15"/>
        <v>#NAME?</v>
      </c>
      <c r="AC56" s="2" t="e">
        <f t="shared" ca="1" si="21"/>
        <v>#NAME?</v>
      </c>
      <c r="AD56" t="e">
        <f t="shared" ca="1" si="16"/>
        <v>#NAME?</v>
      </c>
      <c r="AE56" t="e">
        <f t="shared" ca="1" si="17"/>
        <v>#NAME?</v>
      </c>
      <c r="AF56" t="e">
        <f t="shared" ca="1" si="18"/>
        <v>#NAME?</v>
      </c>
      <c r="AG56" t="e">
        <f t="shared" ca="1" si="19"/>
        <v>#NAME?</v>
      </c>
    </row>
    <row r="57" spans="9:33">
      <c r="I57" s="20" t="e">
        <f t="shared" ca="1" si="7"/>
        <v>#NAME?</v>
      </c>
      <c r="J57" s="20" t="e">
        <f t="shared" ca="1" si="8"/>
        <v>#NAME?</v>
      </c>
      <c r="K57" t="e">
        <f t="shared" ca="1" si="9"/>
        <v>#NAME?</v>
      </c>
      <c r="L57" t="e">
        <f t="shared" ca="1" si="10"/>
        <v>#NAME?</v>
      </c>
      <c r="N57" t="e">
        <f t="shared" ca="1" si="3"/>
        <v>#NAME?</v>
      </c>
      <c r="O57" s="20" t="e">
        <f ca="1">IF(N57="","",VLOOKUP(P56,'债券信息-wind'!E:H,2,0))</f>
        <v>#NAME?</v>
      </c>
      <c r="P57" s="20" t="e">
        <f t="shared" ca="1" si="20"/>
        <v>#NAME?</v>
      </c>
      <c r="Q57" s="20" t="e">
        <f t="shared" ca="1" si="22"/>
        <v>#NAME?</v>
      </c>
      <c r="R57" s="16" t="e">
        <f t="shared" ca="1" si="23"/>
        <v>#NAME?</v>
      </c>
      <c r="S57" s="2" t="e">
        <f ca="1">IF(N57="","",VLOOKUP(P56,'债券信息-wind'!E:H,3,0))</f>
        <v>#NAME?</v>
      </c>
      <c r="T57" t="e">
        <f ca="1">IF(N57="","",VLOOKUP(P57,'债券信息-wind'!E:I,5,0))</f>
        <v>#NAME?</v>
      </c>
      <c r="U57" s="4" t="e">
        <f t="shared" ca="1" si="24"/>
        <v>#NAME?</v>
      </c>
      <c r="V57" s="2" t="e">
        <f ca="1">IF(N57="","",IF(N58="",0,VLOOKUP(O57,'债券信息-wind'!E:H,4,0)))</f>
        <v>#NAME?</v>
      </c>
      <c r="W57" t="e">
        <f t="shared" ca="1" si="25"/>
        <v>#NAME?</v>
      </c>
      <c r="Y57" t="e">
        <f t="shared" ca="1" si="6"/>
        <v>#NAME?</v>
      </c>
      <c r="Z57" s="1" t="e">
        <f t="shared" ca="1" si="13"/>
        <v>#NAME?</v>
      </c>
      <c r="AA57" s="20" t="e">
        <f t="shared" ca="1" si="14"/>
        <v>#NAME?</v>
      </c>
      <c r="AB57" s="16" t="e">
        <f t="shared" ca="1" si="15"/>
        <v>#NAME?</v>
      </c>
      <c r="AC57" s="2" t="e">
        <f t="shared" ca="1" si="21"/>
        <v>#NAME?</v>
      </c>
      <c r="AD57" t="e">
        <f t="shared" ca="1" si="16"/>
        <v>#NAME?</v>
      </c>
      <c r="AE57" t="e">
        <f t="shared" ca="1" si="17"/>
        <v>#NAME?</v>
      </c>
      <c r="AF57" t="e">
        <f t="shared" ca="1" si="18"/>
        <v>#NAME?</v>
      </c>
      <c r="AG57" t="e">
        <f t="shared" ca="1" si="19"/>
        <v>#NAME?</v>
      </c>
    </row>
    <row r="58" spans="9:33">
      <c r="I58" s="20" t="e">
        <f t="shared" ca="1" si="7"/>
        <v>#NAME?</v>
      </c>
      <c r="J58" s="20" t="e">
        <f t="shared" ca="1" si="8"/>
        <v>#NAME?</v>
      </c>
      <c r="K58" t="e">
        <f t="shared" ca="1" si="9"/>
        <v>#NAME?</v>
      </c>
      <c r="L58" t="e">
        <f t="shared" ca="1" si="10"/>
        <v>#NAME?</v>
      </c>
      <c r="N58" t="e">
        <f t="shared" ca="1" si="3"/>
        <v>#NAME?</v>
      </c>
      <c r="O58" s="20" t="e">
        <f ca="1">IF(N58="","",VLOOKUP(P57,'债券信息-wind'!E:H,2,0))</f>
        <v>#NAME?</v>
      </c>
      <c r="P58" s="20" t="e">
        <f t="shared" ca="1" si="20"/>
        <v>#NAME?</v>
      </c>
      <c r="Q58" s="20" t="e">
        <f t="shared" ca="1" si="22"/>
        <v>#NAME?</v>
      </c>
      <c r="R58" s="16" t="e">
        <f t="shared" ca="1" si="23"/>
        <v>#NAME?</v>
      </c>
      <c r="S58" s="2" t="e">
        <f ca="1">IF(N58="","",VLOOKUP(P57,'债券信息-wind'!E:H,3,0))</f>
        <v>#NAME?</v>
      </c>
      <c r="T58" t="e">
        <f ca="1">IF(N58="","",VLOOKUP(P58,'债券信息-wind'!E:I,5,0))</f>
        <v>#NAME?</v>
      </c>
      <c r="U58" s="4" t="e">
        <f t="shared" ca="1" si="24"/>
        <v>#NAME?</v>
      </c>
      <c r="V58" s="2" t="e">
        <f ca="1">IF(N58="","",IF(N59="",0,VLOOKUP(O58,'债券信息-wind'!E:H,4,0)))</f>
        <v>#NAME?</v>
      </c>
      <c r="W58" t="e">
        <f t="shared" ca="1" si="25"/>
        <v>#NAME?</v>
      </c>
      <c r="Y58" t="e">
        <f t="shared" ca="1" si="6"/>
        <v>#NAME?</v>
      </c>
      <c r="Z58" s="1" t="e">
        <f t="shared" ca="1" si="13"/>
        <v>#NAME?</v>
      </c>
      <c r="AA58" s="20" t="e">
        <f t="shared" ca="1" si="14"/>
        <v>#NAME?</v>
      </c>
      <c r="AB58" s="16" t="e">
        <f t="shared" ca="1" si="15"/>
        <v>#NAME?</v>
      </c>
      <c r="AC58" s="2" t="e">
        <f t="shared" ca="1" si="21"/>
        <v>#NAME?</v>
      </c>
      <c r="AD58" t="e">
        <f t="shared" ca="1" si="16"/>
        <v>#NAME?</v>
      </c>
      <c r="AE58" t="e">
        <f t="shared" ca="1" si="17"/>
        <v>#NAME?</v>
      </c>
      <c r="AF58" t="e">
        <f t="shared" ca="1" si="18"/>
        <v>#NAME?</v>
      </c>
      <c r="AG58" t="e">
        <f t="shared" ca="1" si="19"/>
        <v>#NAME?</v>
      </c>
    </row>
    <row r="59" spans="9:33">
      <c r="I59" s="20" t="e">
        <f t="shared" ca="1" si="7"/>
        <v>#NAME?</v>
      </c>
      <c r="J59" s="20" t="e">
        <f t="shared" ca="1" si="8"/>
        <v>#NAME?</v>
      </c>
      <c r="K59" t="e">
        <f t="shared" ca="1" si="9"/>
        <v>#NAME?</v>
      </c>
      <c r="L59" t="e">
        <f t="shared" ca="1" si="10"/>
        <v>#NAME?</v>
      </c>
      <c r="N59" t="e">
        <f t="shared" ca="1" si="3"/>
        <v>#NAME?</v>
      </c>
      <c r="O59" s="20" t="e">
        <f ca="1">IF(N59="","",VLOOKUP(P58,'债券信息-wind'!E:H,2,0))</f>
        <v>#NAME?</v>
      </c>
      <c r="P59" s="20" t="e">
        <f t="shared" ca="1" si="20"/>
        <v>#NAME?</v>
      </c>
      <c r="Q59" s="20" t="e">
        <f t="shared" ca="1" si="22"/>
        <v>#NAME?</v>
      </c>
      <c r="R59" s="16" t="e">
        <f t="shared" ca="1" si="23"/>
        <v>#NAME?</v>
      </c>
      <c r="S59" s="2" t="e">
        <f ca="1">IF(N59="","",VLOOKUP(P58,'债券信息-wind'!E:H,3,0))</f>
        <v>#NAME?</v>
      </c>
      <c r="T59" t="e">
        <f ca="1">IF(N59="","",VLOOKUP(P59,'债券信息-wind'!E:I,5,0))</f>
        <v>#NAME?</v>
      </c>
      <c r="U59" s="4" t="e">
        <f t="shared" ca="1" si="24"/>
        <v>#NAME?</v>
      </c>
      <c r="V59" s="2" t="e">
        <f ca="1">IF(N59="","",IF(N60="",0,VLOOKUP(O59,'债券信息-wind'!E:H,4,0)))</f>
        <v>#NAME?</v>
      </c>
      <c r="W59" t="e">
        <f t="shared" ca="1" si="25"/>
        <v>#NAME?</v>
      </c>
      <c r="Y59" t="e">
        <f t="shared" ca="1" si="6"/>
        <v>#NAME?</v>
      </c>
      <c r="Z59" s="1" t="e">
        <f t="shared" ca="1" si="13"/>
        <v>#NAME?</v>
      </c>
      <c r="AA59" s="20" t="e">
        <f t="shared" ca="1" si="14"/>
        <v>#NAME?</v>
      </c>
      <c r="AB59" s="16" t="e">
        <f t="shared" ca="1" si="15"/>
        <v>#NAME?</v>
      </c>
      <c r="AC59" s="2" t="e">
        <f t="shared" ca="1" si="21"/>
        <v>#NAME?</v>
      </c>
      <c r="AD59" t="e">
        <f t="shared" ca="1" si="16"/>
        <v>#NAME?</v>
      </c>
      <c r="AE59" t="e">
        <f t="shared" ca="1" si="17"/>
        <v>#NAME?</v>
      </c>
      <c r="AF59" t="e">
        <f t="shared" ca="1" si="18"/>
        <v>#NAME?</v>
      </c>
      <c r="AG59" t="e">
        <f t="shared" ca="1" si="19"/>
        <v>#NAME?</v>
      </c>
    </row>
    <row r="60" spans="9:33">
      <c r="I60" s="20" t="e">
        <f t="shared" ca="1" si="7"/>
        <v>#NAME?</v>
      </c>
      <c r="J60" s="20" t="e">
        <f t="shared" ca="1" si="8"/>
        <v>#NAME?</v>
      </c>
      <c r="K60" t="e">
        <f t="shared" ca="1" si="9"/>
        <v>#NAME?</v>
      </c>
      <c r="L60" t="e">
        <f t="shared" ca="1" si="10"/>
        <v>#NAME?</v>
      </c>
      <c r="N60" t="e">
        <f t="shared" ca="1" si="3"/>
        <v>#NAME?</v>
      </c>
      <c r="O60" s="20" t="e">
        <f ca="1">IF(N60="","",VLOOKUP(P59,'债券信息-wind'!E:H,2,0))</f>
        <v>#NAME?</v>
      </c>
      <c r="P60" s="20" t="e">
        <f t="shared" ca="1" si="20"/>
        <v>#NAME?</v>
      </c>
      <c r="Q60" s="20" t="e">
        <f t="shared" ca="1" si="22"/>
        <v>#NAME?</v>
      </c>
      <c r="R60" s="16" t="e">
        <f t="shared" ca="1" si="23"/>
        <v>#NAME?</v>
      </c>
      <c r="S60" s="2" t="e">
        <f ca="1">IF(N60="","",VLOOKUP(P59,'债券信息-wind'!E:H,3,0))</f>
        <v>#NAME?</v>
      </c>
      <c r="T60" t="e">
        <f ca="1">IF(N60="","",VLOOKUP(P60,'债券信息-wind'!E:I,5,0))</f>
        <v>#NAME?</v>
      </c>
      <c r="U60" s="4" t="e">
        <f t="shared" ca="1" si="24"/>
        <v>#NAME?</v>
      </c>
      <c r="V60" s="2" t="e">
        <f ca="1">IF(N60="","",IF(N61="",0,VLOOKUP(O60,'债券信息-wind'!E:H,4,0)))</f>
        <v>#NAME?</v>
      </c>
      <c r="W60" t="e">
        <f t="shared" ca="1" si="25"/>
        <v>#NAME?</v>
      </c>
      <c r="Y60" t="e">
        <f t="shared" ca="1" si="6"/>
        <v>#NAME?</v>
      </c>
      <c r="Z60" s="1" t="e">
        <f t="shared" ca="1" si="13"/>
        <v>#NAME?</v>
      </c>
      <c r="AA60" s="20" t="e">
        <f t="shared" ca="1" si="14"/>
        <v>#NAME?</v>
      </c>
      <c r="AB60" s="16" t="e">
        <f t="shared" ca="1" si="15"/>
        <v>#NAME?</v>
      </c>
      <c r="AC60" s="2" t="e">
        <f t="shared" ca="1" si="21"/>
        <v>#NAME?</v>
      </c>
      <c r="AD60" t="e">
        <f t="shared" ca="1" si="16"/>
        <v>#NAME?</v>
      </c>
      <c r="AE60" t="e">
        <f t="shared" ca="1" si="17"/>
        <v>#NAME?</v>
      </c>
      <c r="AF60" t="e">
        <f t="shared" ca="1" si="18"/>
        <v>#NAME?</v>
      </c>
      <c r="AG60" t="e">
        <f t="shared" ca="1" si="19"/>
        <v>#NAME?</v>
      </c>
    </row>
    <row r="61" spans="9:33">
      <c r="I61" s="20" t="e">
        <f t="shared" ca="1" si="7"/>
        <v>#NAME?</v>
      </c>
      <c r="J61" s="20" t="e">
        <f t="shared" ca="1" si="8"/>
        <v>#NAME?</v>
      </c>
      <c r="K61" t="e">
        <f t="shared" ca="1" si="9"/>
        <v>#NAME?</v>
      </c>
      <c r="L61" t="e">
        <f t="shared" ca="1" si="10"/>
        <v>#NAME?</v>
      </c>
      <c r="N61" t="e">
        <f t="shared" ca="1" si="3"/>
        <v>#NAME?</v>
      </c>
      <c r="O61" s="20" t="e">
        <f ca="1">IF(N61="","",VLOOKUP(P60,'债券信息-wind'!E:H,2,0))</f>
        <v>#NAME?</v>
      </c>
      <c r="P61" s="20" t="e">
        <f t="shared" ca="1" si="20"/>
        <v>#NAME?</v>
      </c>
      <c r="Q61" s="20" t="e">
        <f t="shared" ca="1" si="22"/>
        <v>#NAME?</v>
      </c>
      <c r="R61" s="16" t="e">
        <f t="shared" ca="1" si="23"/>
        <v>#NAME?</v>
      </c>
      <c r="S61" s="2" t="e">
        <f ca="1">IF(N61="","",VLOOKUP(P60,'债券信息-wind'!E:H,3,0))</f>
        <v>#NAME?</v>
      </c>
      <c r="T61" t="e">
        <f ca="1">IF(N61="","",VLOOKUP(P61,'债券信息-wind'!E:I,5,0))</f>
        <v>#NAME?</v>
      </c>
      <c r="U61" s="4" t="e">
        <f t="shared" ca="1" si="24"/>
        <v>#NAME?</v>
      </c>
      <c r="V61" s="2" t="e">
        <f ca="1">IF(N61="","",IF(N62="",0,VLOOKUP(O61,'债券信息-wind'!E:H,4,0)))</f>
        <v>#NAME?</v>
      </c>
      <c r="W61" t="e">
        <f t="shared" ca="1" si="25"/>
        <v>#NAME?</v>
      </c>
      <c r="Y61" t="e">
        <f t="shared" ca="1" si="6"/>
        <v>#NAME?</v>
      </c>
      <c r="Z61" s="1" t="e">
        <f t="shared" ca="1" si="13"/>
        <v>#NAME?</v>
      </c>
      <c r="AA61" s="20" t="e">
        <f t="shared" ca="1" si="14"/>
        <v>#NAME?</v>
      </c>
      <c r="AB61" s="16" t="e">
        <f t="shared" ca="1" si="15"/>
        <v>#NAME?</v>
      </c>
      <c r="AC61" s="2" t="e">
        <f t="shared" ca="1" si="21"/>
        <v>#NAME?</v>
      </c>
      <c r="AD61" t="e">
        <f t="shared" ca="1" si="16"/>
        <v>#NAME?</v>
      </c>
      <c r="AE61" t="e">
        <f t="shared" ca="1" si="17"/>
        <v>#NAME?</v>
      </c>
      <c r="AF61" t="e">
        <f t="shared" ca="1" si="18"/>
        <v>#NAME?</v>
      </c>
      <c r="AG61" t="e">
        <f t="shared" ca="1" si="19"/>
        <v>#NAME?</v>
      </c>
    </row>
    <row r="62" spans="9:33">
      <c r="I62" s="20" t="e">
        <f t="shared" ca="1" si="7"/>
        <v>#NAME?</v>
      </c>
      <c r="J62" s="20" t="e">
        <f t="shared" ca="1" si="8"/>
        <v>#NAME?</v>
      </c>
      <c r="K62" t="e">
        <f t="shared" ca="1" si="9"/>
        <v>#NAME?</v>
      </c>
      <c r="L62" t="e">
        <f t="shared" ca="1" si="10"/>
        <v>#NAME?</v>
      </c>
      <c r="N62" t="e">
        <f t="shared" ca="1" si="3"/>
        <v>#NAME?</v>
      </c>
      <c r="O62" s="20" t="e">
        <f ca="1">IF(N62="","",VLOOKUP(P61,'债券信息-wind'!E:H,2,0))</f>
        <v>#NAME?</v>
      </c>
      <c r="P62" s="20" t="e">
        <f t="shared" ca="1" si="20"/>
        <v>#NAME?</v>
      </c>
      <c r="Q62" s="20" t="e">
        <f t="shared" ca="1" si="22"/>
        <v>#NAME?</v>
      </c>
      <c r="R62" s="16" t="e">
        <f t="shared" ca="1" si="23"/>
        <v>#NAME?</v>
      </c>
      <c r="S62" s="2" t="e">
        <f ca="1">IF(N62="","",VLOOKUP(P61,'债券信息-wind'!E:H,3,0))</f>
        <v>#NAME?</v>
      </c>
      <c r="T62" t="e">
        <f ca="1">IF(N62="","",VLOOKUP(P62,'债券信息-wind'!E:I,5,0))</f>
        <v>#NAME?</v>
      </c>
      <c r="U62" s="4" t="e">
        <f t="shared" ca="1" si="24"/>
        <v>#NAME?</v>
      </c>
      <c r="V62" s="2" t="e">
        <f ca="1">IF(N62="","",IF(N63="",0,VLOOKUP(O62,'债券信息-wind'!E:H,4,0)))</f>
        <v>#NAME?</v>
      </c>
      <c r="W62" t="e">
        <f t="shared" ca="1" si="25"/>
        <v>#NAME?</v>
      </c>
      <c r="Y62" t="e">
        <f t="shared" ca="1" si="6"/>
        <v>#NAME?</v>
      </c>
      <c r="Z62" s="1" t="e">
        <f t="shared" ca="1" si="13"/>
        <v>#NAME?</v>
      </c>
      <c r="AA62" s="20" t="e">
        <f t="shared" ca="1" si="14"/>
        <v>#NAME?</v>
      </c>
      <c r="AB62" s="16" t="e">
        <f t="shared" ca="1" si="15"/>
        <v>#NAME?</v>
      </c>
      <c r="AC62" s="2" t="e">
        <f t="shared" ca="1" si="21"/>
        <v>#NAME?</v>
      </c>
      <c r="AD62" t="e">
        <f t="shared" ca="1" si="16"/>
        <v>#NAME?</v>
      </c>
      <c r="AE62" t="e">
        <f t="shared" ca="1" si="17"/>
        <v>#NAME?</v>
      </c>
      <c r="AF62" t="e">
        <f t="shared" ca="1" si="18"/>
        <v>#NAME?</v>
      </c>
      <c r="AG62" t="e">
        <f t="shared" ca="1" si="19"/>
        <v>#NAME?</v>
      </c>
    </row>
    <row r="63" spans="9:33">
      <c r="I63" s="20" t="e">
        <f t="shared" ca="1" si="7"/>
        <v>#NAME?</v>
      </c>
      <c r="J63" s="20" t="e">
        <f t="shared" ca="1" si="8"/>
        <v>#NAME?</v>
      </c>
      <c r="K63" t="e">
        <f t="shared" ca="1" si="9"/>
        <v>#NAME?</v>
      </c>
      <c r="L63" t="e">
        <f t="shared" ca="1" si="10"/>
        <v>#NAME?</v>
      </c>
      <c r="N63" t="e">
        <f t="shared" ca="1" si="3"/>
        <v>#NAME?</v>
      </c>
      <c r="O63" s="20" t="e">
        <f ca="1">IF(N63="","",VLOOKUP(P62,'债券信息-wind'!E:H,2,0))</f>
        <v>#NAME?</v>
      </c>
      <c r="P63" s="20" t="e">
        <f t="shared" ca="1" si="20"/>
        <v>#NAME?</v>
      </c>
      <c r="Q63" s="20" t="e">
        <f t="shared" ca="1" si="22"/>
        <v>#NAME?</v>
      </c>
      <c r="R63" s="16" t="e">
        <f t="shared" ca="1" si="23"/>
        <v>#NAME?</v>
      </c>
      <c r="S63" s="2" t="e">
        <f ca="1">IF(N63="","",VLOOKUP(P62,'债券信息-wind'!E:H,3,0))</f>
        <v>#NAME?</v>
      </c>
      <c r="T63" t="e">
        <f ca="1">IF(N63="","",VLOOKUP(P63,'债券信息-wind'!E:I,5,0))</f>
        <v>#NAME?</v>
      </c>
      <c r="U63" s="4" t="e">
        <f t="shared" ca="1" si="24"/>
        <v>#NAME?</v>
      </c>
      <c r="V63" s="2" t="e">
        <f ca="1">IF(N63="","",IF(N64="",0,VLOOKUP(O63,'债券信息-wind'!E:H,4,0)))</f>
        <v>#NAME?</v>
      </c>
      <c r="W63" t="e">
        <f t="shared" ca="1" si="25"/>
        <v>#NAME?</v>
      </c>
      <c r="Y63" t="e">
        <f t="shared" ca="1" si="6"/>
        <v>#NAME?</v>
      </c>
      <c r="Z63" s="1" t="e">
        <f t="shared" ca="1" si="13"/>
        <v>#NAME?</v>
      </c>
      <c r="AA63" s="20" t="e">
        <f t="shared" ca="1" si="14"/>
        <v>#NAME?</v>
      </c>
      <c r="AB63" s="16" t="e">
        <f t="shared" ca="1" si="15"/>
        <v>#NAME?</v>
      </c>
      <c r="AC63" s="2" t="e">
        <f t="shared" ca="1" si="21"/>
        <v>#NAME?</v>
      </c>
      <c r="AD63" t="e">
        <f t="shared" ca="1" si="16"/>
        <v>#NAME?</v>
      </c>
      <c r="AE63" t="e">
        <f t="shared" ca="1" si="17"/>
        <v>#NAME?</v>
      </c>
      <c r="AF63" t="e">
        <f t="shared" ca="1" si="18"/>
        <v>#NAME?</v>
      </c>
      <c r="AG63" t="e">
        <f t="shared" ca="1" si="19"/>
        <v>#NAME?</v>
      </c>
    </row>
    <row r="64" spans="9:33">
      <c r="I64" s="20" t="e">
        <f t="shared" ca="1" si="7"/>
        <v>#NAME?</v>
      </c>
      <c r="J64" s="20" t="e">
        <f t="shared" ca="1" si="8"/>
        <v>#NAME?</v>
      </c>
      <c r="K64" t="e">
        <f t="shared" ca="1" si="9"/>
        <v>#NAME?</v>
      </c>
      <c r="L64" t="e">
        <f t="shared" ca="1" si="10"/>
        <v>#NAME?</v>
      </c>
      <c r="N64" t="e">
        <f t="shared" ca="1" si="3"/>
        <v>#NAME?</v>
      </c>
      <c r="O64" s="20" t="e">
        <f ca="1">IF(N64="","",VLOOKUP(P63,'债券信息-wind'!E:H,2,0))</f>
        <v>#NAME?</v>
      </c>
      <c r="P64" s="20" t="e">
        <f t="shared" ca="1" si="20"/>
        <v>#NAME?</v>
      </c>
      <c r="Q64" s="20" t="e">
        <f t="shared" ca="1" si="22"/>
        <v>#NAME?</v>
      </c>
      <c r="R64" s="16" t="e">
        <f t="shared" ca="1" si="23"/>
        <v>#NAME?</v>
      </c>
      <c r="S64" s="2" t="e">
        <f ca="1">IF(N64="","",VLOOKUP(P63,'债券信息-wind'!E:H,3,0))</f>
        <v>#NAME?</v>
      </c>
      <c r="T64" t="e">
        <f ca="1">IF(N64="","",VLOOKUP(P64,'债券信息-wind'!E:I,5,0))</f>
        <v>#NAME?</v>
      </c>
      <c r="U64" s="4" t="e">
        <f t="shared" ca="1" si="24"/>
        <v>#NAME?</v>
      </c>
      <c r="V64" s="2" t="e">
        <f ca="1">IF(N64="","",IF(N65="",0,VLOOKUP(O64,'债券信息-wind'!E:H,4,0)))</f>
        <v>#NAME?</v>
      </c>
      <c r="W64" t="e">
        <f t="shared" ca="1" si="25"/>
        <v>#NAME?</v>
      </c>
      <c r="Y64" t="e">
        <f t="shared" ca="1" si="6"/>
        <v>#NAME?</v>
      </c>
      <c r="Z64" s="1" t="e">
        <f t="shared" ca="1" si="13"/>
        <v>#NAME?</v>
      </c>
      <c r="AA64" s="20" t="e">
        <f t="shared" ca="1" si="14"/>
        <v>#NAME?</v>
      </c>
      <c r="AB64" s="16" t="e">
        <f t="shared" ca="1" si="15"/>
        <v>#NAME?</v>
      </c>
      <c r="AC64" s="2" t="e">
        <f t="shared" ca="1" si="21"/>
        <v>#NAME?</v>
      </c>
      <c r="AD64" t="e">
        <f t="shared" ca="1" si="16"/>
        <v>#NAME?</v>
      </c>
      <c r="AE64" t="e">
        <f t="shared" ca="1" si="17"/>
        <v>#NAME?</v>
      </c>
      <c r="AF64" t="e">
        <f t="shared" ca="1" si="18"/>
        <v>#NAME?</v>
      </c>
      <c r="AG64" t="e">
        <f t="shared" ca="1" si="19"/>
        <v>#NAME?</v>
      </c>
    </row>
    <row r="65" spans="9:33">
      <c r="I65" s="20" t="e">
        <f t="shared" ca="1" si="7"/>
        <v>#NAME?</v>
      </c>
      <c r="J65" s="20" t="e">
        <f t="shared" ca="1" si="8"/>
        <v>#NAME?</v>
      </c>
      <c r="K65" t="e">
        <f t="shared" ca="1" si="9"/>
        <v>#NAME?</v>
      </c>
      <c r="L65" t="e">
        <f t="shared" ca="1" si="10"/>
        <v>#NAME?</v>
      </c>
      <c r="N65" t="e">
        <f t="shared" ca="1" si="3"/>
        <v>#NAME?</v>
      </c>
      <c r="O65" s="20" t="e">
        <f ca="1">IF(N65="","",VLOOKUP(P64,'债券信息-wind'!E:H,2,0))</f>
        <v>#NAME?</v>
      </c>
      <c r="P65" s="20" t="e">
        <f t="shared" ca="1" si="20"/>
        <v>#NAME?</v>
      </c>
      <c r="Q65" s="20" t="e">
        <f t="shared" ca="1" si="22"/>
        <v>#NAME?</v>
      </c>
      <c r="R65" s="16" t="e">
        <f t="shared" ca="1" si="23"/>
        <v>#NAME?</v>
      </c>
      <c r="S65" s="2" t="e">
        <f ca="1">IF(N65="","",VLOOKUP(P64,'债券信息-wind'!E:H,3,0))</f>
        <v>#NAME?</v>
      </c>
      <c r="T65" t="e">
        <f ca="1">IF(N65="","",VLOOKUP(P65,'债券信息-wind'!E:I,5,0))</f>
        <v>#NAME?</v>
      </c>
      <c r="U65" s="4" t="e">
        <f t="shared" ca="1" si="24"/>
        <v>#NAME?</v>
      </c>
      <c r="V65" s="2" t="e">
        <f ca="1">IF(N65="","",IF(N66="",0,VLOOKUP(O65,'债券信息-wind'!E:H,4,0)))</f>
        <v>#NAME?</v>
      </c>
      <c r="W65" t="e">
        <f t="shared" ca="1" si="25"/>
        <v>#NAME?</v>
      </c>
      <c r="Y65" t="e">
        <f t="shared" ca="1" si="6"/>
        <v>#NAME?</v>
      </c>
      <c r="Z65" s="1" t="e">
        <f t="shared" ca="1" si="13"/>
        <v>#NAME?</v>
      </c>
      <c r="AA65" s="20" t="e">
        <f t="shared" ca="1" si="14"/>
        <v>#NAME?</v>
      </c>
      <c r="AB65" s="16" t="e">
        <f t="shared" ca="1" si="15"/>
        <v>#NAME?</v>
      </c>
      <c r="AC65" s="2" t="e">
        <f t="shared" ca="1" si="21"/>
        <v>#NAME?</v>
      </c>
      <c r="AD65" t="e">
        <f t="shared" ca="1" si="16"/>
        <v>#NAME?</v>
      </c>
      <c r="AE65" t="e">
        <f t="shared" ca="1" si="17"/>
        <v>#NAME?</v>
      </c>
      <c r="AF65" t="e">
        <f t="shared" ca="1" si="18"/>
        <v>#NAME?</v>
      </c>
      <c r="AG65" t="e">
        <f t="shared" ca="1" si="19"/>
        <v>#NAME?</v>
      </c>
    </row>
    <row r="66" spans="9:33">
      <c r="I66" s="20" t="e">
        <f t="shared" ca="1" si="7"/>
        <v>#NAME?</v>
      </c>
      <c r="J66" s="20" t="e">
        <f t="shared" ca="1" si="8"/>
        <v>#NAME?</v>
      </c>
      <c r="K66" t="e">
        <f t="shared" ca="1" si="9"/>
        <v>#NAME?</v>
      </c>
      <c r="L66" t="e">
        <f t="shared" ca="1" si="10"/>
        <v>#NAME?</v>
      </c>
      <c r="N66" t="e">
        <f t="shared" ca="1" si="3"/>
        <v>#NAME?</v>
      </c>
      <c r="O66" s="20" t="e">
        <f ca="1">IF(N66="","",VLOOKUP(P65,'债券信息-wind'!E:H,2,0))</f>
        <v>#NAME?</v>
      </c>
      <c r="P66" s="20" t="e">
        <f t="shared" ca="1" si="20"/>
        <v>#NAME?</v>
      </c>
      <c r="Q66" s="20" t="e">
        <f t="shared" ca="1" si="22"/>
        <v>#NAME?</v>
      </c>
      <c r="R66" s="16" t="e">
        <f t="shared" ca="1" si="23"/>
        <v>#NAME?</v>
      </c>
      <c r="S66" s="2" t="e">
        <f ca="1">IF(N66="","",VLOOKUP(P65,'债券信息-wind'!E:H,3,0))</f>
        <v>#NAME?</v>
      </c>
      <c r="T66" t="e">
        <f ca="1">IF(N66="","",VLOOKUP(P66,'债券信息-wind'!E:I,5,0))</f>
        <v>#NAME?</v>
      </c>
      <c r="U66" s="4" t="e">
        <f t="shared" ca="1" si="24"/>
        <v>#NAME?</v>
      </c>
      <c r="V66" s="2" t="e">
        <f ca="1">IF(N66="","",IF(N67="",0,VLOOKUP(O66,'债券信息-wind'!E:H,4,0)))</f>
        <v>#NAME?</v>
      </c>
      <c r="W66" t="e">
        <f t="shared" ca="1" si="25"/>
        <v>#NAME?</v>
      </c>
      <c r="Y66" t="e">
        <f t="shared" ca="1" si="6"/>
        <v>#NAME?</v>
      </c>
      <c r="Z66" s="1" t="e">
        <f t="shared" ca="1" si="13"/>
        <v>#NAME?</v>
      </c>
      <c r="AA66" s="20" t="e">
        <f t="shared" ca="1" si="14"/>
        <v>#NAME?</v>
      </c>
      <c r="AB66" s="16" t="e">
        <f t="shared" ca="1" si="15"/>
        <v>#NAME?</v>
      </c>
      <c r="AC66" s="2" t="e">
        <f t="shared" ca="1" si="21"/>
        <v>#NAME?</v>
      </c>
      <c r="AD66" t="e">
        <f t="shared" ca="1" si="16"/>
        <v>#NAME?</v>
      </c>
      <c r="AE66" t="e">
        <f t="shared" ca="1" si="17"/>
        <v>#NAME?</v>
      </c>
      <c r="AF66" t="e">
        <f t="shared" ca="1" si="18"/>
        <v>#NAME?</v>
      </c>
      <c r="AG66" t="e">
        <f t="shared" ca="1" si="19"/>
        <v>#NAME?</v>
      </c>
    </row>
    <row r="67" spans="9:33">
      <c r="I67" s="20" t="e">
        <f t="shared" ca="1" si="7"/>
        <v>#NAME?</v>
      </c>
      <c r="J67" s="20" t="e">
        <f t="shared" ca="1" si="8"/>
        <v>#NAME?</v>
      </c>
      <c r="K67" t="e">
        <f t="shared" ca="1" si="9"/>
        <v>#NAME?</v>
      </c>
      <c r="L67" t="e">
        <f t="shared" ca="1" si="10"/>
        <v>#NAME?</v>
      </c>
      <c r="N67" t="e">
        <f t="shared" ca="1" si="3"/>
        <v>#NAME?</v>
      </c>
      <c r="O67" s="20" t="e">
        <f ca="1">IF(N67="","",VLOOKUP(P66,'债券信息-wind'!E:H,2,0))</f>
        <v>#NAME?</v>
      </c>
      <c r="P67" s="20" t="e">
        <f t="shared" ca="1" si="20"/>
        <v>#NAME?</v>
      </c>
      <c r="Q67" s="20" t="e">
        <f t="shared" ca="1" si="22"/>
        <v>#NAME?</v>
      </c>
      <c r="R67" s="16" t="e">
        <f t="shared" ca="1" si="23"/>
        <v>#NAME?</v>
      </c>
      <c r="S67" s="2" t="e">
        <f ca="1">IF(N67="","",VLOOKUP(P66,'债券信息-wind'!E:H,3,0))</f>
        <v>#NAME?</v>
      </c>
      <c r="T67" t="e">
        <f ca="1">IF(N67="","",VLOOKUP(P67,'债券信息-wind'!E:I,5,0))</f>
        <v>#NAME?</v>
      </c>
      <c r="U67" s="4" t="e">
        <f t="shared" ca="1" si="24"/>
        <v>#NAME?</v>
      </c>
      <c r="V67" s="2" t="e">
        <f ca="1">IF(N67="","",IF(N68="",0,VLOOKUP(O67,'债券信息-wind'!E:H,4,0)))</f>
        <v>#NAME?</v>
      </c>
      <c r="W67" t="e">
        <f t="shared" ca="1" si="25"/>
        <v>#NAME?</v>
      </c>
      <c r="Y67" t="e">
        <f t="shared" ca="1" si="6"/>
        <v>#NAME?</v>
      </c>
      <c r="Z67" s="1" t="e">
        <f t="shared" ca="1" si="13"/>
        <v>#NAME?</v>
      </c>
      <c r="AA67" s="20" t="e">
        <f t="shared" ca="1" si="14"/>
        <v>#NAME?</v>
      </c>
      <c r="AB67" s="16" t="e">
        <f t="shared" ca="1" si="15"/>
        <v>#NAME?</v>
      </c>
      <c r="AC67" s="2" t="e">
        <f t="shared" ca="1" si="21"/>
        <v>#NAME?</v>
      </c>
      <c r="AD67" t="e">
        <f t="shared" ca="1" si="16"/>
        <v>#NAME?</v>
      </c>
      <c r="AE67" t="e">
        <f t="shared" ca="1" si="17"/>
        <v>#NAME?</v>
      </c>
      <c r="AF67" t="e">
        <f t="shared" ca="1" si="18"/>
        <v>#NAME?</v>
      </c>
      <c r="AG67" t="e">
        <f t="shared" ca="1" si="19"/>
        <v>#NAME?</v>
      </c>
    </row>
    <row r="68" spans="9:33">
      <c r="I68" s="20" t="e">
        <f t="shared" ca="1" si="7"/>
        <v>#NAME?</v>
      </c>
      <c r="J68" s="20" t="e">
        <f t="shared" ca="1" si="8"/>
        <v>#NAME?</v>
      </c>
      <c r="K68" t="e">
        <f t="shared" ca="1" si="9"/>
        <v>#NAME?</v>
      </c>
      <c r="L68" t="e">
        <f t="shared" ca="1" si="10"/>
        <v>#NAME?</v>
      </c>
      <c r="N68" t="e">
        <f t="shared" ref="N68:N131" ca="1" si="26">IF(ROW(N67)-3&lt;$B$21,N67+1,"")</f>
        <v>#NAME?</v>
      </c>
      <c r="O68" s="20" t="e">
        <f ca="1">IF(N68="","",VLOOKUP(P67,'债券信息-wind'!E:H,2,0))</f>
        <v>#NAME?</v>
      </c>
      <c r="P68" s="20" t="e">
        <f t="shared" ca="1" si="20"/>
        <v>#NAME?</v>
      </c>
      <c r="Q68" s="20" t="e">
        <f t="shared" ca="1" si="22"/>
        <v>#NAME?</v>
      </c>
      <c r="R68" s="16" t="e">
        <f t="shared" ca="1" si="23"/>
        <v>#NAME?</v>
      </c>
      <c r="S68" s="2" t="e">
        <f ca="1">IF(N68="","",VLOOKUP(P67,'债券信息-wind'!E:H,3,0))</f>
        <v>#NAME?</v>
      </c>
      <c r="T68" t="e">
        <f ca="1">IF(N68="","",VLOOKUP(P68,'债券信息-wind'!E:I,5,0))</f>
        <v>#NAME?</v>
      </c>
      <c r="U68" s="4" t="e">
        <f t="shared" ca="1" si="24"/>
        <v>#NAME?</v>
      </c>
      <c r="V68" s="2" t="e">
        <f ca="1">IF(N68="","",IF(N69="",0,VLOOKUP(O68,'债券信息-wind'!E:H,4,0)))</f>
        <v>#NAME?</v>
      </c>
      <c r="W68" t="e">
        <f t="shared" ca="1" si="25"/>
        <v>#NAME?</v>
      </c>
      <c r="Y68" t="e">
        <f t="shared" ref="Y68:Y131" ca="1" si="27">IF(ROW(Y67)-3&lt;$B$27,Y67+1,"")</f>
        <v>#NAME?</v>
      </c>
      <c r="Z68" s="1" t="e">
        <f t="shared" ca="1" si="13"/>
        <v>#NAME?</v>
      </c>
      <c r="AA68" s="20" t="e">
        <f t="shared" ca="1" si="14"/>
        <v>#NAME?</v>
      </c>
      <c r="AB68" s="16" t="e">
        <f t="shared" ca="1" si="15"/>
        <v>#NAME?</v>
      </c>
      <c r="AC68" s="2" t="e">
        <f t="shared" ca="1" si="21"/>
        <v>#NAME?</v>
      </c>
      <c r="AD68" t="e">
        <f t="shared" ca="1" si="16"/>
        <v>#NAME?</v>
      </c>
      <c r="AE68" t="e">
        <f t="shared" ca="1" si="17"/>
        <v>#NAME?</v>
      </c>
      <c r="AF68" t="e">
        <f t="shared" ca="1" si="18"/>
        <v>#NAME?</v>
      </c>
      <c r="AG68" t="e">
        <f t="shared" ca="1" si="19"/>
        <v>#NAME?</v>
      </c>
    </row>
    <row r="69" spans="9:33">
      <c r="I69" s="20" t="e">
        <f t="shared" ref="I69:I132" ca="1" si="28">IF(L69=0,O69,INDIRECT(ADDRESS(L69+3,26)))</f>
        <v>#NAME?</v>
      </c>
      <c r="J69" s="20" t="e">
        <f t="shared" ref="J69:J132" ca="1" si="29">IF(L69=0,P69,INDIRECT(ADDRESS(L69+3,26)))</f>
        <v>#NAME?</v>
      </c>
      <c r="K69" t="e">
        <f t="shared" ref="K69:K132" ca="1" si="30">IF(L69=0,W69,INDIRECT(ADDRESS(L69+3,33)))</f>
        <v>#NAME?</v>
      </c>
      <c r="L69" t="e">
        <f t="shared" ref="L69:L132" ca="1" si="31">IF(O69="",L68+1,0)</f>
        <v>#NAME?</v>
      </c>
      <c r="N69" t="e">
        <f t="shared" ca="1" si="26"/>
        <v>#NAME?</v>
      </c>
      <c r="O69" s="20" t="e">
        <f ca="1">IF(N69="","",VLOOKUP(P68,'债券信息-wind'!E:H,2,0))</f>
        <v>#NAME?</v>
      </c>
      <c r="P69" s="20" t="e">
        <f t="shared" ca="1" si="20"/>
        <v>#NAME?</v>
      </c>
      <c r="Q69" s="20" t="e">
        <f t="shared" ca="1" si="22"/>
        <v>#NAME?</v>
      </c>
      <c r="R69" s="16" t="e">
        <f t="shared" ca="1" si="23"/>
        <v>#NAME?</v>
      </c>
      <c r="S69" s="2" t="e">
        <f ca="1">IF(N69="","",VLOOKUP(P68,'债券信息-wind'!E:H,3,0))</f>
        <v>#NAME?</v>
      </c>
      <c r="T69" t="e">
        <f ca="1">IF(N69="","",VLOOKUP(P69,'债券信息-wind'!E:I,5,0))</f>
        <v>#NAME?</v>
      </c>
      <c r="U69" s="4" t="e">
        <f t="shared" ca="1" si="24"/>
        <v>#NAME?</v>
      </c>
      <c r="V69" s="2" t="e">
        <f ca="1">IF(N69="","",IF(N70="",0,VLOOKUP(O69,'债券信息-wind'!E:H,4,0)))</f>
        <v>#NAME?</v>
      </c>
      <c r="W69" t="e">
        <f t="shared" ca="1" si="25"/>
        <v>#NAME?</v>
      </c>
      <c r="Y69" t="e">
        <f t="shared" ca="1" si="27"/>
        <v>#NAME?</v>
      </c>
      <c r="Z69" s="1" t="e">
        <f t="shared" ref="Z69:Z132" ca="1" si="32">IF(Y69="","",DATE(YEAR(Z68),12/$B$19+MONTH(Z68),DAY(Z68)))</f>
        <v>#NAME?</v>
      </c>
      <c r="AA69" s="20" t="e">
        <f t="shared" ref="AA69:AA132" ca="1" si="33">IF(Y69="","",IF(MONTH(DATE(IF(MONTH(Z68)&gt;2,YEAR(Z69),YEAR(Z68)),2,29))=2,DATE(IF(MONTH(Z68)&gt;2,YEAR(Z69),YEAR(Z68)),2,29),0))</f>
        <v>#NAME?</v>
      </c>
      <c r="AB69" s="16" t="e">
        <f t="shared" ref="AB69:AB132" ca="1" si="34">IF(Y69="","",IF(MEDIAN(Z68,AA69,Z69)=AA69,1,0))</f>
        <v>#NAME?</v>
      </c>
      <c r="AC69" s="2" t="e">
        <f t="shared" ca="1" si="21"/>
        <v>#NAME?</v>
      </c>
      <c r="AD69" t="e">
        <f t="shared" ref="AD69:AD132" ca="1" si="35">IF(Y69="","",IF(AND($B$17="Y",AB69=1),YEARFRAC(Z68+1,Z69,$B$16)*AE68*AC69/100,YEARFRAC(Z68,Z69,$B$16)*AE68*AC69/100))</f>
        <v>#NAME?</v>
      </c>
      <c r="AE69" t="e">
        <f t="shared" ref="AE69:AE132" ca="1" si="36">IF(Y69="","",AE68-AF69)</f>
        <v>#NAME?</v>
      </c>
      <c r="AF69" t="e">
        <f t="shared" ref="AF69:AF132" ca="1" si="37">IF(Y69="","",IF(Y70="",$AE$3,0))</f>
        <v>#NAME?</v>
      </c>
      <c r="AG69" t="e">
        <f t="shared" ref="AG69:AG132" ca="1" si="38">IF(Y69="","",AD69+AF69)</f>
        <v>#NAME?</v>
      </c>
    </row>
    <row r="70" spans="9:33">
      <c r="I70" s="20" t="e">
        <f t="shared" ca="1" si="28"/>
        <v>#NAME?</v>
      </c>
      <c r="J70" s="20" t="e">
        <f t="shared" ca="1" si="29"/>
        <v>#NAME?</v>
      </c>
      <c r="K70" t="e">
        <f t="shared" ca="1" si="30"/>
        <v>#NAME?</v>
      </c>
      <c r="L70" t="e">
        <f t="shared" ca="1" si="31"/>
        <v>#NAME?</v>
      </c>
      <c r="N70" t="e">
        <f t="shared" ca="1" si="26"/>
        <v>#NAME?</v>
      </c>
      <c r="O70" s="20" t="e">
        <f ca="1">IF(N70="","",VLOOKUP(P69,'债券信息-wind'!E:H,2,0))</f>
        <v>#NAME?</v>
      </c>
      <c r="P70" s="20" t="e">
        <f t="shared" ref="P70:P100" ca="1" si="39">IF(N70="","",IF(N71="",DATE(YEAR($B$6),MONTH($B$6),DAY($B$6)),DATE(YEAR(P69),12/$B$19+MONTH(P69),DAY($E$3))))</f>
        <v>#NAME?</v>
      </c>
      <c r="Q70" s="20" t="e">
        <f t="shared" ca="1" si="22"/>
        <v>#NAME?</v>
      </c>
      <c r="R70" s="16" t="e">
        <f t="shared" ca="1" si="23"/>
        <v>#NAME?</v>
      </c>
      <c r="S70" s="2" t="e">
        <f ca="1">IF(N70="","",VLOOKUP(P69,'债券信息-wind'!E:H,3,0))</f>
        <v>#NAME?</v>
      </c>
      <c r="T70" t="e">
        <f ca="1">IF(N70="","",VLOOKUP(P70,'债券信息-wind'!E:I,5,0))</f>
        <v>#NAME?</v>
      </c>
      <c r="U70" s="4" t="e">
        <f t="shared" ca="1" si="24"/>
        <v>#NAME?</v>
      </c>
      <c r="V70" s="2" t="e">
        <f ca="1">IF(N70="","",IF(N71="",0,VLOOKUP(O70,'债券信息-wind'!E:H,4,0)))</f>
        <v>#NAME?</v>
      </c>
      <c r="W70" t="e">
        <f t="shared" ca="1" si="25"/>
        <v>#NAME?</v>
      </c>
      <c r="Y70" t="e">
        <f t="shared" ca="1" si="27"/>
        <v>#NAME?</v>
      </c>
      <c r="Z70" s="1" t="e">
        <f t="shared" ca="1" si="32"/>
        <v>#NAME?</v>
      </c>
      <c r="AA70" s="20" t="e">
        <f t="shared" ca="1" si="33"/>
        <v>#NAME?</v>
      </c>
      <c r="AB70" s="16" t="e">
        <f t="shared" ca="1" si="34"/>
        <v>#NAME?</v>
      </c>
      <c r="AC70" s="2" t="e">
        <f t="shared" ref="AC70:AC133" ca="1" si="40">IF(Y70="","",AC69)</f>
        <v>#NAME?</v>
      </c>
      <c r="AD70" t="e">
        <f t="shared" ca="1" si="35"/>
        <v>#NAME?</v>
      </c>
      <c r="AE70" t="e">
        <f t="shared" ca="1" si="36"/>
        <v>#NAME?</v>
      </c>
      <c r="AF70" t="e">
        <f t="shared" ca="1" si="37"/>
        <v>#NAME?</v>
      </c>
      <c r="AG70" t="e">
        <f t="shared" ca="1" si="38"/>
        <v>#NAME?</v>
      </c>
    </row>
    <row r="71" spans="9:33">
      <c r="I71" s="20" t="e">
        <f t="shared" ca="1" si="28"/>
        <v>#NAME?</v>
      </c>
      <c r="J71" s="20" t="e">
        <f t="shared" ca="1" si="29"/>
        <v>#NAME?</v>
      </c>
      <c r="K71" t="e">
        <f t="shared" ca="1" si="30"/>
        <v>#NAME?</v>
      </c>
      <c r="L71" t="e">
        <f t="shared" ca="1" si="31"/>
        <v>#NAME?</v>
      </c>
      <c r="N71" t="e">
        <f t="shared" ca="1" si="26"/>
        <v>#NAME?</v>
      </c>
      <c r="O71" s="20" t="e">
        <f ca="1">IF(N71="","",VLOOKUP(P70,'债券信息-wind'!E:H,2,0))</f>
        <v>#NAME?</v>
      </c>
      <c r="P71" s="20" t="e">
        <f t="shared" ca="1" si="39"/>
        <v>#NAME?</v>
      </c>
      <c r="Q71" s="20" t="e">
        <f t="shared" ca="1" si="22"/>
        <v>#NAME?</v>
      </c>
      <c r="R71" s="16" t="e">
        <f t="shared" ca="1" si="23"/>
        <v>#NAME?</v>
      </c>
      <c r="S71" s="2" t="e">
        <f ca="1">IF(N71="","",VLOOKUP(P70,'债券信息-wind'!E:H,3,0))</f>
        <v>#NAME?</v>
      </c>
      <c r="T71" t="e">
        <f ca="1">IF(N71="","",VLOOKUP(P71,'债券信息-wind'!E:I,5,0))</f>
        <v>#NAME?</v>
      </c>
      <c r="U71" s="4" t="e">
        <f t="shared" ca="1" si="24"/>
        <v>#NAME?</v>
      </c>
      <c r="V71" s="2" t="e">
        <f ca="1">IF(N71="","",IF(N72="",0,VLOOKUP(O71,'债券信息-wind'!E:H,4,0)))</f>
        <v>#NAME?</v>
      </c>
      <c r="W71" t="e">
        <f t="shared" ca="1" si="25"/>
        <v>#NAME?</v>
      </c>
      <c r="Y71" t="e">
        <f t="shared" ca="1" si="27"/>
        <v>#NAME?</v>
      </c>
      <c r="Z71" s="1" t="e">
        <f t="shared" ca="1" si="32"/>
        <v>#NAME?</v>
      </c>
      <c r="AA71" s="20" t="e">
        <f t="shared" ca="1" si="33"/>
        <v>#NAME?</v>
      </c>
      <c r="AB71" s="16" t="e">
        <f t="shared" ca="1" si="34"/>
        <v>#NAME?</v>
      </c>
      <c r="AC71" s="2" t="e">
        <f t="shared" ca="1" si="40"/>
        <v>#NAME?</v>
      </c>
      <c r="AD71" t="e">
        <f t="shared" ca="1" si="35"/>
        <v>#NAME?</v>
      </c>
      <c r="AE71" t="e">
        <f t="shared" ca="1" si="36"/>
        <v>#NAME?</v>
      </c>
      <c r="AF71" t="e">
        <f t="shared" ca="1" si="37"/>
        <v>#NAME?</v>
      </c>
      <c r="AG71" t="e">
        <f t="shared" ca="1" si="38"/>
        <v>#NAME?</v>
      </c>
    </row>
    <row r="72" spans="9:33">
      <c r="I72" s="20" t="e">
        <f t="shared" ca="1" si="28"/>
        <v>#NAME?</v>
      </c>
      <c r="J72" s="20" t="e">
        <f t="shared" ca="1" si="29"/>
        <v>#NAME?</v>
      </c>
      <c r="K72" t="e">
        <f t="shared" ca="1" si="30"/>
        <v>#NAME?</v>
      </c>
      <c r="L72" t="e">
        <f t="shared" ca="1" si="31"/>
        <v>#NAME?</v>
      </c>
      <c r="N72" t="e">
        <f t="shared" ca="1" si="26"/>
        <v>#NAME?</v>
      </c>
      <c r="O72" s="20" t="e">
        <f ca="1">IF(N72="","",VLOOKUP(P71,'债券信息-wind'!E:H,2,0))</f>
        <v>#NAME?</v>
      </c>
      <c r="P72" s="20" t="e">
        <f t="shared" ca="1" si="39"/>
        <v>#NAME?</v>
      </c>
      <c r="Q72" s="20" t="e">
        <f t="shared" ca="1" si="22"/>
        <v>#NAME?</v>
      </c>
      <c r="R72" s="16" t="e">
        <f t="shared" ca="1" si="23"/>
        <v>#NAME?</v>
      </c>
      <c r="S72" s="2" t="e">
        <f ca="1">IF(N72="","",VLOOKUP(P71,'债券信息-wind'!E:H,3,0))</f>
        <v>#NAME?</v>
      </c>
      <c r="T72" t="e">
        <f ca="1">IF(N72="","",VLOOKUP(P72,'债券信息-wind'!E:I,5,0))</f>
        <v>#NAME?</v>
      </c>
      <c r="U72" s="4" t="e">
        <f t="shared" ca="1" si="24"/>
        <v>#NAME?</v>
      </c>
      <c r="V72" s="2" t="e">
        <f ca="1">IF(N72="","",IF(N73="",0,VLOOKUP(O72,'债券信息-wind'!E:H,4,0)))</f>
        <v>#NAME?</v>
      </c>
      <c r="W72" t="e">
        <f t="shared" ca="1" si="25"/>
        <v>#NAME?</v>
      </c>
      <c r="Y72" t="e">
        <f t="shared" ca="1" si="27"/>
        <v>#NAME?</v>
      </c>
      <c r="Z72" s="1" t="e">
        <f t="shared" ca="1" si="32"/>
        <v>#NAME?</v>
      </c>
      <c r="AA72" s="20" t="e">
        <f t="shared" ca="1" si="33"/>
        <v>#NAME?</v>
      </c>
      <c r="AB72" s="16" t="e">
        <f t="shared" ca="1" si="34"/>
        <v>#NAME?</v>
      </c>
      <c r="AC72" s="2" t="e">
        <f t="shared" ca="1" si="40"/>
        <v>#NAME?</v>
      </c>
      <c r="AD72" t="e">
        <f t="shared" ca="1" si="35"/>
        <v>#NAME?</v>
      </c>
      <c r="AE72" t="e">
        <f t="shared" ca="1" si="36"/>
        <v>#NAME?</v>
      </c>
      <c r="AF72" t="e">
        <f t="shared" ca="1" si="37"/>
        <v>#NAME?</v>
      </c>
      <c r="AG72" t="e">
        <f t="shared" ca="1" si="38"/>
        <v>#NAME?</v>
      </c>
    </row>
    <row r="73" spans="9:33">
      <c r="I73" s="20" t="e">
        <f t="shared" ca="1" si="28"/>
        <v>#NAME?</v>
      </c>
      <c r="J73" s="20" t="e">
        <f t="shared" ca="1" si="29"/>
        <v>#NAME?</v>
      </c>
      <c r="K73" t="e">
        <f t="shared" ca="1" si="30"/>
        <v>#NAME?</v>
      </c>
      <c r="L73" t="e">
        <f t="shared" ca="1" si="31"/>
        <v>#NAME?</v>
      </c>
      <c r="N73" t="e">
        <f t="shared" ca="1" si="26"/>
        <v>#NAME?</v>
      </c>
      <c r="O73" s="20" t="e">
        <f ca="1">IF(N73="","",VLOOKUP(P72,'债券信息-wind'!E:H,2,0))</f>
        <v>#NAME?</v>
      </c>
      <c r="P73" s="20" t="e">
        <f t="shared" ca="1" si="39"/>
        <v>#NAME?</v>
      </c>
      <c r="Q73" s="20" t="e">
        <f t="shared" ca="1" si="22"/>
        <v>#NAME?</v>
      </c>
      <c r="R73" s="16" t="e">
        <f t="shared" ca="1" si="23"/>
        <v>#NAME?</v>
      </c>
      <c r="S73" s="2" t="e">
        <f ca="1">IF(N73="","",VLOOKUP(P72,'债券信息-wind'!E:H,3,0))</f>
        <v>#NAME?</v>
      </c>
      <c r="T73" t="e">
        <f ca="1">IF(N73="","",VLOOKUP(P73,'债券信息-wind'!E:I,5,0))</f>
        <v>#NAME?</v>
      </c>
      <c r="U73" s="4" t="e">
        <f t="shared" ca="1" si="24"/>
        <v>#NAME?</v>
      </c>
      <c r="V73" s="2" t="e">
        <f ca="1">IF(N73="","",IF(N74="",0,VLOOKUP(O73,'债券信息-wind'!E:H,4,0)))</f>
        <v>#NAME?</v>
      </c>
      <c r="W73" t="e">
        <f t="shared" ca="1" si="25"/>
        <v>#NAME?</v>
      </c>
      <c r="Y73" t="e">
        <f t="shared" ca="1" si="27"/>
        <v>#NAME?</v>
      </c>
      <c r="Z73" s="1" t="e">
        <f t="shared" ca="1" si="32"/>
        <v>#NAME?</v>
      </c>
      <c r="AA73" s="20" t="e">
        <f t="shared" ca="1" si="33"/>
        <v>#NAME?</v>
      </c>
      <c r="AB73" s="16" t="e">
        <f t="shared" ca="1" si="34"/>
        <v>#NAME?</v>
      </c>
      <c r="AC73" s="2" t="e">
        <f t="shared" ca="1" si="40"/>
        <v>#NAME?</v>
      </c>
      <c r="AD73" t="e">
        <f t="shared" ca="1" si="35"/>
        <v>#NAME?</v>
      </c>
      <c r="AE73" t="e">
        <f t="shared" ca="1" si="36"/>
        <v>#NAME?</v>
      </c>
      <c r="AF73" t="e">
        <f t="shared" ca="1" si="37"/>
        <v>#NAME?</v>
      </c>
      <c r="AG73" t="e">
        <f t="shared" ca="1" si="38"/>
        <v>#NAME?</v>
      </c>
    </row>
    <row r="74" spans="9:33">
      <c r="I74" s="20" t="e">
        <f t="shared" ca="1" si="28"/>
        <v>#NAME?</v>
      </c>
      <c r="J74" s="20" t="e">
        <f t="shared" ca="1" si="29"/>
        <v>#NAME?</v>
      </c>
      <c r="K74" t="e">
        <f t="shared" ca="1" si="30"/>
        <v>#NAME?</v>
      </c>
      <c r="L74" t="e">
        <f t="shared" ca="1" si="31"/>
        <v>#NAME?</v>
      </c>
      <c r="N74" t="e">
        <f t="shared" ca="1" si="26"/>
        <v>#NAME?</v>
      </c>
      <c r="O74" s="20" t="e">
        <f ca="1">IF(N74="","",VLOOKUP(P73,'债券信息-wind'!E:H,2,0))</f>
        <v>#NAME?</v>
      </c>
      <c r="P74" s="20" t="e">
        <f t="shared" ca="1" si="39"/>
        <v>#NAME?</v>
      </c>
      <c r="Q74" s="20" t="e">
        <f t="shared" ca="1" si="22"/>
        <v>#NAME?</v>
      </c>
      <c r="R74" s="16" t="e">
        <f t="shared" ca="1" si="23"/>
        <v>#NAME?</v>
      </c>
      <c r="S74" s="2" t="e">
        <f ca="1">IF(N74="","",VLOOKUP(P73,'债券信息-wind'!E:H,3,0))</f>
        <v>#NAME?</v>
      </c>
      <c r="T74" t="e">
        <f ca="1">IF(N74="","",VLOOKUP(P74,'债券信息-wind'!E:I,5,0))</f>
        <v>#NAME?</v>
      </c>
      <c r="U74" s="4" t="e">
        <f t="shared" ca="1" si="24"/>
        <v>#NAME?</v>
      </c>
      <c r="V74" s="2" t="e">
        <f ca="1">IF(N74="","",IF(N75="",0,VLOOKUP(O74,'债券信息-wind'!E:H,4,0)))</f>
        <v>#NAME?</v>
      </c>
      <c r="W74" t="e">
        <f t="shared" ca="1" si="25"/>
        <v>#NAME?</v>
      </c>
      <c r="Y74" t="e">
        <f t="shared" ca="1" si="27"/>
        <v>#NAME?</v>
      </c>
      <c r="Z74" s="1" t="e">
        <f t="shared" ca="1" si="32"/>
        <v>#NAME?</v>
      </c>
      <c r="AA74" s="20" t="e">
        <f t="shared" ca="1" si="33"/>
        <v>#NAME?</v>
      </c>
      <c r="AB74" s="16" t="e">
        <f t="shared" ca="1" si="34"/>
        <v>#NAME?</v>
      </c>
      <c r="AC74" s="2" t="e">
        <f t="shared" ca="1" si="40"/>
        <v>#NAME?</v>
      </c>
      <c r="AD74" t="e">
        <f t="shared" ca="1" si="35"/>
        <v>#NAME?</v>
      </c>
      <c r="AE74" t="e">
        <f t="shared" ca="1" si="36"/>
        <v>#NAME?</v>
      </c>
      <c r="AF74" t="e">
        <f t="shared" ca="1" si="37"/>
        <v>#NAME?</v>
      </c>
      <c r="AG74" t="e">
        <f t="shared" ca="1" si="38"/>
        <v>#NAME?</v>
      </c>
    </row>
    <row r="75" spans="9:33">
      <c r="I75" s="20" t="e">
        <f t="shared" ca="1" si="28"/>
        <v>#NAME?</v>
      </c>
      <c r="J75" s="20" t="e">
        <f t="shared" ca="1" si="29"/>
        <v>#NAME?</v>
      </c>
      <c r="K75" t="e">
        <f t="shared" ca="1" si="30"/>
        <v>#NAME?</v>
      </c>
      <c r="L75" t="e">
        <f t="shared" ca="1" si="31"/>
        <v>#NAME?</v>
      </c>
      <c r="N75" t="e">
        <f t="shared" ca="1" si="26"/>
        <v>#NAME?</v>
      </c>
      <c r="O75" s="20" t="e">
        <f ca="1">IF(N75="","",VLOOKUP(P74,'债券信息-wind'!E:H,2,0))</f>
        <v>#NAME?</v>
      </c>
      <c r="P75" s="20" t="e">
        <f t="shared" ca="1" si="39"/>
        <v>#NAME?</v>
      </c>
      <c r="Q75" s="20" t="e">
        <f t="shared" ca="1" si="22"/>
        <v>#NAME?</v>
      </c>
      <c r="R75" s="16" t="e">
        <f t="shared" ca="1" si="23"/>
        <v>#NAME?</v>
      </c>
      <c r="S75" s="2" t="e">
        <f ca="1">IF(N75="","",VLOOKUP(P74,'债券信息-wind'!E:H,3,0))</f>
        <v>#NAME?</v>
      </c>
      <c r="T75" t="e">
        <f ca="1">IF(N75="","",VLOOKUP(P75,'债券信息-wind'!E:I,5,0))</f>
        <v>#NAME?</v>
      </c>
      <c r="U75" s="4" t="e">
        <f t="shared" ca="1" si="24"/>
        <v>#NAME?</v>
      </c>
      <c r="V75" s="2" t="e">
        <f ca="1">IF(N75="","",IF(N76="",0,VLOOKUP(O75,'债券信息-wind'!E:H,4,0)))</f>
        <v>#NAME?</v>
      </c>
      <c r="W75" t="e">
        <f t="shared" ca="1" si="25"/>
        <v>#NAME?</v>
      </c>
      <c r="Y75" t="e">
        <f t="shared" ca="1" si="27"/>
        <v>#NAME?</v>
      </c>
      <c r="Z75" s="1" t="e">
        <f t="shared" ca="1" si="32"/>
        <v>#NAME?</v>
      </c>
      <c r="AA75" s="20" t="e">
        <f t="shared" ca="1" si="33"/>
        <v>#NAME?</v>
      </c>
      <c r="AB75" s="16" t="e">
        <f t="shared" ca="1" si="34"/>
        <v>#NAME?</v>
      </c>
      <c r="AC75" s="2" t="e">
        <f t="shared" ca="1" si="40"/>
        <v>#NAME?</v>
      </c>
      <c r="AD75" t="e">
        <f t="shared" ca="1" si="35"/>
        <v>#NAME?</v>
      </c>
      <c r="AE75" t="e">
        <f t="shared" ca="1" si="36"/>
        <v>#NAME?</v>
      </c>
      <c r="AF75" t="e">
        <f t="shared" ca="1" si="37"/>
        <v>#NAME?</v>
      </c>
      <c r="AG75" t="e">
        <f t="shared" ca="1" si="38"/>
        <v>#NAME?</v>
      </c>
    </row>
    <row r="76" spans="9:33">
      <c r="I76" s="20" t="e">
        <f t="shared" ca="1" si="28"/>
        <v>#NAME?</v>
      </c>
      <c r="J76" s="20" t="e">
        <f t="shared" ca="1" si="29"/>
        <v>#NAME?</v>
      </c>
      <c r="K76" t="e">
        <f t="shared" ca="1" si="30"/>
        <v>#NAME?</v>
      </c>
      <c r="L76" t="e">
        <f t="shared" ca="1" si="31"/>
        <v>#NAME?</v>
      </c>
      <c r="N76" t="e">
        <f t="shared" ca="1" si="26"/>
        <v>#NAME?</v>
      </c>
      <c r="O76" s="20" t="e">
        <f ca="1">IF(N76="","",VLOOKUP(P75,'债券信息-wind'!E:H,2,0))</f>
        <v>#NAME?</v>
      </c>
      <c r="P76" s="20" t="e">
        <f t="shared" ca="1" si="39"/>
        <v>#NAME?</v>
      </c>
      <c r="Q76" s="20" t="e">
        <f t="shared" ca="1" si="22"/>
        <v>#NAME?</v>
      </c>
      <c r="R76" s="16" t="e">
        <f t="shared" ca="1" si="23"/>
        <v>#NAME?</v>
      </c>
      <c r="S76" s="2" t="e">
        <f ca="1">IF(N76="","",VLOOKUP(P75,'债券信息-wind'!E:H,3,0))</f>
        <v>#NAME?</v>
      </c>
      <c r="T76" t="e">
        <f ca="1">IF(N76="","",VLOOKUP(P76,'债券信息-wind'!E:I,5,0))</f>
        <v>#NAME?</v>
      </c>
      <c r="U76" s="4" t="e">
        <f t="shared" ca="1" si="24"/>
        <v>#NAME?</v>
      </c>
      <c r="V76" s="2" t="e">
        <f ca="1">IF(N76="","",IF(N77="",0,VLOOKUP(O76,'债券信息-wind'!E:H,4,0)))</f>
        <v>#NAME?</v>
      </c>
      <c r="W76" t="e">
        <f t="shared" ca="1" si="25"/>
        <v>#NAME?</v>
      </c>
      <c r="Y76" t="e">
        <f t="shared" ca="1" si="27"/>
        <v>#NAME?</v>
      </c>
      <c r="Z76" s="1" t="e">
        <f t="shared" ca="1" si="32"/>
        <v>#NAME?</v>
      </c>
      <c r="AA76" s="20" t="e">
        <f t="shared" ca="1" si="33"/>
        <v>#NAME?</v>
      </c>
      <c r="AB76" s="16" t="e">
        <f t="shared" ca="1" si="34"/>
        <v>#NAME?</v>
      </c>
      <c r="AC76" s="2" t="e">
        <f t="shared" ca="1" si="40"/>
        <v>#NAME?</v>
      </c>
      <c r="AD76" t="e">
        <f t="shared" ca="1" si="35"/>
        <v>#NAME?</v>
      </c>
      <c r="AE76" t="e">
        <f t="shared" ca="1" si="36"/>
        <v>#NAME?</v>
      </c>
      <c r="AF76" t="e">
        <f t="shared" ca="1" si="37"/>
        <v>#NAME?</v>
      </c>
      <c r="AG76" t="e">
        <f t="shared" ca="1" si="38"/>
        <v>#NAME?</v>
      </c>
    </row>
    <row r="77" spans="9:33">
      <c r="I77" s="20" t="e">
        <f t="shared" ca="1" si="28"/>
        <v>#NAME?</v>
      </c>
      <c r="J77" s="20" t="e">
        <f t="shared" ca="1" si="29"/>
        <v>#NAME?</v>
      </c>
      <c r="K77" t="e">
        <f t="shared" ca="1" si="30"/>
        <v>#NAME?</v>
      </c>
      <c r="L77" t="e">
        <f t="shared" ca="1" si="31"/>
        <v>#NAME?</v>
      </c>
      <c r="N77" t="e">
        <f t="shared" ca="1" si="26"/>
        <v>#NAME?</v>
      </c>
      <c r="O77" s="20" t="e">
        <f ca="1">IF(N77="","",VLOOKUP(P76,'债券信息-wind'!E:H,2,0))</f>
        <v>#NAME?</v>
      </c>
      <c r="P77" s="20" t="e">
        <f t="shared" ca="1" si="39"/>
        <v>#NAME?</v>
      </c>
      <c r="Q77" s="20" t="e">
        <f t="shared" ca="1" si="22"/>
        <v>#NAME?</v>
      </c>
      <c r="R77" s="16" t="e">
        <f t="shared" ca="1" si="23"/>
        <v>#NAME?</v>
      </c>
      <c r="S77" s="2" t="e">
        <f ca="1">IF(N77="","",VLOOKUP(P76,'债券信息-wind'!E:H,3,0))</f>
        <v>#NAME?</v>
      </c>
      <c r="T77" t="e">
        <f ca="1">IF(N77="","",VLOOKUP(P77,'债券信息-wind'!E:I,5,0))</f>
        <v>#NAME?</v>
      </c>
      <c r="U77" s="4" t="e">
        <f t="shared" ca="1" si="24"/>
        <v>#NAME?</v>
      </c>
      <c r="V77" s="2" t="e">
        <f ca="1">IF(N77="","",IF(N78="",0,VLOOKUP(O77,'债券信息-wind'!E:H,4,0)))</f>
        <v>#NAME?</v>
      </c>
      <c r="W77" t="e">
        <f t="shared" ca="1" si="25"/>
        <v>#NAME?</v>
      </c>
      <c r="Y77" t="e">
        <f t="shared" ca="1" si="27"/>
        <v>#NAME?</v>
      </c>
      <c r="Z77" s="1" t="e">
        <f t="shared" ca="1" si="32"/>
        <v>#NAME?</v>
      </c>
      <c r="AA77" s="20" t="e">
        <f t="shared" ca="1" si="33"/>
        <v>#NAME?</v>
      </c>
      <c r="AB77" s="16" t="e">
        <f t="shared" ca="1" si="34"/>
        <v>#NAME?</v>
      </c>
      <c r="AC77" s="2" t="e">
        <f t="shared" ca="1" si="40"/>
        <v>#NAME?</v>
      </c>
      <c r="AD77" t="e">
        <f t="shared" ca="1" si="35"/>
        <v>#NAME?</v>
      </c>
      <c r="AE77" t="e">
        <f t="shared" ca="1" si="36"/>
        <v>#NAME?</v>
      </c>
      <c r="AF77" t="e">
        <f t="shared" ca="1" si="37"/>
        <v>#NAME?</v>
      </c>
      <c r="AG77" t="e">
        <f t="shared" ca="1" si="38"/>
        <v>#NAME?</v>
      </c>
    </row>
    <row r="78" spans="9:33">
      <c r="I78" s="20" t="e">
        <f t="shared" ca="1" si="28"/>
        <v>#NAME?</v>
      </c>
      <c r="J78" s="20" t="e">
        <f t="shared" ca="1" si="29"/>
        <v>#NAME?</v>
      </c>
      <c r="K78" t="e">
        <f t="shared" ca="1" si="30"/>
        <v>#NAME?</v>
      </c>
      <c r="L78" t="e">
        <f t="shared" ca="1" si="31"/>
        <v>#NAME?</v>
      </c>
      <c r="N78" t="e">
        <f t="shared" ca="1" si="26"/>
        <v>#NAME?</v>
      </c>
      <c r="O78" s="20" t="e">
        <f ca="1">IF(N78="","",VLOOKUP(P77,'债券信息-wind'!E:H,2,0))</f>
        <v>#NAME?</v>
      </c>
      <c r="P78" s="20" t="e">
        <f t="shared" ca="1" si="39"/>
        <v>#NAME?</v>
      </c>
      <c r="Q78" s="20" t="e">
        <f t="shared" ref="Q78:Q100" ca="1" si="41">IF(N78="","",IF(MONTH(DATE(IF(MONTH(P77)&gt;2,YEAR(P78),YEAR(P77)),2,29))=2,DATE(IF(MONTH(P77)&gt;2,YEAR(P78),YEAR(P77)),2,29),0))</f>
        <v>#NAME?</v>
      </c>
      <c r="R78" s="16" t="e">
        <f t="shared" ref="R78:R100" ca="1" si="42">IF(N78="","",IF(MEDIAN(P77,Q78,P78)=Q78,1,0))</f>
        <v>#NAME?</v>
      </c>
      <c r="S78" s="2" t="e">
        <f ca="1">IF(N78="","",VLOOKUP(P77,'债券信息-wind'!E:H,3,0))</f>
        <v>#NAME?</v>
      </c>
      <c r="T78" t="e">
        <f ca="1">IF(N78="","",VLOOKUP(P78,'债券信息-wind'!E:I,5,0))</f>
        <v>#NAME?</v>
      </c>
      <c r="U78" s="4" t="e">
        <f t="shared" ref="U78:U100" ca="1" si="43">IF(N78="","",U77-V78)</f>
        <v>#NAME?</v>
      </c>
      <c r="V78" s="2" t="e">
        <f ca="1">IF(N78="","",IF(N79="",0,VLOOKUP(O78,'债券信息-wind'!E:H,4,0)))</f>
        <v>#NAME?</v>
      </c>
      <c r="W78" t="e">
        <f t="shared" ref="W78:W100" ca="1" si="44">IF(N78="","",T78+V78)</f>
        <v>#NAME?</v>
      </c>
      <c r="Y78" t="e">
        <f t="shared" ca="1" si="27"/>
        <v>#NAME?</v>
      </c>
      <c r="Z78" s="1" t="e">
        <f t="shared" ca="1" si="32"/>
        <v>#NAME?</v>
      </c>
      <c r="AA78" s="20" t="e">
        <f t="shared" ca="1" si="33"/>
        <v>#NAME?</v>
      </c>
      <c r="AB78" s="16" t="e">
        <f t="shared" ca="1" si="34"/>
        <v>#NAME?</v>
      </c>
      <c r="AC78" s="2" t="e">
        <f t="shared" ca="1" si="40"/>
        <v>#NAME?</v>
      </c>
      <c r="AD78" t="e">
        <f t="shared" ca="1" si="35"/>
        <v>#NAME?</v>
      </c>
      <c r="AE78" t="e">
        <f t="shared" ca="1" si="36"/>
        <v>#NAME?</v>
      </c>
      <c r="AF78" t="e">
        <f t="shared" ca="1" si="37"/>
        <v>#NAME?</v>
      </c>
      <c r="AG78" t="e">
        <f t="shared" ca="1" si="38"/>
        <v>#NAME?</v>
      </c>
    </row>
    <row r="79" spans="9:33">
      <c r="I79" s="20" t="e">
        <f t="shared" ca="1" si="28"/>
        <v>#NAME?</v>
      </c>
      <c r="J79" s="20" t="e">
        <f t="shared" ca="1" si="29"/>
        <v>#NAME?</v>
      </c>
      <c r="K79" t="e">
        <f t="shared" ca="1" si="30"/>
        <v>#NAME?</v>
      </c>
      <c r="L79" t="e">
        <f t="shared" ca="1" si="31"/>
        <v>#NAME?</v>
      </c>
      <c r="N79" t="e">
        <f t="shared" ca="1" si="26"/>
        <v>#NAME?</v>
      </c>
      <c r="O79" s="20" t="e">
        <f ca="1">IF(N79="","",VLOOKUP(P78,'债券信息-wind'!E:H,2,0))</f>
        <v>#NAME?</v>
      </c>
      <c r="P79" s="20" t="e">
        <f t="shared" ca="1" si="39"/>
        <v>#NAME?</v>
      </c>
      <c r="Q79" s="20" t="e">
        <f t="shared" ca="1" si="41"/>
        <v>#NAME?</v>
      </c>
      <c r="R79" s="16" t="e">
        <f t="shared" ca="1" si="42"/>
        <v>#NAME?</v>
      </c>
      <c r="S79" s="2" t="e">
        <f ca="1">IF(N79="","",VLOOKUP(P78,'债券信息-wind'!E:H,3,0))</f>
        <v>#NAME?</v>
      </c>
      <c r="T79" t="e">
        <f ca="1">IF(N79="","",VLOOKUP(P79,'债券信息-wind'!E:I,5,0))</f>
        <v>#NAME?</v>
      </c>
      <c r="U79" s="4" t="e">
        <f t="shared" ca="1" si="43"/>
        <v>#NAME?</v>
      </c>
      <c r="V79" s="2" t="e">
        <f ca="1">IF(N79="","",IF(N80="",0,VLOOKUP(O79,'债券信息-wind'!E:H,4,0)))</f>
        <v>#NAME?</v>
      </c>
      <c r="W79" t="e">
        <f t="shared" ca="1" si="44"/>
        <v>#NAME?</v>
      </c>
      <c r="Y79" t="e">
        <f t="shared" ca="1" si="27"/>
        <v>#NAME?</v>
      </c>
      <c r="Z79" s="1" t="e">
        <f t="shared" ca="1" si="32"/>
        <v>#NAME?</v>
      </c>
      <c r="AA79" s="20" t="e">
        <f t="shared" ca="1" si="33"/>
        <v>#NAME?</v>
      </c>
      <c r="AB79" s="16" t="e">
        <f t="shared" ca="1" si="34"/>
        <v>#NAME?</v>
      </c>
      <c r="AC79" s="2" t="e">
        <f t="shared" ca="1" si="40"/>
        <v>#NAME?</v>
      </c>
      <c r="AD79" t="e">
        <f t="shared" ca="1" si="35"/>
        <v>#NAME?</v>
      </c>
      <c r="AE79" t="e">
        <f t="shared" ca="1" si="36"/>
        <v>#NAME?</v>
      </c>
      <c r="AF79" t="e">
        <f t="shared" ca="1" si="37"/>
        <v>#NAME?</v>
      </c>
      <c r="AG79" t="e">
        <f t="shared" ca="1" si="38"/>
        <v>#NAME?</v>
      </c>
    </row>
    <row r="80" spans="9:33">
      <c r="I80" s="20" t="e">
        <f t="shared" ca="1" si="28"/>
        <v>#NAME?</v>
      </c>
      <c r="J80" s="20" t="e">
        <f t="shared" ca="1" si="29"/>
        <v>#NAME?</v>
      </c>
      <c r="K80" t="e">
        <f t="shared" ca="1" si="30"/>
        <v>#NAME?</v>
      </c>
      <c r="L80" t="e">
        <f t="shared" ca="1" si="31"/>
        <v>#NAME?</v>
      </c>
      <c r="N80" t="e">
        <f t="shared" ca="1" si="26"/>
        <v>#NAME?</v>
      </c>
      <c r="O80" s="20" t="e">
        <f ca="1">IF(N80="","",VLOOKUP(P79,'债券信息-wind'!E:H,2,0))</f>
        <v>#NAME?</v>
      </c>
      <c r="P80" s="20" t="e">
        <f t="shared" ca="1" si="39"/>
        <v>#NAME?</v>
      </c>
      <c r="Q80" s="20" t="e">
        <f t="shared" ca="1" si="41"/>
        <v>#NAME?</v>
      </c>
      <c r="R80" s="16" t="e">
        <f t="shared" ca="1" si="42"/>
        <v>#NAME?</v>
      </c>
      <c r="S80" s="2" t="e">
        <f ca="1">IF(N80="","",VLOOKUP(P79,'债券信息-wind'!E:H,3,0))</f>
        <v>#NAME?</v>
      </c>
      <c r="T80" t="e">
        <f ca="1">IF(N80="","",VLOOKUP(P80,'债券信息-wind'!E:I,5,0))</f>
        <v>#NAME?</v>
      </c>
      <c r="U80" s="4" t="e">
        <f t="shared" ca="1" si="43"/>
        <v>#NAME?</v>
      </c>
      <c r="V80" s="2" t="e">
        <f ca="1">IF(N80="","",IF(N81="",0,VLOOKUP(O80,'债券信息-wind'!E:H,4,0)))</f>
        <v>#NAME?</v>
      </c>
      <c r="W80" t="e">
        <f t="shared" ca="1" si="44"/>
        <v>#NAME?</v>
      </c>
      <c r="Y80" t="e">
        <f t="shared" ca="1" si="27"/>
        <v>#NAME?</v>
      </c>
      <c r="Z80" s="1" t="e">
        <f t="shared" ca="1" si="32"/>
        <v>#NAME?</v>
      </c>
      <c r="AA80" s="20" t="e">
        <f t="shared" ca="1" si="33"/>
        <v>#NAME?</v>
      </c>
      <c r="AB80" s="16" t="e">
        <f t="shared" ca="1" si="34"/>
        <v>#NAME?</v>
      </c>
      <c r="AC80" s="2" t="e">
        <f t="shared" ca="1" si="40"/>
        <v>#NAME?</v>
      </c>
      <c r="AD80" t="e">
        <f t="shared" ca="1" si="35"/>
        <v>#NAME?</v>
      </c>
      <c r="AE80" t="e">
        <f t="shared" ca="1" si="36"/>
        <v>#NAME?</v>
      </c>
      <c r="AF80" t="e">
        <f t="shared" ca="1" si="37"/>
        <v>#NAME?</v>
      </c>
      <c r="AG80" t="e">
        <f t="shared" ca="1" si="38"/>
        <v>#NAME?</v>
      </c>
    </row>
    <row r="81" spans="9:33">
      <c r="I81" s="20" t="e">
        <f t="shared" ca="1" si="28"/>
        <v>#NAME?</v>
      </c>
      <c r="J81" s="20" t="e">
        <f t="shared" ca="1" si="29"/>
        <v>#NAME?</v>
      </c>
      <c r="K81" t="e">
        <f t="shared" ca="1" si="30"/>
        <v>#NAME?</v>
      </c>
      <c r="L81" t="e">
        <f t="shared" ca="1" si="31"/>
        <v>#NAME?</v>
      </c>
      <c r="N81" t="e">
        <f t="shared" ca="1" si="26"/>
        <v>#NAME?</v>
      </c>
      <c r="O81" s="20" t="e">
        <f ca="1">IF(N81="","",VLOOKUP(P80,'债券信息-wind'!E:H,2,0))</f>
        <v>#NAME?</v>
      </c>
      <c r="P81" s="20" t="e">
        <f t="shared" ca="1" si="39"/>
        <v>#NAME?</v>
      </c>
      <c r="Q81" s="20" t="e">
        <f t="shared" ca="1" si="41"/>
        <v>#NAME?</v>
      </c>
      <c r="R81" s="16" t="e">
        <f t="shared" ca="1" si="42"/>
        <v>#NAME?</v>
      </c>
      <c r="S81" s="2" t="e">
        <f ca="1">IF(N81="","",VLOOKUP(P80,'债券信息-wind'!E:H,3,0))</f>
        <v>#NAME?</v>
      </c>
      <c r="T81" t="e">
        <f ca="1">IF(N81="","",VLOOKUP(P81,'债券信息-wind'!E:I,5,0))</f>
        <v>#NAME?</v>
      </c>
      <c r="U81" s="4" t="e">
        <f t="shared" ca="1" si="43"/>
        <v>#NAME?</v>
      </c>
      <c r="V81" s="2" t="e">
        <f ca="1">IF(N81="","",IF(N82="",0,VLOOKUP(O81,'债券信息-wind'!E:H,4,0)))</f>
        <v>#NAME?</v>
      </c>
      <c r="W81" t="e">
        <f t="shared" ca="1" si="44"/>
        <v>#NAME?</v>
      </c>
      <c r="Y81" t="e">
        <f t="shared" ca="1" si="27"/>
        <v>#NAME?</v>
      </c>
      <c r="Z81" s="1" t="e">
        <f t="shared" ca="1" si="32"/>
        <v>#NAME?</v>
      </c>
      <c r="AA81" s="20" t="e">
        <f t="shared" ca="1" si="33"/>
        <v>#NAME?</v>
      </c>
      <c r="AB81" s="16" t="e">
        <f t="shared" ca="1" si="34"/>
        <v>#NAME?</v>
      </c>
      <c r="AC81" s="2" t="e">
        <f t="shared" ca="1" si="40"/>
        <v>#NAME?</v>
      </c>
      <c r="AD81" t="e">
        <f t="shared" ca="1" si="35"/>
        <v>#NAME?</v>
      </c>
      <c r="AE81" t="e">
        <f t="shared" ca="1" si="36"/>
        <v>#NAME?</v>
      </c>
      <c r="AF81" t="e">
        <f t="shared" ca="1" si="37"/>
        <v>#NAME?</v>
      </c>
      <c r="AG81" t="e">
        <f t="shared" ca="1" si="38"/>
        <v>#NAME?</v>
      </c>
    </row>
    <row r="82" spans="9:33">
      <c r="I82" s="20" t="e">
        <f t="shared" ca="1" si="28"/>
        <v>#NAME?</v>
      </c>
      <c r="J82" s="20" t="e">
        <f t="shared" ca="1" si="29"/>
        <v>#NAME?</v>
      </c>
      <c r="K82" t="e">
        <f t="shared" ca="1" si="30"/>
        <v>#NAME?</v>
      </c>
      <c r="L82" t="e">
        <f t="shared" ca="1" si="31"/>
        <v>#NAME?</v>
      </c>
      <c r="N82" t="e">
        <f t="shared" ca="1" si="26"/>
        <v>#NAME?</v>
      </c>
      <c r="O82" s="20" t="e">
        <f ca="1">IF(N82="","",VLOOKUP(P81,'债券信息-wind'!E:H,2,0))</f>
        <v>#NAME?</v>
      </c>
      <c r="P82" s="20" t="e">
        <f t="shared" ca="1" si="39"/>
        <v>#NAME?</v>
      </c>
      <c r="Q82" s="20" t="e">
        <f t="shared" ca="1" si="41"/>
        <v>#NAME?</v>
      </c>
      <c r="R82" s="16" t="e">
        <f t="shared" ca="1" si="42"/>
        <v>#NAME?</v>
      </c>
      <c r="S82" s="2" t="e">
        <f ca="1">IF(N82="","",VLOOKUP(P81,'债券信息-wind'!E:H,3,0))</f>
        <v>#NAME?</v>
      </c>
      <c r="T82" t="e">
        <f ca="1">IF(N82="","",VLOOKUP(P82,'债券信息-wind'!E:I,5,0))</f>
        <v>#NAME?</v>
      </c>
      <c r="U82" s="4" t="e">
        <f t="shared" ca="1" si="43"/>
        <v>#NAME?</v>
      </c>
      <c r="V82" s="2" t="e">
        <f ca="1">IF(N82="","",IF(N83="",0,VLOOKUP(O82,'债券信息-wind'!E:H,4,0)))</f>
        <v>#NAME?</v>
      </c>
      <c r="W82" t="e">
        <f t="shared" ca="1" si="44"/>
        <v>#NAME?</v>
      </c>
      <c r="Y82" t="e">
        <f t="shared" ca="1" si="27"/>
        <v>#NAME?</v>
      </c>
      <c r="Z82" s="1" t="e">
        <f t="shared" ca="1" si="32"/>
        <v>#NAME?</v>
      </c>
      <c r="AA82" s="20" t="e">
        <f t="shared" ca="1" si="33"/>
        <v>#NAME?</v>
      </c>
      <c r="AB82" s="16" t="e">
        <f t="shared" ca="1" si="34"/>
        <v>#NAME?</v>
      </c>
      <c r="AC82" s="2" t="e">
        <f t="shared" ca="1" si="40"/>
        <v>#NAME?</v>
      </c>
      <c r="AD82" t="e">
        <f t="shared" ca="1" si="35"/>
        <v>#NAME?</v>
      </c>
      <c r="AE82" t="e">
        <f t="shared" ca="1" si="36"/>
        <v>#NAME?</v>
      </c>
      <c r="AF82" t="e">
        <f t="shared" ca="1" si="37"/>
        <v>#NAME?</v>
      </c>
      <c r="AG82" t="e">
        <f t="shared" ca="1" si="38"/>
        <v>#NAME?</v>
      </c>
    </row>
    <row r="83" spans="9:33">
      <c r="I83" s="20" t="e">
        <f t="shared" ca="1" si="28"/>
        <v>#NAME?</v>
      </c>
      <c r="J83" s="20" t="e">
        <f t="shared" ca="1" si="29"/>
        <v>#NAME?</v>
      </c>
      <c r="K83" t="e">
        <f t="shared" ca="1" si="30"/>
        <v>#NAME?</v>
      </c>
      <c r="L83" t="e">
        <f t="shared" ca="1" si="31"/>
        <v>#NAME?</v>
      </c>
      <c r="N83" t="e">
        <f t="shared" ca="1" si="26"/>
        <v>#NAME?</v>
      </c>
      <c r="O83" s="20" t="e">
        <f ca="1">IF(N83="","",VLOOKUP(P82,'债券信息-wind'!E:H,2,0))</f>
        <v>#NAME?</v>
      </c>
      <c r="P83" s="20" t="e">
        <f t="shared" ca="1" si="39"/>
        <v>#NAME?</v>
      </c>
      <c r="Q83" s="20" t="e">
        <f t="shared" ca="1" si="41"/>
        <v>#NAME?</v>
      </c>
      <c r="R83" s="16" t="e">
        <f t="shared" ca="1" si="42"/>
        <v>#NAME?</v>
      </c>
      <c r="S83" s="2" t="e">
        <f ca="1">IF(N83="","",VLOOKUP(P82,'债券信息-wind'!E:H,3,0))</f>
        <v>#NAME?</v>
      </c>
      <c r="T83" t="e">
        <f ca="1">IF(N83="","",VLOOKUP(P83,'债券信息-wind'!E:I,5,0))</f>
        <v>#NAME?</v>
      </c>
      <c r="U83" s="4" t="e">
        <f t="shared" ca="1" si="43"/>
        <v>#NAME?</v>
      </c>
      <c r="V83" s="2" t="e">
        <f ca="1">IF(N83="","",IF(N84="",0,VLOOKUP(O83,'债券信息-wind'!E:H,4,0)))</f>
        <v>#NAME?</v>
      </c>
      <c r="W83" t="e">
        <f t="shared" ca="1" si="44"/>
        <v>#NAME?</v>
      </c>
      <c r="Y83" t="e">
        <f t="shared" ca="1" si="27"/>
        <v>#NAME?</v>
      </c>
      <c r="Z83" s="1" t="e">
        <f t="shared" ca="1" si="32"/>
        <v>#NAME?</v>
      </c>
      <c r="AA83" s="20" t="e">
        <f t="shared" ca="1" si="33"/>
        <v>#NAME?</v>
      </c>
      <c r="AB83" s="16" t="e">
        <f t="shared" ca="1" si="34"/>
        <v>#NAME?</v>
      </c>
      <c r="AC83" s="2" t="e">
        <f t="shared" ca="1" si="40"/>
        <v>#NAME?</v>
      </c>
      <c r="AD83" t="e">
        <f t="shared" ca="1" si="35"/>
        <v>#NAME?</v>
      </c>
      <c r="AE83" t="e">
        <f t="shared" ca="1" si="36"/>
        <v>#NAME?</v>
      </c>
      <c r="AF83" t="e">
        <f t="shared" ca="1" si="37"/>
        <v>#NAME?</v>
      </c>
      <c r="AG83" t="e">
        <f t="shared" ca="1" si="38"/>
        <v>#NAME?</v>
      </c>
    </row>
    <row r="84" spans="9:33">
      <c r="I84" s="20" t="e">
        <f t="shared" ca="1" si="28"/>
        <v>#NAME?</v>
      </c>
      <c r="J84" s="20" t="e">
        <f t="shared" ca="1" si="29"/>
        <v>#NAME?</v>
      </c>
      <c r="K84" t="e">
        <f t="shared" ca="1" si="30"/>
        <v>#NAME?</v>
      </c>
      <c r="L84" t="e">
        <f t="shared" ca="1" si="31"/>
        <v>#NAME?</v>
      </c>
      <c r="N84" t="e">
        <f t="shared" ca="1" si="26"/>
        <v>#NAME?</v>
      </c>
      <c r="O84" s="20" t="e">
        <f ca="1">IF(N84="","",VLOOKUP(P83,'债券信息-wind'!E:H,2,0))</f>
        <v>#NAME?</v>
      </c>
      <c r="P84" s="20" t="e">
        <f t="shared" ca="1" si="39"/>
        <v>#NAME?</v>
      </c>
      <c r="Q84" s="20" t="e">
        <f t="shared" ca="1" si="41"/>
        <v>#NAME?</v>
      </c>
      <c r="R84" s="16" t="e">
        <f t="shared" ca="1" si="42"/>
        <v>#NAME?</v>
      </c>
      <c r="S84" s="2" t="e">
        <f ca="1">IF(N84="","",VLOOKUP(P83,'债券信息-wind'!E:H,3,0))</f>
        <v>#NAME?</v>
      </c>
      <c r="T84" t="e">
        <f ca="1">IF(N84="","",VLOOKUP(P84,'债券信息-wind'!E:I,5,0))</f>
        <v>#NAME?</v>
      </c>
      <c r="U84" s="4" t="e">
        <f t="shared" ca="1" si="43"/>
        <v>#NAME?</v>
      </c>
      <c r="V84" s="2" t="e">
        <f ca="1">IF(N84="","",IF(N85="",0,VLOOKUP(O84,'债券信息-wind'!E:H,4,0)))</f>
        <v>#NAME?</v>
      </c>
      <c r="W84" t="e">
        <f t="shared" ca="1" si="44"/>
        <v>#NAME?</v>
      </c>
      <c r="Y84" t="e">
        <f t="shared" ca="1" si="27"/>
        <v>#NAME?</v>
      </c>
      <c r="Z84" s="1" t="e">
        <f t="shared" ca="1" si="32"/>
        <v>#NAME?</v>
      </c>
      <c r="AA84" s="20" t="e">
        <f t="shared" ca="1" si="33"/>
        <v>#NAME?</v>
      </c>
      <c r="AB84" s="16" t="e">
        <f t="shared" ca="1" si="34"/>
        <v>#NAME?</v>
      </c>
      <c r="AC84" s="2" t="e">
        <f t="shared" ca="1" si="40"/>
        <v>#NAME?</v>
      </c>
      <c r="AD84" t="e">
        <f t="shared" ca="1" si="35"/>
        <v>#NAME?</v>
      </c>
      <c r="AE84" t="e">
        <f t="shared" ca="1" si="36"/>
        <v>#NAME?</v>
      </c>
      <c r="AF84" t="e">
        <f t="shared" ca="1" si="37"/>
        <v>#NAME?</v>
      </c>
      <c r="AG84" t="e">
        <f t="shared" ca="1" si="38"/>
        <v>#NAME?</v>
      </c>
    </row>
    <row r="85" spans="9:33">
      <c r="I85" s="20" t="e">
        <f t="shared" ca="1" si="28"/>
        <v>#NAME?</v>
      </c>
      <c r="J85" s="20" t="e">
        <f t="shared" ca="1" si="29"/>
        <v>#NAME?</v>
      </c>
      <c r="K85" t="e">
        <f t="shared" ca="1" si="30"/>
        <v>#NAME?</v>
      </c>
      <c r="L85" t="e">
        <f t="shared" ca="1" si="31"/>
        <v>#NAME?</v>
      </c>
      <c r="N85" t="e">
        <f t="shared" ca="1" si="26"/>
        <v>#NAME?</v>
      </c>
      <c r="O85" s="20" t="e">
        <f ca="1">IF(N85="","",VLOOKUP(P84,'债券信息-wind'!E:H,2,0))</f>
        <v>#NAME?</v>
      </c>
      <c r="P85" s="20" t="e">
        <f t="shared" ca="1" si="39"/>
        <v>#NAME?</v>
      </c>
      <c r="Q85" s="20" t="e">
        <f t="shared" ca="1" si="41"/>
        <v>#NAME?</v>
      </c>
      <c r="R85" s="16" t="e">
        <f t="shared" ca="1" si="42"/>
        <v>#NAME?</v>
      </c>
      <c r="S85" s="2" t="e">
        <f ca="1">IF(N85="","",VLOOKUP(P84,'债券信息-wind'!E:H,3,0))</f>
        <v>#NAME?</v>
      </c>
      <c r="T85" t="e">
        <f ca="1">IF(N85="","",VLOOKUP(P85,'债券信息-wind'!E:I,5,0))</f>
        <v>#NAME?</v>
      </c>
      <c r="U85" s="4" t="e">
        <f t="shared" ca="1" si="43"/>
        <v>#NAME?</v>
      </c>
      <c r="V85" s="2" t="e">
        <f ca="1">IF(N85="","",IF(N86="",0,VLOOKUP(O85,'债券信息-wind'!E:H,4,0)))</f>
        <v>#NAME?</v>
      </c>
      <c r="W85" t="e">
        <f t="shared" ca="1" si="44"/>
        <v>#NAME?</v>
      </c>
      <c r="Y85" t="e">
        <f t="shared" ca="1" si="27"/>
        <v>#NAME?</v>
      </c>
      <c r="Z85" s="1" t="e">
        <f t="shared" ca="1" si="32"/>
        <v>#NAME?</v>
      </c>
      <c r="AA85" s="20" t="e">
        <f t="shared" ca="1" si="33"/>
        <v>#NAME?</v>
      </c>
      <c r="AB85" s="16" t="e">
        <f t="shared" ca="1" si="34"/>
        <v>#NAME?</v>
      </c>
      <c r="AC85" s="2" t="e">
        <f t="shared" ca="1" si="40"/>
        <v>#NAME?</v>
      </c>
      <c r="AD85" t="e">
        <f t="shared" ca="1" si="35"/>
        <v>#NAME?</v>
      </c>
      <c r="AE85" t="e">
        <f t="shared" ca="1" si="36"/>
        <v>#NAME?</v>
      </c>
      <c r="AF85" t="e">
        <f t="shared" ca="1" si="37"/>
        <v>#NAME?</v>
      </c>
      <c r="AG85" t="e">
        <f t="shared" ca="1" si="38"/>
        <v>#NAME?</v>
      </c>
    </row>
    <row r="86" spans="9:33">
      <c r="I86" s="20" t="e">
        <f t="shared" ca="1" si="28"/>
        <v>#NAME?</v>
      </c>
      <c r="J86" s="20" t="e">
        <f t="shared" ca="1" si="29"/>
        <v>#NAME?</v>
      </c>
      <c r="K86" t="e">
        <f t="shared" ca="1" si="30"/>
        <v>#NAME?</v>
      </c>
      <c r="L86" t="e">
        <f t="shared" ca="1" si="31"/>
        <v>#NAME?</v>
      </c>
      <c r="N86" t="e">
        <f t="shared" ca="1" si="26"/>
        <v>#NAME?</v>
      </c>
      <c r="O86" s="20" t="e">
        <f ca="1">IF(N86="","",VLOOKUP(P85,'债券信息-wind'!E:H,2,0))</f>
        <v>#NAME?</v>
      </c>
      <c r="P86" s="20" t="e">
        <f t="shared" ca="1" si="39"/>
        <v>#NAME?</v>
      </c>
      <c r="Q86" s="20" t="e">
        <f t="shared" ca="1" si="41"/>
        <v>#NAME?</v>
      </c>
      <c r="R86" s="16" t="e">
        <f t="shared" ca="1" si="42"/>
        <v>#NAME?</v>
      </c>
      <c r="S86" s="2" t="e">
        <f ca="1">IF(N86="","",VLOOKUP(P85,'债券信息-wind'!E:H,3,0))</f>
        <v>#NAME?</v>
      </c>
      <c r="T86" t="e">
        <f ca="1">IF(N86="","",VLOOKUP(P86,'债券信息-wind'!E:I,5,0))</f>
        <v>#NAME?</v>
      </c>
      <c r="U86" s="4" t="e">
        <f t="shared" ca="1" si="43"/>
        <v>#NAME?</v>
      </c>
      <c r="V86" s="2" t="e">
        <f ca="1">IF(N86="","",IF(N87="",0,VLOOKUP(O86,'债券信息-wind'!E:H,4,0)))</f>
        <v>#NAME?</v>
      </c>
      <c r="W86" t="e">
        <f t="shared" ca="1" si="44"/>
        <v>#NAME?</v>
      </c>
      <c r="Y86" t="e">
        <f t="shared" ca="1" si="27"/>
        <v>#NAME?</v>
      </c>
      <c r="Z86" s="1" t="e">
        <f t="shared" ca="1" si="32"/>
        <v>#NAME?</v>
      </c>
      <c r="AA86" s="20" t="e">
        <f t="shared" ca="1" si="33"/>
        <v>#NAME?</v>
      </c>
      <c r="AB86" s="16" t="e">
        <f t="shared" ca="1" si="34"/>
        <v>#NAME?</v>
      </c>
      <c r="AC86" s="2" t="e">
        <f t="shared" ca="1" si="40"/>
        <v>#NAME?</v>
      </c>
      <c r="AD86" t="e">
        <f t="shared" ca="1" si="35"/>
        <v>#NAME?</v>
      </c>
      <c r="AE86" t="e">
        <f t="shared" ca="1" si="36"/>
        <v>#NAME?</v>
      </c>
      <c r="AF86" t="e">
        <f t="shared" ca="1" si="37"/>
        <v>#NAME?</v>
      </c>
      <c r="AG86" t="e">
        <f t="shared" ca="1" si="38"/>
        <v>#NAME?</v>
      </c>
    </row>
    <row r="87" spans="9:33">
      <c r="I87" s="20" t="e">
        <f t="shared" ca="1" si="28"/>
        <v>#NAME?</v>
      </c>
      <c r="J87" s="20" t="e">
        <f t="shared" ca="1" si="29"/>
        <v>#NAME?</v>
      </c>
      <c r="K87" t="e">
        <f t="shared" ca="1" si="30"/>
        <v>#NAME?</v>
      </c>
      <c r="L87" t="e">
        <f t="shared" ca="1" si="31"/>
        <v>#NAME?</v>
      </c>
      <c r="N87" t="e">
        <f t="shared" ca="1" si="26"/>
        <v>#NAME?</v>
      </c>
      <c r="O87" s="20" t="e">
        <f ca="1">IF(N87="","",VLOOKUP(P86,'债券信息-wind'!E:H,2,0))</f>
        <v>#NAME?</v>
      </c>
      <c r="P87" s="20" t="e">
        <f t="shared" ca="1" si="39"/>
        <v>#NAME?</v>
      </c>
      <c r="Q87" s="20" t="e">
        <f t="shared" ca="1" si="41"/>
        <v>#NAME?</v>
      </c>
      <c r="R87" s="16" t="e">
        <f t="shared" ca="1" si="42"/>
        <v>#NAME?</v>
      </c>
      <c r="S87" s="2" t="e">
        <f ca="1">IF(N87="","",VLOOKUP(P86,'债券信息-wind'!E:H,3,0))</f>
        <v>#NAME?</v>
      </c>
      <c r="T87" t="e">
        <f ca="1">IF(N87="","",VLOOKUP(P87,'债券信息-wind'!E:I,5,0))</f>
        <v>#NAME?</v>
      </c>
      <c r="U87" s="4" t="e">
        <f t="shared" ca="1" si="43"/>
        <v>#NAME?</v>
      </c>
      <c r="V87" s="2" t="e">
        <f ca="1">IF(N87="","",IF(N88="",0,VLOOKUP(O87,'债券信息-wind'!E:H,4,0)))</f>
        <v>#NAME?</v>
      </c>
      <c r="W87" t="e">
        <f t="shared" ca="1" si="44"/>
        <v>#NAME?</v>
      </c>
      <c r="Y87" t="e">
        <f t="shared" ca="1" si="27"/>
        <v>#NAME?</v>
      </c>
      <c r="Z87" s="1" t="e">
        <f t="shared" ca="1" si="32"/>
        <v>#NAME?</v>
      </c>
      <c r="AA87" s="20" t="e">
        <f t="shared" ca="1" si="33"/>
        <v>#NAME?</v>
      </c>
      <c r="AB87" s="16" t="e">
        <f t="shared" ca="1" si="34"/>
        <v>#NAME?</v>
      </c>
      <c r="AC87" s="2" t="e">
        <f t="shared" ca="1" si="40"/>
        <v>#NAME?</v>
      </c>
      <c r="AD87" t="e">
        <f t="shared" ca="1" si="35"/>
        <v>#NAME?</v>
      </c>
      <c r="AE87" t="e">
        <f t="shared" ca="1" si="36"/>
        <v>#NAME?</v>
      </c>
      <c r="AF87" t="e">
        <f t="shared" ca="1" si="37"/>
        <v>#NAME?</v>
      </c>
      <c r="AG87" t="e">
        <f t="shared" ca="1" si="38"/>
        <v>#NAME?</v>
      </c>
    </row>
    <row r="88" spans="9:33">
      <c r="I88" s="20" t="e">
        <f t="shared" ca="1" si="28"/>
        <v>#NAME?</v>
      </c>
      <c r="J88" s="20" t="e">
        <f t="shared" ca="1" si="29"/>
        <v>#NAME?</v>
      </c>
      <c r="K88" t="e">
        <f t="shared" ca="1" si="30"/>
        <v>#NAME?</v>
      </c>
      <c r="L88" t="e">
        <f t="shared" ca="1" si="31"/>
        <v>#NAME?</v>
      </c>
      <c r="N88" t="e">
        <f t="shared" ca="1" si="26"/>
        <v>#NAME?</v>
      </c>
      <c r="O88" s="20" t="e">
        <f ca="1">IF(N88="","",VLOOKUP(P87,'债券信息-wind'!E:H,2,0))</f>
        <v>#NAME?</v>
      </c>
      <c r="P88" s="20" t="e">
        <f t="shared" ca="1" si="39"/>
        <v>#NAME?</v>
      </c>
      <c r="Q88" s="20" t="e">
        <f t="shared" ca="1" si="41"/>
        <v>#NAME?</v>
      </c>
      <c r="R88" s="16" t="e">
        <f t="shared" ca="1" si="42"/>
        <v>#NAME?</v>
      </c>
      <c r="S88" s="2" t="e">
        <f ca="1">IF(N88="","",VLOOKUP(P87,'债券信息-wind'!E:H,3,0))</f>
        <v>#NAME?</v>
      </c>
      <c r="T88" t="e">
        <f ca="1">IF(N88="","",VLOOKUP(P88,'债券信息-wind'!E:I,5,0))</f>
        <v>#NAME?</v>
      </c>
      <c r="U88" s="4" t="e">
        <f t="shared" ca="1" si="43"/>
        <v>#NAME?</v>
      </c>
      <c r="V88" s="2" t="e">
        <f ca="1">IF(N88="","",IF(N89="",0,VLOOKUP(O88,'债券信息-wind'!E:H,4,0)))</f>
        <v>#NAME?</v>
      </c>
      <c r="W88" t="e">
        <f t="shared" ca="1" si="44"/>
        <v>#NAME?</v>
      </c>
      <c r="Y88" t="e">
        <f t="shared" ca="1" si="27"/>
        <v>#NAME?</v>
      </c>
      <c r="Z88" s="1" t="e">
        <f t="shared" ca="1" si="32"/>
        <v>#NAME?</v>
      </c>
      <c r="AA88" s="20" t="e">
        <f t="shared" ca="1" si="33"/>
        <v>#NAME?</v>
      </c>
      <c r="AB88" s="16" t="e">
        <f t="shared" ca="1" si="34"/>
        <v>#NAME?</v>
      </c>
      <c r="AC88" s="2" t="e">
        <f t="shared" ca="1" si="40"/>
        <v>#NAME?</v>
      </c>
      <c r="AD88" t="e">
        <f t="shared" ca="1" si="35"/>
        <v>#NAME?</v>
      </c>
      <c r="AE88" t="e">
        <f t="shared" ca="1" si="36"/>
        <v>#NAME?</v>
      </c>
      <c r="AF88" t="e">
        <f t="shared" ca="1" si="37"/>
        <v>#NAME?</v>
      </c>
      <c r="AG88" t="e">
        <f t="shared" ca="1" si="38"/>
        <v>#NAME?</v>
      </c>
    </row>
    <row r="89" spans="9:33">
      <c r="I89" s="20" t="e">
        <f t="shared" ca="1" si="28"/>
        <v>#NAME?</v>
      </c>
      <c r="J89" s="20" t="e">
        <f t="shared" ca="1" si="29"/>
        <v>#NAME?</v>
      </c>
      <c r="K89" t="e">
        <f t="shared" ca="1" si="30"/>
        <v>#NAME?</v>
      </c>
      <c r="L89" t="e">
        <f t="shared" ca="1" si="31"/>
        <v>#NAME?</v>
      </c>
      <c r="N89" t="e">
        <f t="shared" ca="1" si="26"/>
        <v>#NAME?</v>
      </c>
      <c r="O89" s="20" t="e">
        <f ca="1">IF(N89="","",VLOOKUP(P88,'债券信息-wind'!E:H,2,0))</f>
        <v>#NAME?</v>
      </c>
      <c r="P89" s="20" t="e">
        <f t="shared" ca="1" si="39"/>
        <v>#NAME?</v>
      </c>
      <c r="Q89" s="20" t="e">
        <f t="shared" ca="1" si="41"/>
        <v>#NAME?</v>
      </c>
      <c r="R89" s="16" t="e">
        <f t="shared" ca="1" si="42"/>
        <v>#NAME?</v>
      </c>
      <c r="S89" s="2" t="e">
        <f ca="1">IF(N89="","",VLOOKUP(P88,'债券信息-wind'!E:H,3,0))</f>
        <v>#NAME?</v>
      </c>
      <c r="T89" t="e">
        <f ca="1">IF(N89="","",VLOOKUP(P89,'债券信息-wind'!E:I,5,0))</f>
        <v>#NAME?</v>
      </c>
      <c r="U89" s="4" t="e">
        <f t="shared" ca="1" si="43"/>
        <v>#NAME?</v>
      </c>
      <c r="V89" s="2" t="e">
        <f ca="1">IF(N89="","",IF(N90="",0,VLOOKUP(O89,'债券信息-wind'!E:H,4,0)))</f>
        <v>#NAME?</v>
      </c>
      <c r="W89" t="e">
        <f t="shared" ca="1" si="44"/>
        <v>#NAME?</v>
      </c>
      <c r="Y89" t="e">
        <f t="shared" ca="1" si="27"/>
        <v>#NAME?</v>
      </c>
      <c r="Z89" s="1" t="e">
        <f t="shared" ca="1" si="32"/>
        <v>#NAME?</v>
      </c>
      <c r="AA89" s="20" t="e">
        <f t="shared" ca="1" si="33"/>
        <v>#NAME?</v>
      </c>
      <c r="AB89" s="16" t="e">
        <f t="shared" ca="1" si="34"/>
        <v>#NAME?</v>
      </c>
      <c r="AC89" s="2" t="e">
        <f t="shared" ca="1" si="40"/>
        <v>#NAME?</v>
      </c>
      <c r="AD89" t="e">
        <f t="shared" ca="1" si="35"/>
        <v>#NAME?</v>
      </c>
      <c r="AE89" t="e">
        <f t="shared" ca="1" si="36"/>
        <v>#NAME?</v>
      </c>
      <c r="AF89" t="e">
        <f t="shared" ca="1" si="37"/>
        <v>#NAME?</v>
      </c>
      <c r="AG89" t="e">
        <f t="shared" ca="1" si="38"/>
        <v>#NAME?</v>
      </c>
    </row>
    <row r="90" spans="9:33">
      <c r="I90" s="20" t="e">
        <f t="shared" ca="1" si="28"/>
        <v>#NAME?</v>
      </c>
      <c r="J90" s="20" t="e">
        <f t="shared" ca="1" si="29"/>
        <v>#NAME?</v>
      </c>
      <c r="K90" t="e">
        <f t="shared" ca="1" si="30"/>
        <v>#NAME?</v>
      </c>
      <c r="L90" t="e">
        <f t="shared" ca="1" si="31"/>
        <v>#NAME?</v>
      </c>
      <c r="N90" t="e">
        <f t="shared" ca="1" si="26"/>
        <v>#NAME?</v>
      </c>
      <c r="O90" s="20" t="e">
        <f ca="1">IF(N90="","",VLOOKUP(P89,'债券信息-wind'!E:H,2,0))</f>
        <v>#NAME?</v>
      </c>
      <c r="P90" s="20" t="e">
        <f t="shared" ca="1" si="39"/>
        <v>#NAME?</v>
      </c>
      <c r="Q90" s="20" t="e">
        <f t="shared" ca="1" si="41"/>
        <v>#NAME?</v>
      </c>
      <c r="R90" s="16" t="e">
        <f t="shared" ca="1" si="42"/>
        <v>#NAME?</v>
      </c>
      <c r="S90" s="2" t="e">
        <f ca="1">IF(N90="","",VLOOKUP(P89,'债券信息-wind'!E:H,3,0))</f>
        <v>#NAME?</v>
      </c>
      <c r="T90" t="e">
        <f ca="1">IF(N90="","",VLOOKUP(P90,'债券信息-wind'!E:I,5,0))</f>
        <v>#NAME?</v>
      </c>
      <c r="U90" s="4" t="e">
        <f t="shared" ca="1" si="43"/>
        <v>#NAME?</v>
      </c>
      <c r="V90" s="2" t="e">
        <f ca="1">IF(N90="","",IF(N91="",0,VLOOKUP(O90,'债券信息-wind'!E:H,4,0)))</f>
        <v>#NAME?</v>
      </c>
      <c r="W90" t="e">
        <f t="shared" ca="1" si="44"/>
        <v>#NAME?</v>
      </c>
      <c r="Y90" t="e">
        <f t="shared" ca="1" si="27"/>
        <v>#NAME?</v>
      </c>
      <c r="Z90" s="1" t="e">
        <f t="shared" ca="1" si="32"/>
        <v>#NAME?</v>
      </c>
      <c r="AA90" s="20" t="e">
        <f t="shared" ca="1" si="33"/>
        <v>#NAME?</v>
      </c>
      <c r="AB90" s="16" t="e">
        <f t="shared" ca="1" si="34"/>
        <v>#NAME?</v>
      </c>
      <c r="AC90" s="2" t="e">
        <f t="shared" ca="1" si="40"/>
        <v>#NAME?</v>
      </c>
      <c r="AD90" t="e">
        <f t="shared" ca="1" si="35"/>
        <v>#NAME?</v>
      </c>
      <c r="AE90" t="e">
        <f t="shared" ca="1" si="36"/>
        <v>#NAME?</v>
      </c>
      <c r="AF90" t="e">
        <f t="shared" ca="1" si="37"/>
        <v>#NAME?</v>
      </c>
      <c r="AG90" t="e">
        <f t="shared" ca="1" si="38"/>
        <v>#NAME?</v>
      </c>
    </row>
    <row r="91" spans="9:33">
      <c r="I91" s="20" t="e">
        <f t="shared" ca="1" si="28"/>
        <v>#NAME?</v>
      </c>
      <c r="J91" s="20" t="e">
        <f t="shared" ca="1" si="29"/>
        <v>#NAME?</v>
      </c>
      <c r="K91" t="e">
        <f t="shared" ca="1" si="30"/>
        <v>#NAME?</v>
      </c>
      <c r="L91" t="e">
        <f t="shared" ca="1" si="31"/>
        <v>#NAME?</v>
      </c>
      <c r="N91" t="e">
        <f t="shared" ca="1" si="26"/>
        <v>#NAME?</v>
      </c>
      <c r="O91" s="20" t="e">
        <f ca="1">IF(N91="","",VLOOKUP(P90,'债券信息-wind'!E:H,2,0))</f>
        <v>#NAME?</v>
      </c>
      <c r="P91" s="20" t="e">
        <f t="shared" ca="1" si="39"/>
        <v>#NAME?</v>
      </c>
      <c r="Q91" s="20" t="e">
        <f t="shared" ca="1" si="41"/>
        <v>#NAME?</v>
      </c>
      <c r="R91" s="16" t="e">
        <f t="shared" ca="1" si="42"/>
        <v>#NAME?</v>
      </c>
      <c r="S91" s="2" t="e">
        <f ca="1">IF(N91="","",VLOOKUP(P90,'债券信息-wind'!E:H,3,0))</f>
        <v>#NAME?</v>
      </c>
      <c r="T91" t="e">
        <f ca="1">IF(N91="","",VLOOKUP(P91,'债券信息-wind'!E:I,5,0))</f>
        <v>#NAME?</v>
      </c>
      <c r="U91" s="4" t="e">
        <f t="shared" ca="1" si="43"/>
        <v>#NAME?</v>
      </c>
      <c r="V91" s="2" t="e">
        <f ca="1">IF(N91="","",IF(N92="",0,VLOOKUP(O91,'债券信息-wind'!E:H,4,0)))</f>
        <v>#NAME?</v>
      </c>
      <c r="W91" t="e">
        <f t="shared" ca="1" si="44"/>
        <v>#NAME?</v>
      </c>
      <c r="Y91" t="e">
        <f t="shared" ca="1" si="27"/>
        <v>#NAME?</v>
      </c>
      <c r="Z91" s="1" t="e">
        <f t="shared" ca="1" si="32"/>
        <v>#NAME?</v>
      </c>
      <c r="AA91" s="20" t="e">
        <f t="shared" ca="1" si="33"/>
        <v>#NAME?</v>
      </c>
      <c r="AB91" s="16" t="e">
        <f t="shared" ca="1" si="34"/>
        <v>#NAME?</v>
      </c>
      <c r="AC91" s="2" t="e">
        <f t="shared" ca="1" si="40"/>
        <v>#NAME?</v>
      </c>
      <c r="AD91" t="e">
        <f t="shared" ca="1" si="35"/>
        <v>#NAME?</v>
      </c>
      <c r="AE91" t="e">
        <f t="shared" ca="1" si="36"/>
        <v>#NAME?</v>
      </c>
      <c r="AF91" t="e">
        <f t="shared" ca="1" si="37"/>
        <v>#NAME?</v>
      </c>
      <c r="AG91" t="e">
        <f t="shared" ca="1" si="38"/>
        <v>#NAME?</v>
      </c>
    </row>
    <row r="92" spans="9:33">
      <c r="I92" s="20" t="e">
        <f t="shared" ca="1" si="28"/>
        <v>#NAME?</v>
      </c>
      <c r="J92" s="20" t="e">
        <f t="shared" ca="1" si="29"/>
        <v>#NAME?</v>
      </c>
      <c r="K92" t="e">
        <f t="shared" ca="1" si="30"/>
        <v>#NAME?</v>
      </c>
      <c r="L92" t="e">
        <f t="shared" ca="1" si="31"/>
        <v>#NAME?</v>
      </c>
      <c r="N92" t="e">
        <f t="shared" ca="1" si="26"/>
        <v>#NAME?</v>
      </c>
      <c r="O92" s="20" t="e">
        <f ca="1">IF(N92="","",VLOOKUP(P91,'债券信息-wind'!E:H,2,0))</f>
        <v>#NAME?</v>
      </c>
      <c r="P92" s="20" t="e">
        <f t="shared" ca="1" si="39"/>
        <v>#NAME?</v>
      </c>
      <c r="Q92" s="20" t="e">
        <f t="shared" ca="1" si="41"/>
        <v>#NAME?</v>
      </c>
      <c r="R92" s="16" t="e">
        <f t="shared" ca="1" si="42"/>
        <v>#NAME?</v>
      </c>
      <c r="S92" s="2" t="e">
        <f ca="1">IF(N92="","",VLOOKUP(P91,'债券信息-wind'!E:H,3,0))</f>
        <v>#NAME?</v>
      </c>
      <c r="T92" t="e">
        <f ca="1">IF(N92="","",VLOOKUP(P92,'债券信息-wind'!E:I,5,0))</f>
        <v>#NAME?</v>
      </c>
      <c r="U92" s="4" t="e">
        <f t="shared" ca="1" si="43"/>
        <v>#NAME?</v>
      </c>
      <c r="V92" s="2" t="e">
        <f ca="1">IF(N92="","",IF(N93="",0,VLOOKUP(O92,'债券信息-wind'!E:H,4,0)))</f>
        <v>#NAME?</v>
      </c>
      <c r="W92" t="e">
        <f t="shared" ca="1" si="44"/>
        <v>#NAME?</v>
      </c>
      <c r="Y92" t="e">
        <f t="shared" ca="1" si="27"/>
        <v>#NAME?</v>
      </c>
      <c r="Z92" s="1" t="e">
        <f t="shared" ca="1" si="32"/>
        <v>#NAME?</v>
      </c>
      <c r="AA92" s="20" t="e">
        <f t="shared" ca="1" si="33"/>
        <v>#NAME?</v>
      </c>
      <c r="AB92" s="16" t="e">
        <f t="shared" ca="1" si="34"/>
        <v>#NAME?</v>
      </c>
      <c r="AC92" s="2" t="e">
        <f t="shared" ca="1" si="40"/>
        <v>#NAME?</v>
      </c>
      <c r="AD92" t="e">
        <f t="shared" ca="1" si="35"/>
        <v>#NAME?</v>
      </c>
      <c r="AE92" t="e">
        <f t="shared" ca="1" si="36"/>
        <v>#NAME?</v>
      </c>
      <c r="AF92" t="e">
        <f t="shared" ca="1" si="37"/>
        <v>#NAME?</v>
      </c>
      <c r="AG92" t="e">
        <f t="shared" ca="1" si="38"/>
        <v>#NAME?</v>
      </c>
    </row>
    <row r="93" spans="9:33">
      <c r="I93" s="20" t="e">
        <f t="shared" ca="1" si="28"/>
        <v>#NAME?</v>
      </c>
      <c r="J93" s="20" t="e">
        <f t="shared" ca="1" si="29"/>
        <v>#NAME?</v>
      </c>
      <c r="K93" t="e">
        <f t="shared" ca="1" si="30"/>
        <v>#NAME?</v>
      </c>
      <c r="L93" t="e">
        <f t="shared" ca="1" si="31"/>
        <v>#NAME?</v>
      </c>
      <c r="N93" t="e">
        <f t="shared" ca="1" si="26"/>
        <v>#NAME?</v>
      </c>
      <c r="O93" s="20" t="e">
        <f ca="1">IF(N93="","",VLOOKUP(P92,'债券信息-wind'!E:H,2,0))</f>
        <v>#NAME?</v>
      </c>
      <c r="P93" s="20" t="e">
        <f t="shared" ca="1" si="39"/>
        <v>#NAME?</v>
      </c>
      <c r="Q93" s="20" t="e">
        <f t="shared" ca="1" si="41"/>
        <v>#NAME?</v>
      </c>
      <c r="R93" s="16" t="e">
        <f t="shared" ca="1" si="42"/>
        <v>#NAME?</v>
      </c>
      <c r="S93" s="2" t="e">
        <f ca="1">IF(N93="","",VLOOKUP(P92,'债券信息-wind'!E:H,3,0))</f>
        <v>#NAME?</v>
      </c>
      <c r="T93" t="e">
        <f ca="1">IF(N93="","",VLOOKUP(P93,'债券信息-wind'!E:I,5,0))</f>
        <v>#NAME?</v>
      </c>
      <c r="U93" s="4" t="e">
        <f t="shared" ca="1" si="43"/>
        <v>#NAME?</v>
      </c>
      <c r="V93" s="2" t="e">
        <f ca="1">IF(N93="","",IF(N94="",0,VLOOKUP(O93,'债券信息-wind'!E:H,4,0)))</f>
        <v>#NAME?</v>
      </c>
      <c r="W93" t="e">
        <f t="shared" ca="1" si="44"/>
        <v>#NAME?</v>
      </c>
      <c r="Y93" t="e">
        <f t="shared" ca="1" si="27"/>
        <v>#NAME?</v>
      </c>
      <c r="Z93" s="1" t="e">
        <f t="shared" ca="1" si="32"/>
        <v>#NAME?</v>
      </c>
      <c r="AA93" s="20" t="e">
        <f t="shared" ca="1" si="33"/>
        <v>#NAME?</v>
      </c>
      <c r="AB93" s="16" t="e">
        <f t="shared" ca="1" si="34"/>
        <v>#NAME?</v>
      </c>
      <c r="AC93" s="2" t="e">
        <f t="shared" ca="1" si="40"/>
        <v>#NAME?</v>
      </c>
      <c r="AD93" t="e">
        <f t="shared" ca="1" si="35"/>
        <v>#NAME?</v>
      </c>
      <c r="AE93" t="e">
        <f t="shared" ca="1" si="36"/>
        <v>#NAME?</v>
      </c>
      <c r="AF93" t="e">
        <f t="shared" ca="1" si="37"/>
        <v>#NAME?</v>
      </c>
      <c r="AG93" t="e">
        <f t="shared" ca="1" si="38"/>
        <v>#NAME?</v>
      </c>
    </row>
    <row r="94" spans="9:33">
      <c r="I94" s="20" t="e">
        <f t="shared" ca="1" si="28"/>
        <v>#NAME?</v>
      </c>
      <c r="J94" s="20" t="e">
        <f t="shared" ca="1" si="29"/>
        <v>#NAME?</v>
      </c>
      <c r="K94" t="e">
        <f t="shared" ca="1" si="30"/>
        <v>#NAME?</v>
      </c>
      <c r="L94" t="e">
        <f t="shared" ca="1" si="31"/>
        <v>#NAME?</v>
      </c>
      <c r="N94" t="e">
        <f t="shared" ca="1" si="26"/>
        <v>#NAME?</v>
      </c>
      <c r="O94" s="20" t="e">
        <f ca="1">IF(N94="","",VLOOKUP(P93,'债券信息-wind'!E:H,2,0))</f>
        <v>#NAME?</v>
      </c>
      <c r="P94" s="20" t="e">
        <f t="shared" ca="1" si="39"/>
        <v>#NAME?</v>
      </c>
      <c r="Q94" s="20" t="e">
        <f t="shared" ca="1" si="41"/>
        <v>#NAME?</v>
      </c>
      <c r="R94" s="16" t="e">
        <f t="shared" ca="1" si="42"/>
        <v>#NAME?</v>
      </c>
      <c r="S94" s="2" t="e">
        <f ca="1">IF(N94="","",VLOOKUP(P93,'债券信息-wind'!E:H,3,0))</f>
        <v>#NAME?</v>
      </c>
      <c r="T94" t="e">
        <f ca="1">IF(N94="","",VLOOKUP(P94,'债券信息-wind'!E:I,5,0))</f>
        <v>#NAME?</v>
      </c>
      <c r="U94" s="4" t="e">
        <f t="shared" ca="1" si="43"/>
        <v>#NAME?</v>
      </c>
      <c r="V94" s="2" t="e">
        <f ca="1">IF(N94="","",IF(N95="",0,VLOOKUP(O94,'债券信息-wind'!E:H,4,0)))</f>
        <v>#NAME?</v>
      </c>
      <c r="W94" t="e">
        <f t="shared" ca="1" si="44"/>
        <v>#NAME?</v>
      </c>
      <c r="Y94" t="e">
        <f t="shared" ca="1" si="27"/>
        <v>#NAME?</v>
      </c>
      <c r="Z94" s="1" t="e">
        <f t="shared" ca="1" si="32"/>
        <v>#NAME?</v>
      </c>
      <c r="AA94" s="20" t="e">
        <f t="shared" ca="1" si="33"/>
        <v>#NAME?</v>
      </c>
      <c r="AB94" s="16" t="e">
        <f t="shared" ca="1" si="34"/>
        <v>#NAME?</v>
      </c>
      <c r="AC94" s="2" t="e">
        <f t="shared" ca="1" si="40"/>
        <v>#NAME?</v>
      </c>
      <c r="AD94" t="e">
        <f t="shared" ca="1" si="35"/>
        <v>#NAME?</v>
      </c>
      <c r="AE94" t="e">
        <f t="shared" ca="1" si="36"/>
        <v>#NAME?</v>
      </c>
      <c r="AF94" t="e">
        <f t="shared" ca="1" si="37"/>
        <v>#NAME?</v>
      </c>
      <c r="AG94" t="e">
        <f t="shared" ca="1" si="38"/>
        <v>#NAME?</v>
      </c>
    </row>
    <row r="95" spans="9:33">
      <c r="I95" s="20" t="e">
        <f t="shared" ca="1" si="28"/>
        <v>#NAME?</v>
      </c>
      <c r="J95" s="20" t="e">
        <f t="shared" ca="1" si="29"/>
        <v>#NAME?</v>
      </c>
      <c r="K95" t="e">
        <f t="shared" ca="1" si="30"/>
        <v>#NAME?</v>
      </c>
      <c r="L95" t="e">
        <f t="shared" ca="1" si="31"/>
        <v>#NAME?</v>
      </c>
      <c r="N95" t="e">
        <f t="shared" ca="1" si="26"/>
        <v>#NAME?</v>
      </c>
      <c r="O95" s="20" t="e">
        <f ca="1">IF(N95="","",VLOOKUP(P94,'债券信息-wind'!E:H,2,0))</f>
        <v>#NAME?</v>
      </c>
      <c r="P95" s="20" t="e">
        <f t="shared" ca="1" si="39"/>
        <v>#NAME?</v>
      </c>
      <c r="Q95" s="20" t="e">
        <f t="shared" ca="1" si="41"/>
        <v>#NAME?</v>
      </c>
      <c r="R95" s="16" t="e">
        <f t="shared" ca="1" si="42"/>
        <v>#NAME?</v>
      </c>
      <c r="S95" s="2" t="e">
        <f ca="1">IF(N95="","",VLOOKUP(P94,'债券信息-wind'!E:H,3,0))</f>
        <v>#NAME?</v>
      </c>
      <c r="T95" t="e">
        <f ca="1">IF(N95="","",VLOOKUP(P95,'债券信息-wind'!E:I,5,0))</f>
        <v>#NAME?</v>
      </c>
      <c r="U95" s="4" t="e">
        <f t="shared" ca="1" si="43"/>
        <v>#NAME?</v>
      </c>
      <c r="V95" s="2" t="e">
        <f ca="1">IF(N95="","",IF(N96="",0,VLOOKUP(O95,'债券信息-wind'!E:H,4,0)))</f>
        <v>#NAME?</v>
      </c>
      <c r="W95" t="e">
        <f t="shared" ca="1" si="44"/>
        <v>#NAME?</v>
      </c>
      <c r="Y95" t="e">
        <f t="shared" ca="1" si="27"/>
        <v>#NAME?</v>
      </c>
      <c r="Z95" s="1" t="e">
        <f t="shared" ca="1" si="32"/>
        <v>#NAME?</v>
      </c>
      <c r="AA95" s="20" t="e">
        <f t="shared" ca="1" si="33"/>
        <v>#NAME?</v>
      </c>
      <c r="AB95" s="16" t="e">
        <f t="shared" ca="1" si="34"/>
        <v>#NAME?</v>
      </c>
      <c r="AC95" s="2" t="e">
        <f t="shared" ca="1" si="40"/>
        <v>#NAME?</v>
      </c>
      <c r="AD95" t="e">
        <f t="shared" ca="1" si="35"/>
        <v>#NAME?</v>
      </c>
      <c r="AE95" t="e">
        <f t="shared" ca="1" si="36"/>
        <v>#NAME?</v>
      </c>
      <c r="AF95" t="e">
        <f t="shared" ca="1" si="37"/>
        <v>#NAME?</v>
      </c>
      <c r="AG95" t="e">
        <f t="shared" ca="1" si="38"/>
        <v>#NAME?</v>
      </c>
    </row>
    <row r="96" spans="9:33">
      <c r="I96" s="20" t="e">
        <f t="shared" ca="1" si="28"/>
        <v>#NAME?</v>
      </c>
      <c r="J96" s="20" t="e">
        <f t="shared" ca="1" si="29"/>
        <v>#NAME?</v>
      </c>
      <c r="K96" t="e">
        <f t="shared" ca="1" si="30"/>
        <v>#NAME?</v>
      </c>
      <c r="L96" t="e">
        <f t="shared" ca="1" si="31"/>
        <v>#NAME?</v>
      </c>
      <c r="N96" t="e">
        <f t="shared" ca="1" si="26"/>
        <v>#NAME?</v>
      </c>
      <c r="O96" s="20" t="e">
        <f ca="1">IF(N96="","",VLOOKUP(P95,'债券信息-wind'!E:H,2,0))</f>
        <v>#NAME?</v>
      </c>
      <c r="P96" s="20" t="e">
        <f t="shared" ca="1" si="39"/>
        <v>#NAME?</v>
      </c>
      <c r="Q96" s="20" t="e">
        <f t="shared" ca="1" si="41"/>
        <v>#NAME?</v>
      </c>
      <c r="R96" s="16" t="e">
        <f t="shared" ca="1" si="42"/>
        <v>#NAME?</v>
      </c>
      <c r="S96" s="2" t="e">
        <f ca="1">IF(N96="","",VLOOKUP(P95,'债券信息-wind'!E:H,3,0))</f>
        <v>#NAME?</v>
      </c>
      <c r="T96" t="e">
        <f ca="1">IF(N96="","",VLOOKUP(P96,'债券信息-wind'!E:I,5,0))</f>
        <v>#NAME?</v>
      </c>
      <c r="U96" s="4" t="e">
        <f t="shared" ca="1" si="43"/>
        <v>#NAME?</v>
      </c>
      <c r="V96" s="2" t="e">
        <f ca="1">IF(N96="","",IF(N97="",0,VLOOKUP(O96,'债券信息-wind'!E:H,4,0)))</f>
        <v>#NAME?</v>
      </c>
      <c r="W96" t="e">
        <f t="shared" ca="1" si="44"/>
        <v>#NAME?</v>
      </c>
      <c r="Y96" t="e">
        <f t="shared" ca="1" si="27"/>
        <v>#NAME?</v>
      </c>
      <c r="Z96" s="1" t="e">
        <f t="shared" ca="1" si="32"/>
        <v>#NAME?</v>
      </c>
      <c r="AA96" s="20" t="e">
        <f t="shared" ca="1" si="33"/>
        <v>#NAME?</v>
      </c>
      <c r="AB96" s="16" t="e">
        <f t="shared" ca="1" si="34"/>
        <v>#NAME?</v>
      </c>
      <c r="AC96" s="2" t="e">
        <f t="shared" ca="1" si="40"/>
        <v>#NAME?</v>
      </c>
      <c r="AD96" t="e">
        <f t="shared" ca="1" si="35"/>
        <v>#NAME?</v>
      </c>
      <c r="AE96" t="e">
        <f t="shared" ca="1" si="36"/>
        <v>#NAME?</v>
      </c>
      <c r="AF96" t="e">
        <f t="shared" ca="1" si="37"/>
        <v>#NAME?</v>
      </c>
      <c r="AG96" t="e">
        <f t="shared" ca="1" si="38"/>
        <v>#NAME?</v>
      </c>
    </row>
    <row r="97" spans="9:33">
      <c r="I97" s="20" t="e">
        <f t="shared" ca="1" si="28"/>
        <v>#NAME?</v>
      </c>
      <c r="J97" s="20" t="e">
        <f t="shared" ca="1" si="29"/>
        <v>#NAME?</v>
      </c>
      <c r="K97" t="e">
        <f t="shared" ca="1" si="30"/>
        <v>#NAME?</v>
      </c>
      <c r="L97" t="e">
        <f t="shared" ca="1" si="31"/>
        <v>#NAME?</v>
      </c>
      <c r="N97" t="e">
        <f t="shared" ca="1" si="26"/>
        <v>#NAME?</v>
      </c>
      <c r="O97" s="20" t="e">
        <f ca="1">IF(N97="","",VLOOKUP(P96,'债券信息-wind'!E:H,2,0))</f>
        <v>#NAME?</v>
      </c>
      <c r="P97" s="20" t="e">
        <f t="shared" ca="1" si="39"/>
        <v>#NAME?</v>
      </c>
      <c r="Q97" s="20" t="e">
        <f t="shared" ca="1" si="41"/>
        <v>#NAME?</v>
      </c>
      <c r="R97" s="16" t="e">
        <f t="shared" ca="1" si="42"/>
        <v>#NAME?</v>
      </c>
      <c r="S97" s="2" t="e">
        <f ca="1">IF(N97="","",VLOOKUP(P96,'债券信息-wind'!E:H,3,0))</f>
        <v>#NAME?</v>
      </c>
      <c r="T97" t="e">
        <f ca="1">IF(N97="","",VLOOKUP(P97,'债券信息-wind'!E:I,5,0))</f>
        <v>#NAME?</v>
      </c>
      <c r="U97" s="4" t="e">
        <f t="shared" ca="1" si="43"/>
        <v>#NAME?</v>
      </c>
      <c r="V97" s="2" t="e">
        <f ca="1">IF(N97="","",IF(N98="",0,VLOOKUP(O97,'债券信息-wind'!E:H,4,0)))</f>
        <v>#NAME?</v>
      </c>
      <c r="W97" t="e">
        <f t="shared" ca="1" si="44"/>
        <v>#NAME?</v>
      </c>
      <c r="Y97" t="e">
        <f t="shared" ca="1" si="27"/>
        <v>#NAME?</v>
      </c>
      <c r="Z97" s="1" t="e">
        <f t="shared" ca="1" si="32"/>
        <v>#NAME?</v>
      </c>
      <c r="AA97" s="20" t="e">
        <f t="shared" ca="1" si="33"/>
        <v>#NAME?</v>
      </c>
      <c r="AB97" s="16" t="e">
        <f t="shared" ca="1" si="34"/>
        <v>#NAME?</v>
      </c>
      <c r="AC97" s="2" t="e">
        <f t="shared" ca="1" si="40"/>
        <v>#NAME?</v>
      </c>
      <c r="AD97" t="e">
        <f t="shared" ca="1" si="35"/>
        <v>#NAME?</v>
      </c>
      <c r="AE97" t="e">
        <f t="shared" ca="1" si="36"/>
        <v>#NAME?</v>
      </c>
      <c r="AF97" t="e">
        <f t="shared" ca="1" si="37"/>
        <v>#NAME?</v>
      </c>
      <c r="AG97" t="e">
        <f t="shared" ca="1" si="38"/>
        <v>#NAME?</v>
      </c>
    </row>
    <row r="98" spans="9:33">
      <c r="I98" s="20" t="e">
        <f t="shared" ca="1" si="28"/>
        <v>#NAME?</v>
      </c>
      <c r="J98" s="20" t="e">
        <f t="shared" ca="1" si="29"/>
        <v>#NAME?</v>
      </c>
      <c r="K98" t="e">
        <f t="shared" ca="1" si="30"/>
        <v>#NAME?</v>
      </c>
      <c r="L98" t="e">
        <f t="shared" ca="1" si="31"/>
        <v>#NAME?</v>
      </c>
      <c r="N98" t="e">
        <f t="shared" ca="1" si="26"/>
        <v>#NAME?</v>
      </c>
      <c r="O98" s="20" t="e">
        <f ca="1">IF(N98="","",VLOOKUP(P97,'债券信息-wind'!E:H,2,0))</f>
        <v>#NAME?</v>
      </c>
      <c r="P98" s="20" t="e">
        <f t="shared" ca="1" si="39"/>
        <v>#NAME?</v>
      </c>
      <c r="Q98" s="20" t="e">
        <f t="shared" ca="1" si="41"/>
        <v>#NAME?</v>
      </c>
      <c r="R98" s="16" t="e">
        <f t="shared" ca="1" si="42"/>
        <v>#NAME?</v>
      </c>
      <c r="S98" s="2" t="e">
        <f ca="1">IF(N98="","",VLOOKUP(P97,'债券信息-wind'!E:H,3,0))</f>
        <v>#NAME?</v>
      </c>
      <c r="T98" t="e">
        <f ca="1">IF(N98="","",VLOOKUP(P98,'债券信息-wind'!E:I,5,0))</f>
        <v>#NAME?</v>
      </c>
      <c r="U98" s="4" t="e">
        <f t="shared" ca="1" si="43"/>
        <v>#NAME?</v>
      </c>
      <c r="V98" s="2" t="e">
        <f ca="1">IF(N98="","",IF(N99="",0,VLOOKUP(O98,'债券信息-wind'!E:H,4,0)))</f>
        <v>#NAME?</v>
      </c>
      <c r="W98" t="e">
        <f t="shared" ca="1" si="44"/>
        <v>#NAME?</v>
      </c>
      <c r="Y98" t="e">
        <f t="shared" ca="1" si="27"/>
        <v>#NAME?</v>
      </c>
      <c r="Z98" s="1" t="e">
        <f t="shared" ca="1" si="32"/>
        <v>#NAME?</v>
      </c>
      <c r="AA98" s="20" t="e">
        <f t="shared" ca="1" si="33"/>
        <v>#NAME?</v>
      </c>
      <c r="AB98" s="16" t="e">
        <f t="shared" ca="1" si="34"/>
        <v>#NAME?</v>
      </c>
      <c r="AC98" s="2" t="e">
        <f t="shared" ca="1" si="40"/>
        <v>#NAME?</v>
      </c>
      <c r="AD98" t="e">
        <f t="shared" ca="1" si="35"/>
        <v>#NAME?</v>
      </c>
      <c r="AE98" t="e">
        <f t="shared" ca="1" si="36"/>
        <v>#NAME?</v>
      </c>
      <c r="AF98" t="e">
        <f t="shared" ca="1" si="37"/>
        <v>#NAME?</v>
      </c>
      <c r="AG98" t="e">
        <f t="shared" ca="1" si="38"/>
        <v>#NAME?</v>
      </c>
    </row>
    <row r="99" spans="9:33">
      <c r="I99" s="20" t="e">
        <f t="shared" ca="1" si="28"/>
        <v>#NAME?</v>
      </c>
      <c r="J99" s="20" t="e">
        <f t="shared" ca="1" si="29"/>
        <v>#NAME?</v>
      </c>
      <c r="K99" t="e">
        <f t="shared" ca="1" si="30"/>
        <v>#NAME?</v>
      </c>
      <c r="L99" t="e">
        <f t="shared" ca="1" si="31"/>
        <v>#NAME?</v>
      </c>
      <c r="N99" t="e">
        <f t="shared" ca="1" si="26"/>
        <v>#NAME?</v>
      </c>
      <c r="O99" s="20" t="e">
        <f ca="1">IF(N99="","",VLOOKUP(P98,'债券信息-wind'!E:H,2,0))</f>
        <v>#NAME?</v>
      </c>
      <c r="P99" s="20" t="e">
        <f t="shared" ca="1" si="39"/>
        <v>#NAME?</v>
      </c>
      <c r="Q99" s="20" t="e">
        <f t="shared" ca="1" si="41"/>
        <v>#NAME?</v>
      </c>
      <c r="R99" s="16" t="e">
        <f t="shared" ca="1" si="42"/>
        <v>#NAME?</v>
      </c>
      <c r="S99" s="2" t="e">
        <f ca="1">IF(N99="","",VLOOKUP(P98,'债券信息-wind'!E:H,3,0))</f>
        <v>#NAME?</v>
      </c>
      <c r="T99" t="e">
        <f ca="1">IF(N99="","",VLOOKUP(P99,'债券信息-wind'!E:I,5,0))</f>
        <v>#NAME?</v>
      </c>
      <c r="U99" s="4" t="e">
        <f t="shared" ca="1" si="43"/>
        <v>#NAME?</v>
      </c>
      <c r="V99" s="2" t="e">
        <f ca="1">IF(N99="","",IF(N100="",0,VLOOKUP(O99,'债券信息-wind'!E:H,4,0)))</f>
        <v>#NAME?</v>
      </c>
      <c r="W99" t="e">
        <f t="shared" ca="1" si="44"/>
        <v>#NAME?</v>
      </c>
      <c r="Y99" t="e">
        <f t="shared" ca="1" si="27"/>
        <v>#NAME?</v>
      </c>
      <c r="Z99" s="1" t="e">
        <f t="shared" ca="1" si="32"/>
        <v>#NAME?</v>
      </c>
      <c r="AA99" s="20" t="e">
        <f t="shared" ca="1" si="33"/>
        <v>#NAME?</v>
      </c>
      <c r="AB99" s="16" t="e">
        <f t="shared" ca="1" si="34"/>
        <v>#NAME?</v>
      </c>
      <c r="AC99" s="2" t="e">
        <f t="shared" ca="1" si="40"/>
        <v>#NAME?</v>
      </c>
      <c r="AD99" t="e">
        <f t="shared" ca="1" si="35"/>
        <v>#NAME?</v>
      </c>
      <c r="AE99" t="e">
        <f t="shared" ca="1" si="36"/>
        <v>#NAME?</v>
      </c>
      <c r="AF99" t="e">
        <f t="shared" ca="1" si="37"/>
        <v>#NAME?</v>
      </c>
      <c r="AG99" t="e">
        <f t="shared" ca="1" si="38"/>
        <v>#NAME?</v>
      </c>
    </row>
    <row r="100" spans="9:33">
      <c r="I100" s="20" t="e">
        <f t="shared" ca="1" si="28"/>
        <v>#NAME?</v>
      </c>
      <c r="J100" s="20" t="e">
        <f t="shared" ca="1" si="29"/>
        <v>#NAME?</v>
      </c>
      <c r="K100" t="e">
        <f t="shared" ca="1" si="30"/>
        <v>#NAME?</v>
      </c>
      <c r="L100" t="e">
        <f t="shared" ca="1" si="31"/>
        <v>#NAME?</v>
      </c>
      <c r="N100" t="e">
        <f t="shared" ca="1" si="26"/>
        <v>#NAME?</v>
      </c>
      <c r="O100" s="20" t="e">
        <f ca="1">IF(N100="","",VLOOKUP(P99,'债券信息-wind'!E:H,2,0))</f>
        <v>#NAME?</v>
      </c>
      <c r="P100" s="20" t="e">
        <f t="shared" ca="1" si="39"/>
        <v>#NAME?</v>
      </c>
      <c r="Q100" s="20" t="e">
        <f t="shared" ca="1" si="41"/>
        <v>#NAME?</v>
      </c>
      <c r="R100" s="16" t="e">
        <f t="shared" ca="1" si="42"/>
        <v>#NAME?</v>
      </c>
      <c r="S100" s="2" t="e">
        <f ca="1">IF(N100="","",VLOOKUP(P99,'债券信息-wind'!E:H,3,0))</f>
        <v>#NAME?</v>
      </c>
      <c r="T100" t="e">
        <f ca="1">IF(N100="","",VLOOKUP(P100,'债券信息-wind'!E:I,5,0))</f>
        <v>#NAME?</v>
      </c>
      <c r="U100" s="4" t="e">
        <f t="shared" ca="1" si="43"/>
        <v>#NAME?</v>
      </c>
      <c r="V100" s="2" t="e">
        <f ca="1">IF(N100="","",IF(N101="",0,VLOOKUP(O100,'债券信息-wind'!E:H,4,0)))</f>
        <v>#NAME?</v>
      </c>
      <c r="W100" t="e">
        <f t="shared" ca="1" si="44"/>
        <v>#NAME?</v>
      </c>
      <c r="Y100" t="e">
        <f t="shared" ca="1" si="27"/>
        <v>#NAME?</v>
      </c>
      <c r="Z100" s="1" t="e">
        <f t="shared" ca="1" si="32"/>
        <v>#NAME?</v>
      </c>
      <c r="AA100" s="20" t="e">
        <f t="shared" ca="1" si="33"/>
        <v>#NAME?</v>
      </c>
      <c r="AB100" s="16" t="e">
        <f t="shared" ca="1" si="34"/>
        <v>#NAME?</v>
      </c>
      <c r="AC100" s="2" t="e">
        <f t="shared" ca="1" si="40"/>
        <v>#NAME?</v>
      </c>
      <c r="AD100" t="e">
        <f t="shared" ca="1" si="35"/>
        <v>#NAME?</v>
      </c>
      <c r="AE100" t="e">
        <f t="shared" ca="1" si="36"/>
        <v>#NAME?</v>
      </c>
      <c r="AF100" t="e">
        <f t="shared" ca="1" si="37"/>
        <v>#NAME?</v>
      </c>
      <c r="AG100" t="e">
        <f t="shared" ca="1" si="38"/>
        <v>#NAME?</v>
      </c>
    </row>
    <row r="101" spans="9:33">
      <c r="I101" s="20" t="e">
        <f t="shared" ca="1" si="28"/>
        <v>#NAME?</v>
      </c>
      <c r="J101" s="20" t="e">
        <f t="shared" ca="1" si="29"/>
        <v>#NAME?</v>
      </c>
      <c r="K101" t="e">
        <f t="shared" ca="1" si="30"/>
        <v>#NAME?</v>
      </c>
      <c r="L101" t="e">
        <f t="shared" ca="1" si="31"/>
        <v>#NAME?</v>
      </c>
      <c r="N101" t="e">
        <f t="shared" ca="1" si="26"/>
        <v>#NAME?</v>
      </c>
      <c r="O101" s="20"/>
      <c r="Y101" t="e">
        <f t="shared" ca="1" si="27"/>
        <v>#NAME?</v>
      </c>
      <c r="Z101" s="1" t="e">
        <f t="shared" ca="1" si="32"/>
        <v>#NAME?</v>
      </c>
      <c r="AA101" s="20" t="e">
        <f t="shared" ca="1" si="33"/>
        <v>#NAME?</v>
      </c>
      <c r="AB101" s="16" t="e">
        <f t="shared" ca="1" si="34"/>
        <v>#NAME?</v>
      </c>
      <c r="AC101" s="2" t="e">
        <f t="shared" ca="1" si="40"/>
        <v>#NAME?</v>
      </c>
      <c r="AD101" t="e">
        <f t="shared" ca="1" si="35"/>
        <v>#NAME?</v>
      </c>
      <c r="AE101" t="e">
        <f t="shared" ca="1" si="36"/>
        <v>#NAME?</v>
      </c>
      <c r="AF101" t="e">
        <f t="shared" ca="1" si="37"/>
        <v>#NAME?</v>
      </c>
      <c r="AG101" t="e">
        <f t="shared" ca="1" si="38"/>
        <v>#NAME?</v>
      </c>
    </row>
    <row r="102" spans="9:33">
      <c r="I102" s="20" t="e">
        <f t="shared" ca="1" si="28"/>
        <v>#NAME?</v>
      </c>
      <c r="J102" s="20" t="e">
        <f t="shared" ca="1" si="29"/>
        <v>#NAME?</v>
      </c>
      <c r="K102" t="e">
        <f t="shared" ca="1" si="30"/>
        <v>#NAME?</v>
      </c>
      <c r="L102" t="e">
        <f t="shared" ca="1" si="31"/>
        <v>#NAME?</v>
      </c>
      <c r="N102" t="e">
        <f t="shared" ca="1" si="26"/>
        <v>#NAME?</v>
      </c>
      <c r="O102" s="20"/>
      <c r="Y102" t="e">
        <f t="shared" ca="1" si="27"/>
        <v>#NAME?</v>
      </c>
      <c r="Z102" s="1" t="e">
        <f t="shared" ca="1" si="32"/>
        <v>#NAME?</v>
      </c>
      <c r="AA102" s="20" t="e">
        <f t="shared" ca="1" si="33"/>
        <v>#NAME?</v>
      </c>
      <c r="AB102" s="16" t="e">
        <f t="shared" ca="1" si="34"/>
        <v>#NAME?</v>
      </c>
      <c r="AC102" s="2" t="e">
        <f t="shared" ca="1" si="40"/>
        <v>#NAME?</v>
      </c>
      <c r="AD102" t="e">
        <f t="shared" ca="1" si="35"/>
        <v>#NAME?</v>
      </c>
      <c r="AE102" t="e">
        <f t="shared" ca="1" si="36"/>
        <v>#NAME?</v>
      </c>
      <c r="AF102" t="e">
        <f t="shared" ca="1" si="37"/>
        <v>#NAME?</v>
      </c>
      <c r="AG102" t="e">
        <f t="shared" ca="1" si="38"/>
        <v>#NAME?</v>
      </c>
    </row>
    <row r="103" spans="9:33">
      <c r="I103" s="20" t="e">
        <f t="shared" ca="1" si="28"/>
        <v>#NAME?</v>
      </c>
      <c r="J103" s="20" t="e">
        <f t="shared" ca="1" si="29"/>
        <v>#NAME?</v>
      </c>
      <c r="K103" t="e">
        <f t="shared" ca="1" si="30"/>
        <v>#NAME?</v>
      </c>
      <c r="L103" t="e">
        <f t="shared" ca="1" si="31"/>
        <v>#NAME?</v>
      </c>
      <c r="N103" t="e">
        <f t="shared" ca="1" si="26"/>
        <v>#NAME?</v>
      </c>
      <c r="O103" s="20"/>
      <c r="Y103" t="e">
        <f t="shared" ca="1" si="27"/>
        <v>#NAME?</v>
      </c>
      <c r="Z103" s="1" t="e">
        <f t="shared" ca="1" si="32"/>
        <v>#NAME?</v>
      </c>
      <c r="AA103" s="20" t="e">
        <f t="shared" ca="1" si="33"/>
        <v>#NAME?</v>
      </c>
      <c r="AB103" s="16" t="e">
        <f t="shared" ca="1" si="34"/>
        <v>#NAME?</v>
      </c>
      <c r="AC103" s="2" t="e">
        <f t="shared" ca="1" si="40"/>
        <v>#NAME?</v>
      </c>
      <c r="AD103" t="e">
        <f t="shared" ca="1" si="35"/>
        <v>#NAME?</v>
      </c>
      <c r="AE103" t="e">
        <f t="shared" ca="1" si="36"/>
        <v>#NAME?</v>
      </c>
      <c r="AF103" t="e">
        <f t="shared" ca="1" si="37"/>
        <v>#NAME?</v>
      </c>
      <c r="AG103" t="e">
        <f t="shared" ca="1" si="38"/>
        <v>#NAME?</v>
      </c>
    </row>
    <row r="104" spans="9:33">
      <c r="I104" s="20" t="e">
        <f t="shared" ca="1" si="28"/>
        <v>#NAME?</v>
      </c>
      <c r="J104" s="20" t="e">
        <f t="shared" ca="1" si="29"/>
        <v>#NAME?</v>
      </c>
      <c r="K104" t="e">
        <f t="shared" ca="1" si="30"/>
        <v>#NAME?</v>
      </c>
      <c r="L104" t="e">
        <f t="shared" ca="1" si="31"/>
        <v>#NAME?</v>
      </c>
      <c r="N104" t="e">
        <f t="shared" ca="1" si="26"/>
        <v>#NAME?</v>
      </c>
      <c r="O104" s="20"/>
      <c r="Y104" t="e">
        <f t="shared" ca="1" si="27"/>
        <v>#NAME?</v>
      </c>
      <c r="Z104" s="1" t="e">
        <f t="shared" ca="1" si="32"/>
        <v>#NAME?</v>
      </c>
      <c r="AA104" s="20" t="e">
        <f t="shared" ca="1" si="33"/>
        <v>#NAME?</v>
      </c>
      <c r="AB104" s="16" t="e">
        <f t="shared" ca="1" si="34"/>
        <v>#NAME?</v>
      </c>
      <c r="AC104" s="2" t="e">
        <f t="shared" ca="1" si="40"/>
        <v>#NAME?</v>
      </c>
      <c r="AD104" t="e">
        <f t="shared" ca="1" si="35"/>
        <v>#NAME?</v>
      </c>
      <c r="AE104" t="e">
        <f t="shared" ca="1" si="36"/>
        <v>#NAME?</v>
      </c>
      <c r="AF104" t="e">
        <f t="shared" ca="1" si="37"/>
        <v>#NAME?</v>
      </c>
      <c r="AG104" t="e">
        <f t="shared" ca="1" si="38"/>
        <v>#NAME?</v>
      </c>
    </row>
    <row r="105" spans="9:33">
      <c r="I105" s="20" t="e">
        <f t="shared" ca="1" si="28"/>
        <v>#NAME?</v>
      </c>
      <c r="J105" s="20" t="e">
        <f t="shared" ca="1" si="29"/>
        <v>#NAME?</v>
      </c>
      <c r="K105" t="e">
        <f t="shared" ca="1" si="30"/>
        <v>#NAME?</v>
      </c>
      <c r="L105" t="e">
        <f t="shared" ca="1" si="31"/>
        <v>#NAME?</v>
      </c>
      <c r="N105" t="e">
        <f t="shared" ca="1" si="26"/>
        <v>#NAME?</v>
      </c>
      <c r="O105" s="20"/>
      <c r="Y105" t="e">
        <f t="shared" ca="1" si="27"/>
        <v>#NAME?</v>
      </c>
      <c r="Z105" s="1" t="e">
        <f t="shared" ca="1" si="32"/>
        <v>#NAME?</v>
      </c>
      <c r="AA105" s="20" t="e">
        <f t="shared" ca="1" si="33"/>
        <v>#NAME?</v>
      </c>
      <c r="AB105" s="16" t="e">
        <f t="shared" ca="1" si="34"/>
        <v>#NAME?</v>
      </c>
      <c r="AC105" s="2" t="e">
        <f t="shared" ca="1" si="40"/>
        <v>#NAME?</v>
      </c>
      <c r="AD105" t="e">
        <f t="shared" ca="1" si="35"/>
        <v>#NAME?</v>
      </c>
      <c r="AE105" t="e">
        <f t="shared" ca="1" si="36"/>
        <v>#NAME?</v>
      </c>
      <c r="AF105" t="e">
        <f t="shared" ca="1" si="37"/>
        <v>#NAME?</v>
      </c>
      <c r="AG105" t="e">
        <f t="shared" ca="1" si="38"/>
        <v>#NAME?</v>
      </c>
    </row>
    <row r="106" spans="9:33">
      <c r="I106" s="20" t="e">
        <f t="shared" ca="1" si="28"/>
        <v>#NAME?</v>
      </c>
      <c r="J106" s="20" t="e">
        <f t="shared" ca="1" si="29"/>
        <v>#NAME?</v>
      </c>
      <c r="K106" t="e">
        <f t="shared" ca="1" si="30"/>
        <v>#NAME?</v>
      </c>
      <c r="L106" t="e">
        <f t="shared" ca="1" si="31"/>
        <v>#NAME?</v>
      </c>
      <c r="N106" t="e">
        <f t="shared" ca="1" si="26"/>
        <v>#NAME?</v>
      </c>
      <c r="O106" s="20"/>
      <c r="Y106" t="e">
        <f t="shared" ca="1" si="27"/>
        <v>#NAME?</v>
      </c>
      <c r="Z106" s="1" t="e">
        <f t="shared" ca="1" si="32"/>
        <v>#NAME?</v>
      </c>
      <c r="AA106" s="20" t="e">
        <f t="shared" ca="1" si="33"/>
        <v>#NAME?</v>
      </c>
      <c r="AB106" s="16" t="e">
        <f t="shared" ca="1" si="34"/>
        <v>#NAME?</v>
      </c>
      <c r="AC106" s="2" t="e">
        <f t="shared" ca="1" si="40"/>
        <v>#NAME?</v>
      </c>
      <c r="AD106" t="e">
        <f t="shared" ca="1" si="35"/>
        <v>#NAME?</v>
      </c>
      <c r="AE106" t="e">
        <f t="shared" ca="1" si="36"/>
        <v>#NAME?</v>
      </c>
      <c r="AF106" t="e">
        <f t="shared" ca="1" si="37"/>
        <v>#NAME?</v>
      </c>
      <c r="AG106" t="e">
        <f t="shared" ca="1" si="38"/>
        <v>#NAME?</v>
      </c>
    </row>
    <row r="107" spans="9:33">
      <c r="I107" s="20" t="e">
        <f t="shared" ca="1" si="28"/>
        <v>#NAME?</v>
      </c>
      <c r="J107" s="20" t="e">
        <f t="shared" ca="1" si="29"/>
        <v>#NAME?</v>
      </c>
      <c r="K107" t="e">
        <f t="shared" ca="1" si="30"/>
        <v>#NAME?</v>
      </c>
      <c r="L107" t="e">
        <f t="shared" ca="1" si="31"/>
        <v>#NAME?</v>
      </c>
      <c r="N107" t="e">
        <f t="shared" ca="1" si="26"/>
        <v>#NAME?</v>
      </c>
      <c r="O107" s="20"/>
      <c r="Y107" t="e">
        <f t="shared" ca="1" si="27"/>
        <v>#NAME?</v>
      </c>
      <c r="Z107" s="1" t="e">
        <f t="shared" ca="1" si="32"/>
        <v>#NAME?</v>
      </c>
      <c r="AA107" s="20" t="e">
        <f t="shared" ca="1" si="33"/>
        <v>#NAME?</v>
      </c>
      <c r="AB107" s="16" t="e">
        <f t="shared" ca="1" si="34"/>
        <v>#NAME?</v>
      </c>
      <c r="AC107" s="2" t="e">
        <f t="shared" ca="1" si="40"/>
        <v>#NAME?</v>
      </c>
      <c r="AD107" t="e">
        <f t="shared" ca="1" si="35"/>
        <v>#NAME?</v>
      </c>
      <c r="AE107" t="e">
        <f t="shared" ca="1" si="36"/>
        <v>#NAME?</v>
      </c>
      <c r="AF107" t="e">
        <f t="shared" ca="1" si="37"/>
        <v>#NAME?</v>
      </c>
      <c r="AG107" t="e">
        <f t="shared" ca="1" si="38"/>
        <v>#NAME?</v>
      </c>
    </row>
    <row r="108" spans="9:33">
      <c r="I108" s="20" t="e">
        <f t="shared" ca="1" si="28"/>
        <v>#NAME?</v>
      </c>
      <c r="J108" s="20" t="e">
        <f t="shared" ca="1" si="29"/>
        <v>#NAME?</v>
      </c>
      <c r="K108" t="e">
        <f t="shared" ca="1" si="30"/>
        <v>#NAME?</v>
      </c>
      <c r="L108" t="e">
        <f t="shared" ca="1" si="31"/>
        <v>#NAME?</v>
      </c>
      <c r="N108" t="e">
        <f t="shared" ca="1" si="26"/>
        <v>#NAME?</v>
      </c>
      <c r="O108" s="20"/>
      <c r="Y108" t="e">
        <f t="shared" ca="1" si="27"/>
        <v>#NAME?</v>
      </c>
      <c r="Z108" s="1" t="e">
        <f t="shared" ca="1" si="32"/>
        <v>#NAME?</v>
      </c>
      <c r="AA108" s="20" t="e">
        <f t="shared" ca="1" si="33"/>
        <v>#NAME?</v>
      </c>
      <c r="AB108" s="16" t="e">
        <f t="shared" ca="1" si="34"/>
        <v>#NAME?</v>
      </c>
      <c r="AC108" s="2" t="e">
        <f t="shared" ca="1" si="40"/>
        <v>#NAME?</v>
      </c>
      <c r="AD108" t="e">
        <f t="shared" ca="1" si="35"/>
        <v>#NAME?</v>
      </c>
      <c r="AE108" t="e">
        <f t="shared" ca="1" si="36"/>
        <v>#NAME?</v>
      </c>
      <c r="AF108" t="e">
        <f t="shared" ca="1" si="37"/>
        <v>#NAME?</v>
      </c>
      <c r="AG108" t="e">
        <f t="shared" ca="1" si="38"/>
        <v>#NAME?</v>
      </c>
    </row>
    <row r="109" spans="9:33">
      <c r="I109" s="20" t="e">
        <f t="shared" ca="1" si="28"/>
        <v>#NAME?</v>
      </c>
      <c r="J109" s="20" t="e">
        <f t="shared" ca="1" si="29"/>
        <v>#NAME?</v>
      </c>
      <c r="K109" t="e">
        <f t="shared" ca="1" si="30"/>
        <v>#NAME?</v>
      </c>
      <c r="L109" t="e">
        <f t="shared" ca="1" si="31"/>
        <v>#NAME?</v>
      </c>
      <c r="N109" t="e">
        <f t="shared" ca="1" si="26"/>
        <v>#NAME?</v>
      </c>
      <c r="O109" s="20"/>
      <c r="Y109" t="e">
        <f t="shared" ca="1" si="27"/>
        <v>#NAME?</v>
      </c>
      <c r="Z109" s="1" t="e">
        <f t="shared" ca="1" si="32"/>
        <v>#NAME?</v>
      </c>
      <c r="AA109" s="20" t="e">
        <f t="shared" ca="1" si="33"/>
        <v>#NAME?</v>
      </c>
      <c r="AB109" s="16" t="e">
        <f t="shared" ca="1" si="34"/>
        <v>#NAME?</v>
      </c>
      <c r="AC109" s="2" t="e">
        <f t="shared" ca="1" si="40"/>
        <v>#NAME?</v>
      </c>
      <c r="AD109" t="e">
        <f t="shared" ca="1" si="35"/>
        <v>#NAME?</v>
      </c>
      <c r="AE109" t="e">
        <f t="shared" ca="1" si="36"/>
        <v>#NAME?</v>
      </c>
      <c r="AF109" t="e">
        <f t="shared" ca="1" si="37"/>
        <v>#NAME?</v>
      </c>
      <c r="AG109" t="e">
        <f t="shared" ca="1" si="38"/>
        <v>#NAME?</v>
      </c>
    </row>
    <row r="110" spans="9:33">
      <c r="I110" s="20" t="e">
        <f t="shared" ca="1" si="28"/>
        <v>#NAME?</v>
      </c>
      <c r="J110" s="20" t="e">
        <f t="shared" ca="1" si="29"/>
        <v>#NAME?</v>
      </c>
      <c r="K110" t="e">
        <f t="shared" ca="1" si="30"/>
        <v>#NAME?</v>
      </c>
      <c r="L110" t="e">
        <f t="shared" ca="1" si="31"/>
        <v>#NAME?</v>
      </c>
      <c r="N110" t="e">
        <f t="shared" ca="1" si="26"/>
        <v>#NAME?</v>
      </c>
      <c r="O110" s="20"/>
      <c r="Y110" t="e">
        <f t="shared" ca="1" si="27"/>
        <v>#NAME?</v>
      </c>
      <c r="Z110" s="1" t="e">
        <f t="shared" ca="1" si="32"/>
        <v>#NAME?</v>
      </c>
      <c r="AA110" s="20" t="e">
        <f t="shared" ca="1" si="33"/>
        <v>#NAME?</v>
      </c>
      <c r="AB110" s="16" t="e">
        <f t="shared" ca="1" si="34"/>
        <v>#NAME?</v>
      </c>
      <c r="AC110" s="2" t="e">
        <f t="shared" ca="1" si="40"/>
        <v>#NAME?</v>
      </c>
      <c r="AD110" t="e">
        <f t="shared" ca="1" si="35"/>
        <v>#NAME?</v>
      </c>
      <c r="AE110" t="e">
        <f t="shared" ca="1" si="36"/>
        <v>#NAME?</v>
      </c>
      <c r="AF110" t="e">
        <f t="shared" ca="1" si="37"/>
        <v>#NAME?</v>
      </c>
      <c r="AG110" t="e">
        <f t="shared" ca="1" si="38"/>
        <v>#NAME?</v>
      </c>
    </row>
    <row r="111" spans="9:33">
      <c r="I111" s="20" t="e">
        <f t="shared" ca="1" si="28"/>
        <v>#NAME?</v>
      </c>
      <c r="J111" s="20" t="e">
        <f t="shared" ca="1" si="29"/>
        <v>#NAME?</v>
      </c>
      <c r="K111" t="e">
        <f t="shared" ca="1" si="30"/>
        <v>#NAME?</v>
      </c>
      <c r="L111" t="e">
        <f t="shared" ca="1" si="31"/>
        <v>#NAME?</v>
      </c>
      <c r="N111" t="e">
        <f t="shared" ca="1" si="26"/>
        <v>#NAME?</v>
      </c>
      <c r="O111" s="20"/>
      <c r="Y111" t="e">
        <f t="shared" ca="1" si="27"/>
        <v>#NAME?</v>
      </c>
      <c r="Z111" s="1" t="e">
        <f t="shared" ca="1" si="32"/>
        <v>#NAME?</v>
      </c>
      <c r="AA111" s="20" t="e">
        <f t="shared" ca="1" si="33"/>
        <v>#NAME?</v>
      </c>
      <c r="AB111" s="16" t="e">
        <f t="shared" ca="1" si="34"/>
        <v>#NAME?</v>
      </c>
      <c r="AC111" s="2" t="e">
        <f t="shared" ca="1" si="40"/>
        <v>#NAME?</v>
      </c>
      <c r="AD111" t="e">
        <f t="shared" ca="1" si="35"/>
        <v>#NAME?</v>
      </c>
      <c r="AE111" t="e">
        <f t="shared" ca="1" si="36"/>
        <v>#NAME?</v>
      </c>
      <c r="AF111" t="e">
        <f t="shared" ca="1" si="37"/>
        <v>#NAME?</v>
      </c>
      <c r="AG111" t="e">
        <f t="shared" ca="1" si="38"/>
        <v>#NAME?</v>
      </c>
    </row>
    <row r="112" spans="9:33">
      <c r="I112" s="20" t="e">
        <f t="shared" ca="1" si="28"/>
        <v>#NAME?</v>
      </c>
      <c r="J112" s="20" t="e">
        <f t="shared" ca="1" si="29"/>
        <v>#NAME?</v>
      </c>
      <c r="K112" t="e">
        <f t="shared" ca="1" si="30"/>
        <v>#NAME?</v>
      </c>
      <c r="L112" t="e">
        <f t="shared" ca="1" si="31"/>
        <v>#NAME?</v>
      </c>
      <c r="N112" t="e">
        <f t="shared" ca="1" si="26"/>
        <v>#NAME?</v>
      </c>
      <c r="O112" s="20"/>
      <c r="Y112" t="e">
        <f t="shared" ca="1" si="27"/>
        <v>#NAME?</v>
      </c>
      <c r="Z112" s="1" t="e">
        <f t="shared" ca="1" si="32"/>
        <v>#NAME?</v>
      </c>
      <c r="AA112" s="20" t="e">
        <f t="shared" ca="1" si="33"/>
        <v>#NAME?</v>
      </c>
      <c r="AB112" s="16" t="e">
        <f t="shared" ca="1" si="34"/>
        <v>#NAME?</v>
      </c>
      <c r="AC112" s="2" t="e">
        <f t="shared" ca="1" si="40"/>
        <v>#NAME?</v>
      </c>
      <c r="AD112" t="e">
        <f t="shared" ca="1" si="35"/>
        <v>#NAME?</v>
      </c>
      <c r="AE112" t="e">
        <f t="shared" ca="1" si="36"/>
        <v>#NAME?</v>
      </c>
      <c r="AF112" t="e">
        <f t="shared" ca="1" si="37"/>
        <v>#NAME?</v>
      </c>
      <c r="AG112" t="e">
        <f t="shared" ca="1" si="38"/>
        <v>#NAME?</v>
      </c>
    </row>
    <row r="113" spans="9:33">
      <c r="I113" s="20" t="e">
        <f t="shared" ca="1" si="28"/>
        <v>#NAME?</v>
      </c>
      <c r="J113" s="20" t="e">
        <f t="shared" ca="1" si="29"/>
        <v>#NAME?</v>
      </c>
      <c r="K113" t="e">
        <f t="shared" ca="1" si="30"/>
        <v>#NAME?</v>
      </c>
      <c r="L113" t="e">
        <f t="shared" ca="1" si="31"/>
        <v>#NAME?</v>
      </c>
      <c r="N113" t="e">
        <f t="shared" ca="1" si="26"/>
        <v>#NAME?</v>
      </c>
      <c r="O113" s="20"/>
      <c r="Y113" t="e">
        <f t="shared" ca="1" si="27"/>
        <v>#NAME?</v>
      </c>
      <c r="Z113" s="1" t="e">
        <f t="shared" ca="1" si="32"/>
        <v>#NAME?</v>
      </c>
      <c r="AA113" s="20" t="e">
        <f t="shared" ca="1" si="33"/>
        <v>#NAME?</v>
      </c>
      <c r="AB113" s="16" t="e">
        <f t="shared" ca="1" si="34"/>
        <v>#NAME?</v>
      </c>
      <c r="AC113" s="2" t="e">
        <f t="shared" ca="1" si="40"/>
        <v>#NAME?</v>
      </c>
      <c r="AD113" t="e">
        <f t="shared" ca="1" si="35"/>
        <v>#NAME?</v>
      </c>
      <c r="AE113" t="e">
        <f t="shared" ca="1" si="36"/>
        <v>#NAME?</v>
      </c>
      <c r="AF113" t="e">
        <f t="shared" ca="1" si="37"/>
        <v>#NAME?</v>
      </c>
      <c r="AG113" t="e">
        <f t="shared" ca="1" si="38"/>
        <v>#NAME?</v>
      </c>
    </row>
    <row r="114" spans="9:33">
      <c r="I114" s="20" t="e">
        <f t="shared" ca="1" si="28"/>
        <v>#NAME?</v>
      </c>
      <c r="J114" s="20" t="e">
        <f t="shared" ca="1" si="29"/>
        <v>#NAME?</v>
      </c>
      <c r="K114" t="e">
        <f t="shared" ca="1" si="30"/>
        <v>#NAME?</v>
      </c>
      <c r="L114" t="e">
        <f t="shared" ca="1" si="31"/>
        <v>#NAME?</v>
      </c>
      <c r="N114" t="e">
        <f t="shared" ca="1" si="26"/>
        <v>#NAME?</v>
      </c>
      <c r="O114" s="20"/>
      <c r="Y114" t="e">
        <f t="shared" ca="1" si="27"/>
        <v>#NAME?</v>
      </c>
      <c r="Z114" s="1" t="e">
        <f t="shared" ca="1" si="32"/>
        <v>#NAME?</v>
      </c>
      <c r="AA114" s="20" t="e">
        <f t="shared" ca="1" si="33"/>
        <v>#NAME?</v>
      </c>
      <c r="AB114" s="16" t="e">
        <f t="shared" ca="1" si="34"/>
        <v>#NAME?</v>
      </c>
      <c r="AC114" s="2" t="e">
        <f t="shared" ca="1" si="40"/>
        <v>#NAME?</v>
      </c>
      <c r="AD114" t="e">
        <f t="shared" ca="1" si="35"/>
        <v>#NAME?</v>
      </c>
      <c r="AE114" t="e">
        <f t="shared" ca="1" si="36"/>
        <v>#NAME?</v>
      </c>
      <c r="AF114" t="e">
        <f t="shared" ca="1" si="37"/>
        <v>#NAME?</v>
      </c>
      <c r="AG114" t="e">
        <f t="shared" ca="1" si="38"/>
        <v>#NAME?</v>
      </c>
    </row>
    <row r="115" spans="9:33">
      <c r="I115" s="20" t="e">
        <f t="shared" ca="1" si="28"/>
        <v>#NAME?</v>
      </c>
      <c r="J115" s="20" t="e">
        <f t="shared" ca="1" si="29"/>
        <v>#NAME?</v>
      </c>
      <c r="K115" t="e">
        <f t="shared" ca="1" si="30"/>
        <v>#NAME?</v>
      </c>
      <c r="L115" t="e">
        <f t="shared" ca="1" si="31"/>
        <v>#NAME?</v>
      </c>
      <c r="N115" t="e">
        <f t="shared" ca="1" si="26"/>
        <v>#NAME?</v>
      </c>
      <c r="Y115" t="e">
        <f t="shared" ca="1" si="27"/>
        <v>#NAME?</v>
      </c>
      <c r="Z115" s="1" t="e">
        <f t="shared" ca="1" si="32"/>
        <v>#NAME?</v>
      </c>
      <c r="AA115" s="20" t="e">
        <f t="shared" ca="1" si="33"/>
        <v>#NAME?</v>
      </c>
      <c r="AB115" s="16" t="e">
        <f t="shared" ca="1" si="34"/>
        <v>#NAME?</v>
      </c>
      <c r="AC115" s="2" t="e">
        <f t="shared" ca="1" si="40"/>
        <v>#NAME?</v>
      </c>
      <c r="AD115" t="e">
        <f t="shared" ca="1" si="35"/>
        <v>#NAME?</v>
      </c>
      <c r="AE115" t="e">
        <f t="shared" ca="1" si="36"/>
        <v>#NAME?</v>
      </c>
      <c r="AF115" t="e">
        <f t="shared" ca="1" si="37"/>
        <v>#NAME?</v>
      </c>
      <c r="AG115" t="e">
        <f t="shared" ca="1" si="38"/>
        <v>#NAME?</v>
      </c>
    </row>
    <row r="116" spans="9:33">
      <c r="I116" s="20" t="e">
        <f t="shared" ca="1" si="28"/>
        <v>#NAME?</v>
      </c>
      <c r="J116" s="20" t="e">
        <f t="shared" ca="1" si="29"/>
        <v>#NAME?</v>
      </c>
      <c r="K116" t="e">
        <f t="shared" ca="1" si="30"/>
        <v>#NAME?</v>
      </c>
      <c r="L116" t="e">
        <f t="shared" ca="1" si="31"/>
        <v>#NAME?</v>
      </c>
      <c r="N116" t="e">
        <f t="shared" ca="1" si="26"/>
        <v>#NAME?</v>
      </c>
      <c r="Y116" t="e">
        <f t="shared" ca="1" si="27"/>
        <v>#NAME?</v>
      </c>
      <c r="Z116" s="1" t="e">
        <f t="shared" ca="1" si="32"/>
        <v>#NAME?</v>
      </c>
      <c r="AA116" s="20" t="e">
        <f t="shared" ca="1" si="33"/>
        <v>#NAME?</v>
      </c>
      <c r="AB116" s="16" t="e">
        <f t="shared" ca="1" si="34"/>
        <v>#NAME?</v>
      </c>
      <c r="AC116" s="2" t="e">
        <f t="shared" ca="1" si="40"/>
        <v>#NAME?</v>
      </c>
      <c r="AD116" t="e">
        <f t="shared" ca="1" si="35"/>
        <v>#NAME?</v>
      </c>
      <c r="AE116" t="e">
        <f t="shared" ca="1" si="36"/>
        <v>#NAME?</v>
      </c>
      <c r="AF116" t="e">
        <f t="shared" ca="1" si="37"/>
        <v>#NAME?</v>
      </c>
      <c r="AG116" t="e">
        <f t="shared" ca="1" si="38"/>
        <v>#NAME?</v>
      </c>
    </row>
    <row r="117" spans="9:33">
      <c r="I117" s="20" t="e">
        <f t="shared" ca="1" si="28"/>
        <v>#NAME?</v>
      </c>
      <c r="J117" s="20" t="e">
        <f t="shared" ca="1" si="29"/>
        <v>#NAME?</v>
      </c>
      <c r="K117" t="e">
        <f t="shared" ca="1" si="30"/>
        <v>#NAME?</v>
      </c>
      <c r="L117" t="e">
        <f t="shared" ca="1" si="31"/>
        <v>#NAME?</v>
      </c>
      <c r="N117" t="e">
        <f t="shared" ca="1" si="26"/>
        <v>#NAME?</v>
      </c>
      <c r="Y117" t="e">
        <f t="shared" ca="1" si="27"/>
        <v>#NAME?</v>
      </c>
      <c r="Z117" s="1" t="e">
        <f t="shared" ca="1" si="32"/>
        <v>#NAME?</v>
      </c>
      <c r="AA117" s="20" t="e">
        <f t="shared" ca="1" si="33"/>
        <v>#NAME?</v>
      </c>
      <c r="AB117" s="16" t="e">
        <f t="shared" ca="1" si="34"/>
        <v>#NAME?</v>
      </c>
      <c r="AC117" s="2" t="e">
        <f t="shared" ca="1" si="40"/>
        <v>#NAME?</v>
      </c>
      <c r="AD117" t="e">
        <f t="shared" ca="1" si="35"/>
        <v>#NAME?</v>
      </c>
      <c r="AE117" t="e">
        <f t="shared" ca="1" si="36"/>
        <v>#NAME?</v>
      </c>
      <c r="AF117" t="e">
        <f t="shared" ca="1" si="37"/>
        <v>#NAME?</v>
      </c>
      <c r="AG117" t="e">
        <f t="shared" ca="1" si="38"/>
        <v>#NAME?</v>
      </c>
    </row>
    <row r="118" spans="9:33">
      <c r="I118" s="20" t="e">
        <f t="shared" ca="1" si="28"/>
        <v>#NAME?</v>
      </c>
      <c r="J118" s="20" t="e">
        <f t="shared" ca="1" si="29"/>
        <v>#NAME?</v>
      </c>
      <c r="K118" t="e">
        <f t="shared" ca="1" si="30"/>
        <v>#NAME?</v>
      </c>
      <c r="L118" t="e">
        <f t="shared" ca="1" si="31"/>
        <v>#NAME?</v>
      </c>
      <c r="N118" t="e">
        <f t="shared" ca="1" si="26"/>
        <v>#NAME?</v>
      </c>
      <c r="Y118" t="e">
        <f t="shared" ca="1" si="27"/>
        <v>#NAME?</v>
      </c>
      <c r="Z118" s="1" t="e">
        <f t="shared" ca="1" si="32"/>
        <v>#NAME?</v>
      </c>
      <c r="AA118" s="20" t="e">
        <f t="shared" ca="1" si="33"/>
        <v>#NAME?</v>
      </c>
      <c r="AB118" s="16" t="e">
        <f t="shared" ca="1" si="34"/>
        <v>#NAME?</v>
      </c>
      <c r="AC118" s="2" t="e">
        <f t="shared" ca="1" si="40"/>
        <v>#NAME?</v>
      </c>
      <c r="AD118" t="e">
        <f t="shared" ca="1" si="35"/>
        <v>#NAME?</v>
      </c>
      <c r="AE118" t="e">
        <f t="shared" ca="1" si="36"/>
        <v>#NAME?</v>
      </c>
      <c r="AF118" t="e">
        <f t="shared" ca="1" si="37"/>
        <v>#NAME?</v>
      </c>
      <c r="AG118" t="e">
        <f t="shared" ca="1" si="38"/>
        <v>#NAME?</v>
      </c>
    </row>
    <row r="119" spans="9:33">
      <c r="I119" s="20" t="e">
        <f t="shared" ca="1" si="28"/>
        <v>#NAME?</v>
      </c>
      <c r="J119" s="20" t="e">
        <f t="shared" ca="1" si="29"/>
        <v>#NAME?</v>
      </c>
      <c r="K119" t="e">
        <f t="shared" ca="1" si="30"/>
        <v>#NAME?</v>
      </c>
      <c r="L119" t="e">
        <f t="shared" ca="1" si="31"/>
        <v>#NAME?</v>
      </c>
      <c r="N119" t="e">
        <f t="shared" ca="1" si="26"/>
        <v>#NAME?</v>
      </c>
      <c r="Y119" t="e">
        <f t="shared" ca="1" si="27"/>
        <v>#NAME?</v>
      </c>
      <c r="Z119" s="1" t="e">
        <f t="shared" ca="1" si="32"/>
        <v>#NAME?</v>
      </c>
      <c r="AA119" s="20" t="e">
        <f t="shared" ca="1" si="33"/>
        <v>#NAME?</v>
      </c>
      <c r="AB119" s="16" t="e">
        <f t="shared" ca="1" si="34"/>
        <v>#NAME?</v>
      </c>
      <c r="AC119" s="2" t="e">
        <f t="shared" ca="1" si="40"/>
        <v>#NAME?</v>
      </c>
      <c r="AD119" t="e">
        <f t="shared" ca="1" si="35"/>
        <v>#NAME?</v>
      </c>
      <c r="AE119" t="e">
        <f t="shared" ca="1" si="36"/>
        <v>#NAME?</v>
      </c>
      <c r="AF119" t="e">
        <f t="shared" ca="1" si="37"/>
        <v>#NAME?</v>
      </c>
      <c r="AG119" t="e">
        <f t="shared" ca="1" si="38"/>
        <v>#NAME?</v>
      </c>
    </row>
    <row r="120" spans="9:33">
      <c r="I120" s="20" t="e">
        <f t="shared" ca="1" si="28"/>
        <v>#NAME?</v>
      </c>
      <c r="J120" s="20" t="e">
        <f t="shared" ca="1" si="29"/>
        <v>#NAME?</v>
      </c>
      <c r="K120" t="e">
        <f t="shared" ca="1" si="30"/>
        <v>#NAME?</v>
      </c>
      <c r="L120" t="e">
        <f t="shared" ca="1" si="31"/>
        <v>#NAME?</v>
      </c>
      <c r="N120" t="e">
        <f t="shared" ca="1" si="26"/>
        <v>#NAME?</v>
      </c>
      <c r="Y120" t="e">
        <f t="shared" ca="1" si="27"/>
        <v>#NAME?</v>
      </c>
      <c r="Z120" s="1" t="e">
        <f t="shared" ca="1" si="32"/>
        <v>#NAME?</v>
      </c>
      <c r="AA120" s="20" t="e">
        <f t="shared" ca="1" si="33"/>
        <v>#NAME?</v>
      </c>
      <c r="AB120" s="16" t="e">
        <f t="shared" ca="1" si="34"/>
        <v>#NAME?</v>
      </c>
      <c r="AC120" s="2" t="e">
        <f t="shared" ca="1" si="40"/>
        <v>#NAME?</v>
      </c>
      <c r="AD120" t="e">
        <f t="shared" ca="1" si="35"/>
        <v>#NAME?</v>
      </c>
      <c r="AE120" t="e">
        <f t="shared" ca="1" si="36"/>
        <v>#NAME?</v>
      </c>
      <c r="AF120" t="e">
        <f t="shared" ca="1" si="37"/>
        <v>#NAME?</v>
      </c>
      <c r="AG120" t="e">
        <f t="shared" ca="1" si="38"/>
        <v>#NAME?</v>
      </c>
    </row>
    <row r="121" spans="9:33">
      <c r="I121" s="20" t="e">
        <f t="shared" ca="1" si="28"/>
        <v>#NAME?</v>
      </c>
      <c r="J121" s="20" t="e">
        <f t="shared" ca="1" si="29"/>
        <v>#NAME?</v>
      </c>
      <c r="K121" t="e">
        <f t="shared" ca="1" si="30"/>
        <v>#NAME?</v>
      </c>
      <c r="L121" t="e">
        <f t="shared" ca="1" si="31"/>
        <v>#NAME?</v>
      </c>
      <c r="N121" t="e">
        <f t="shared" ca="1" si="26"/>
        <v>#NAME?</v>
      </c>
      <c r="Y121" t="e">
        <f t="shared" ca="1" si="27"/>
        <v>#NAME?</v>
      </c>
      <c r="Z121" s="1" t="e">
        <f t="shared" ca="1" si="32"/>
        <v>#NAME?</v>
      </c>
      <c r="AA121" s="20" t="e">
        <f t="shared" ca="1" si="33"/>
        <v>#NAME?</v>
      </c>
      <c r="AB121" s="16" t="e">
        <f t="shared" ca="1" si="34"/>
        <v>#NAME?</v>
      </c>
      <c r="AC121" s="2" t="e">
        <f t="shared" ca="1" si="40"/>
        <v>#NAME?</v>
      </c>
      <c r="AD121" t="e">
        <f t="shared" ca="1" si="35"/>
        <v>#NAME?</v>
      </c>
      <c r="AE121" t="e">
        <f t="shared" ca="1" si="36"/>
        <v>#NAME?</v>
      </c>
      <c r="AF121" t="e">
        <f t="shared" ca="1" si="37"/>
        <v>#NAME?</v>
      </c>
      <c r="AG121" t="e">
        <f t="shared" ca="1" si="38"/>
        <v>#NAME?</v>
      </c>
    </row>
    <row r="122" spans="9:33">
      <c r="I122" s="20" t="e">
        <f t="shared" ca="1" si="28"/>
        <v>#NAME?</v>
      </c>
      <c r="J122" s="20" t="e">
        <f t="shared" ca="1" si="29"/>
        <v>#NAME?</v>
      </c>
      <c r="K122" t="e">
        <f t="shared" ca="1" si="30"/>
        <v>#NAME?</v>
      </c>
      <c r="L122" t="e">
        <f t="shared" ca="1" si="31"/>
        <v>#NAME?</v>
      </c>
      <c r="N122" t="e">
        <f t="shared" ca="1" si="26"/>
        <v>#NAME?</v>
      </c>
      <c r="Y122" t="e">
        <f t="shared" ca="1" si="27"/>
        <v>#NAME?</v>
      </c>
      <c r="Z122" s="1" t="e">
        <f t="shared" ca="1" si="32"/>
        <v>#NAME?</v>
      </c>
      <c r="AA122" s="20" t="e">
        <f t="shared" ca="1" si="33"/>
        <v>#NAME?</v>
      </c>
      <c r="AB122" s="16" t="e">
        <f t="shared" ca="1" si="34"/>
        <v>#NAME?</v>
      </c>
      <c r="AC122" s="2" t="e">
        <f t="shared" ca="1" si="40"/>
        <v>#NAME?</v>
      </c>
      <c r="AD122" t="e">
        <f t="shared" ca="1" si="35"/>
        <v>#NAME?</v>
      </c>
      <c r="AE122" t="e">
        <f t="shared" ca="1" si="36"/>
        <v>#NAME?</v>
      </c>
      <c r="AF122" t="e">
        <f t="shared" ca="1" si="37"/>
        <v>#NAME?</v>
      </c>
      <c r="AG122" t="e">
        <f t="shared" ca="1" si="38"/>
        <v>#NAME?</v>
      </c>
    </row>
    <row r="123" spans="9:33">
      <c r="I123" s="20" t="e">
        <f t="shared" ca="1" si="28"/>
        <v>#NAME?</v>
      </c>
      <c r="J123" s="20" t="e">
        <f t="shared" ca="1" si="29"/>
        <v>#NAME?</v>
      </c>
      <c r="K123" t="e">
        <f t="shared" ca="1" si="30"/>
        <v>#NAME?</v>
      </c>
      <c r="L123" t="e">
        <f t="shared" ca="1" si="31"/>
        <v>#NAME?</v>
      </c>
      <c r="N123" t="e">
        <f t="shared" ca="1" si="26"/>
        <v>#NAME?</v>
      </c>
      <c r="Y123" t="e">
        <f t="shared" ca="1" si="27"/>
        <v>#NAME?</v>
      </c>
      <c r="Z123" s="1" t="e">
        <f t="shared" ca="1" si="32"/>
        <v>#NAME?</v>
      </c>
      <c r="AA123" s="20" t="e">
        <f t="shared" ca="1" si="33"/>
        <v>#NAME?</v>
      </c>
      <c r="AB123" s="16" t="e">
        <f t="shared" ca="1" si="34"/>
        <v>#NAME?</v>
      </c>
      <c r="AC123" s="2" t="e">
        <f t="shared" ca="1" si="40"/>
        <v>#NAME?</v>
      </c>
      <c r="AD123" t="e">
        <f t="shared" ca="1" si="35"/>
        <v>#NAME?</v>
      </c>
      <c r="AE123" t="e">
        <f t="shared" ca="1" si="36"/>
        <v>#NAME?</v>
      </c>
      <c r="AF123" t="e">
        <f t="shared" ca="1" si="37"/>
        <v>#NAME?</v>
      </c>
      <c r="AG123" t="e">
        <f t="shared" ca="1" si="38"/>
        <v>#NAME?</v>
      </c>
    </row>
    <row r="124" spans="9:33">
      <c r="I124" s="20" t="e">
        <f t="shared" ca="1" si="28"/>
        <v>#NAME?</v>
      </c>
      <c r="J124" s="20" t="e">
        <f t="shared" ca="1" si="29"/>
        <v>#NAME?</v>
      </c>
      <c r="K124" t="e">
        <f t="shared" ca="1" si="30"/>
        <v>#NAME?</v>
      </c>
      <c r="L124" t="e">
        <f t="shared" ca="1" si="31"/>
        <v>#NAME?</v>
      </c>
      <c r="N124" t="e">
        <f t="shared" ca="1" si="26"/>
        <v>#NAME?</v>
      </c>
      <c r="Y124" t="e">
        <f t="shared" ca="1" si="27"/>
        <v>#NAME?</v>
      </c>
      <c r="Z124" s="1" t="e">
        <f t="shared" ca="1" si="32"/>
        <v>#NAME?</v>
      </c>
      <c r="AA124" s="20" t="e">
        <f t="shared" ca="1" si="33"/>
        <v>#NAME?</v>
      </c>
      <c r="AB124" s="16" t="e">
        <f t="shared" ca="1" si="34"/>
        <v>#NAME?</v>
      </c>
      <c r="AC124" s="2" t="e">
        <f t="shared" ca="1" si="40"/>
        <v>#NAME?</v>
      </c>
      <c r="AD124" t="e">
        <f t="shared" ca="1" si="35"/>
        <v>#NAME?</v>
      </c>
      <c r="AE124" t="e">
        <f t="shared" ca="1" si="36"/>
        <v>#NAME?</v>
      </c>
      <c r="AF124" t="e">
        <f t="shared" ca="1" si="37"/>
        <v>#NAME?</v>
      </c>
      <c r="AG124" t="e">
        <f t="shared" ca="1" si="38"/>
        <v>#NAME?</v>
      </c>
    </row>
    <row r="125" spans="9:33">
      <c r="I125" s="20" t="e">
        <f t="shared" ca="1" si="28"/>
        <v>#NAME?</v>
      </c>
      <c r="J125" s="20" t="e">
        <f t="shared" ca="1" si="29"/>
        <v>#NAME?</v>
      </c>
      <c r="K125" t="e">
        <f t="shared" ca="1" si="30"/>
        <v>#NAME?</v>
      </c>
      <c r="L125" t="e">
        <f t="shared" ca="1" si="31"/>
        <v>#NAME?</v>
      </c>
      <c r="N125" t="e">
        <f t="shared" ca="1" si="26"/>
        <v>#NAME?</v>
      </c>
      <c r="Y125" t="e">
        <f t="shared" ca="1" si="27"/>
        <v>#NAME?</v>
      </c>
      <c r="Z125" s="1" t="e">
        <f t="shared" ca="1" si="32"/>
        <v>#NAME?</v>
      </c>
      <c r="AA125" s="20" t="e">
        <f t="shared" ca="1" si="33"/>
        <v>#NAME?</v>
      </c>
      <c r="AB125" s="16" t="e">
        <f t="shared" ca="1" si="34"/>
        <v>#NAME?</v>
      </c>
      <c r="AC125" s="2" t="e">
        <f t="shared" ca="1" si="40"/>
        <v>#NAME?</v>
      </c>
      <c r="AD125" t="e">
        <f t="shared" ca="1" si="35"/>
        <v>#NAME?</v>
      </c>
      <c r="AE125" t="e">
        <f t="shared" ca="1" si="36"/>
        <v>#NAME?</v>
      </c>
      <c r="AF125" t="e">
        <f t="shared" ca="1" si="37"/>
        <v>#NAME?</v>
      </c>
      <c r="AG125" t="e">
        <f t="shared" ca="1" si="38"/>
        <v>#NAME?</v>
      </c>
    </row>
    <row r="126" spans="9:33">
      <c r="I126" s="20" t="e">
        <f t="shared" ca="1" si="28"/>
        <v>#NAME?</v>
      </c>
      <c r="J126" s="20" t="e">
        <f t="shared" ca="1" si="29"/>
        <v>#NAME?</v>
      </c>
      <c r="K126" t="e">
        <f t="shared" ca="1" si="30"/>
        <v>#NAME?</v>
      </c>
      <c r="L126" t="e">
        <f t="shared" ca="1" si="31"/>
        <v>#NAME?</v>
      </c>
      <c r="N126" t="e">
        <f t="shared" ca="1" si="26"/>
        <v>#NAME?</v>
      </c>
      <c r="Y126" t="e">
        <f t="shared" ca="1" si="27"/>
        <v>#NAME?</v>
      </c>
      <c r="Z126" s="1" t="e">
        <f t="shared" ca="1" si="32"/>
        <v>#NAME?</v>
      </c>
      <c r="AA126" s="20" t="e">
        <f t="shared" ca="1" si="33"/>
        <v>#NAME?</v>
      </c>
      <c r="AB126" s="16" t="e">
        <f t="shared" ca="1" si="34"/>
        <v>#NAME?</v>
      </c>
      <c r="AC126" s="2" t="e">
        <f t="shared" ca="1" si="40"/>
        <v>#NAME?</v>
      </c>
      <c r="AD126" t="e">
        <f t="shared" ca="1" si="35"/>
        <v>#NAME?</v>
      </c>
      <c r="AE126" t="e">
        <f t="shared" ca="1" si="36"/>
        <v>#NAME?</v>
      </c>
      <c r="AF126" t="e">
        <f t="shared" ca="1" si="37"/>
        <v>#NAME?</v>
      </c>
      <c r="AG126" t="e">
        <f t="shared" ca="1" si="38"/>
        <v>#NAME?</v>
      </c>
    </row>
    <row r="127" spans="9:33">
      <c r="I127" s="20" t="e">
        <f t="shared" ca="1" si="28"/>
        <v>#NAME?</v>
      </c>
      <c r="J127" s="20" t="e">
        <f t="shared" ca="1" si="29"/>
        <v>#NAME?</v>
      </c>
      <c r="K127" t="e">
        <f t="shared" ca="1" si="30"/>
        <v>#NAME?</v>
      </c>
      <c r="L127" t="e">
        <f t="shared" ca="1" si="31"/>
        <v>#NAME?</v>
      </c>
      <c r="N127" t="e">
        <f t="shared" ca="1" si="26"/>
        <v>#NAME?</v>
      </c>
      <c r="Y127" t="e">
        <f t="shared" ca="1" si="27"/>
        <v>#NAME?</v>
      </c>
      <c r="Z127" s="1" t="e">
        <f t="shared" ca="1" si="32"/>
        <v>#NAME?</v>
      </c>
      <c r="AA127" s="20" t="e">
        <f t="shared" ca="1" si="33"/>
        <v>#NAME?</v>
      </c>
      <c r="AB127" s="16" t="e">
        <f t="shared" ca="1" si="34"/>
        <v>#NAME?</v>
      </c>
      <c r="AC127" s="2" t="e">
        <f t="shared" ca="1" si="40"/>
        <v>#NAME?</v>
      </c>
      <c r="AD127" t="e">
        <f t="shared" ca="1" si="35"/>
        <v>#NAME?</v>
      </c>
      <c r="AE127" t="e">
        <f t="shared" ca="1" si="36"/>
        <v>#NAME?</v>
      </c>
      <c r="AF127" t="e">
        <f t="shared" ca="1" si="37"/>
        <v>#NAME?</v>
      </c>
      <c r="AG127" t="e">
        <f t="shared" ca="1" si="38"/>
        <v>#NAME?</v>
      </c>
    </row>
    <row r="128" spans="9:33">
      <c r="I128" s="20" t="e">
        <f t="shared" ca="1" si="28"/>
        <v>#NAME?</v>
      </c>
      <c r="J128" s="20" t="e">
        <f t="shared" ca="1" si="29"/>
        <v>#NAME?</v>
      </c>
      <c r="K128" t="e">
        <f t="shared" ca="1" si="30"/>
        <v>#NAME?</v>
      </c>
      <c r="L128" t="e">
        <f t="shared" ca="1" si="31"/>
        <v>#NAME?</v>
      </c>
      <c r="N128" t="e">
        <f t="shared" ca="1" si="26"/>
        <v>#NAME?</v>
      </c>
      <c r="Y128" t="e">
        <f t="shared" ca="1" si="27"/>
        <v>#NAME?</v>
      </c>
      <c r="Z128" s="1" t="e">
        <f t="shared" ca="1" si="32"/>
        <v>#NAME?</v>
      </c>
      <c r="AA128" s="20" t="e">
        <f t="shared" ca="1" si="33"/>
        <v>#NAME?</v>
      </c>
      <c r="AB128" s="16" t="e">
        <f t="shared" ca="1" si="34"/>
        <v>#NAME?</v>
      </c>
      <c r="AC128" s="2" t="e">
        <f t="shared" ca="1" si="40"/>
        <v>#NAME?</v>
      </c>
      <c r="AD128" t="e">
        <f t="shared" ca="1" si="35"/>
        <v>#NAME?</v>
      </c>
      <c r="AE128" t="e">
        <f t="shared" ca="1" si="36"/>
        <v>#NAME?</v>
      </c>
      <c r="AF128" t="e">
        <f t="shared" ca="1" si="37"/>
        <v>#NAME?</v>
      </c>
      <c r="AG128" t="e">
        <f t="shared" ca="1" si="38"/>
        <v>#NAME?</v>
      </c>
    </row>
    <row r="129" spans="9:33">
      <c r="I129" s="20" t="e">
        <f t="shared" ca="1" si="28"/>
        <v>#NAME?</v>
      </c>
      <c r="J129" s="20" t="e">
        <f t="shared" ca="1" si="29"/>
        <v>#NAME?</v>
      </c>
      <c r="K129" t="e">
        <f t="shared" ca="1" si="30"/>
        <v>#NAME?</v>
      </c>
      <c r="L129" t="e">
        <f t="shared" ca="1" si="31"/>
        <v>#NAME?</v>
      </c>
      <c r="N129" t="e">
        <f t="shared" ca="1" si="26"/>
        <v>#NAME?</v>
      </c>
      <c r="Y129" t="e">
        <f t="shared" ca="1" si="27"/>
        <v>#NAME?</v>
      </c>
      <c r="Z129" s="1" t="e">
        <f t="shared" ca="1" si="32"/>
        <v>#NAME?</v>
      </c>
      <c r="AA129" s="20" t="e">
        <f t="shared" ca="1" si="33"/>
        <v>#NAME?</v>
      </c>
      <c r="AB129" s="16" t="e">
        <f t="shared" ca="1" si="34"/>
        <v>#NAME?</v>
      </c>
      <c r="AC129" s="2" t="e">
        <f t="shared" ca="1" si="40"/>
        <v>#NAME?</v>
      </c>
      <c r="AD129" t="e">
        <f t="shared" ca="1" si="35"/>
        <v>#NAME?</v>
      </c>
      <c r="AE129" t="e">
        <f t="shared" ca="1" si="36"/>
        <v>#NAME?</v>
      </c>
      <c r="AF129" t="e">
        <f t="shared" ca="1" si="37"/>
        <v>#NAME?</v>
      </c>
      <c r="AG129" t="e">
        <f t="shared" ca="1" si="38"/>
        <v>#NAME?</v>
      </c>
    </row>
    <row r="130" spans="9:33">
      <c r="I130" s="20" t="e">
        <f t="shared" ca="1" si="28"/>
        <v>#NAME?</v>
      </c>
      <c r="J130" s="20" t="e">
        <f t="shared" ca="1" si="29"/>
        <v>#NAME?</v>
      </c>
      <c r="K130" t="e">
        <f t="shared" ca="1" si="30"/>
        <v>#NAME?</v>
      </c>
      <c r="L130" t="e">
        <f t="shared" ca="1" si="31"/>
        <v>#NAME?</v>
      </c>
      <c r="N130" t="e">
        <f t="shared" ca="1" si="26"/>
        <v>#NAME?</v>
      </c>
      <c r="Y130" t="e">
        <f t="shared" ca="1" si="27"/>
        <v>#NAME?</v>
      </c>
      <c r="Z130" s="1" t="e">
        <f t="shared" ca="1" si="32"/>
        <v>#NAME?</v>
      </c>
      <c r="AA130" s="20" t="e">
        <f t="shared" ca="1" si="33"/>
        <v>#NAME?</v>
      </c>
      <c r="AB130" s="16" t="e">
        <f t="shared" ca="1" si="34"/>
        <v>#NAME?</v>
      </c>
      <c r="AC130" s="2" t="e">
        <f t="shared" ca="1" si="40"/>
        <v>#NAME?</v>
      </c>
      <c r="AD130" t="e">
        <f t="shared" ca="1" si="35"/>
        <v>#NAME?</v>
      </c>
      <c r="AE130" t="e">
        <f t="shared" ca="1" si="36"/>
        <v>#NAME?</v>
      </c>
      <c r="AF130" t="e">
        <f t="shared" ca="1" si="37"/>
        <v>#NAME?</v>
      </c>
      <c r="AG130" t="e">
        <f t="shared" ca="1" si="38"/>
        <v>#NAME?</v>
      </c>
    </row>
    <row r="131" spans="9:33">
      <c r="I131" s="20" t="e">
        <f t="shared" ca="1" si="28"/>
        <v>#NAME?</v>
      </c>
      <c r="J131" s="20" t="e">
        <f t="shared" ca="1" si="29"/>
        <v>#NAME?</v>
      </c>
      <c r="K131" t="e">
        <f t="shared" ca="1" si="30"/>
        <v>#NAME?</v>
      </c>
      <c r="L131" t="e">
        <f t="shared" ca="1" si="31"/>
        <v>#NAME?</v>
      </c>
      <c r="N131" t="e">
        <f t="shared" ca="1" si="26"/>
        <v>#NAME?</v>
      </c>
      <c r="Y131" t="e">
        <f t="shared" ca="1" si="27"/>
        <v>#NAME?</v>
      </c>
      <c r="Z131" s="1" t="e">
        <f t="shared" ca="1" si="32"/>
        <v>#NAME?</v>
      </c>
      <c r="AA131" s="20" t="e">
        <f t="shared" ca="1" si="33"/>
        <v>#NAME?</v>
      </c>
      <c r="AB131" s="16" t="e">
        <f t="shared" ca="1" si="34"/>
        <v>#NAME?</v>
      </c>
      <c r="AC131" s="2" t="e">
        <f t="shared" ca="1" si="40"/>
        <v>#NAME?</v>
      </c>
      <c r="AD131" t="e">
        <f t="shared" ca="1" si="35"/>
        <v>#NAME?</v>
      </c>
      <c r="AE131" t="e">
        <f t="shared" ca="1" si="36"/>
        <v>#NAME?</v>
      </c>
      <c r="AF131" t="e">
        <f t="shared" ca="1" si="37"/>
        <v>#NAME?</v>
      </c>
      <c r="AG131" t="e">
        <f t="shared" ca="1" si="38"/>
        <v>#NAME?</v>
      </c>
    </row>
    <row r="132" spans="9:33">
      <c r="I132" s="20" t="e">
        <f t="shared" ca="1" si="28"/>
        <v>#NAME?</v>
      </c>
      <c r="J132" s="20" t="e">
        <f t="shared" ca="1" si="29"/>
        <v>#NAME?</v>
      </c>
      <c r="K132" t="e">
        <f t="shared" ca="1" si="30"/>
        <v>#NAME?</v>
      </c>
      <c r="L132" t="e">
        <f t="shared" ca="1" si="31"/>
        <v>#NAME?</v>
      </c>
      <c r="N132" t="e">
        <f t="shared" ref="N132:N195" ca="1" si="45">IF(ROW(N131)-3&lt;$B$21,N131+1,"")</f>
        <v>#NAME?</v>
      </c>
      <c r="Y132" t="e">
        <f t="shared" ref="Y132:Y195" ca="1" si="46">IF(ROW(Y131)-3&lt;$B$27,Y131+1,"")</f>
        <v>#NAME?</v>
      </c>
      <c r="Z132" s="1" t="e">
        <f t="shared" ca="1" si="32"/>
        <v>#NAME?</v>
      </c>
      <c r="AA132" s="20" t="e">
        <f t="shared" ca="1" si="33"/>
        <v>#NAME?</v>
      </c>
      <c r="AB132" s="16" t="e">
        <f t="shared" ca="1" si="34"/>
        <v>#NAME?</v>
      </c>
      <c r="AC132" s="2" t="e">
        <f t="shared" ca="1" si="40"/>
        <v>#NAME?</v>
      </c>
      <c r="AD132" t="e">
        <f t="shared" ca="1" si="35"/>
        <v>#NAME?</v>
      </c>
      <c r="AE132" t="e">
        <f t="shared" ca="1" si="36"/>
        <v>#NAME?</v>
      </c>
      <c r="AF132" t="e">
        <f t="shared" ca="1" si="37"/>
        <v>#NAME?</v>
      </c>
      <c r="AG132" t="e">
        <f t="shared" ca="1" si="38"/>
        <v>#NAME?</v>
      </c>
    </row>
    <row r="133" spans="9:33">
      <c r="I133" s="20" t="e">
        <f t="shared" ref="I133:I196" ca="1" si="47">IF(L133=0,O133,INDIRECT(ADDRESS(L133+3,26)))</f>
        <v>#NAME?</v>
      </c>
      <c r="J133" s="20" t="e">
        <f t="shared" ref="J133:J196" ca="1" si="48">IF(L133=0,P133,INDIRECT(ADDRESS(L133+3,26)))</f>
        <v>#NAME?</v>
      </c>
      <c r="K133" t="e">
        <f t="shared" ref="K133:K196" ca="1" si="49">IF(L133=0,W133,INDIRECT(ADDRESS(L133+3,33)))</f>
        <v>#NAME?</v>
      </c>
      <c r="L133" t="e">
        <f t="shared" ref="L133:L196" ca="1" si="50">IF(O133="",L132+1,0)</f>
        <v>#NAME?</v>
      </c>
      <c r="N133" t="e">
        <f t="shared" ca="1" si="45"/>
        <v>#NAME?</v>
      </c>
      <c r="Y133" t="e">
        <f t="shared" ca="1" si="46"/>
        <v>#NAME?</v>
      </c>
      <c r="Z133" s="1" t="e">
        <f t="shared" ref="Z133:Z196" ca="1" si="51">IF(Y133="","",DATE(YEAR(Z132),12/$B$19+MONTH(Z132),DAY(Z132)))</f>
        <v>#NAME?</v>
      </c>
      <c r="AA133" s="20" t="e">
        <f t="shared" ref="AA133:AA196" ca="1" si="52">IF(Y133="","",IF(MONTH(DATE(IF(MONTH(Z132)&gt;2,YEAR(Z133),YEAR(Z132)),2,29))=2,DATE(IF(MONTH(Z132)&gt;2,YEAR(Z133),YEAR(Z132)),2,29),0))</f>
        <v>#NAME?</v>
      </c>
      <c r="AB133" s="16" t="e">
        <f t="shared" ref="AB133:AB196" ca="1" si="53">IF(Y133="","",IF(MEDIAN(Z132,AA133,Z133)=AA133,1,0))</f>
        <v>#NAME?</v>
      </c>
      <c r="AC133" s="2" t="e">
        <f t="shared" ca="1" si="40"/>
        <v>#NAME?</v>
      </c>
      <c r="AD133" t="e">
        <f t="shared" ref="AD133:AD196" ca="1" si="54">IF(Y133="","",IF(AND($B$17="Y",AB133=1),YEARFRAC(Z132+1,Z133,$B$16)*AE132*AC133/100,YEARFRAC(Z132,Z133,$B$16)*AE132*AC133/100))</f>
        <v>#NAME?</v>
      </c>
      <c r="AE133" t="e">
        <f t="shared" ref="AE133:AE196" ca="1" si="55">IF(Y133="","",AE132-AF133)</f>
        <v>#NAME?</v>
      </c>
      <c r="AF133" t="e">
        <f t="shared" ref="AF133:AF196" ca="1" si="56">IF(Y133="","",IF(Y134="",$AE$3,0))</f>
        <v>#NAME?</v>
      </c>
      <c r="AG133" t="e">
        <f t="shared" ref="AG133:AG196" ca="1" si="57">IF(Y133="","",AD133+AF133)</f>
        <v>#NAME?</v>
      </c>
    </row>
    <row r="134" spans="9:33">
      <c r="I134" s="20" t="e">
        <f t="shared" ca="1" si="47"/>
        <v>#NAME?</v>
      </c>
      <c r="J134" s="20" t="e">
        <f t="shared" ca="1" si="48"/>
        <v>#NAME?</v>
      </c>
      <c r="K134" t="e">
        <f t="shared" ca="1" si="49"/>
        <v>#NAME?</v>
      </c>
      <c r="L134" t="e">
        <f t="shared" ca="1" si="50"/>
        <v>#NAME?</v>
      </c>
      <c r="N134" t="e">
        <f t="shared" ca="1" si="45"/>
        <v>#NAME?</v>
      </c>
      <c r="Y134" t="e">
        <f t="shared" ca="1" si="46"/>
        <v>#NAME?</v>
      </c>
      <c r="Z134" s="1" t="e">
        <f t="shared" ca="1" si="51"/>
        <v>#NAME?</v>
      </c>
      <c r="AA134" s="20" t="e">
        <f t="shared" ca="1" si="52"/>
        <v>#NAME?</v>
      </c>
      <c r="AB134" s="16" t="e">
        <f t="shared" ca="1" si="53"/>
        <v>#NAME?</v>
      </c>
      <c r="AC134" s="2" t="e">
        <f t="shared" ref="AC134:AC197" ca="1" si="58">IF(Y134="","",AC133)</f>
        <v>#NAME?</v>
      </c>
      <c r="AD134" t="e">
        <f t="shared" ca="1" si="54"/>
        <v>#NAME?</v>
      </c>
      <c r="AE134" t="e">
        <f t="shared" ca="1" si="55"/>
        <v>#NAME?</v>
      </c>
      <c r="AF134" t="e">
        <f t="shared" ca="1" si="56"/>
        <v>#NAME?</v>
      </c>
      <c r="AG134" t="e">
        <f t="shared" ca="1" si="57"/>
        <v>#NAME?</v>
      </c>
    </row>
    <row r="135" spans="9:33">
      <c r="I135" s="20" t="e">
        <f t="shared" ca="1" si="47"/>
        <v>#NAME?</v>
      </c>
      <c r="J135" s="20" t="e">
        <f t="shared" ca="1" si="48"/>
        <v>#NAME?</v>
      </c>
      <c r="K135" t="e">
        <f t="shared" ca="1" si="49"/>
        <v>#NAME?</v>
      </c>
      <c r="L135" t="e">
        <f t="shared" ca="1" si="50"/>
        <v>#NAME?</v>
      </c>
      <c r="N135" t="e">
        <f t="shared" ca="1" si="45"/>
        <v>#NAME?</v>
      </c>
      <c r="Y135" t="e">
        <f t="shared" ca="1" si="46"/>
        <v>#NAME?</v>
      </c>
      <c r="Z135" s="1" t="e">
        <f t="shared" ca="1" si="51"/>
        <v>#NAME?</v>
      </c>
      <c r="AA135" s="20" t="e">
        <f t="shared" ca="1" si="52"/>
        <v>#NAME?</v>
      </c>
      <c r="AB135" s="16" t="e">
        <f t="shared" ca="1" si="53"/>
        <v>#NAME?</v>
      </c>
      <c r="AC135" s="2" t="e">
        <f t="shared" ca="1" si="58"/>
        <v>#NAME?</v>
      </c>
      <c r="AD135" t="e">
        <f t="shared" ca="1" si="54"/>
        <v>#NAME?</v>
      </c>
      <c r="AE135" t="e">
        <f t="shared" ca="1" si="55"/>
        <v>#NAME?</v>
      </c>
      <c r="AF135" t="e">
        <f t="shared" ca="1" si="56"/>
        <v>#NAME?</v>
      </c>
      <c r="AG135" t="e">
        <f t="shared" ca="1" si="57"/>
        <v>#NAME?</v>
      </c>
    </row>
    <row r="136" spans="9:33">
      <c r="I136" s="20" t="e">
        <f t="shared" ca="1" si="47"/>
        <v>#NAME?</v>
      </c>
      <c r="J136" s="20" t="e">
        <f t="shared" ca="1" si="48"/>
        <v>#NAME?</v>
      </c>
      <c r="K136" t="e">
        <f t="shared" ca="1" si="49"/>
        <v>#NAME?</v>
      </c>
      <c r="L136" t="e">
        <f t="shared" ca="1" si="50"/>
        <v>#NAME?</v>
      </c>
      <c r="N136" t="e">
        <f t="shared" ca="1" si="45"/>
        <v>#NAME?</v>
      </c>
      <c r="Y136" t="e">
        <f t="shared" ca="1" si="46"/>
        <v>#NAME?</v>
      </c>
      <c r="Z136" s="1" t="e">
        <f t="shared" ca="1" si="51"/>
        <v>#NAME?</v>
      </c>
      <c r="AA136" s="20" t="e">
        <f t="shared" ca="1" si="52"/>
        <v>#NAME?</v>
      </c>
      <c r="AB136" s="16" t="e">
        <f t="shared" ca="1" si="53"/>
        <v>#NAME?</v>
      </c>
      <c r="AC136" s="2" t="e">
        <f t="shared" ca="1" si="58"/>
        <v>#NAME?</v>
      </c>
      <c r="AD136" t="e">
        <f t="shared" ca="1" si="54"/>
        <v>#NAME?</v>
      </c>
      <c r="AE136" t="e">
        <f t="shared" ca="1" si="55"/>
        <v>#NAME?</v>
      </c>
      <c r="AF136" t="e">
        <f t="shared" ca="1" si="56"/>
        <v>#NAME?</v>
      </c>
      <c r="AG136" t="e">
        <f t="shared" ca="1" si="57"/>
        <v>#NAME?</v>
      </c>
    </row>
    <row r="137" spans="9:33">
      <c r="I137" s="20" t="e">
        <f t="shared" ca="1" si="47"/>
        <v>#NAME?</v>
      </c>
      <c r="J137" s="20" t="e">
        <f t="shared" ca="1" si="48"/>
        <v>#NAME?</v>
      </c>
      <c r="K137" t="e">
        <f t="shared" ca="1" si="49"/>
        <v>#NAME?</v>
      </c>
      <c r="L137" t="e">
        <f t="shared" ca="1" si="50"/>
        <v>#NAME?</v>
      </c>
      <c r="N137" t="e">
        <f t="shared" ca="1" si="45"/>
        <v>#NAME?</v>
      </c>
      <c r="Y137" t="e">
        <f t="shared" ca="1" si="46"/>
        <v>#NAME?</v>
      </c>
      <c r="Z137" s="1" t="e">
        <f t="shared" ca="1" si="51"/>
        <v>#NAME?</v>
      </c>
      <c r="AA137" s="20" t="e">
        <f t="shared" ca="1" si="52"/>
        <v>#NAME?</v>
      </c>
      <c r="AB137" s="16" t="e">
        <f t="shared" ca="1" si="53"/>
        <v>#NAME?</v>
      </c>
      <c r="AC137" s="2" t="e">
        <f t="shared" ca="1" si="58"/>
        <v>#NAME?</v>
      </c>
      <c r="AD137" t="e">
        <f t="shared" ca="1" si="54"/>
        <v>#NAME?</v>
      </c>
      <c r="AE137" t="e">
        <f t="shared" ca="1" si="55"/>
        <v>#NAME?</v>
      </c>
      <c r="AF137" t="e">
        <f t="shared" ca="1" si="56"/>
        <v>#NAME?</v>
      </c>
      <c r="AG137" t="e">
        <f t="shared" ca="1" si="57"/>
        <v>#NAME?</v>
      </c>
    </row>
    <row r="138" spans="9:33">
      <c r="I138" s="20" t="e">
        <f t="shared" ca="1" si="47"/>
        <v>#NAME?</v>
      </c>
      <c r="J138" s="20" t="e">
        <f t="shared" ca="1" si="48"/>
        <v>#NAME?</v>
      </c>
      <c r="K138" t="e">
        <f t="shared" ca="1" si="49"/>
        <v>#NAME?</v>
      </c>
      <c r="L138" t="e">
        <f t="shared" ca="1" si="50"/>
        <v>#NAME?</v>
      </c>
      <c r="N138" t="e">
        <f t="shared" ca="1" si="45"/>
        <v>#NAME?</v>
      </c>
      <c r="Y138" t="e">
        <f t="shared" ca="1" si="46"/>
        <v>#NAME?</v>
      </c>
      <c r="Z138" s="1" t="e">
        <f t="shared" ca="1" si="51"/>
        <v>#NAME?</v>
      </c>
      <c r="AA138" s="20" t="e">
        <f t="shared" ca="1" si="52"/>
        <v>#NAME?</v>
      </c>
      <c r="AB138" s="16" t="e">
        <f t="shared" ca="1" si="53"/>
        <v>#NAME?</v>
      </c>
      <c r="AC138" s="2" t="e">
        <f t="shared" ca="1" si="58"/>
        <v>#NAME?</v>
      </c>
      <c r="AD138" t="e">
        <f t="shared" ca="1" si="54"/>
        <v>#NAME?</v>
      </c>
      <c r="AE138" t="e">
        <f t="shared" ca="1" si="55"/>
        <v>#NAME?</v>
      </c>
      <c r="AF138" t="e">
        <f t="shared" ca="1" si="56"/>
        <v>#NAME?</v>
      </c>
      <c r="AG138" t="e">
        <f t="shared" ca="1" si="57"/>
        <v>#NAME?</v>
      </c>
    </row>
    <row r="139" spans="9:33">
      <c r="I139" s="20" t="e">
        <f t="shared" ca="1" si="47"/>
        <v>#NAME?</v>
      </c>
      <c r="J139" s="20" t="e">
        <f t="shared" ca="1" si="48"/>
        <v>#NAME?</v>
      </c>
      <c r="K139" t="e">
        <f t="shared" ca="1" si="49"/>
        <v>#NAME?</v>
      </c>
      <c r="L139" t="e">
        <f t="shared" ca="1" si="50"/>
        <v>#NAME?</v>
      </c>
      <c r="N139" t="e">
        <f t="shared" ca="1" si="45"/>
        <v>#NAME?</v>
      </c>
      <c r="Y139" t="e">
        <f t="shared" ca="1" si="46"/>
        <v>#NAME?</v>
      </c>
      <c r="Z139" s="1" t="e">
        <f t="shared" ca="1" si="51"/>
        <v>#NAME?</v>
      </c>
      <c r="AA139" s="20" t="e">
        <f t="shared" ca="1" si="52"/>
        <v>#NAME?</v>
      </c>
      <c r="AB139" s="16" t="e">
        <f t="shared" ca="1" si="53"/>
        <v>#NAME?</v>
      </c>
      <c r="AC139" s="2" t="e">
        <f t="shared" ca="1" si="58"/>
        <v>#NAME?</v>
      </c>
      <c r="AD139" t="e">
        <f t="shared" ca="1" si="54"/>
        <v>#NAME?</v>
      </c>
      <c r="AE139" t="e">
        <f t="shared" ca="1" si="55"/>
        <v>#NAME?</v>
      </c>
      <c r="AF139" t="e">
        <f t="shared" ca="1" si="56"/>
        <v>#NAME?</v>
      </c>
      <c r="AG139" t="e">
        <f t="shared" ca="1" si="57"/>
        <v>#NAME?</v>
      </c>
    </row>
    <row r="140" spans="9:33">
      <c r="I140" s="20" t="e">
        <f t="shared" ca="1" si="47"/>
        <v>#NAME?</v>
      </c>
      <c r="J140" s="20" t="e">
        <f t="shared" ca="1" si="48"/>
        <v>#NAME?</v>
      </c>
      <c r="K140" t="e">
        <f t="shared" ca="1" si="49"/>
        <v>#NAME?</v>
      </c>
      <c r="L140" t="e">
        <f t="shared" ca="1" si="50"/>
        <v>#NAME?</v>
      </c>
      <c r="N140" t="e">
        <f t="shared" ca="1" si="45"/>
        <v>#NAME?</v>
      </c>
      <c r="Y140" t="e">
        <f t="shared" ca="1" si="46"/>
        <v>#NAME?</v>
      </c>
      <c r="Z140" s="1" t="e">
        <f t="shared" ca="1" si="51"/>
        <v>#NAME?</v>
      </c>
      <c r="AA140" s="20" t="e">
        <f t="shared" ca="1" si="52"/>
        <v>#NAME?</v>
      </c>
      <c r="AB140" s="16" t="e">
        <f t="shared" ca="1" si="53"/>
        <v>#NAME?</v>
      </c>
      <c r="AC140" s="2" t="e">
        <f t="shared" ca="1" si="58"/>
        <v>#NAME?</v>
      </c>
      <c r="AD140" t="e">
        <f t="shared" ca="1" si="54"/>
        <v>#NAME?</v>
      </c>
      <c r="AE140" t="e">
        <f t="shared" ca="1" si="55"/>
        <v>#NAME?</v>
      </c>
      <c r="AF140" t="e">
        <f t="shared" ca="1" si="56"/>
        <v>#NAME?</v>
      </c>
      <c r="AG140" t="e">
        <f t="shared" ca="1" si="57"/>
        <v>#NAME?</v>
      </c>
    </row>
    <row r="141" spans="9:33">
      <c r="I141" s="20" t="e">
        <f t="shared" ca="1" si="47"/>
        <v>#NAME?</v>
      </c>
      <c r="J141" s="20" t="e">
        <f t="shared" ca="1" si="48"/>
        <v>#NAME?</v>
      </c>
      <c r="K141" t="e">
        <f t="shared" ca="1" si="49"/>
        <v>#NAME?</v>
      </c>
      <c r="L141" t="e">
        <f t="shared" ca="1" si="50"/>
        <v>#NAME?</v>
      </c>
      <c r="N141" t="e">
        <f t="shared" ca="1" si="45"/>
        <v>#NAME?</v>
      </c>
      <c r="Y141" t="e">
        <f t="shared" ca="1" si="46"/>
        <v>#NAME?</v>
      </c>
      <c r="Z141" s="1" t="e">
        <f t="shared" ca="1" si="51"/>
        <v>#NAME?</v>
      </c>
      <c r="AA141" s="20" t="e">
        <f t="shared" ca="1" si="52"/>
        <v>#NAME?</v>
      </c>
      <c r="AB141" s="16" t="e">
        <f t="shared" ca="1" si="53"/>
        <v>#NAME?</v>
      </c>
      <c r="AC141" s="2" t="e">
        <f t="shared" ca="1" si="58"/>
        <v>#NAME?</v>
      </c>
      <c r="AD141" t="e">
        <f t="shared" ca="1" si="54"/>
        <v>#NAME?</v>
      </c>
      <c r="AE141" t="e">
        <f t="shared" ca="1" si="55"/>
        <v>#NAME?</v>
      </c>
      <c r="AF141" t="e">
        <f t="shared" ca="1" si="56"/>
        <v>#NAME?</v>
      </c>
      <c r="AG141" t="e">
        <f t="shared" ca="1" si="57"/>
        <v>#NAME?</v>
      </c>
    </row>
    <row r="142" spans="9:33">
      <c r="I142" s="20" t="e">
        <f t="shared" ca="1" si="47"/>
        <v>#NAME?</v>
      </c>
      <c r="J142" s="20" t="e">
        <f t="shared" ca="1" si="48"/>
        <v>#NAME?</v>
      </c>
      <c r="K142" t="e">
        <f t="shared" ca="1" si="49"/>
        <v>#NAME?</v>
      </c>
      <c r="L142" t="e">
        <f t="shared" ca="1" si="50"/>
        <v>#NAME?</v>
      </c>
      <c r="N142" t="e">
        <f t="shared" ca="1" si="45"/>
        <v>#NAME?</v>
      </c>
      <c r="Y142" t="e">
        <f t="shared" ca="1" si="46"/>
        <v>#NAME?</v>
      </c>
      <c r="Z142" s="1" t="e">
        <f t="shared" ca="1" si="51"/>
        <v>#NAME?</v>
      </c>
      <c r="AA142" s="20" t="e">
        <f t="shared" ca="1" si="52"/>
        <v>#NAME?</v>
      </c>
      <c r="AB142" s="16" t="e">
        <f t="shared" ca="1" si="53"/>
        <v>#NAME?</v>
      </c>
      <c r="AC142" s="2" t="e">
        <f t="shared" ca="1" si="58"/>
        <v>#NAME?</v>
      </c>
      <c r="AD142" t="e">
        <f t="shared" ca="1" si="54"/>
        <v>#NAME?</v>
      </c>
      <c r="AE142" t="e">
        <f t="shared" ca="1" si="55"/>
        <v>#NAME?</v>
      </c>
      <c r="AF142" t="e">
        <f t="shared" ca="1" si="56"/>
        <v>#NAME?</v>
      </c>
      <c r="AG142" t="e">
        <f t="shared" ca="1" si="57"/>
        <v>#NAME?</v>
      </c>
    </row>
    <row r="143" spans="9:33">
      <c r="I143" s="20" t="e">
        <f t="shared" ca="1" si="47"/>
        <v>#NAME?</v>
      </c>
      <c r="J143" s="20" t="e">
        <f t="shared" ca="1" si="48"/>
        <v>#NAME?</v>
      </c>
      <c r="K143" t="e">
        <f t="shared" ca="1" si="49"/>
        <v>#NAME?</v>
      </c>
      <c r="L143" t="e">
        <f t="shared" ca="1" si="50"/>
        <v>#NAME?</v>
      </c>
      <c r="N143" t="e">
        <f t="shared" ca="1" si="45"/>
        <v>#NAME?</v>
      </c>
      <c r="Y143" t="e">
        <f t="shared" ca="1" si="46"/>
        <v>#NAME?</v>
      </c>
      <c r="Z143" s="1" t="e">
        <f t="shared" ca="1" si="51"/>
        <v>#NAME?</v>
      </c>
      <c r="AA143" s="20" t="e">
        <f t="shared" ca="1" si="52"/>
        <v>#NAME?</v>
      </c>
      <c r="AB143" s="16" t="e">
        <f t="shared" ca="1" si="53"/>
        <v>#NAME?</v>
      </c>
      <c r="AC143" s="2" t="e">
        <f t="shared" ca="1" si="58"/>
        <v>#NAME?</v>
      </c>
      <c r="AD143" t="e">
        <f t="shared" ca="1" si="54"/>
        <v>#NAME?</v>
      </c>
      <c r="AE143" t="e">
        <f t="shared" ca="1" si="55"/>
        <v>#NAME?</v>
      </c>
      <c r="AF143" t="e">
        <f t="shared" ca="1" si="56"/>
        <v>#NAME?</v>
      </c>
      <c r="AG143" t="e">
        <f t="shared" ca="1" si="57"/>
        <v>#NAME?</v>
      </c>
    </row>
    <row r="144" spans="9:33">
      <c r="I144" s="20" t="e">
        <f t="shared" ca="1" si="47"/>
        <v>#NAME?</v>
      </c>
      <c r="J144" s="20" t="e">
        <f t="shared" ca="1" si="48"/>
        <v>#NAME?</v>
      </c>
      <c r="K144" t="e">
        <f t="shared" ca="1" si="49"/>
        <v>#NAME?</v>
      </c>
      <c r="L144" t="e">
        <f t="shared" ca="1" si="50"/>
        <v>#NAME?</v>
      </c>
      <c r="N144" t="e">
        <f t="shared" ca="1" si="45"/>
        <v>#NAME?</v>
      </c>
      <c r="Y144" t="e">
        <f t="shared" ca="1" si="46"/>
        <v>#NAME?</v>
      </c>
      <c r="Z144" s="1" t="e">
        <f t="shared" ca="1" si="51"/>
        <v>#NAME?</v>
      </c>
      <c r="AA144" s="20" t="e">
        <f t="shared" ca="1" si="52"/>
        <v>#NAME?</v>
      </c>
      <c r="AB144" s="16" t="e">
        <f t="shared" ca="1" si="53"/>
        <v>#NAME?</v>
      </c>
      <c r="AC144" s="2" t="e">
        <f t="shared" ca="1" si="58"/>
        <v>#NAME?</v>
      </c>
      <c r="AD144" t="e">
        <f t="shared" ca="1" si="54"/>
        <v>#NAME?</v>
      </c>
      <c r="AE144" t="e">
        <f t="shared" ca="1" si="55"/>
        <v>#NAME?</v>
      </c>
      <c r="AF144" t="e">
        <f t="shared" ca="1" si="56"/>
        <v>#NAME?</v>
      </c>
      <c r="AG144" t="e">
        <f t="shared" ca="1" si="57"/>
        <v>#NAME?</v>
      </c>
    </row>
    <row r="145" spans="9:33">
      <c r="I145" s="20" t="e">
        <f t="shared" ca="1" si="47"/>
        <v>#NAME?</v>
      </c>
      <c r="J145" s="20" t="e">
        <f t="shared" ca="1" si="48"/>
        <v>#NAME?</v>
      </c>
      <c r="K145" t="e">
        <f t="shared" ca="1" si="49"/>
        <v>#NAME?</v>
      </c>
      <c r="L145" t="e">
        <f t="shared" ca="1" si="50"/>
        <v>#NAME?</v>
      </c>
      <c r="N145" t="e">
        <f t="shared" ca="1" si="45"/>
        <v>#NAME?</v>
      </c>
      <c r="Y145" t="e">
        <f t="shared" ca="1" si="46"/>
        <v>#NAME?</v>
      </c>
      <c r="Z145" s="1" t="e">
        <f t="shared" ca="1" si="51"/>
        <v>#NAME?</v>
      </c>
      <c r="AA145" s="20" t="e">
        <f t="shared" ca="1" si="52"/>
        <v>#NAME?</v>
      </c>
      <c r="AB145" s="16" t="e">
        <f t="shared" ca="1" si="53"/>
        <v>#NAME?</v>
      </c>
      <c r="AC145" s="2" t="e">
        <f t="shared" ca="1" si="58"/>
        <v>#NAME?</v>
      </c>
      <c r="AD145" t="e">
        <f t="shared" ca="1" si="54"/>
        <v>#NAME?</v>
      </c>
      <c r="AE145" t="e">
        <f t="shared" ca="1" si="55"/>
        <v>#NAME?</v>
      </c>
      <c r="AF145" t="e">
        <f t="shared" ca="1" si="56"/>
        <v>#NAME?</v>
      </c>
      <c r="AG145" t="e">
        <f t="shared" ca="1" si="57"/>
        <v>#NAME?</v>
      </c>
    </row>
    <row r="146" spans="9:33">
      <c r="I146" s="20" t="e">
        <f t="shared" ca="1" si="47"/>
        <v>#NAME?</v>
      </c>
      <c r="J146" s="20" t="e">
        <f t="shared" ca="1" si="48"/>
        <v>#NAME?</v>
      </c>
      <c r="K146" t="e">
        <f t="shared" ca="1" si="49"/>
        <v>#NAME?</v>
      </c>
      <c r="L146" t="e">
        <f t="shared" ca="1" si="50"/>
        <v>#NAME?</v>
      </c>
      <c r="N146" t="e">
        <f t="shared" ca="1" si="45"/>
        <v>#NAME?</v>
      </c>
      <c r="Y146" t="e">
        <f t="shared" ca="1" si="46"/>
        <v>#NAME?</v>
      </c>
      <c r="Z146" s="1" t="e">
        <f t="shared" ca="1" si="51"/>
        <v>#NAME?</v>
      </c>
      <c r="AA146" s="20" t="e">
        <f t="shared" ca="1" si="52"/>
        <v>#NAME?</v>
      </c>
      <c r="AB146" s="16" t="e">
        <f t="shared" ca="1" si="53"/>
        <v>#NAME?</v>
      </c>
      <c r="AC146" s="2" t="e">
        <f t="shared" ca="1" si="58"/>
        <v>#NAME?</v>
      </c>
      <c r="AD146" t="e">
        <f t="shared" ca="1" si="54"/>
        <v>#NAME?</v>
      </c>
      <c r="AE146" t="e">
        <f t="shared" ca="1" si="55"/>
        <v>#NAME?</v>
      </c>
      <c r="AF146" t="e">
        <f t="shared" ca="1" si="56"/>
        <v>#NAME?</v>
      </c>
      <c r="AG146" t="e">
        <f t="shared" ca="1" si="57"/>
        <v>#NAME?</v>
      </c>
    </row>
    <row r="147" spans="9:33">
      <c r="I147" s="20" t="e">
        <f t="shared" ca="1" si="47"/>
        <v>#NAME?</v>
      </c>
      <c r="J147" s="20" t="e">
        <f t="shared" ca="1" si="48"/>
        <v>#NAME?</v>
      </c>
      <c r="K147" t="e">
        <f t="shared" ca="1" si="49"/>
        <v>#NAME?</v>
      </c>
      <c r="L147" t="e">
        <f t="shared" ca="1" si="50"/>
        <v>#NAME?</v>
      </c>
      <c r="N147" t="e">
        <f t="shared" ca="1" si="45"/>
        <v>#NAME?</v>
      </c>
      <c r="Y147" t="e">
        <f t="shared" ca="1" si="46"/>
        <v>#NAME?</v>
      </c>
      <c r="Z147" s="1" t="e">
        <f t="shared" ca="1" si="51"/>
        <v>#NAME?</v>
      </c>
      <c r="AA147" s="20" t="e">
        <f t="shared" ca="1" si="52"/>
        <v>#NAME?</v>
      </c>
      <c r="AB147" s="16" t="e">
        <f t="shared" ca="1" si="53"/>
        <v>#NAME?</v>
      </c>
      <c r="AC147" s="2" t="e">
        <f t="shared" ca="1" si="58"/>
        <v>#NAME?</v>
      </c>
      <c r="AD147" t="e">
        <f t="shared" ca="1" si="54"/>
        <v>#NAME?</v>
      </c>
      <c r="AE147" t="e">
        <f t="shared" ca="1" si="55"/>
        <v>#NAME?</v>
      </c>
      <c r="AF147" t="e">
        <f t="shared" ca="1" si="56"/>
        <v>#NAME?</v>
      </c>
      <c r="AG147" t="e">
        <f t="shared" ca="1" si="57"/>
        <v>#NAME?</v>
      </c>
    </row>
    <row r="148" spans="9:33">
      <c r="I148" s="20" t="e">
        <f t="shared" ca="1" si="47"/>
        <v>#NAME?</v>
      </c>
      <c r="J148" s="20" t="e">
        <f t="shared" ca="1" si="48"/>
        <v>#NAME?</v>
      </c>
      <c r="K148" t="e">
        <f t="shared" ca="1" si="49"/>
        <v>#NAME?</v>
      </c>
      <c r="L148" t="e">
        <f t="shared" ca="1" si="50"/>
        <v>#NAME?</v>
      </c>
      <c r="N148" t="e">
        <f t="shared" ca="1" si="45"/>
        <v>#NAME?</v>
      </c>
      <c r="Y148" t="e">
        <f t="shared" ca="1" si="46"/>
        <v>#NAME?</v>
      </c>
      <c r="Z148" s="1" t="e">
        <f t="shared" ca="1" si="51"/>
        <v>#NAME?</v>
      </c>
      <c r="AA148" s="20" t="e">
        <f t="shared" ca="1" si="52"/>
        <v>#NAME?</v>
      </c>
      <c r="AB148" s="16" t="e">
        <f t="shared" ca="1" si="53"/>
        <v>#NAME?</v>
      </c>
      <c r="AC148" s="2" t="e">
        <f t="shared" ca="1" si="58"/>
        <v>#NAME?</v>
      </c>
      <c r="AD148" t="e">
        <f t="shared" ca="1" si="54"/>
        <v>#NAME?</v>
      </c>
      <c r="AE148" t="e">
        <f t="shared" ca="1" si="55"/>
        <v>#NAME?</v>
      </c>
      <c r="AF148" t="e">
        <f t="shared" ca="1" si="56"/>
        <v>#NAME?</v>
      </c>
      <c r="AG148" t="e">
        <f t="shared" ca="1" si="57"/>
        <v>#NAME?</v>
      </c>
    </row>
    <row r="149" spans="9:33">
      <c r="I149" s="20" t="e">
        <f t="shared" ca="1" si="47"/>
        <v>#NAME?</v>
      </c>
      <c r="J149" s="20" t="e">
        <f t="shared" ca="1" si="48"/>
        <v>#NAME?</v>
      </c>
      <c r="K149" t="e">
        <f t="shared" ca="1" si="49"/>
        <v>#NAME?</v>
      </c>
      <c r="L149" t="e">
        <f t="shared" ca="1" si="50"/>
        <v>#NAME?</v>
      </c>
      <c r="N149" t="e">
        <f t="shared" ca="1" si="45"/>
        <v>#NAME?</v>
      </c>
      <c r="Y149" t="e">
        <f t="shared" ca="1" si="46"/>
        <v>#NAME?</v>
      </c>
      <c r="Z149" s="1" t="e">
        <f t="shared" ca="1" si="51"/>
        <v>#NAME?</v>
      </c>
      <c r="AA149" s="20" t="e">
        <f t="shared" ca="1" si="52"/>
        <v>#NAME?</v>
      </c>
      <c r="AB149" s="16" t="e">
        <f t="shared" ca="1" si="53"/>
        <v>#NAME?</v>
      </c>
      <c r="AC149" s="2" t="e">
        <f t="shared" ca="1" si="58"/>
        <v>#NAME?</v>
      </c>
      <c r="AD149" t="e">
        <f t="shared" ca="1" si="54"/>
        <v>#NAME?</v>
      </c>
      <c r="AE149" t="e">
        <f t="shared" ca="1" si="55"/>
        <v>#NAME?</v>
      </c>
      <c r="AF149" t="e">
        <f t="shared" ca="1" si="56"/>
        <v>#NAME?</v>
      </c>
      <c r="AG149" t="e">
        <f t="shared" ca="1" si="57"/>
        <v>#NAME?</v>
      </c>
    </row>
    <row r="150" spans="9:33">
      <c r="I150" s="20" t="e">
        <f t="shared" ca="1" si="47"/>
        <v>#NAME?</v>
      </c>
      <c r="J150" s="20" t="e">
        <f t="shared" ca="1" si="48"/>
        <v>#NAME?</v>
      </c>
      <c r="K150" t="e">
        <f t="shared" ca="1" si="49"/>
        <v>#NAME?</v>
      </c>
      <c r="L150" t="e">
        <f t="shared" ca="1" si="50"/>
        <v>#NAME?</v>
      </c>
      <c r="N150" t="e">
        <f t="shared" ca="1" si="45"/>
        <v>#NAME?</v>
      </c>
      <c r="Y150" t="e">
        <f t="shared" ca="1" si="46"/>
        <v>#NAME?</v>
      </c>
      <c r="Z150" s="1" t="e">
        <f t="shared" ca="1" si="51"/>
        <v>#NAME?</v>
      </c>
      <c r="AA150" s="20" t="e">
        <f t="shared" ca="1" si="52"/>
        <v>#NAME?</v>
      </c>
      <c r="AB150" s="16" t="e">
        <f t="shared" ca="1" si="53"/>
        <v>#NAME?</v>
      </c>
      <c r="AC150" s="2" t="e">
        <f t="shared" ca="1" si="58"/>
        <v>#NAME?</v>
      </c>
      <c r="AD150" t="e">
        <f t="shared" ca="1" si="54"/>
        <v>#NAME?</v>
      </c>
      <c r="AE150" t="e">
        <f t="shared" ca="1" si="55"/>
        <v>#NAME?</v>
      </c>
      <c r="AF150" t="e">
        <f t="shared" ca="1" si="56"/>
        <v>#NAME?</v>
      </c>
      <c r="AG150" t="e">
        <f t="shared" ca="1" si="57"/>
        <v>#NAME?</v>
      </c>
    </row>
    <row r="151" spans="9:33">
      <c r="I151" s="20" t="e">
        <f t="shared" ca="1" si="47"/>
        <v>#NAME?</v>
      </c>
      <c r="J151" s="20" t="e">
        <f t="shared" ca="1" si="48"/>
        <v>#NAME?</v>
      </c>
      <c r="K151" t="e">
        <f t="shared" ca="1" si="49"/>
        <v>#NAME?</v>
      </c>
      <c r="L151" t="e">
        <f t="shared" ca="1" si="50"/>
        <v>#NAME?</v>
      </c>
      <c r="N151" t="e">
        <f t="shared" ca="1" si="45"/>
        <v>#NAME?</v>
      </c>
      <c r="Y151" t="e">
        <f t="shared" ca="1" si="46"/>
        <v>#NAME?</v>
      </c>
      <c r="Z151" s="1" t="e">
        <f t="shared" ca="1" si="51"/>
        <v>#NAME?</v>
      </c>
      <c r="AA151" s="20" t="e">
        <f t="shared" ca="1" si="52"/>
        <v>#NAME?</v>
      </c>
      <c r="AB151" s="16" t="e">
        <f t="shared" ca="1" si="53"/>
        <v>#NAME?</v>
      </c>
      <c r="AC151" s="2" t="e">
        <f t="shared" ca="1" si="58"/>
        <v>#NAME?</v>
      </c>
      <c r="AD151" t="e">
        <f t="shared" ca="1" si="54"/>
        <v>#NAME?</v>
      </c>
      <c r="AE151" t="e">
        <f t="shared" ca="1" si="55"/>
        <v>#NAME?</v>
      </c>
      <c r="AF151" t="e">
        <f t="shared" ca="1" si="56"/>
        <v>#NAME?</v>
      </c>
      <c r="AG151" t="e">
        <f t="shared" ca="1" si="57"/>
        <v>#NAME?</v>
      </c>
    </row>
    <row r="152" spans="9:33">
      <c r="I152" s="20" t="e">
        <f t="shared" ca="1" si="47"/>
        <v>#NAME?</v>
      </c>
      <c r="J152" s="20" t="e">
        <f t="shared" ca="1" si="48"/>
        <v>#NAME?</v>
      </c>
      <c r="K152" t="e">
        <f t="shared" ca="1" si="49"/>
        <v>#NAME?</v>
      </c>
      <c r="L152" t="e">
        <f t="shared" ca="1" si="50"/>
        <v>#NAME?</v>
      </c>
      <c r="N152" t="e">
        <f t="shared" ca="1" si="45"/>
        <v>#NAME?</v>
      </c>
      <c r="Y152" t="e">
        <f t="shared" ca="1" si="46"/>
        <v>#NAME?</v>
      </c>
      <c r="Z152" s="1" t="e">
        <f t="shared" ca="1" si="51"/>
        <v>#NAME?</v>
      </c>
      <c r="AA152" s="20" t="e">
        <f t="shared" ca="1" si="52"/>
        <v>#NAME?</v>
      </c>
      <c r="AB152" s="16" t="e">
        <f t="shared" ca="1" si="53"/>
        <v>#NAME?</v>
      </c>
      <c r="AC152" s="2" t="e">
        <f t="shared" ca="1" si="58"/>
        <v>#NAME?</v>
      </c>
      <c r="AD152" t="e">
        <f t="shared" ca="1" si="54"/>
        <v>#NAME?</v>
      </c>
      <c r="AE152" t="e">
        <f t="shared" ca="1" si="55"/>
        <v>#NAME?</v>
      </c>
      <c r="AF152" t="e">
        <f t="shared" ca="1" si="56"/>
        <v>#NAME?</v>
      </c>
      <c r="AG152" t="e">
        <f t="shared" ca="1" si="57"/>
        <v>#NAME?</v>
      </c>
    </row>
    <row r="153" spans="9:33">
      <c r="I153" s="20" t="e">
        <f t="shared" ca="1" si="47"/>
        <v>#NAME?</v>
      </c>
      <c r="J153" s="20" t="e">
        <f t="shared" ca="1" si="48"/>
        <v>#NAME?</v>
      </c>
      <c r="K153" t="e">
        <f t="shared" ca="1" si="49"/>
        <v>#NAME?</v>
      </c>
      <c r="L153" t="e">
        <f t="shared" ca="1" si="50"/>
        <v>#NAME?</v>
      </c>
      <c r="N153" t="e">
        <f t="shared" ca="1" si="45"/>
        <v>#NAME?</v>
      </c>
      <c r="Y153" t="e">
        <f t="shared" ca="1" si="46"/>
        <v>#NAME?</v>
      </c>
      <c r="Z153" s="1" t="e">
        <f t="shared" ca="1" si="51"/>
        <v>#NAME?</v>
      </c>
      <c r="AA153" s="20" t="e">
        <f t="shared" ca="1" si="52"/>
        <v>#NAME?</v>
      </c>
      <c r="AB153" s="16" t="e">
        <f t="shared" ca="1" si="53"/>
        <v>#NAME?</v>
      </c>
      <c r="AC153" s="2" t="e">
        <f t="shared" ca="1" si="58"/>
        <v>#NAME?</v>
      </c>
      <c r="AD153" t="e">
        <f t="shared" ca="1" si="54"/>
        <v>#NAME?</v>
      </c>
      <c r="AE153" t="e">
        <f t="shared" ca="1" si="55"/>
        <v>#NAME?</v>
      </c>
      <c r="AF153" t="e">
        <f t="shared" ca="1" si="56"/>
        <v>#NAME?</v>
      </c>
      <c r="AG153" t="e">
        <f t="shared" ca="1" si="57"/>
        <v>#NAME?</v>
      </c>
    </row>
    <row r="154" spans="9:33">
      <c r="I154" s="20" t="e">
        <f t="shared" ca="1" si="47"/>
        <v>#NAME?</v>
      </c>
      <c r="J154" s="20" t="e">
        <f t="shared" ca="1" si="48"/>
        <v>#NAME?</v>
      </c>
      <c r="K154" t="e">
        <f t="shared" ca="1" si="49"/>
        <v>#NAME?</v>
      </c>
      <c r="L154" t="e">
        <f t="shared" ca="1" si="50"/>
        <v>#NAME?</v>
      </c>
      <c r="N154" t="e">
        <f t="shared" ca="1" si="45"/>
        <v>#NAME?</v>
      </c>
      <c r="Y154" t="e">
        <f t="shared" ca="1" si="46"/>
        <v>#NAME?</v>
      </c>
      <c r="Z154" s="1" t="e">
        <f t="shared" ca="1" si="51"/>
        <v>#NAME?</v>
      </c>
      <c r="AA154" s="20" t="e">
        <f t="shared" ca="1" si="52"/>
        <v>#NAME?</v>
      </c>
      <c r="AB154" s="16" t="e">
        <f t="shared" ca="1" si="53"/>
        <v>#NAME?</v>
      </c>
      <c r="AC154" s="2" t="e">
        <f t="shared" ca="1" si="58"/>
        <v>#NAME?</v>
      </c>
      <c r="AD154" t="e">
        <f t="shared" ca="1" si="54"/>
        <v>#NAME?</v>
      </c>
      <c r="AE154" t="e">
        <f t="shared" ca="1" si="55"/>
        <v>#NAME?</v>
      </c>
      <c r="AF154" t="e">
        <f t="shared" ca="1" si="56"/>
        <v>#NAME?</v>
      </c>
      <c r="AG154" t="e">
        <f t="shared" ca="1" si="57"/>
        <v>#NAME?</v>
      </c>
    </row>
    <row r="155" spans="9:33">
      <c r="I155" s="20" t="e">
        <f t="shared" ca="1" si="47"/>
        <v>#NAME?</v>
      </c>
      <c r="J155" s="20" t="e">
        <f t="shared" ca="1" si="48"/>
        <v>#NAME?</v>
      </c>
      <c r="K155" t="e">
        <f t="shared" ca="1" si="49"/>
        <v>#NAME?</v>
      </c>
      <c r="L155" t="e">
        <f t="shared" ca="1" si="50"/>
        <v>#NAME?</v>
      </c>
      <c r="N155" t="e">
        <f t="shared" ca="1" si="45"/>
        <v>#NAME?</v>
      </c>
      <c r="Y155" t="e">
        <f t="shared" ca="1" si="46"/>
        <v>#NAME?</v>
      </c>
      <c r="Z155" s="1" t="e">
        <f t="shared" ca="1" si="51"/>
        <v>#NAME?</v>
      </c>
      <c r="AA155" s="20" t="e">
        <f t="shared" ca="1" si="52"/>
        <v>#NAME?</v>
      </c>
      <c r="AB155" s="16" t="e">
        <f t="shared" ca="1" si="53"/>
        <v>#NAME?</v>
      </c>
      <c r="AC155" s="2" t="e">
        <f t="shared" ca="1" si="58"/>
        <v>#NAME?</v>
      </c>
      <c r="AD155" t="e">
        <f t="shared" ca="1" si="54"/>
        <v>#NAME?</v>
      </c>
      <c r="AE155" t="e">
        <f t="shared" ca="1" si="55"/>
        <v>#NAME?</v>
      </c>
      <c r="AF155" t="e">
        <f t="shared" ca="1" si="56"/>
        <v>#NAME?</v>
      </c>
      <c r="AG155" t="e">
        <f t="shared" ca="1" si="57"/>
        <v>#NAME?</v>
      </c>
    </row>
    <row r="156" spans="9:33">
      <c r="I156" s="20" t="e">
        <f t="shared" ca="1" si="47"/>
        <v>#NAME?</v>
      </c>
      <c r="J156" s="20" t="e">
        <f t="shared" ca="1" si="48"/>
        <v>#NAME?</v>
      </c>
      <c r="K156" t="e">
        <f t="shared" ca="1" si="49"/>
        <v>#NAME?</v>
      </c>
      <c r="L156" t="e">
        <f t="shared" ca="1" si="50"/>
        <v>#NAME?</v>
      </c>
      <c r="N156" t="e">
        <f t="shared" ca="1" si="45"/>
        <v>#NAME?</v>
      </c>
      <c r="Y156" t="e">
        <f t="shared" ca="1" si="46"/>
        <v>#NAME?</v>
      </c>
      <c r="Z156" s="1" t="e">
        <f t="shared" ca="1" si="51"/>
        <v>#NAME?</v>
      </c>
      <c r="AA156" s="20" t="e">
        <f t="shared" ca="1" si="52"/>
        <v>#NAME?</v>
      </c>
      <c r="AB156" s="16" t="e">
        <f t="shared" ca="1" si="53"/>
        <v>#NAME?</v>
      </c>
      <c r="AC156" s="2" t="e">
        <f t="shared" ca="1" si="58"/>
        <v>#NAME?</v>
      </c>
      <c r="AD156" t="e">
        <f t="shared" ca="1" si="54"/>
        <v>#NAME?</v>
      </c>
      <c r="AE156" t="e">
        <f t="shared" ca="1" si="55"/>
        <v>#NAME?</v>
      </c>
      <c r="AF156" t="e">
        <f t="shared" ca="1" si="56"/>
        <v>#NAME?</v>
      </c>
      <c r="AG156" t="e">
        <f t="shared" ca="1" si="57"/>
        <v>#NAME?</v>
      </c>
    </row>
    <row r="157" spans="9:33">
      <c r="I157" s="20" t="e">
        <f t="shared" ca="1" si="47"/>
        <v>#NAME?</v>
      </c>
      <c r="J157" s="20" t="e">
        <f t="shared" ca="1" si="48"/>
        <v>#NAME?</v>
      </c>
      <c r="K157" t="e">
        <f t="shared" ca="1" si="49"/>
        <v>#NAME?</v>
      </c>
      <c r="L157" t="e">
        <f t="shared" ca="1" si="50"/>
        <v>#NAME?</v>
      </c>
      <c r="N157" t="e">
        <f t="shared" ca="1" si="45"/>
        <v>#NAME?</v>
      </c>
      <c r="Y157" t="e">
        <f t="shared" ca="1" si="46"/>
        <v>#NAME?</v>
      </c>
      <c r="Z157" s="1" t="e">
        <f t="shared" ca="1" si="51"/>
        <v>#NAME?</v>
      </c>
      <c r="AA157" s="20" t="e">
        <f t="shared" ca="1" si="52"/>
        <v>#NAME?</v>
      </c>
      <c r="AB157" s="16" t="e">
        <f t="shared" ca="1" si="53"/>
        <v>#NAME?</v>
      </c>
      <c r="AC157" s="2" t="e">
        <f t="shared" ca="1" si="58"/>
        <v>#NAME?</v>
      </c>
      <c r="AD157" t="e">
        <f t="shared" ca="1" si="54"/>
        <v>#NAME?</v>
      </c>
      <c r="AE157" t="e">
        <f t="shared" ca="1" si="55"/>
        <v>#NAME?</v>
      </c>
      <c r="AF157" t="e">
        <f t="shared" ca="1" si="56"/>
        <v>#NAME?</v>
      </c>
      <c r="AG157" t="e">
        <f t="shared" ca="1" si="57"/>
        <v>#NAME?</v>
      </c>
    </row>
    <row r="158" spans="9:33">
      <c r="I158" s="20" t="e">
        <f t="shared" ca="1" si="47"/>
        <v>#NAME?</v>
      </c>
      <c r="J158" s="20" t="e">
        <f t="shared" ca="1" si="48"/>
        <v>#NAME?</v>
      </c>
      <c r="K158" t="e">
        <f t="shared" ca="1" si="49"/>
        <v>#NAME?</v>
      </c>
      <c r="L158" t="e">
        <f t="shared" ca="1" si="50"/>
        <v>#NAME?</v>
      </c>
      <c r="N158" t="e">
        <f t="shared" ca="1" si="45"/>
        <v>#NAME?</v>
      </c>
      <c r="Y158" t="e">
        <f t="shared" ca="1" si="46"/>
        <v>#NAME?</v>
      </c>
      <c r="Z158" s="1" t="e">
        <f t="shared" ca="1" si="51"/>
        <v>#NAME?</v>
      </c>
      <c r="AA158" s="20" t="e">
        <f t="shared" ca="1" si="52"/>
        <v>#NAME?</v>
      </c>
      <c r="AB158" s="16" t="e">
        <f t="shared" ca="1" si="53"/>
        <v>#NAME?</v>
      </c>
      <c r="AC158" s="2" t="e">
        <f t="shared" ca="1" si="58"/>
        <v>#NAME?</v>
      </c>
      <c r="AD158" t="e">
        <f t="shared" ca="1" si="54"/>
        <v>#NAME?</v>
      </c>
      <c r="AE158" t="e">
        <f t="shared" ca="1" si="55"/>
        <v>#NAME?</v>
      </c>
      <c r="AF158" t="e">
        <f t="shared" ca="1" si="56"/>
        <v>#NAME?</v>
      </c>
      <c r="AG158" t="e">
        <f t="shared" ca="1" si="57"/>
        <v>#NAME?</v>
      </c>
    </row>
    <row r="159" spans="9:33">
      <c r="I159" s="20" t="e">
        <f t="shared" ca="1" si="47"/>
        <v>#NAME?</v>
      </c>
      <c r="J159" s="20" t="e">
        <f t="shared" ca="1" si="48"/>
        <v>#NAME?</v>
      </c>
      <c r="K159" t="e">
        <f t="shared" ca="1" si="49"/>
        <v>#NAME?</v>
      </c>
      <c r="L159" t="e">
        <f t="shared" ca="1" si="50"/>
        <v>#NAME?</v>
      </c>
      <c r="N159" t="e">
        <f t="shared" ca="1" si="45"/>
        <v>#NAME?</v>
      </c>
      <c r="Y159" t="e">
        <f t="shared" ca="1" si="46"/>
        <v>#NAME?</v>
      </c>
      <c r="Z159" s="1" t="e">
        <f t="shared" ca="1" si="51"/>
        <v>#NAME?</v>
      </c>
      <c r="AA159" s="20" t="e">
        <f t="shared" ca="1" si="52"/>
        <v>#NAME?</v>
      </c>
      <c r="AB159" s="16" t="e">
        <f t="shared" ca="1" si="53"/>
        <v>#NAME?</v>
      </c>
      <c r="AC159" s="2" t="e">
        <f t="shared" ca="1" si="58"/>
        <v>#NAME?</v>
      </c>
      <c r="AD159" t="e">
        <f t="shared" ca="1" si="54"/>
        <v>#NAME?</v>
      </c>
      <c r="AE159" t="e">
        <f t="shared" ca="1" si="55"/>
        <v>#NAME?</v>
      </c>
      <c r="AF159" t="e">
        <f t="shared" ca="1" si="56"/>
        <v>#NAME?</v>
      </c>
      <c r="AG159" t="e">
        <f t="shared" ca="1" si="57"/>
        <v>#NAME?</v>
      </c>
    </row>
    <row r="160" spans="9:33">
      <c r="I160" s="20" t="e">
        <f t="shared" ca="1" si="47"/>
        <v>#NAME?</v>
      </c>
      <c r="J160" s="20" t="e">
        <f t="shared" ca="1" si="48"/>
        <v>#NAME?</v>
      </c>
      <c r="K160" t="e">
        <f t="shared" ca="1" si="49"/>
        <v>#NAME?</v>
      </c>
      <c r="L160" t="e">
        <f t="shared" ca="1" si="50"/>
        <v>#NAME?</v>
      </c>
      <c r="N160" t="e">
        <f t="shared" ca="1" si="45"/>
        <v>#NAME?</v>
      </c>
      <c r="Y160" t="e">
        <f t="shared" ca="1" si="46"/>
        <v>#NAME?</v>
      </c>
      <c r="Z160" s="1" t="e">
        <f t="shared" ca="1" si="51"/>
        <v>#NAME?</v>
      </c>
      <c r="AA160" s="20" t="e">
        <f t="shared" ca="1" si="52"/>
        <v>#NAME?</v>
      </c>
      <c r="AB160" s="16" t="e">
        <f t="shared" ca="1" si="53"/>
        <v>#NAME?</v>
      </c>
      <c r="AC160" s="2" t="e">
        <f t="shared" ca="1" si="58"/>
        <v>#NAME?</v>
      </c>
      <c r="AD160" t="e">
        <f t="shared" ca="1" si="54"/>
        <v>#NAME?</v>
      </c>
      <c r="AE160" t="e">
        <f t="shared" ca="1" si="55"/>
        <v>#NAME?</v>
      </c>
      <c r="AF160" t="e">
        <f t="shared" ca="1" si="56"/>
        <v>#NAME?</v>
      </c>
      <c r="AG160" t="e">
        <f t="shared" ca="1" si="57"/>
        <v>#NAME?</v>
      </c>
    </row>
    <row r="161" spans="9:33">
      <c r="I161" s="20" t="e">
        <f t="shared" ca="1" si="47"/>
        <v>#NAME?</v>
      </c>
      <c r="J161" s="20" t="e">
        <f t="shared" ca="1" si="48"/>
        <v>#NAME?</v>
      </c>
      <c r="K161" t="e">
        <f t="shared" ca="1" si="49"/>
        <v>#NAME?</v>
      </c>
      <c r="L161" t="e">
        <f t="shared" ca="1" si="50"/>
        <v>#NAME?</v>
      </c>
      <c r="N161" t="e">
        <f t="shared" ca="1" si="45"/>
        <v>#NAME?</v>
      </c>
      <c r="Y161" t="e">
        <f t="shared" ca="1" si="46"/>
        <v>#NAME?</v>
      </c>
      <c r="Z161" s="1" t="e">
        <f t="shared" ca="1" si="51"/>
        <v>#NAME?</v>
      </c>
      <c r="AA161" s="20" t="e">
        <f t="shared" ca="1" si="52"/>
        <v>#NAME?</v>
      </c>
      <c r="AB161" s="16" t="e">
        <f t="shared" ca="1" si="53"/>
        <v>#NAME?</v>
      </c>
      <c r="AC161" s="2" t="e">
        <f t="shared" ca="1" si="58"/>
        <v>#NAME?</v>
      </c>
      <c r="AD161" t="e">
        <f t="shared" ca="1" si="54"/>
        <v>#NAME?</v>
      </c>
      <c r="AE161" t="e">
        <f t="shared" ca="1" si="55"/>
        <v>#NAME?</v>
      </c>
      <c r="AF161" t="e">
        <f t="shared" ca="1" si="56"/>
        <v>#NAME?</v>
      </c>
      <c r="AG161" t="e">
        <f t="shared" ca="1" si="57"/>
        <v>#NAME?</v>
      </c>
    </row>
    <row r="162" spans="9:33">
      <c r="I162" s="20" t="e">
        <f t="shared" ca="1" si="47"/>
        <v>#NAME?</v>
      </c>
      <c r="J162" s="20" t="e">
        <f t="shared" ca="1" si="48"/>
        <v>#NAME?</v>
      </c>
      <c r="K162" t="e">
        <f t="shared" ca="1" si="49"/>
        <v>#NAME?</v>
      </c>
      <c r="L162" t="e">
        <f t="shared" ca="1" si="50"/>
        <v>#NAME?</v>
      </c>
      <c r="N162" t="e">
        <f t="shared" ca="1" si="45"/>
        <v>#NAME?</v>
      </c>
      <c r="Y162" t="e">
        <f t="shared" ca="1" si="46"/>
        <v>#NAME?</v>
      </c>
      <c r="Z162" s="1" t="e">
        <f t="shared" ca="1" si="51"/>
        <v>#NAME?</v>
      </c>
      <c r="AA162" s="20" t="e">
        <f t="shared" ca="1" si="52"/>
        <v>#NAME?</v>
      </c>
      <c r="AB162" s="16" t="e">
        <f t="shared" ca="1" si="53"/>
        <v>#NAME?</v>
      </c>
      <c r="AC162" s="2" t="e">
        <f t="shared" ca="1" si="58"/>
        <v>#NAME?</v>
      </c>
      <c r="AD162" t="e">
        <f t="shared" ca="1" si="54"/>
        <v>#NAME?</v>
      </c>
      <c r="AE162" t="e">
        <f t="shared" ca="1" si="55"/>
        <v>#NAME?</v>
      </c>
      <c r="AF162" t="e">
        <f t="shared" ca="1" si="56"/>
        <v>#NAME?</v>
      </c>
      <c r="AG162" t="e">
        <f t="shared" ca="1" si="57"/>
        <v>#NAME?</v>
      </c>
    </row>
    <row r="163" spans="9:33">
      <c r="I163" s="20" t="e">
        <f t="shared" ca="1" si="47"/>
        <v>#NAME?</v>
      </c>
      <c r="J163" s="20" t="e">
        <f t="shared" ca="1" si="48"/>
        <v>#NAME?</v>
      </c>
      <c r="K163" t="e">
        <f t="shared" ca="1" si="49"/>
        <v>#NAME?</v>
      </c>
      <c r="L163" t="e">
        <f t="shared" ca="1" si="50"/>
        <v>#NAME?</v>
      </c>
      <c r="N163" t="e">
        <f t="shared" ca="1" si="45"/>
        <v>#NAME?</v>
      </c>
      <c r="Y163" t="e">
        <f t="shared" ca="1" si="46"/>
        <v>#NAME?</v>
      </c>
      <c r="Z163" s="1" t="e">
        <f t="shared" ca="1" si="51"/>
        <v>#NAME?</v>
      </c>
      <c r="AA163" s="20" t="e">
        <f t="shared" ca="1" si="52"/>
        <v>#NAME?</v>
      </c>
      <c r="AB163" s="16" t="e">
        <f t="shared" ca="1" si="53"/>
        <v>#NAME?</v>
      </c>
      <c r="AC163" s="2" t="e">
        <f t="shared" ca="1" si="58"/>
        <v>#NAME?</v>
      </c>
      <c r="AD163" t="e">
        <f t="shared" ca="1" si="54"/>
        <v>#NAME?</v>
      </c>
      <c r="AE163" t="e">
        <f t="shared" ca="1" si="55"/>
        <v>#NAME?</v>
      </c>
      <c r="AF163" t="e">
        <f t="shared" ca="1" si="56"/>
        <v>#NAME?</v>
      </c>
      <c r="AG163" t="e">
        <f t="shared" ca="1" si="57"/>
        <v>#NAME?</v>
      </c>
    </row>
    <row r="164" spans="9:33">
      <c r="I164" s="20" t="e">
        <f t="shared" ca="1" si="47"/>
        <v>#NAME?</v>
      </c>
      <c r="J164" s="20" t="e">
        <f t="shared" ca="1" si="48"/>
        <v>#NAME?</v>
      </c>
      <c r="K164" t="e">
        <f t="shared" ca="1" si="49"/>
        <v>#NAME?</v>
      </c>
      <c r="L164" t="e">
        <f t="shared" ca="1" si="50"/>
        <v>#NAME?</v>
      </c>
      <c r="N164" t="e">
        <f t="shared" ca="1" si="45"/>
        <v>#NAME?</v>
      </c>
      <c r="Y164" t="e">
        <f t="shared" ca="1" si="46"/>
        <v>#NAME?</v>
      </c>
      <c r="Z164" s="1" t="e">
        <f t="shared" ca="1" si="51"/>
        <v>#NAME?</v>
      </c>
      <c r="AA164" s="20" t="e">
        <f t="shared" ca="1" si="52"/>
        <v>#NAME?</v>
      </c>
      <c r="AB164" s="16" t="e">
        <f t="shared" ca="1" si="53"/>
        <v>#NAME?</v>
      </c>
      <c r="AC164" s="2" t="e">
        <f t="shared" ca="1" si="58"/>
        <v>#NAME?</v>
      </c>
      <c r="AD164" t="e">
        <f t="shared" ca="1" si="54"/>
        <v>#NAME?</v>
      </c>
      <c r="AE164" t="e">
        <f t="shared" ca="1" si="55"/>
        <v>#NAME?</v>
      </c>
      <c r="AF164" t="e">
        <f t="shared" ca="1" si="56"/>
        <v>#NAME?</v>
      </c>
      <c r="AG164" t="e">
        <f t="shared" ca="1" si="57"/>
        <v>#NAME?</v>
      </c>
    </row>
    <row r="165" spans="9:33">
      <c r="I165" s="20" t="e">
        <f t="shared" ca="1" si="47"/>
        <v>#NAME?</v>
      </c>
      <c r="J165" s="20" t="e">
        <f t="shared" ca="1" si="48"/>
        <v>#NAME?</v>
      </c>
      <c r="K165" t="e">
        <f t="shared" ca="1" si="49"/>
        <v>#NAME?</v>
      </c>
      <c r="L165" t="e">
        <f t="shared" ca="1" si="50"/>
        <v>#NAME?</v>
      </c>
      <c r="N165" t="e">
        <f t="shared" ca="1" si="45"/>
        <v>#NAME?</v>
      </c>
      <c r="Y165" t="e">
        <f t="shared" ca="1" si="46"/>
        <v>#NAME?</v>
      </c>
      <c r="Z165" s="1" t="e">
        <f t="shared" ca="1" si="51"/>
        <v>#NAME?</v>
      </c>
      <c r="AA165" s="20" t="e">
        <f t="shared" ca="1" si="52"/>
        <v>#NAME?</v>
      </c>
      <c r="AB165" s="16" t="e">
        <f t="shared" ca="1" si="53"/>
        <v>#NAME?</v>
      </c>
      <c r="AC165" s="2" t="e">
        <f t="shared" ca="1" si="58"/>
        <v>#NAME?</v>
      </c>
      <c r="AD165" t="e">
        <f t="shared" ca="1" si="54"/>
        <v>#NAME?</v>
      </c>
      <c r="AE165" t="e">
        <f t="shared" ca="1" si="55"/>
        <v>#NAME?</v>
      </c>
      <c r="AF165" t="e">
        <f t="shared" ca="1" si="56"/>
        <v>#NAME?</v>
      </c>
      <c r="AG165" t="e">
        <f t="shared" ca="1" si="57"/>
        <v>#NAME?</v>
      </c>
    </row>
    <row r="166" spans="9:33">
      <c r="I166" s="20" t="e">
        <f t="shared" ca="1" si="47"/>
        <v>#NAME?</v>
      </c>
      <c r="J166" s="20" t="e">
        <f t="shared" ca="1" si="48"/>
        <v>#NAME?</v>
      </c>
      <c r="K166" t="e">
        <f t="shared" ca="1" si="49"/>
        <v>#NAME?</v>
      </c>
      <c r="L166" t="e">
        <f t="shared" ca="1" si="50"/>
        <v>#NAME?</v>
      </c>
      <c r="N166" t="e">
        <f t="shared" ca="1" si="45"/>
        <v>#NAME?</v>
      </c>
      <c r="Y166" t="e">
        <f t="shared" ca="1" si="46"/>
        <v>#NAME?</v>
      </c>
      <c r="Z166" s="1" t="e">
        <f t="shared" ca="1" si="51"/>
        <v>#NAME?</v>
      </c>
      <c r="AA166" s="20" t="e">
        <f t="shared" ca="1" si="52"/>
        <v>#NAME?</v>
      </c>
      <c r="AB166" s="16" t="e">
        <f t="shared" ca="1" si="53"/>
        <v>#NAME?</v>
      </c>
      <c r="AC166" s="2" t="e">
        <f t="shared" ca="1" si="58"/>
        <v>#NAME?</v>
      </c>
      <c r="AD166" t="e">
        <f t="shared" ca="1" si="54"/>
        <v>#NAME?</v>
      </c>
      <c r="AE166" t="e">
        <f t="shared" ca="1" si="55"/>
        <v>#NAME?</v>
      </c>
      <c r="AF166" t="e">
        <f t="shared" ca="1" si="56"/>
        <v>#NAME?</v>
      </c>
      <c r="AG166" t="e">
        <f t="shared" ca="1" si="57"/>
        <v>#NAME?</v>
      </c>
    </row>
    <row r="167" spans="9:33">
      <c r="I167" s="20" t="e">
        <f t="shared" ca="1" si="47"/>
        <v>#NAME?</v>
      </c>
      <c r="J167" s="20" t="e">
        <f t="shared" ca="1" si="48"/>
        <v>#NAME?</v>
      </c>
      <c r="K167" t="e">
        <f t="shared" ca="1" si="49"/>
        <v>#NAME?</v>
      </c>
      <c r="L167" t="e">
        <f t="shared" ca="1" si="50"/>
        <v>#NAME?</v>
      </c>
      <c r="N167" t="e">
        <f t="shared" ca="1" si="45"/>
        <v>#NAME?</v>
      </c>
      <c r="Y167" t="e">
        <f t="shared" ca="1" si="46"/>
        <v>#NAME?</v>
      </c>
      <c r="Z167" s="1" t="e">
        <f t="shared" ca="1" si="51"/>
        <v>#NAME?</v>
      </c>
      <c r="AA167" s="20" t="e">
        <f t="shared" ca="1" si="52"/>
        <v>#NAME?</v>
      </c>
      <c r="AB167" s="16" t="e">
        <f t="shared" ca="1" si="53"/>
        <v>#NAME?</v>
      </c>
      <c r="AC167" s="2" t="e">
        <f t="shared" ca="1" si="58"/>
        <v>#NAME?</v>
      </c>
      <c r="AD167" t="e">
        <f t="shared" ca="1" si="54"/>
        <v>#NAME?</v>
      </c>
      <c r="AE167" t="e">
        <f t="shared" ca="1" si="55"/>
        <v>#NAME?</v>
      </c>
      <c r="AF167" t="e">
        <f t="shared" ca="1" si="56"/>
        <v>#NAME?</v>
      </c>
      <c r="AG167" t="e">
        <f t="shared" ca="1" si="57"/>
        <v>#NAME?</v>
      </c>
    </row>
    <row r="168" spans="9:33">
      <c r="I168" s="20" t="e">
        <f t="shared" ca="1" si="47"/>
        <v>#NAME?</v>
      </c>
      <c r="J168" s="20" t="e">
        <f t="shared" ca="1" si="48"/>
        <v>#NAME?</v>
      </c>
      <c r="K168" t="e">
        <f t="shared" ca="1" si="49"/>
        <v>#NAME?</v>
      </c>
      <c r="L168" t="e">
        <f t="shared" ca="1" si="50"/>
        <v>#NAME?</v>
      </c>
      <c r="N168" t="e">
        <f t="shared" ca="1" si="45"/>
        <v>#NAME?</v>
      </c>
      <c r="Y168" t="e">
        <f t="shared" ca="1" si="46"/>
        <v>#NAME?</v>
      </c>
      <c r="Z168" s="1" t="e">
        <f t="shared" ca="1" si="51"/>
        <v>#NAME?</v>
      </c>
      <c r="AA168" s="20" t="e">
        <f t="shared" ca="1" si="52"/>
        <v>#NAME?</v>
      </c>
      <c r="AB168" s="16" t="e">
        <f t="shared" ca="1" si="53"/>
        <v>#NAME?</v>
      </c>
      <c r="AC168" s="2" t="e">
        <f t="shared" ca="1" si="58"/>
        <v>#NAME?</v>
      </c>
      <c r="AD168" t="e">
        <f t="shared" ca="1" si="54"/>
        <v>#NAME?</v>
      </c>
      <c r="AE168" t="e">
        <f t="shared" ca="1" si="55"/>
        <v>#NAME?</v>
      </c>
      <c r="AF168" t="e">
        <f t="shared" ca="1" si="56"/>
        <v>#NAME?</v>
      </c>
      <c r="AG168" t="e">
        <f t="shared" ca="1" si="57"/>
        <v>#NAME?</v>
      </c>
    </row>
    <row r="169" spans="9:33">
      <c r="I169" s="20" t="e">
        <f t="shared" ca="1" si="47"/>
        <v>#NAME?</v>
      </c>
      <c r="J169" s="20" t="e">
        <f t="shared" ca="1" si="48"/>
        <v>#NAME?</v>
      </c>
      <c r="K169" t="e">
        <f t="shared" ca="1" si="49"/>
        <v>#NAME?</v>
      </c>
      <c r="L169" t="e">
        <f t="shared" ca="1" si="50"/>
        <v>#NAME?</v>
      </c>
      <c r="N169" t="e">
        <f t="shared" ca="1" si="45"/>
        <v>#NAME?</v>
      </c>
      <c r="Y169" t="e">
        <f t="shared" ca="1" si="46"/>
        <v>#NAME?</v>
      </c>
      <c r="Z169" s="1" t="e">
        <f t="shared" ca="1" si="51"/>
        <v>#NAME?</v>
      </c>
      <c r="AA169" s="20" t="e">
        <f t="shared" ca="1" si="52"/>
        <v>#NAME?</v>
      </c>
      <c r="AB169" s="16" t="e">
        <f t="shared" ca="1" si="53"/>
        <v>#NAME?</v>
      </c>
      <c r="AC169" s="2" t="e">
        <f t="shared" ca="1" si="58"/>
        <v>#NAME?</v>
      </c>
      <c r="AD169" t="e">
        <f t="shared" ca="1" si="54"/>
        <v>#NAME?</v>
      </c>
      <c r="AE169" t="e">
        <f t="shared" ca="1" si="55"/>
        <v>#NAME?</v>
      </c>
      <c r="AF169" t="e">
        <f t="shared" ca="1" si="56"/>
        <v>#NAME?</v>
      </c>
      <c r="AG169" t="e">
        <f t="shared" ca="1" si="57"/>
        <v>#NAME?</v>
      </c>
    </row>
    <row r="170" spans="9:33">
      <c r="I170" s="20" t="e">
        <f t="shared" ca="1" si="47"/>
        <v>#NAME?</v>
      </c>
      <c r="J170" s="20" t="e">
        <f t="shared" ca="1" si="48"/>
        <v>#NAME?</v>
      </c>
      <c r="K170" t="e">
        <f t="shared" ca="1" si="49"/>
        <v>#NAME?</v>
      </c>
      <c r="L170" t="e">
        <f t="shared" ca="1" si="50"/>
        <v>#NAME?</v>
      </c>
      <c r="N170" t="e">
        <f t="shared" ca="1" si="45"/>
        <v>#NAME?</v>
      </c>
      <c r="Y170" t="e">
        <f t="shared" ca="1" si="46"/>
        <v>#NAME?</v>
      </c>
      <c r="Z170" s="1" t="e">
        <f t="shared" ca="1" si="51"/>
        <v>#NAME?</v>
      </c>
      <c r="AA170" s="20" t="e">
        <f t="shared" ca="1" si="52"/>
        <v>#NAME?</v>
      </c>
      <c r="AB170" s="16" t="e">
        <f t="shared" ca="1" si="53"/>
        <v>#NAME?</v>
      </c>
      <c r="AC170" s="2" t="e">
        <f t="shared" ca="1" si="58"/>
        <v>#NAME?</v>
      </c>
      <c r="AD170" t="e">
        <f t="shared" ca="1" si="54"/>
        <v>#NAME?</v>
      </c>
      <c r="AE170" t="e">
        <f t="shared" ca="1" si="55"/>
        <v>#NAME?</v>
      </c>
      <c r="AF170" t="e">
        <f t="shared" ca="1" si="56"/>
        <v>#NAME?</v>
      </c>
      <c r="AG170" t="e">
        <f t="shared" ca="1" si="57"/>
        <v>#NAME?</v>
      </c>
    </row>
    <row r="171" spans="9:33">
      <c r="I171" s="20" t="e">
        <f t="shared" ca="1" si="47"/>
        <v>#NAME?</v>
      </c>
      <c r="J171" s="20" t="e">
        <f t="shared" ca="1" si="48"/>
        <v>#NAME?</v>
      </c>
      <c r="K171" t="e">
        <f t="shared" ca="1" si="49"/>
        <v>#NAME?</v>
      </c>
      <c r="L171" t="e">
        <f t="shared" ca="1" si="50"/>
        <v>#NAME?</v>
      </c>
      <c r="N171" t="e">
        <f t="shared" ca="1" si="45"/>
        <v>#NAME?</v>
      </c>
      <c r="Y171" t="e">
        <f t="shared" ca="1" si="46"/>
        <v>#NAME?</v>
      </c>
      <c r="Z171" s="1" t="e">
        <f t="shared" ca="1" si="51"/>
        <v>#NAME?</v>
      </c>
      <c r="AA171" s="20" t="e">
        <f t="shared" ca="1" si="52"/>
        <v>#NAME?</v>
      </c>
      <c r="AB171" s="16" t="e">
        <f t="shared" ca="1" si="53"/>
        <v>#NAME?</v>
      </c>
      <c r="AC171" s="2" t="e">
        <f t="shared" ca="1" si="58"/>
        <v>#NAME?</v>
      </c>
      <c r="AD171" t="e">
        <f t="shared" ca="1" si="54"/>
        <v>#NAME?</v>
      </c>
      <c r="AE171" t="e">
        <f t="shared" ca="1" si="55"/>
        <v>#NAME?</v>
      </c>
      <c r="AF171" t="e">
        <f t="shared" ca="1" si="56"/>
        <v>#NAME?</v>
      </c>
      <c r="AG171" t="e">
        <f t="shared" ca="1" si="57"/>
        <v>#NAME?</v>
      </c>
    </row>
    <row r="172" spans="9:33">
      <c r="I172" s="20" t="e">
        <f t="shared" ca="1" si="47"/>
        <v>#NAME?</v>
      </c>
      <c r="J172" s="20" t="e">
        <f t="shared" ca="1" si="48"/>
        <v>#NAME?</v>
      </c>
      <c r="K172" t="e">
        <f t="shared" ca="1" si="49"/>
        <v>#NAME?</v>
      </c>
      <c r="L172" t="e">
        <f t="shared" ca="1" si="50"/>
        <v>#NAME?</v>
      </c>
      <c r="N172" t="e">
        <f t="shared" ca="1" si="45"/>
        <v>#NAME?</v>
      </c>
      <c r="Y172" t="e">
        <f t="shared" ca="1" si="46"/>
        <v>#NAME?</v>
      </c>
      <c r="Z172" s="1" t="e">
        <f t="shared" ca="1" si="51"/>
        <v>#NAME?</v>
      </c>
      <c r="AA172" s="20" t="e">
        <f t="shared" ca="1" si="52"/>
        <v>#NAME?</v>
      </c>
      <c r="AB172" s="16" t="e">
        <f t="shared" ca="1" si="53"/>
        <v>#NAME?</v>
      </c>
      <c r="AC172" s="2" t="e">
        <f t="shared" ca="1" si="58"/>
        <v>#NAME?</v>
      </c>
      <c r="AD172" t="e">
        <f t="shared" ca="1" si="54"/>
        <v>#NAME?</v>
      </c>
      <c r="AE172" t="e">
        <f t="shared" ca="1" si="55"/>
        <v>#NAME?</v>
      </c>
      <c r="AF172" t="e">
        <f t="shared" ca="1" si="56"/>
        <v>#NAME?</v>
      </c>
      <c r="AG172" t="e">
        <f t="shared" ca="1" si="57"/>
        <v>#NAME?</v>
      </c>
    </row>
    <row r="173" spans="9:33">
      <c r="I173" s="20" t="e">
        <f t="shared" ca="1" si="47"/>
        <v>#NAME?</v>
      </c>
      <c r="J173" s="20" t="e">
        <f t="shared" ca="1" si="48"/>
        <v>#NAME?</v>
      </c>
      <c r="K173" t="e">
        <f t="shared" ca="1" si="49"/>
        <v>#NAME?</v>
      </c>
      <c r="L173" t="e">
        <f t="shared" ca="1" si="50"/>
        <v>#NAME?</v>
      </c>
      <c r="N173" t="e">
        <f t="shared" ca="1" si="45"/>
        <v>#NAME?</v>
      </c>
      <c r="Y173" t="e">
        <f t="shared" ca="1" si="46"/>
        <v>#NAME?</v>
      </c>
      <c r="Z173" s="1" t="e">
        <f t="shared" ca="1" si="51"/>
        <v>#NAME?</v>
      </c>
      <c r="AA173" s="20" t="e">
        <f t="shared" ca="1" si="52"/>
        <v>#NAME?</v>
      </c>
      <c r="AB173" s="16" t="e">
        <f t="shared" ca="1" si="53"/>
        <v>#NAME?</v>
      </c>
      <c r="AC173" s="2" t="e">
        <f t="shared" ca="1" si="58"/>
        <v>#NAME?</v>
      </c>
      <c r="AD173" t="e">
        <f t="shared" ca="1" si="54"/>
        <v>#NAME?</v>
      </c>
      <c r="AE173" t="e">
        <f t="shared" ca="1" si="55"/>
        <v>#NAME?</v>
      </c>
      <c r="AF173" t="e">
        <f t="shared" ca="1" si="56"/>
        <v>#NAME?</v>
      </c>
      <c r="AG173" t="e">
        <f t="shared" ca="1" si="57"/>
        <v>#NAME?</v>
      </c>
    </row>
    <row r="174" spans="9:33">
      <c r="I174" s="20" t="e">
        <f t="shared" ca="1" si="47"/>
        <v>#NAME?</v>
      </c>
      <c r="J174" s="20" t="e">
        <f t="shared" ca="1" si="48"/>
        <v>#NAME?</v>
      </c>
      <c r="K174" t="e">
        <f t="shared" ca="1" si="49"/>
        <v>#NAME?</v>
      </c>
      <c r="L174" t="e">
        <f t="shared" ca="1" si="50"/>
        <v>#NAME?</v>
      </c>
      <c r="N174" t="e">
        <f t="shared" ca="1" si="45"/>
        <v>#NAME?</v>
      </c>
      <c r="Y174" t="e">
        <f t="shared" ca="1" si="46"/>
        <v>#NAME?</v>
      </c>
      <c r="Z174" s="1" t="e">
        <f t="shared" ca="1" si="51"/>
        <v>#NAME?</v>
      </c>
      <c r="AA174" s="20" t="e">
        <f t="shared" ca="1" si="52"/>
        <v>#NAME?</v>
      </c>
      <c r="AB174" s="16" t="e">
        <f t="shared" ca="1" si="53"/>
        <v>#NAME?</v>
      </c>
      <c r="AC174" s="2" t="e">
        <f t="shared" ca="1" si="58"/>
        <v>#NAME?</v>
      </c>
      <c r="AD174" t="e">
        <f t="shared" ca="1" si="54"/>
        <v>#NAME?</v>
      </c>
      <c r="AE174" t="e">
        <f t="shared" ca="1" si="55"/>
        <v>#NAME?</v>
      </c>
      <c r="AF174" t="e">
        <f t="shared" ca="1" si="56"/>
        <v>#NAME?</v>
      </c>
      <c r="AG174" t="e">
        <f t="shared" ca="1" si="57"/>
        <v>#NAME?</v>
      </c>
    </row>
    <row r="175" spans="9:33">
      <c r="I175" s="20" t="e">
        <f t="shared" ca="1" si="47"/>
        <v>#NAME?</v>
      </c>
      <c r="J175" s="20" t="e">
        <f t="shared" ca="1" si="48"/>
        <v>#NAME?</v>
      </c>
      <c r="K175" t="e">
        <f t="shared" ca="1" si="49"/>
        <v>#NAME?</v>
      </c>
      <c r="L175" t="e">
        <f t="shared" ca="1" si="50"/>
        <v>#NAME?</v>
      </c>
      <c r="N175" t="e">
        <f t="shared" ca="1" si="45"/>
        <v>#NAME?</v>
      </c>
      <c r="Y175" t="e">
        <f t="shared" ca="1" si="46"/>
        <v>#NAME?</v>
      </c>
      <c r="Z175" s="1" t="e">
        <f t="shared" ca="1" si="51"/>
        <v>#NAME?</v>
      </c>
      <c r="AA175" s="20" t="e">
        <f t="shared" ca="1" si="52"/>
        <v>#NAME?</v>
      </c>
      <c r="AB175" s="16" t="e">
        <f t="shared" ca="1" si="53"/>
        <v>#NAME?</v>
      </c>
      <c r="AC175" s="2" t="e">
        <f t="shared" ca="1" si="58"/>
        <v>#NAME?</v>
      </c>
      <c r="AD175" t="e">
        <f t="shared" ca="1" si="54"/>
        <v>#NAME?</v>
      </c>
      <c r="AE175" t="e">
        <f t="shared" ca="1" si="55"/>
        <v>#NAME?</v>
      </c>
      <c r="AF175" t="e">
        <f t="shared" ca="1" si="56"/>
        <v>#NAME?</v>
      </c>
      <c r="AG175" t="e">
        <f t="shared" ca="1" si="57"/>
        <v>#NAME?</v>
      </c>
    </row>
    <row r="176" spans="9:33">
      <c r="I176" s="20" t="e">
        <f t="shared" ca="1" si="47"/>
        <v>#NAME?</v>
      </c>
      <c r="J176" s="20" t="e">
        <f t="shared" ca="1" si="48"/>
        <v>#NAME?</v>
      </c>
      <c r="K176" t="e">
        <f t="shared" ca="1" si="49"/>
        <v>#NAME?</v>
      </c>
      <c r="L176" t="e">
        <f t="shared" ca="1" si="50"/>
        <v>#NAME?</v>
      </c>
      <c r="N176" t="e">
        <f t="shared" ca="1" si="45"/>
        <v>#NAME?</v>
      </c>
      <c r="Y176" t="e">
        <f t="shared" ca="1" si="46"/>
        <v>#NAME?</v>
      </c>
      <c r="Z176" s="1" t="e">
        <f t="shared" ca="1" si="51"/>
        <v>#NAME?</v>
      </c>
      <c r="AA176" s="20" t="e">
        <f t="shared" ca="1" si="52"/>
        <v>#NAME?</v>
      </c>
      <c r="AB176" s="16" t="e">
        <f t="shared" ca="1" si="53"/>
        <v>#NAME?</v>
      </c>
      <c r="AC176" s="2" t="e">
        <f t="shared" ca="1" si="58"/>
        <v>#NAME?</v>
      </c>
      <c r="AD176" t="e">
        <f t="shared" ca="1" si="54"/>
        <v>#NAME?</v>
      </c>
      <c r="AE176" t="e">
        <f t="shared" ca="1" si="55"/>
        <v>#NAME?</v>
      </c>
      <c r="AF176" t="e">
        <f t="shared" ca="1" si="56"/>
        <v>#NAME?</v>
      </c>
      <c r="AG176" t="e">
        <f t="shared" ca="1" si="57"/>
        <v>#NAME?</v>
      </c>
    </row>
    <row r="177" spans="9:33">
      <c r="I177" s="20" t="e">
        <f t="shared" ca="1" si="47"/>
        <v>#NAME?</v>
      </c>
      <c r="J177" s="20" t="e">
        <f t="shared" ca="1" si="48"/>
        <v>#NAME?</v>
      </c>
      <c r="K177" t="e">
        <f t="shared" ca="1" si="49"/>
        <v>#NAME?</v>
      </c>
      <c r="L177" t="e">
        <f t="shared" ca="1" si="50"/>
        <v>#NAME?</v>
      </c>
      <c r="N177" t="e">
        <f t="shared" ca="1" si="45"/>
        <v>#NAME?</v>
      </c>
      <c r="Y177" t="e">
        <f t="shared" ca="1" si="46"/>
        <v>#NAME?</v>
      </c>
      <c r="Z177" s="1" t="e">
        <f t="shared" ca="1" si="51"/>
        <v>#NAME?</v>
      </c>
      <c r="AA177" s="20" t="e">
        <f t="shared" ca="1" si="52"/>
        <v>#NAME?</v>
      </c>
      <c r="AB177" s="16" t="e">
        <f t="shared" ca="1" si="53"/>
        <v>#NAME?</v>
      </c>
      <c r="AC177" s="2" t="e">
        <f t="shared" ca="1" si="58"/>
        <v>#NAME?</v>
      </c>
      <c r="AD177" t="e">
        <f t="shared" ca="1" si="54"/>
        <v>#NAME?</v>
      </c>
      <c r="AE177" t="e">
        <f t="shared" ca="1" si="55"/>
        <v>#NAME?</v>
      </c>
      <c r="AF177" t="e">
        <f t="shared" ca="1" si="56"/>
        <v>#NAME?</v>
      </c>
      <c r="AG177" t="e">
        <f t="shared" ca="1" si="57"/>
        <v>#NAME?</v>
      </c>
    </row>
    <row r="178" spans="9:33">
      <c r="I178" s="20" t="e">
        <f t="shared" ca="1" si="47"/>
        <v>#NAME?</v>
      </c>
      <c r="J178" s="20" t="e">
        <f t="shared" ca="1" si="48"/>
        <v>#NAME?</v>
      </c>
      <c r="K178" t="e">
        <f t="shared" ca="1" si="49"/>
        <v>#NAME?</v>
      </c>
      <c r="L178" t="e">
        <f t="shared" ca="1" si="50"/>
        <v>#NAME?</v>
      </c>
      <c r="N178" t="e">
        <f t="shared" ca="1" si="45"/>
        <v>#NAME?</v>
      </c>
      <c r="Y178" t="e">
        <f t="shared" ca="1" si="46"/>
        <v>#NAME?</v>
      </c>
      <c r="Z178" s="1" t="e">
        <f t="shared" ca="1" si="51"/>
        <v>#NAME?</v>
      </c>
      <c r="AA178" s="20" t="e">
        <f t="shared" ca="1" si="52"/>
        <v>#NAME?</v>
      </c>
      <c r="AB178" s="16" t="e">
        <f t="shared" ca="1" si="53"/>
        <v>#NAME?</v>
      </c>
      <c r="AC178" s="2" t="e">
        <f t="shared" ca="1" si="58"/>
        <v>#NAME?</v>
      </c>
      <c r="AD178" t="e">
        <f t="shared" ca="1" si="54"/>
        <v>#NAME?</v>
      </c>
      <c r="AE178" t="e">
        <f t="shared" ca="1" si="55"/>
        <v>#NAME?</v>
      </c>
      <c r="AF178" t="e">
        <f t="shared" ca="1" si="56"/>
        <v>#NAME?</v>
      </c>
      <c r="AG178" t="e">
        <f t="shared" ca="1" si="57"/>
        <v>#NAME?</v>
      </c>
    </row>
    <row r="179" spans="9:33">
      <c r="I179" s="20" t="e">
        <f t="shared" ca="1" si="47"/>
        <v>#NAME?</v>
      </c>
      <c r="J179" s="20" t="e">
        <f t="shared" ca="1" si="48"/>
        <v>#NAME?</v>
      </c>
      <c r="K179" t="e">
        <f t="shared" ca="1" si="49"/>
        <v>#NAME?</v>
      </c>
      <c r="L179" t="e">
        <f t="shared" ca="1" si="50"/>
        <v>#NAME?</v>
      </c>
      <c r="N179" t="e">
        <f t="shared" ca="1" si="45"/>
        <v>#NAME?</v>
      </c>
      <c r="Y179" t="e">
        <f t="shared" ca="1" si="46"/>
        <v>#NAME?</v>
      </c>
      <c r="Z179" s="1" t="e">
        <f t="shared" ca="1" si="51"/>
        <v>#NAME?</v>
      </c>
      <c r="AA179" s="20" t="e">
        <f t="shared" ca="1" si="52"/>
        <v>#NAME?</v>
      </c>
      <c r="AB179" s="16" t="e">
        <f t="shared" ca="1" si="53"/>
        <v>#NAME?</v>
      </c>
      <c r="AC179" s="2" t="e">
        <f t="shared" ca="1" si="58"/>
        <v>#NAME?</v>
      </c>
      <c r="AD179" t="e">
        <f t="shared" ca="1" si="54"/>
        <v>#NAME?</v>
      </c>
      <c r="AE179" t="e">
        <f t="shared" ca="1" si="55"/>
        <v>#NAME?</v>
      </c>
      <c r="AF179" t="e">
        <f t="shared" ca="1" si="56"/>
        <v>#NAME?</v>
      </c>
      <c r="AG179" t="e">
        <f t="shared" ca="1" si="57"/>
        <v>#NAME?</v>
      </c>
    </row>
    <row r="180" spans="9:33">
      <c r="I180" s="20" t="e">
        <f t="shared" ca="1" si="47"/>
        <v>#NAME?</v>
      </c>
      <c r="J180" s="20" t="e">
        <f t="shared" ca="1" si="48"/>
        <v>#NAME?</v>
      </c>
      <c r="K180" t="e">
        <f t="shared" ca="1" si="49"/>
        <v>#NAME?</v>
      </c>
      <c r="L180" t="e">
        <f t="shared" ca="1" si="50"/>
        <v>#NAME?</v>
      </c>
      <c r="N180" t="e">
        <f t="shared" ca="1" si="45"/>
        <v>#NAME?</v>
      </c>
      <c r="Y180" t="e">
        <f t="shared" ca="1" si="46"/>
        <v>#NAME?</v>
      </c>
      <c r="Z180" s="1" t="e">
        <f t="shared" ca="1" si="51"/>
        <v>#NAME?</v>
      </c>
      <c r="AA180" s="20" t="e">
        <f t="shared" ca="1" si="52"/>
        <v>#NAME?</v>
      </c>
      <c r="AB180" s="16" t="e">
        <f t="shared" ca="1" si="53"/>
        <v>#NAME?</v>
      </c>
      <c r="AC180" s="2" t="e">
        <f t="shared" ca="1" si="58"/>
        <v>#NAME?</v>
      </c>
      <c r="AD180" t="e">
        <f t="shared" ca="1" si="54"/>
        <v>#NAME?</v>
      </c>
      <c r="AE180" t="e">
        <f t="shared" ca="1" si="55"/>
        <v>#NAME?</v>
      </c>
      <c r="AF180" t="e">
        <f t="shared" ca="1" si="56"/>
        <v>#NAME?</v>
      </c>
      <c r="AG180" t="e">
        <f t="shared" ca="1" si="57"/>
        <v>#NAME?</v>
      </c>
    </row>
    <row r="181" spans="9:33">
      <c r="I181" s="20" t="e">
        <f t="shared" ca="1" si="47"/>
        <v>#NAME?</v>
      </c>
      <c r="J181" s="20" t="e">
        <f t="shared" ca="1" si="48"/>
        <v>#NAME?</v>
      </c>
      <c r="K181" t="e">
        <f t="shared" ca="1" si="49"/>
        <v>#NAME?</v>
      </c>
      <c r="L181" t="e">
        <f t="shared" ca="1" si="50"/>
        <v>#NAME?</v>
      </c>
      <c r="N181" t="e">
        <f t="shared" ca="1" si="45"/>
        <v>#NAME?</v>
      </c>
      <c r="Y181" t="e">
        <f t="shared" ca="1" si="46"/>
        <v>#NAME?</v>
      </c>
      <c r="Z181" s="1" t="e">
        <f t="shared" ca="1" si="51"/>
        <v>#NAME?</v>
      </c>
      <c r="AA181" s="20" t="e">
        <f t="shared" ca="1" si="52"/>
        <v>#NAME?</v>
      </c>
      <c r="AB181" s="16" t="e">
        <f t="shared" ca="1" si="53"/>
        <v>#NAME?</v>
      </c>
      <c r="AC181" s="2" t="e">
        <f t="shared" ca="1" si="58"/>
        <v>#NAME?</v>
      </c>
      <c r="AD181" t="e">
        <f t="shared" ca="1" si="54"/>
        <v>#NAME?</v>
      </c>
      <c r="AE181" t="e">
        <f t="shared" ca="1" si="55"/>
        <v>#NAME?</v>
      </c>
      <c r="AF181" t="e">
        <f t="shared" ca="1" si="56"/>
        <v>#NAME?</v>
      </c>
      <c r="AG181" t="e">
        <f t="shared" ca="1" si="57"/>
        <v>#NAME?</v>
      </c>
    </row>
    <row r="182" spans="9:33">
      <c r="I182" s="20" t="e">
        <f t="shared" ca="1" si="47"/>
        <v>#NAME?</v>
      </c>
      <c r="J182" s="20" t="e">
        <f t="shared" ca="1" si="48"/>
        <v>#NAME?</v>
      </c>
      <c r="K182" t="e">
        <f t="shared" ca="1" si="49"/>
        <v>#NAME?</v>
      </c>
      <c r="L182" t="e">
        <f t="shared" ca="1" si="50"/>
        <v>#NAME?</v>
      </c>
      <c r="N182" t="e">
        <f t="shared" ca="1" si="45"/>
        <v>#NAME?</v>
      </c>
      <c r="Y182" t="e">
        <f t="shared" ca="1" si="46"/>
        <v>#NAME?</v>
      </c>
      <c r="Z182" s="1" t="e">
        <f t="shared" ca="1" si="51"/>
        <v>#NAME?</v>
      </c>
      <c r="AA182" s="20" t="e">
        <f t="shared" ca="1" si="52"/>
        <v>#NAME?</v>
      </c>
      <c r="AB182" s="16" t="e">
        <f t="shared" ca="1" si="53"/>
        <v>#NAME?</v>
      </c>
      <c r="AC182" s="2" t="e">
        <f t="shared" ca="1" si="58"/>
        <v>#NAME?</v>
      </c>
      <c r="AD182" t="e">
        <f t="shared" ca="1" si="54"/>
        <v>#NAME?</v>
      </c>
      <c r="AE182" t="e">
        <f t="shared" ca="1" si="55"/>
        <v>#NAME?</v>
      </c>
      <c r="AF182" t="e">
        <f t="shared" ca="1" si="56"/>
        <v>#NAME?</v>
      </c>
      <c r="AG182" t="e">
        <f t="shared" ca="1" si="57"/>
        <v>#NAME?</v>
      </c>
    </row>
    <row r="183" spans="9:33">
      <c r="I183" s="20" t="e">
        <f t="shared" ca="1" si="47"/>
        <v>#NAME?</v>
      </c>
      <c r="J183" s="20" t="e">
        <f t="shared" ca="1" si="48"/>
        <v>#NAME?</v>
      </c>
      <c r="K183" t="e">
        <f t="shared" ca="1" si="49"/>
        <v>#NAME?</v>
      </c>
      <c r="L183" t="e">
        <f t="shared" ca="1" si="50"/>
        <v>#NAME?</v>
      </c>
      <c r="N183" t="e">
        <f t="shared" ca="1" si="45"/>
        <v>#NAME?</v>
      </c>
      <c r="Y183" t="e">
        <f t="shared" ca="1" si="46"/>
        <v>#NAME?</v>
      </c>
      <c r="Z183" s="1" t="e">
        <f t="shared" ca="1" si="51"/>
        <v>#NAME?</v>
      </c>
      <c r="AA183" s="20" t="e">
        <f t="shared" ca="1" si="52"/>
        <v>#NAME?</v>
      </c>
      <c r="AB183" s="16" t="e">
        <f t="shared" ca="1" si="53"/>
        <v>#NAME?</v>
      </c>
      <c r="AC183" s="2" t="e">
        <f t="shared" ca="1" si="58"/>
        <v>#NAME?</v>
      </c>
      <c r="AD183" t="e">
        <f t="shared" ca="1" si="54"/>
        <v>#NAME?</v>
      </c>
      <c r="AE183" t="e">
        <f t="shared" ca="1" si="55"/>
        <v>#NAME?</v>
      </c>
      <c r="AF183" t="e">
        <f t="shared" ca="1" si="56"/>
        <v>#NAME?</v>
      </c>
      <c r="AG183" t="e">
        <f t="shared" ca="1" si="57"/>
        <v>#NAME?</v>
      </c>
    </row>
    <row r="184" spans="9:33">
      <c r="I184" s="20" t="e">
        <f t="shared" ca="1" si="47"/>
        <v>#NAME?</v>
      </c>
      <c r="J184" s="20" t="e">
        <f t="shared" ca="1" si="48"/>
        <v>#NAME?</v>
      </c>
      <c r="K184" t="e">
        <f t="shared" ca="1" si="49"/>
        <v>#NAME?</v>
      </c>
      <c r="L184" t="e">
        <f t="shared" ca="1" si="50"/>
        <v>#NAME?</v>
      </c>
      <c r="N184" t="e">
        <f t="shared" ca="1" si="45"/>
        <v>#NAME?</v>
      </c>
      <c r="Y184" t="e">
        <f t="shared" ca="1" si="46"/>
        <v>#NAME?</v>
      </c>
      <c r="Z184" s="1" t="e">
        <f t="shared" ca="1" si="51"/>
        <v>#NAME?</v>
      </c>
      <c r="AA184" s="20" t="e">
        <f t="shared" ca="1" si="52"/>
        <v>#NAME?</v>
      </c>
      <c r="AB184" s="16" t="e">
        <f t="shared" ca="1" si="53"/>
        <v>#NAME?</v>
      </c>
      <c r="AC184" s="2" t="e">
        <f t="shared" ca="1" si="58"/>
        <v>#NAME?</v>
      </c>
      <c r="AD184" t="e">
        <f t="shared" ca="1" si="54"/>
        <v>#NAME?</v>
      </c>
      <c r="AE184" t="e">
        <f t="shared" ca="1" si="55"/>
        <v>#NAME?</v>
      </c>
      <c r="AF184" t="e">
        <f t="shared" ca="1" si="56"/>
        <v>#NAME?</v>
      </c>
      <c r="AG184" t="e">
        <f t="shared" ca="1" si="57"/>
        <v>#NAME?</v>
      </c>
    </row>
    <row r="185" spans="9:33">
      <c r="I185" s="20" t="e">
        <f t="shared" ca="1" si="47"/>
        <v>#NAME?</v>
      </c>
      <c r="J185" s="20" t="e">
        <f t="shared" ca="1" si="48"/>
        <v>#NAME?</v>
      </c>
      <c r="K185" t="e">
        <f t="shared" ca="1" si="49"/>
        <v>#NAME?</v>
      </c>
      <c r="L185" t="e">
        <f t="shared" ca="1" si="50"/>
        <v>#NAME?</v>
      </c>
      <c r="N185" t="e">
        <f t="shared" ca="1" si="45"/>
        <v>#NAME?</v>
      </c>
      <c r="Y185" t="e">
        <f t="shared" ca="1" si="46"/>
        <v>#NAME?</v>
      </c>
      <c r="Z185" s="1" t="e">
        <f t="shared" ca="1" si="51"/>
        <v>#NAME?</v>
      </c>
      <c r="AA185" s="20" t="e">
        <f t="shared" ca="1" si="52"/>
        <v>#NAME?</v>
      </c>
      <c r="AB185" s="16" t="e">
        <f t="shared" ca="1" si="53"/>
        <v>#NAME?</v>
      </c>
      <c r="AC185" s="2" t="e">
        <f t="shared" ca="1" si="58"/>
        <v>#NAME?</v>
      </c>
      <c r="AD185" t="e">
        <f t="shared" ca="1" si="54"/>
        <v>#NAME?</v>
      </c>
      <c r="AE185" t="e">
        <f t="shared" ca="1" si="55"/>
        <v>#NAME?</v>
      </c>
      <c r="AF185" t="e">
        <f t="shared" ca="1" si="56"/>
        <v>#NAME?</v>
      </c>
      <c r="AG185" t="e">
        <f t="shared" ca="1" si="57"/>
        <v>#NAME?</v>
      </c>
    </row>
    <row r="186" spans="9:33">
      <c r="I186" s="20" t="e">
        <f t="shared" ca="1" si="47"/>
        <v>#NAME?</v>
      </c>
      <c r="J186" s="20" t="e">
        <f t="shared" ca="1" si="48"/>
        <v>#NAME?</v>
      </c>
      <c r="K186" t="e">
        <f t="shared" ca="1" si="49"/>
        <v>#NAME?</v>
      </c>
      <c r="L186" t="e">
        <f t="shared" ca="1" si="50"/>
        <v>#NAME?</v>
      </c>
      <c r="N186" t="e">
        <f t="shared" ca="1" si="45"/>
        <v>#NAME?</v>
      </c>
      <c r="Y186" t="e">
        <f t="shared" ca="1" si="46"/>
        <v>#NAME?</v>
      </c>
      <c r="Z186" s="1" t="e">
        <f t="shared" ca="1" si="51"/>
        <v>#NAME?</v>
      </c>
      <c r="AA186" s="20" t="e">
        <f t="shared" ca="1" si="52"/>
        <v>#NAME?</v>
      </c>
      <c r="AB186" s="16" t="e">
        <f t="shared" ca="1" si="53"/>
        <v>#NAME?</v>
      </c>
      <c r="AC186" s="2" t="e">
        <f t="shared" ca="1" si="58"/>
        <v>#NAME?</v>
      </c>
      <c r="AD186" t="e">
        <f t="shared" ca="1" si="54"/>
        <v>#NAME?</v>
      </c>
      <c r="AE186" t="e">
        <f t="shared" ca="1" si="55"/>
        <v>#NAME?</v>
      </c>
      <c r="AF186" t="e">
        <f t="shared" ca="1" si="56"/>
        <v>#NAME?</v>
      </c>
      <c r="AG186" t="e">
        <f t="shared" ca="1" si="57"/>
        <v>#NAME?</v>
      </c>
    </row>
    <row r="187" spans="9:33">
      <c r="I187" s="20" t="e">
        <f t="shared" ca="1" si="47"/>
        <v>#NAME?</v>
      </c>
      <c r="J187" s="20" t="e">
        <f t="shared" ca="1" si="48"/>
        <v>#NAME?</v>
      </c>
      <c r="K187" t="e">
        <f t="shared" ca="1" si="49"/>
        <v>#NAME?</v>
      </c>
      <c r="L187" t="e">
        <f t="shared" ca="1" si="50"/>
        <v>#NAME?</v>
      </c>
      <c r="N187" t="e">
        <f t="shared" ca="1" si="45"/>
        <v>#NAME?</v>
      </c>
      <c r="Y187" t="e">
        <f t="shared" ca="1" si="46"/>
        <v>#NAME?</v>
      </c>
      <c r="Z187" s="1" t="e">
        <f t="shared" ca="1" si="51"/>
        <v>#NAME?</v>
      </c>
      <c r="AA187" s="20" t="e">
        <f t="shared" ca="1" si="52"/>
        <v>#NAME?</v>
      </c>
      <c r="AB187" s="16" t="e">
        <f t="shared" ca="1" si="53"/>
        <v>#NAME?</v>
      </c>
      <c r="AC187" s="2" t="e">
        <f t="shared" ca="1" si="58"/>
        <v>#NAME?</v>
      </c>
      <c r="AD187" t="e">
        <f t="shared" ca="1" si="54"/>
        <v>#NAME?</v>
      </c>
      <c r="AE187" t="e">
        <f t="shared" ca="1" si="55"/>
        <v>#NAME?</v>
      </c>
      <c r="AF187" t="e">
        <f t="shared" ca="1" si="56"/>
        <v>#NAME?</v>
      </c>
      <c r="AG187" t="e">
        <f t="shared" ca="1" si="57"/>
        <v>#NAME?</v>
      </c>
    </row>
    <row r="188" spans="9:33">
      <c r="I188" s="20" t="e">
        <f t="shared" ca="1" si="47"/>
        <v>#NAME?</v>
      </c>
      <c r="J188" s="20" t="e">
        <f t="shared" ca="1" si="48"/>
        <v>#NAME?</v>
      </c>
      <c r="K188" t="e">
        <f t="shared" ca="1" si="49"/>
        <v>#NAME?</v>
      </c>
      <c r="L188" t="e">
        <f t="shared" ca="1" si="50"/>
        <v>#NAME?</v>
      </c>
      <c r="N188" t="e">
        <f t="shared" ca="1" si="45"/>
        <v>#NAME?</v>
      </c>
      <c r="Y188" t="e">
        <f t="shared" ca="1" si="46"/>
        <v>#NAME?</v>
      </c>
      <c r="Z188" s="1" t="e">
        <f t="shared" ca="1" si="51"/>
        <v>#NAME?</v>
      </c>
      <c r="AA188" s="20" t="e">
        <f t="shared" ca="1" si="52"/>
        <v>#NAME?</v>
      </c>
      <c r="AB188" s="16" t="e">
        <f t="shared" ca="1" si="53"/>
        <v>#NAME?</v>
      </c>
      <c r="AC188" s="2" t="e">
        <f t="shared" ca="1" si="58"/>
        <v>#NAME?</v>
      </c>
      <c r="AD188" t="e">
        <f t="shared" ca="1" si="54"/>
        <v>#NAME?</v>
      </c>
      <c r="AE188" t="e">
        <f t="shared" ca="1" si="55"/>
        <v>#NAME?</v>
      </c>
      <c r="AF188" t="e">
        <f t="shared" ca="1" si="56"/>
        <v>#NAME?</v>
      </c>
      <c r="AG188" t="e">
        <f t="shared" ca="1" si="57"/>
        <v>#NAME?</v>
      </c>
    </row>
    <row r="189" spans="9:33">
      <c r="I189" s="20" t="e">
        <f t="shared" ca="1" si="47"/>
        <v>#NAME?</v>
      </c>
      <c r="J189" s="20" t="e">
        <f t="shared" ca="1" si="48"/>
        <v>#NAME?</v>
      </c>
      <c r="K189" t="e">
        <f t="shared" ca="1" si="49"/>
        <v>#NAME?</v>
      </c>
      <c r="L189" t="e">
        <f t="shared" ca="1" si="50"/>
        <v>#NAME?</v>
      </c>
      <c r="N189" t="e">
        <f t="shared" ca="1" si="45"/>
        <v>#NAME?</v>
      </c>
      <c r="Y189" t="e">
        <f t="shared" ca="1" si="46"/>
        <v>#NAME?</v>
      </c>
      <c r="Z189" s="1" t="e">
        <f t="shared" ca="1" si="51"/>
        <v>#NAME?</v>
      </c>
      <c r="AA189" s="20" t="e">
        <f t="shared" ca="1" si="52"/>
        <v>#NAME?</v>
      </c>
      <c r="AB189" s="16" t="e">
        <f t="shared" ca="1" si="53"/>
        <v>#NAME?</v>
      </c>
      <c r="AC189" s="2" t="e">
        <f t="shared" ca="1" si="58"/>
        <v>#NAME?</v>
      </c>
      <c r="AD189" t="e">
        <f t="shared" ca="1" si="54"/>
        <v>#NAME?</v>
      </c>
      <c r="AE189" t="e">
        <f t="shared" ca="1" si="55"/>
        <v>#NAME?</v>
      </c>
      <c r="AF189" t="e">
        <f t="shared" ca="1" si="56"/>
        <v>#NAME?</v>
      </c>
      <c r="AG189" t="e">
        <f t="shared" ca="1" si="57"/>
        <v>#NAME?</v>
      </c>
    </row>
    <row r="190" spans="9:33">
      <c r="I190" s="20" t="e">
        <f t="shared" ca="1" si="47"/>
        <v>#NAME?</v>
      </c>
      <c r="J190" s="20" t="e">
        <f t="shared" ca="1" si="48"/>
        <v>#NAME?</v>
      </c>
      <c r="K190" t="e">
        <f t="shared" ca="1" si="49"/>
        <v>#NAME?</v>
      </c>
      <c r="L190" t="e">
        <f t="shared" ca="1" si="50"/>
        <v>#NAME?</v>
      </c>
      <c r="N190" t="e">
        <f t="shared" ca="1" si="45"/>
        <v>#NAME?</v>
      </c>
      <c r="Y190" t="e">
        <f t="shared" ca="1" si="46"/>
        <v>#NAME?</v>
      </c>
      <c r="Z190" s="1" t="e">
        <f t="shared" ca="1" si="51"/>
        <v>#NAME?</v>
      </c>
      <c r="AA190" s="20" t="e">
        <f t="shared" ca="1" si="52"/>
        <v>#NAME?</v>
      </c>
      <c r="AB190" s="16" t="e">
        <f t="shared" ca="1" si="53"/>
        <v>#NAME?</v>
      </c>
      <c r="AC190" s="2" t="e">
        <f t="shared" ca="1" si="58"/>
        <v>#NAME?</v>
      </c>
      <c r="AD190" t="e">
        <f t="shared" ca="1" si="54"/>
        <v>#NAME?</v>
      </c>
      <c r="AE190" t="e">
        <f t="shared" ca="1" si="55"/>
        <v>#NAME?</v>
      </c>
      <c r="AF190" t="e">
        <f t="shared" ca="1" si="56"/>
        <v>#NAME?</v>
      </c>
      <c r="AG190" t="e">
        <f t="shared" ca="1" si="57"/>
        <v>#NAME?</v>
      </c>
    </row>
    <row r="191" spans="9:33">
      <c r="I191" s="20" t="e">
        <f t="shared" ca="1" si="47"/>
        <v>#NAME?</v>
      </c>
      <c r="J191" s="20" t="e">
        <f t="shared" ca="1" si="48"/>
        <v>#NAME?</v>
      </c>
      <c r="K191" t="e">
        <f t="shared" ca="1" si="49"/>
        <v>#NAME?</v>
      </c>
      <c r="L191" t="e">
        <f t="shared" ca="1" si="50"/>
        <v>#NAME?</v>
      </c>
      <c r="N191" t="e">
        <f t="shared" ca="1" si="45"/>
        <v>#NAME?</v>
      </c>
      <c r="Y191" t="e">
        <f t="shared" ca="1" si="46"/>
        <v>#NAME?</v>
      </c>
      <c r="Z191" s="1" t="e">
        <f t="shared" ca="1" si="51"/>
        <v>#NAME?</v>
      </c>
      <c r="AA191" s="20" t="e">
        <f t="shared" ca="1" si="52"/>
        <v>#NAME?</v>
      </c>
      <c r="AB191" s="16" t="e">
        <f t="shared" ca="1" si="53"/>
        <v>#NAME?</v>
      </c>
      <c r="AC191" s="2" t="e">
        <f t="shared" ca="1" si="58"/>
        <v>#NAME?</v>
      </c>
      <c r="AD191" t="e">
        <f t="shared" ca="1" si="54"/>
        <v>#NAME?</v>
      </c>
      <c r="AE191" t="e">
        <f t="shared" ca="1" si="55"/>
        <v>#NAME?</v>
      </c>
      <c r="AF191" t="e">
        <f t="shared" ca="1" si="56"/>
        <v>#NAME?</v>
      </c>
      <c r="AG191" t="e">
        <f t="shared" ca="1" si="57"/>
        <v>#NAME?</v>
      </c>
    </row>
    <row r="192" spans="9:33">
      <c r="I192" s="20" t="e">
        <f t="shared" ca="1" si="47"/>
        <v>#NAME?</v>
      </c>
      <c r="J192" s="20" t="e">
        <f t="shared" ca="1" si="48"/>
        <v>#NAME?</v>
      </c>
      <c r="K192" t="e">
        <f t="shared" ca="1" si="49"/>
        <v>#NAME?</v>
      </c>
      <c r="L192" t="e">
        <f t="shared" ca="1" si="50"/>
        <v>#NAME?</v>
      </c>
      <c r="N192" t="e">
        <f t="shared" ca="1" si="45"/>
        <v>#NAME?</v>
      </c>
      <c r="Y192" t="e">
        <f t="shared" ca="1" si="46"/>
        <v>#NAME?</v>
      </c>
      <c r="Z192" s="1" t="e">
        <f t="shared" ca="1" si="51"/>
        <v>#NAME?</v>
      </c>
      <c r="AA192" s="20" t="e">
        <f t="shared" ca="1" si="52"/>
        <v>#NAME?</v>
      </c>
      <c r="AB192" s="16" t="e">
        <f t="shared" ca="1" si="53"/>
        <v>#NAME?</v>
      </c>
      <c r="AC192" s="2" t="e">
        <f t="shared" ca="1" si="58"/>
        <v>#NAME?</v>
      </c>
      <c r="AD192" t="e">
        <f t="shared" ca="1" si="54"/>
        <v>#NAME?</v>
      </c>
      <c r="AE192" t="e">
        <f t="shared" ca="1" si="55"/>
        <v>#NAME?</v>
      </c>
      <c r="AF192" t="e">
        <f t="shared" ca="1" si="56"/>
        <v>#NAME?</v>
      </c>
      <c r="AG192" t="e">
        <f t="shared" ca="1" si="57"/>
        <v>#NAME?</v>
      </c>
    </row>
    <row r="193" spans="9:33">
      <c r="I193" s="20" t="e">
        <f t="shared" ca="1" si="47"/>
        <v>#NAME?</v>
      </c>
      <c r="J193" s="20" t="e">
        <f t="shared" ca="1" si="48"/>
        <v>#NAME?</v>
      </c>
      <c r="K193" t="e">
        <f t="shared" ca="1" si="49"/>
        <v>#NAME?</v>
      </c>
      <c r="L193" t="e">
        <f t="shared" ca="1" si="50"/>
        <v>#NAME?</v>
      </c>
      <c r="N193" t="e">
        <f t="shared" ca="1" si="45"/>
        <v>#NAME?</v>
      </c>
      <c r="Y193" t="e">
        <f t="shared" ca="1" si="46"/>
        <v>#NAME?</v>
      </c>
      <c r="Z193" s="1" t="e">
        <f t="shared" ca="1" si="51"/>
        <v>#NAME?</v>
      </c>
      <c r="AA193" s="20" t="e">
        <f t="shared" ca="1" si="52"/>
        <v>#NAME?</v>
      </c>
      <c r="AB193" s="16" t="e">
        <f t="shared" ca="1" si="53"/>
        <v>#NAME?</v>
      </c>
      <c r="AC193" s="2" t="e">
        <f t="shared" ca="1" si="58"/>
        <v>#NAME?</v>
      </c>
      <c r="AD193" t="e">
        <f t="shared" ca="1" si="54"/>
        <v>#NAME?</v>
      </c>
      <c r="AE193" t="e">
        <f t="shared" ca="1" si="55"/>
        <v>#NAME?</v>
      </c>
      <c r="AF193" t="e">
        <f t="shared" ca="1" si="56"/>
        <v>#NAME?</v>
      </c>
      <c r="AG193" t="e">
        <f t="shared" ca="1" si="57"/>
        <v>#NAME?</v>
      </c>
    </row>
    <row r="194" spans="9:33">
      <c r="I194" s="20" t="e">
        <f t="shared" ca="1" si="47"/>
        <v>#NAME?</v>
      </c>
      <c r="J194" s="20" t="e">
        <f t="shared" ca="1" si="48"/>
        <v>#NAME?</v>
      </c>
      <c r="K194" t="e">
        <f t="shared" ca="1" si="49"/>
        <v>#NAME?</v>
      </c>
      <c r="L194" t="e">
        <f t="shared" ca="1" si="50"/>
        <v>#NAME?</v>
      </c>
      <c r="N194" t="e">
        <f t="shared" ca="1" si="45"/>
        <v>#NAME?</v>
      </c>
      <c r="Y194" t="e">
        <f t="shared" ca="1" si="46"/>
        <v>#NAME?</v>
      </c>
      <c r="Z194" s="1" t="e">
        <f t="shared" ca="1" si="51"/>
        <v>#NAME?</v>
      </c>
      <c r="AA194" s="20" t="e">
        <f t="shared" ca="1" si="52"/>
        <v>#NAME?</v>
      </c>
      <c r="AB194" s="16" t="e">
        <f t="shared" ca="1" si="53"/>
        <v>#NAME?</v>
      </c>
      <c r="AC194" s="2" t="e">
        <f t="shared" ca="1" si="58"/>
        <v>#NAME?</v>
      </c>
      <c r="AD194" t="e">
        <f t="shared" ca="1" si="54"/>
        <v>#NAME?</v>
      </c>
      <c r="AE194" t="e">
        <f t="shared" ca="1" si="55"/>
        <v>#NAME?</v>
      </c>
      <c r="AF194" t="e">
        <f t="shared" ca="1" si="56"/>
        <v>#NAME?</v>
      </c>
      <c r="AG194" t="e">
        <f t="shared" ca="1" si="57"/>
        <v>#NAME?</v>
      </c>
    </row>
    <row r="195" spans="9:33">
      <c r="I195" s="20" t="e">
        <f t="shared" ca="1" si="47"/>
        <v>#NAME?</v>
      </c>
      <c r="J195" s="20" t="e">
        <f t="shared" ca="1" si="48"/>
        <v>#NAME?</v>
      </c>
      <c r="K195" t="e">
        <f t="shared" ca="1" si="49"/>
        <v>#NAME?</v>
      </c>
      <c r="L195" t="e">
        <f t="shared" ca="1" si="50"/>
        <v>#NAME?</v>
      </c>
      <c r="N195" t="e">
        <f t="shared" ca="1" si="45"/>
        <v>#NAME?</v>
      </c>
      <c r="Y195" t="e">
        <f t="shared" ca="1" si="46"/>
        <v>#NAME?</v>
      </c>
      <c r="Z195" s="1" t="e">
        <f t="shared" ca="1" si="51"/>
        <v>#NAME?</v>
      </c>
      <c r="AA195" s="20" t="e">
        <f t="shared" ca="1" si="52"/>
        <v>#NAME?</v>
      </c>
      <c r="AB195" s="16" t="e">
        <f t="shared" ca="1" si="53"/>
        <v>#NAME?</v>
      </c>
      <c r="AC195" s="2" t="e">
        <f t="shared" ca="1" si="58"/>
        <v>#NAME?</v>
      </c>
      <c r="AD195" t="e">
        <f t="shared" ca="1" si="54"/>
        <v>#NAME?</v>
      </c>
      <c r="AE195" t="e">
        <f t="shared" ca="1" si="55"/>
        <v>#NAME?</v>
      </c>
      <c r="AF195" t="e">
        <f t="shared" ca="1" si="56"/>
        <v>#NAME?</v>
      </c>
      <c r="AG195" t="e">
        <f t="shared" ca="1" si="57"/>
        <v>#NAME?</v>
      </c>
    </row>
    <row r="196" spans="9:33">
      <c r="I196" s="20" t="e">
        <f t="shared" ca="1" si="47"/>
        <v>#NAME?</v>
      </c>
      <c r="J196" s="20" t="e">
        <f t="shared" ca="1" si="48"/>
        <v>#NAME?</v>
      </c>
      <c r="K196" t="e">
        <f t="shared" ca="1" si="49"/>
        <v>#NAME?</v>
      </c>
      <c r="L196" t="e">
        <f t="shared" ca="1" si="50"/>
        <v>#NAME?</v>
      </c>
      <c r="N196" t="e">
        <f t="shared" ref="N196:N253" ca="1" si="59">IF(ROW(N195)-3&lt;$B$21,N195+1,"")</f>
        <v>#NAME?</v>
      </c>
      <c r="Y196" t="e">
        <f t="shared" ref="Y196:Y247" ca="1" si="60">IF(ROW(Y195)-3&lt;$B$27,Y195+1,"")</f>
        <v>#NAME?</v>
      </c>
      <c r="Z196" s="1" t="e">
        <f t="shared" ca="1" si="51"/>
        <v>#NAME?</v>
      </c>
      <c r="AA196" s="20" t="e">
        <f t="shared" ca="1" si="52"/>
        <v>#NAME?</v>
      </c>
      <c r="AB196" s="16" t="e">
        <f t="shared" ca="1" si="53"/>
        <v>#NAME?</v>
      </c>
      <c r="AC196" s="2" t="e">
        <f t="shared" ca="1" si="58"/>
        <v>#NAME?</v>
      </c>
      <c r="AD196" t="e">
        <f t="shared" ca="1" si="54"/>
        <v>#NAME?</v>
      </c>
      <c r="AE196" t="e">
        <f t="shared" ca="1" si="55"/>
        <v>#NAME?</v>
      </c>
      <c r="AF196" t="e">
        <f t="shared" ca="1" si="56"/>
        <v>#NAME?</v>
      </c>
      <c r="AG196" t="e">
        <f t="shared" ca="1" si="57"/>
        <v>#NAME?</v>
      </c>
    </row>
    <row r="197" spans="9:33">
      <c r="I197" s="20" t="e">
        <f t="shared" ref="I197:I247" ca="1" si="61">IF(L197=0,O197,INDIRECT(ADDRESS(L197+3,26)))</f>
        <v>#NAME?</v>
      </c>
      <c r="J197" s="20" t="e">
        <f t="shared" ref="J197:J251" ca="1" si="62">IF(L197=0,P197,INDIRECT(ADDRESS(L197+3,26)))</f>
        <v>#NAME?</v>
      </c>
      <c r="K197" t="e">
        <f t="shared" ref="K197:K251" ca="1" si="63">IF(L197=0,W197,INDIRECT(ADDRESS(L197+3,33)))</f>
        <v>#NAME?</v>
      </c>
      <c r="L197" t="e">
        <f t="shared" ref="L197:L251" ca="1" si="64">IF(O197="",L196+1,0)</f>
        <v>#NAME?</v>
      </c>
      <c r="N197" t="e">
        <f t="shared" ca="1" si="59"/>
        <v>#NAME?</v>
      </c>
      <c r="Y197" t="e">
        <f t="shared" ca="1" si="60"/>
        <v>#NAME?</v>
      </c>
      <c r="Z197" s="1" t="e">
        <f t="shared" ref="Z197:Z247" ca="1" si="65">IF(Y197="","",DATE(YEAR(Z196),12/$B$19+MONTH(Z196),DAY(Z196)))</f>
        <v>#NAME?</v>
      </c>
      <c r="AA197" s="20" t="e">
        <f t="shared" ref="AA197:AA247" ca="1" si="66">IF(Y197="","",IF(MONTH(DATE(IF(MONTH(Z196)&gt;2,YEAR(Z197),YEAR(Z196)),2,29))=2,DATE(IF(MONTH(Z196)&gt;2,YEAR(Z197),YEAR(Z196)),2,29),0))</f>
        <v>#NAME?</v>
      </c>
      <c r="AB197" s="16" t="e">
        <f t="shared" ref="AB197:AB247" ca="1" si="67">IF(Y197="","",IF(MEDIAN(Z196,AA197,Z197)=AA197,1,0))</f>
        <v>#NAME?</v>
      </c>
      <c r="AC197" s="2" t="e">
        <f t="shared" ca="1" si="58"/>
        <v>#NAME?</v>
      </c>
      <c r="AD197" t="e">
        <f t="shared" ref="AD197:AD247" ca="1" si="68">IF(Y197="","",IF(AND($B$17="Y",AB197=1),YEARFRAC(Z196+1,Z197,$B$16)*AE196*AC197/100,YEARFRAC(Z196,Z197,$B$16)*AE196*AC197/100))</f>
        <v>#NAME?</v>
      </c>
      <c r="AE197" t="e">
        <f t="shared" ref="AE197:AE247" ca="1" si="69">IF(Y197="","",AE196-AF197)</f>
        <v>#NAME?</v>
      </c>
      <c r="AF197" t="e">
        <f t="shared" ref="AF197:AF247" ca="1" si="70">IF(Y197="","",IF(Y198="",$AE$3,0))</f>
        <v>#NAME?</v>
      </c>
      <c r="AG197" t="e">
        <f t="shared" ref="AG197:AG247" ca="1" si="71">IF(Y197="","",AD197+AF197)</f>
        <v>#NAME?</v>
      </c>
    </row>
    <row r="198" spans="9:33">
      <c r="I198" s="20" t="e">
        <f t="shared" ca="1" si="61"/>
        <v>#NAME?</v>
      </c>
      <c r="J198" s="20" t="e">
        <f t="shared" ca="1" si="62"/>
        <v>#NAME?</v>
      </c>
      <c r="K198" t="e">
        <f t="shared" ca="1" si="63"/>
        <v>#NAME?</v>
      </c>
      <c r="L198" t="e">
        <f t="shared" ca="1" si="64"/>
        <v>#NAME?</v>
      </c>
      <c r="N198" t="e">
        <f t="shared" ca="1" si="59"/>
        <v>#NAME?</v>
      </c>
      <c r="Y198" t="e">
        <f t="shared" ca="1" si="60"/>
        <v>#NAME?</v>
      </c>
      <c r="Z198" s="1" t="e">
        <f t="shared" ca="1" si="65"/>
        <v>#NAME?</v>
      </c>
      <c r="AA198" s="20" t="e">
        <f t="shared" ca="1" si="66"/>
        <v>#NAME?</v>
      </c>
      <c r="AB198" s="16" t="e">
        <f t="shared" ca="1" si="67"/>
        <v>#NAME?</v>
      </c>
      <c r="AC198" s="2" t="e">
        <f t="shared" ref="AC198:AC247" ca="1" si="72">IF(Y198="","",AC197)</f>
        <v>#NAME?</v>
      </c>
      <c r="AD198" t="e">
        <f t="shared" ca="1" si="68"/>
        <v>#NAME?</v>
      </c>
      <c r="AE198" t="e">
        <f t="shared" ca="1" si="69"/>
        <v>#NAME?</v>
      </c>
      <c r="AF198" t="e">
        <f t="shared" ca="1" si="70"/>
        <v>#NAME?</v>
      </c>
      <c r="AG198" t="e">
        <f t="shared" ca="1" si="71"/>
        <v>#NAME?</v>
      </c>
    </row>
    <row r="199" spans="9:33">
      <c r="I199" s="20" t="e">
        <f t="shared" ca="1" si="61"/>
        <v>#NAME?</v>
      </c>
      <c r="J199" s="20" t="e">
        <f t="shared" ca="1" si="62"/>
        <v>#NAME?</v>
      </c>
      <c r="K199" t="e">
        <f t="shared" ca="1" si="63"/>
        <v>#NAME?</v>
      </c>
      <c r="L199" t="e">
        <f t="shared" ca="1" si="64"/>
        <v>#NAME?</v>
      </c>
      <c r="N199" t="e">
        <f t="shared" ca="1" si="59"/>
        <v>#NAME?</v>
      </c>
      <c r="Y199" t="e">
        <f t="shared" ca="1" si="60"/>
        <v>#NAME?</v>
      </c>
      <c r="Z199" s="1" t="e">
        <f t="shared" ca="1" si="65"/>
        <v>#NAME?</v>
      </c>
      <c r="AA199" s="20" t="e">
        <f t="shared" ca="1" si="66"/>
        <v>#NAME?</v>
      </c>
      <c r="AB199" s="16" t="e">
        <f t="shared" ca="1" si="67"/>
        <v>#NAME?</v>
      </c>
      <c r="AC199" s="2" t="e">
        <f t="shared" ca="1" si="72"/>
        <v>#NAME?</v>
      </c>
      <c r="AD199" t="e">
        <f t="shared" ca="1" si="68"/>
        <v>#NAME?</v>
      </c>
      <c r="AE199" t="e">
        <f t="shared" ca="1" si="69"/>
        <v>#NAME?</v>
      </c>
      <c r="AF199" t="e">
        <f t="shared" ca="1" si="70"/>
        <v>#NAME?</v>
      </c>
      <c r="AG199" t="e">
        <f t="shared" ca="1" si="71"/>
        <v>#NAME?</v>
      </c>
    </row>
    <row r="200" spans="9:33">
      <c r="I200" s="20" t="e">
        <f t="shared" ca="1" si="61"/>
        <v>#NAME?</v>
      </c>
      <c r="J200" s="20" t="e">
        <f t="shared" ca="1" si="62"/>
        <v>#NAME?</v>
      </c>
      <c r="K200" t="e">
        <f t="shared" ca="1" si="63"/>
        <v>#NAME?</v>
      </c>
      <c r="L200" t="e">
        <f t="shared" ca="1" si="64"/>
        <v>#NAME?</v>
      </c>
      <c r="N200" t="e">
        <f t="shared" ca="1" si="59"/>
        <v>#NAME?</v>
      </c>
      <c r="Y200" t="e">
        <f t="shared" ca="1" si="60"/>
        <v>#NAME?</v>
      </c>
      <c r="Z200" s="1" t="e">
        <f t="shared" ca="1" si="65"/>
        <v>#NAME?</v>
      </c>
      <c r="AA200" s="20" t="e">
        <f t="shared" ca="1" si="66"/>
        <v>#NAME?</v>
      </c>
      <c r="AB200" s="16" t="e">
        <f t="shared" ca="1" si="67"/>
        <v>#NAME?</v>
      </c>
      <c r="AC200" s="2" t="e">
        <f t="shared" ca="1" si="72"/>
        <v>#NAME?</v>
      </c>
      <c r="AD200" t="e">
        <f t="shared" ca="1" si="68"/>
        <v>#NAME?</v>
      </c>
      <c r="AE200" t="e">
        <f t="shared" ca="1" si="69"/>
        <v>#NAME?</v>
      </c>
      <c r="AF200" t="e">
        <f t="shared" ca="1" si="70"/>
        <v>#NAME?</v>
      </c>
      <c r="AG200" t="e">
        <f t="shared" ca="1" si="71"/>
        <v>#NAME?</v>
      </c>
    </row>
    <row r="201" spans="9:33">
      <c r="I201" s="20" t="e">
        <f t="shared" ca="1" si="61"/>
        <v>#NAME?</v>
      </c>
      <c r="J201" s="20" t="e">
        <f t="shared" ca="1" si="62"/>
        <v>#NAME?</v>
      </c>
      <c r="K201" t="e">
        <f t="shared" ca="1" si="63"/>
        <v>#NAME?</v>
      </c>
      <c r="L201" t="e">
        <f t="shared" ca="1" si="64"/>
        <v>#NAME?</v>
      </c>
      <c r="N201" t="e">
        <f t="shared" ca="1" si="59"/>
        <v>#NAME?</v>
      </c>
      <c r="Y201" t="e">
        <f t="shared" ca="1" si="60"/>
        <v>#NAME?</v>
      </c>
      <c r="Z201" s="1" t="e">
        <f t="shared" ca="1" si="65"/>
        <v>#NAME?</v>
      </c>
      <c r="AA201" s="20" t="e">
        <f t="shared" ca="1" si="66"/>
        <v>#NAME?</v>
      </c>
      <c r="AB201" s="16" t="e">
        <f t="shared" ca="1" si="67"/>
        <v>#NAME?</v>
      </c>
      <c r="AC201" s="2" t="e">
        <f t="shared" ca="1" si="72"/>
        <v>#NAME?</v>
      </c>
      <c r="AD201" t="e">
        <f t="shared" ca="1" si="68"/>
        <v>#NAME?</v>
      </c>
      <c r="AE201" t="e">
        <f t="shared" ca="1" si="69"/>
        <v>#NAME?</v>
      </c>
      <c r="AF201" t="e">
        <f t="shared" ca="1" si="70"/>
        <v>#NAME?</v>
      </c>
      <c r="AG201" t="e">
        <f t="shared" ca="1" si="71"/>
        <v>#NAME?</v>
      </c>
    </row>
    <row r="202" spans="9:33">
      <c r="I202" s="20" t="e">
        <f t="shared" ca="1" si="61"/>
        <v>#NAME?</v>
      </c>
      <c r="J202" s="20" t="e">
        <f t="shared" ca="1" si="62"/>
        <v>#NAME?</v>
      </c>
      <c r="K202" t="e">
        <f t="shared" ca="1" si="63"/>
        <v>#NAME?</v>
      </c>
      <c r="L202" t="e">
        <f t="shared" ca="1" si="64"/>
        <v>#NAME?</v>
      </c>
      <c r="N202" t="e">
        <f t="shared" ca="1" si="59"/>
        <v>#NAME?</v>
      </c>
      <c r="Y202" t="e">
        <f t="shared" ca="1" si="60"/>
        <v>#NAME?</v>
      </c>
      <c r="Z202" s="1" t="e">
        <f t="shared" ca="1" si="65"/>
        <v>#NAME?</v>
      </c>
      <c r="AA202" s="20" t="e">
        <f t="shared" ca="1" si="66"/>
        <v>#NAME?</v>
      </c>
      <c r="AB202" s="16" t="e">
        <f t="shared" ca="1" si="67"/>
        <v>#NAME?</v>
      </c>
      <c r="AC202" s="2" t="e">
        <f t="shared" ca="1" si="72"/>
        <v>#NAME?</v>
      </c>
      <c r="AD202" t="e">
        <f t="shared" ca="1" si="68"/>
        <v>#NAME?</v>
      </c>
      <c r="AE202" t="e">
        <f t="shared" ca="1" si="69"/>
        <v>#NAME?</v>
      </c>
      <c r="AF202" t="e">
        <f t="shared" ca="1" si="70"/>
        <v>#NAME?</v>
      </c>
      <c r="AG202" t="e">
        <f t="shared" ca="1" si="71"/>
        <v>#NAME?</v>
      </c>
    </row>
    <row r="203" spans="9:33">
      <c r="I203" s="20" t="e">
        <f t="shared" ca="1" si="61"/>
        <v>#NAME?</v>
      </c>
      <c r="J203" s="20" t="e">
        <f t="shared" ca="1" si="62"/>
        <v>#NAME?</v>
      </c>
      <c r="K203" t="e">
        <f t="shared" ca="1" si="63"/>
        <v>#NAME?</v>
      </c>
      <c r="L203" t="e">
        <f t="shared" ca="1" si="64"/>
        <v>#NAME?</v>
      </c>
      <c r="N203" t="e">
        <f t="shared" ca="1" si="59"/>
        <v>#NAME?</v>
      </c>
      <c r="Y203" t="e">
        <f t="shared" ca="1" si="60"/>
        <v>#NAME?</v>
      </c>
      <c r="Z203" s="1" t="e">
        <f t="shared" ca="1" si="65"/>
        <v>#NAME?</v>
      </c>
      <c r="AA203" s="20" t="e">
        <f t="shared" ca="1" si="66"/>
        <v>#NAME?</v>
      </c>
      <c r="AB203" s="16" t="e">
        <f t="shared" ca="1" si="67"/>
        <v>#NAME?</v>
      </c>
      <c r="AC203" s="2" t="e">
        <f t="shared" ca="1" si="72"/>
        <v>#NAME?</v>
      </c>
      <c r="AD203" t="e">
        <f t="shared" ca="1" si="68"/>
        <v>#NAME?</v>
      </c>
      <c r="AE203" t="e">
        <f t="shared" ca="1" si="69"/>
        <v>#NAME?</v>
      </c>
      <c r="AF203" t="e">
        <f t="shared" ca="1" si="70"/>
        <v>#NAME?</v>
      </c>
      <c r="AG203" t="e">
        <f t="shared" ca="1" si="71"/>
        <v>#NAME?</v>
      </c>
    </row>
    <row r="204" spans="9:33">
      <c r="I204" s="20" t="e">
        <f t="shared" ca="1" si="61"/>
        <v>#NAME?</v>
      </c>
      <c r="J204" s="20" t="e">
        <f t="shared" ca="1" si="62"/>
        <v>#NAME?</v>
      </c>
      <c r="K204" t="e">
        <f t="shared" ca="1" si="63"/>
        <v>#NAME?</v>
      </c>
      <c r="L204" t="e">
        <f t="shared" ca="1" si="64"/>
        <v>#NAME?</v>
      </c>
      <c r="N204" t="e">
        <f t="shared" ca="1" si="59"/>
        <v>#NAME?</v>
      </c>
      <c r="Y204" t="e">
        <f t="shared" ca="1" si="60"/>
        <v>#NAME?</v>
      </c>
      <c r="Z204" s="1" t="e">
        <f t="shared" ca="1" si="65"/>
        <v>#NAME?</v>
      </c>
      <c r="AA204" s="20" t="e">
        <f t="shared" ca="1" si="66"/>
        <v>#NAME?</v>
      </c>
      <c r="AB204" s="16" t="e">
        <f t="shared" ca="1" si="67"/>
        <v>#NAME?</v>
      </c>
      <c r="AC204" s="2" t="e">
        <f t="shared" ca="1" si="72"/>
        <v>#NAME?</v>
      </c>
      <c r="AD204" t="e">
        <f t="shared" ca="1" si="68"/>
        <v>#NAME?</v>
      </c>
      <c r="AE204" t="e">
        <f t="shared" ca="1" si="69"/>
        <v>#NAME?</v>
      </c>
      <c r="AF204" t="e">
        <f t="shared" ca="1" si="70"/>
        <v>#NAME?</v>
      </c>
      <c r="AG204" t="e">
        <f t="shared" ca="1" si="71"/>
        <v>#NAME?</v>
      </c>
    </row>
    <row r="205" spans="9:33">
      <c r="I205" s="20" t="e">
        <f t="shared" ca="1" si="61"/>
        <v>#NAME?</v>
      </c>
      <c r="J205" s="20" t="e">
        <f t="shared" ca="1" si="62"/>
        <v>#NAME?</v>
      </c>
      <c r="K205" t="e">
        <f t="shared" ca="1" si="63"/>
        <v>#NAME?</v>
      </c>
      <c r="L205" t="e">
        <f t="shared" ca="1" si="64"/>
        <v>#NAME?</v>
      </c>
      <c r="N205" t="e">
        <f t="shared" ca="1" si="59"/>
        <v>#NAME?</v>
      </c>
      <c r="Y205" t="e">
        <f t="shared" ca="1" si="60"/>
        <v>#NAME?</v>
      </c>
      <c r="Z205" s="1" t="e">
        <f t="shared" ca="1" si="65"/>
        <v>#NAME?</v>
      </c>
      <c r="AA205" s="20" t="e">
        <f t="shared" ca="1" si="66"/>
        <v>#NAME?</v>
      </c>
      <c r="AB205" s="16" t="e">
        <f t="shared" ca="1" si="67"/>
        <v>#NAME?</v>
      </c>
      <c r="AC205" s="2" t="e">
        <f t="shared" ca="1" si="72"/>
        <v>#NAME?</v>
      </c>
      <c r="AD205" t="e">
        <f t="shared" ca="1" si="68"/>
        <v>#NAME?</v>
      </c>
      <c r="AE205" t="e">
        <f t="shared" ca="1" si="69"/>
        <v>#NAME?</v>
      </c>
      <c r="AF205" t="e">
        <f t="shared" ca="1" si="70"/>
        <v>#NAME?</v>
      </c>
      <c r="AG205" t="e">
        <f t="shared" ca="1" si="71"/>
        <v>#NAME?</v>
      </c>
    </row>
    <row r="206" spans="9:33">
      <c r="I206" s="20" t="e">
        <f t="shared" ca="1" si="61"/>
        <v>#NAME?</v>
      </c>
      <c r="J206" s="20" t="e">
        <f t="shared" ca="1" si="62"/>
        <v>#NAME?</v>
      </c>
      <c r="K206" t="e">
        <f t="shared" ca="1" si="63"/>
        <v>#NAME?</v>
      </c>
      <c r="L206" t="e">
        <f t="shared" ca="1" si="64"/>
        <v>#NAME?</v>
      </c>
      <c r="N206" t="e">
        <f t="shared" ca="1" si="59"/>
        <v>#NAME?</v>
      </c>
      <c r="Y206" t="e">
        <f t="shared" ca="1" si="60"/>
        <v>#NAME?</v>
      </c>
      <c r="Z206" s="1" t="e">
        <f t="shared" ca="1" si="65"/>
        <v>#NAME?</v>
      </c>
      <c r="AA206" s="20" t="e">
        <f t="shared" ca="1" si="66"/>
        <v>#NAME?</v>
      </c>
      <c r="AB206" s="16" t="e">
        <f t="shared" ca="1" si="67"/>
        <v>#NAME?</v>
      </c>
      <c r="AC206" s="2" t="e">
        <f t="shared" ca="1" si="72"/>
        <v>#NAME?</v>
      </c>
      <c r="AD206" t="e">
        <f t="shared" ca="1" si="68"/>
        <v>#NAME?</v>
      </c>
      <c r="AE206" t="e">
        <f t="shared" ca="1" si="69"/>
        <v>#NAME?</v>
      </c>
      <c r="AF206" t="e">
        <f t="shared" ca="1" si="70"/>
        <v>#NAME?</v>
      </c>
      <c r="AG206" t="e">
        <f t="shared" ca="1" si="71"/>
        <v>#NAME?</v>
      </c>
    </row>
    <row r="207" spans="9:33">
      <c r="I207" s="20" t="e">
        <f t="shared" ca="1" si="61"/>
        <v>#NAME?</v>
      </c>
      <c r="J207" s="20" t="e">
        <f t="shared" ca="1" si="62"/>
        <v>#NAME?</v>
      </c>
      <c r="K207" t="e">
        <f t="shared" ca="1" si="63"/>
        <v>#NAME?</v>
      </c>
      <c r="L207" t="e">
        <f t="shared" ca="1" si="64"/>
        <v>#NAME?</v>
      </c>
      <c r="N207" t="e">
        <f t="shared" ca="1" si="59"/>
        <v>#NAME?</v>
      </c>
      <c r="Y207" t="e">
        <f t="shared" ca="1" si="60"/>
        <v>#NAME?</v>
      </c>
      <c r="Z207" s="1" t="e">
        <f t="shared" ca="1" si="65"/>
        <v>#NAME?</v>
      </c>
      <c r="AA207" s="20" t="e">
        <f t="shared" ca="1" si="66"/>
        <v>#NAME?</v>
      </c>
      <c r="AB207" s="16" t="e">
        <f t="shared" ca="1" si="67"/>
        <v>#NAME?</v>
      </c>
      <c r="AC207" s="2" t="e">
        <f t="shared" ca="1" si="72"/>
        <v>#NAME?</v>
      </c>
      <c r="AD207" t="e">
        <f t="shared" ca="1" si="68"/>
        <v>#NAME?</v>
      </c>
      <c r="AE207" t="e">
        <f t="shared" ca="1" si="69"/>
        <v>#NAME?</v>
      </c>
      <c r="AF207" t="e">
        <f t="shared" ca="1" si="70"/>
        <v>#NAME?</v>
      </c>
      <c r="AG207" t="e">
        <f t="shared" ca="1" si="71"/>
        <v>#NAME?</v>
      </c>
    </row>
    <row r="208" spans="9:33">
      <c r="I208" s="20" t="e">
        <f t="shared" ca="1" si="61"/>
        <v>#NAME?</v>
      </c>
      <c r="J208" s="20" t="e">
        <f t="shared" ca="1" si="62"/>
        <v>#NAME?</v>
      </c>
      <c r="K208" t="e">
        <f t="shared" ca="1" si="63"/>
        <v>#NAME?</v>
      </c>
      <c r="L208" t="e">
        <f t="shared" ca="1" si="64"/>
        <v>#NAME?</v>
      </c>
      <c r="N208" t="e">
        <f t="shared" ca="1" si="59"/>
        <v>#NAME?</v>
      </c>
      <c r="Y208" t="e">
        <f t="shared" ca="1" si="60"/>
        <v>#NAME?</v>
      </c>
      <c r="Z208" s="1" t="e">
        <f t="shared" ca="1" si="65"/>
        <v>#NAME?</v>
      </c>
      <c r="AA208" s="20" t="e">
        <f t="shared" ca="1" si="66"/>
        <v>#NAME?</v>
      </c>
      <c r="AB208" s="16" t="e">
        <f t="shared" ca="1" si="67"/>
        <v>#NAME?</v>
      </c>
      <c r="AC208" s="2" t="e">
        <f t="shared" ca="1" si="72"/>
        <v>#NAME?</v>
      </c>
      <c r="AD208" t="e">
        <f t="shared" ca="1" si="68"/>
        <v>#NAME?</v>
      </c>
      <c r="AE208" t="e">
        <f t="shared" ca="1" si="69"/>
        <v>#NAME?</v>
      </c>
      <c r="AF208" t="e">
        <f t="shared" ca="1" si="70"/>
        <v>#NAME?</v>
      </c>
      <c r="AG208" t="e">
        <f t="shared" ca="1" si="71"/>
        <v>#NAME?</v>
      </c>
    </row>
    <row r="209" spans="9:33">
      <c r="I209" s="20" t="e">
        <f t="shared" ca="1" si="61"/>
        <v>#NAME?</v>
      </c>
      <c r="J209" s="20" t="e">
        <f t="shared" ca="1" si="62"/>
        <v>#NAME?</v>
      </c>
      <c r="K209" t="e">
        <f t="shared" ca="1" si="63"/>
        <v>#NAME?</v>
      </c>
      <c r="L209" t="e">
        <f t="shared" ca="1" si="64"/>
        <v>#NAME?</v>
      </c>
      <c r="N209" t="e">
        <f t="shared" ca="1" si="59"/>
        <v>#NAME?</v>
      </c>
      <c r="Y209" t="e">
        <f t="shared" ca="1" si="60"/>
        <v>#NAME?</v>
      </c>
      <c r="Z209" s="1" t="e">
        <f t="shared" ca="1" si="65"/>
        <v>#NAME?</v>
      </c>
      <c r="AA209" s="20" t="e">
        <f t="shared" ca="1" si="66"/>
        <v>#NAME?</v>
      </c>
      <c r="AB209" s="16" t="e">
        <f t="shared" ca="1" si="67"/>
        <v>#NAME?</v>
      </c>
      <c r="AC209" s="2" t="e">
        <f t="shared" ca="1" si="72"/>
        <v>#NAME?</v>
      </c>
      <c r="AD209" t="e">
        <f t="shared" ca="1" si="68"/>
        <v>#NAME?</v>
      </c>
      <c r="AE209" t="e">
        <f t="shared" ca="1" si="69"/>
        <v>#NAME?</v>
      </c>
      <c r="AF209" t="e">
        <f t="shared" ca="1" si="70"/>
        <v>#NAME?</v>
      </c>
      <c r="AG209" t="e">
        <f t="shared" ca="1" si="71"/>
        <v>#NAME?</v>
      </c>
    </row>
    <row r="210" spans="9:33">
      <c r="I210" s="20" t="e">
        <f t="shared" ca="1" si="61"/>
        <v>#NAME?</v>
      </c>
      <c r="J210" s="20" t="e">
        <f t="shared" ca="1" si="62"/>
        <v>#NAME?</v>
      </c>
      <c r="K210" t="e">
        <f t="shared" ca="1" si="63"/>
        <v>#NAME?</v>
      </c>
      <c r="L210" t="e">
        <f t="shared" ca="1" si="64"/>
        <v>#NAME?</v>
      </c>
      <c r="N210" t="e">
        <f t="shared" ca="1" si="59"/>
        <v>#NAME?</v>
      </c>
      <c r="Y210" t="e">
        <f t="shared" ca="1" si="60"/>
        <v>#NAME?</v>
      </c>
      <c r="Z210" s="1" t="e">
        <f t="shared" ca="1" si="65"/>
        <v>#NAME?</v>
      </c>
      <c r="AA210" s="20" t="e">
        <f t="shared" ca="1" si="66"/>
        <v>#NAME?</v>
      </c>
      <c r="AB210" s="16" t="e">
        <f t="shared" ca="1" si="67"/>
        <v>#NAME?</v>
      </c>
      <c r="AC210" s="2" t="e">
        <f t="shared" ca="1" si="72"/>
        <v>#NAME?</v>
      </c>
      <c r="AD210" t="e">
        <f t="shared" ca="1" si="68"/>
        <v>#NAME?</v>
      </c>
      <c r="AE210" t="e">
        <f t="shared" ca="1" si="69"/>
        <v>#NAME?</v>
      </c>
      <c r="AF210" t="e">
        <f t="shared" ca="1" si="70"/>
        <v>#NAME?</v>
      </c>
      <c r="AG210" t="e">
        <f t="shared" ca="1" si="71"/>
        <v>#NAME?</v>
      </c>
    </row>
    <row r="211" spans="9:33">
      <c r="I211" s="20" t="e">
        <f t="shared" ca="1" si="61"/>
        <v>#NAME?</v>
      </c>
      <c r="J211" s="20" t="e">
        <f t="shared" ca="1" si="62"/>
        <v>#NAME?</v>
      </c>
      <c r="K211" t="e">
        <f t="shared" ca="1" si="63"/>
        <v>#NAME?</v>
      </c>
      <c r="L211" t="e">
        <f t="shared" ca="1" si="64"/>
        <v>#NAME?</v>
      </c>
      <c r="N211" t="e">
        <f t="shared" ca="1" si="59"/>
        <v>#NAME?</v>
      </c>
      <c r="Y211" t="e">
        <f t="shared" ca="1" si="60"/>
        <v>#NAME?</v>
      </c>
      <c r="Z211" s="1" t="e">
        <f t="shared" ca="1" si="65"/>
        <v>#NAME?</v>
      </c>
      <c r="AA211" s="20" t="e">
        <f t="shared" ca="1" si="66"/>
        <v>#NAME?</v>
      </c>
      <c r="AB211" s="16" t="e">
        <f t="shared" ca="1" si="67"/>
        <v>#NAME?</v>
      </c>
      <c r="AC211" s="2" t="e">
        <f t="shared" ca="1" si="72"/>
        <v>#NAME?</v>
      </c>
      <c r="AD211" t="e">
        <f t="shared" ca="1" si="68"/>
        <v>#NAME?</v>
      </c>
      <c r="AE211" t="e">
        <f t="shared" ca="1" si="69"/>
        <v>#NAME?</v>
      </c>
      <c r="AF211" t="e">
        <f t="shared" ca="1" si="70"/>
        <v>#NAME?</v>
      </c>
      <c r="AG211" t="e">
        <f t="shared" ca="1" si="71"/>
        <v>#NAME?</v>
      </c>
    </row>
    <row r="212" spans="9:33">
      <c r="I212" s="20" t="e">
        <f t="shared" ca="1" si="61"/>
        <v>#NAME?</v>
      </c>
      <c r="J212" s="20" t="e">
        <f t="shared" ca="1" si="62"/>
        <v>#NAME?</v>
      </c>
      <c r="K212" t="e">
        <f t="shared" ca="1" si="63"/>
        <v>#NAME?</v>
      </c>
      <c r="L212" t="e">
        <f t="shared" ca="1" si="64"/>
        <v>#NAME?</v>
      </c>
      <c r="N212" t="e">
        <f t="shared" ca="1" si="59"/>
        <v>#NAME?</v>
      </c>
      <c r="Y212" t="e">
        <f t="shared" ca="1" si="60"/>
        <v>#NAME?</v>
      </c>
      <c r="Z212" s="1" t="e">
        <f t="shared" ca="1" si="65"/>
        <v>#NAME?</v>
      </c>
      <c r="AA212" s="20" t="e">
        <f t="shared" ca="1" si="66"/>
        <v>#NAME?</v>
      </c>
      <c r="AB212" s="16" t="e">
        <f t="shared" ca="1" si="67"/>
        <v>#NAME?</v>
      </c>
      <c r="AC212" s="2" t="e">
        <f t="shared" ca="1" si="72"/>
        <v>#NAME?</v>
      </c>
      <c r="AD212" t="e">
        <f t="shared" ca="1" si="68"/>
        <v>#NAME?</v>
      </c>
      <c r="AE212" t="e">
        <f t="shared" ca="1" si="69"/>
        <v>#NAME?</v>
      </c>
      <c r="AF212" t="e">
        <f t="shared" ca="1" si="70"/>
        <v>#NAME?</v>
      </c>
      <c r="AG212" t="e">
        <f t="shared" ca="1" si="71"/>
        <v>#NAME?</v>
      </c>
    </row>
    <row r="213" spans="9:33">
      <c r="I213" s="20" t="e">
        <f t="shared" ca="1" si="61"/>
        <v>#NAME?</v>
      </c>
      <c r="J213" s="20" t="e">
        <f t="shared" ca="1" si="62"/>
        <v>#NAME?</v>
      </c>
      <c r="K213" t="e">
        <f t="shared" ca="1" si="63"/>
        <v>#NAME?</v>
      </c>
      <c r="L213" t="e">
        <f t="shared" ca="1" si="64"/>
        <v>#NAME?</v>
      </c>
      <c r="N213" t="e">
        <f t="shared" ca="1" si="59"/>
        <v>#NAME?</v>
      </c>
      <c r="Y213" t="e">
        <f t="shared" ca="1" si="60"/>
        <v>#NAME?</v>
      </c>
      <c r="Z213" s="1" t="e">
        <f t="shared" ca="1" si="65"/>
        <v>#NAME?</v>
      </c>
      <c r="AA213" s="20" t="e">
        <f t="shared" ca="1" si="66"/>
        <v>#NAME?</v>
      </c>
      <c r="AB213" s="16" t="e">
        <f t="shared" ca="1" si="67"/>
        <v>#NAME?</v>
      </c>
      <c r="AC213" s="2" t="e">
        <f t="shared" ca="1" si="72"/>
        <v>#NAME?</v>
      </c>
      <c r="AD213" t="e">
        <f t="shared" ca="1" si="68"/>
        <v>#NAME?</v>
      </c>
      <c r="AE213" t="e">
        <f t="shared" ca="1" si="69"/>
        <v>#NAME?</v>
      </c>
      <c r="AF213" t="e">
        <f t="shared" ca="1" si="70"/>
        <v>#NAME?</v>
      </c>
      <c r="AG213" t="e">
        <f t="shared" ca="1" si="71"/>
        <v>#NAME?</v>
      </c>
    </row>
    <row r="214" spans="9:33">
      <c r="I214" s="20" t="e">
        <f t="shared" ca="1" si="61"/>
        <v>#NAME?</v>
      </c>
      <c r="J214" s="20" t="e">
        <f t="shared" ca="1" si="62"/>
        <v>#NAME?</v>
      </c>
      <c r="K214" t="e">
        <f t="shared" ca="1" si="63"/>
        <v>#NAME?</v>
      </c>
      <c r="L214" t="e">
        <f t="shared" ca="1" si="64"/>
        <v>#NAME?</v>
      </c>
      <c r="N214" t="e">
        <f t="shared" ca="1" si="59"/>
        <v>#NAME?</v>
      </c>
      <c r="Y214" t="e">
        <f t="shared" ca="1" si="60"/>
        <v>#NAME?</v>
      </c>
      <c r="Z214" s="1" t="e">
        <f t="shared" ca="1" si="65"/>
        <v>#NAME?</v>
      </c>
      <c r="AA214" s="20" t="e">
        <f t="shared" ca="1" si="66"/>
        <v>#NAME?</v>
      </c>
      <c r="AB214" s="16" t="e">
        <f t="shared" ca="1" si="67"/>
        <v>#NAME?</v>
      </c>
      <c r="AC214" s="2" t="e">
        <f t="shared" ca="1" si="72"/>
        <v>#NAME?</v>
      </c>
      <c r="AD214" t="e">
        <f t="shared" ca="1" si="68"/>
        <v>#NAME?</v>
      </c>
      <c r="AE214" t="e">
        <f t="shared" ca="1" si="69"/>
        <v>#NAME?</v>
      </c>
      <c r="AF214" t="e">
        <f t="shared" ca="1" si="70"/>
        <v>#NAME?</v>
      </c>
      <c r="AG214" t="e">
        <f t="shared" ca="1" si="71"/>
        <v>#NAME?</v>
      </c>
    </row>
    <row r="215" spans="9:33">
      <c r="I215" s="20" t="e">
        <f t="shared" ca="1" si="61"/>
        <v>#NAME?</v>
      </c>
      <c r="J215" s="20" t="e">
        <f t="shared" ca="1" si="62"/>
        <v>#NAME?</v>
      </c>
      <c r="K215" t="e">
        <f t="shared" ca="1" si="63"/>
        <v>#NAME?</v>
      </c>
      <c r="L215" t="e">
        <f t="shared" ca="1" si="64"/>
        <v>#NAME?</v>
      </c>
      <c r="N215" t="e">
        <f t="shared" ca="1" si="59"/>
        <v>#NAME?</v>
      </c>
      <c r="Y215" t="e">
        <f t="shared" ca="1" si="60"/>
        <v>#NAME?</v>
      </c>
      <c r="Z215" s="1" t="e">
        <f t="shared" ca="1" si="65"/>
        <v>#NAME?</v>
      </c>
      <c r="AA215" s="20" t="e">
        <f t="shared" ca="1" si="66"/>
        <v>#NAME?</v>
      </c>
      <c r="AB215" s="16" t="e">
        <f t="shared" ca="1" si="67"/>
        <v>#NAME?</v>
      </c>
      <c r="AC215" s="2" t="e">
        <f t="shared" ca="1" si="72"/>
        <v>#NAME?</v>
      </c>
      <c r="AD215" t="e">
        <f t="shared" ca="1" si="68"/>
        <v>#NAME?</v>
      </c>
      <c r="AE215" t="e">
        <f t="shared" ca="1" si="69"/>
        <v>#NAME?</v>
      </c>
      <c r="AF215" t="e">
        <f t="shared" ca="1" si="70"/>
        <v>#NAME?</v>
      </c>
      <c r="AG215" t="e">
        <f t="shared" ca="1" si="71"/>
        <v>#NAME?</v>
      </c>
    </row>
    <row r="216" spans="9:33">
      <c r="I216" s="20" t="e">
        <f t="shared" ca="1" si="61"/>
        <v>#NAME?</v>
      </c>
      <c r="J216" s="20" t="e">
        <f t="shared" ca="1" si="62"/>
        <v>#NAME?</v>
      </c>
      <c r="K216" t="e">
        <f t="shared" ca="1" si="63"/>
        <v>#NAME?</v>
      </c>
      <c r="L216" t="e">
        <f t="shared" ca="1" si="64"/>
        <v>#NAME?</v>
      </c>
      <c r="N216" t="e">
        <f t="shared" ca="1" si="59"/>
        <v>#NAME?</v>
      </c>
      <c r="Y216" t="e">
        <f t="shared" ca="1" si="60"/>
        <v>#NAME?</v>
      </c>
      <c r="Z216" s="1" t="e">
        <f t="shared" ca="1" si="65"/>
        <v>#NAME?</v>
      </c>
      <c r="AA216" s="20" t="e">
        <f t="shared" ca="1" si="66"/>
        <v>#NAME?</v>
      </c>
      <c r="AB216" s="16" t="e">
        <f t="shared" ca="1" si="67"/>
        <v>#NAME?</v>
      </c>
      <c r="AC216" s="2" t="e">
        <f t="shared" ca="1" si="72"/>
        <v>#NAME?</v>
      </c>
      <c r="AD216" t="e">
        <f t="shared" ca="1" si="68"/>
        <v>#NAME?</v>
      </c>
      <c r="AE216" t="e">
        <f t="shared" ca="1" si="69"/>
        <v>#NAME?</v>
      </c>
      <c r="AF216" t="e">
        <f t="shared" ca="1" si="70"/>
        <v>#NAME?</v>
      </c>
      <c r="AG216" t="e">
        <f t="shared" ca="1" si="71"/>
        <v>#NAME?</v>
      </c>
    </row>
    <row r="217" spans="9:33">
      <c r="I217" s="20" t="e">
        <f t="shared" ca="1" si="61"/>
        <v>#NAME?</v>
      </c>
      <c r="J217" s="20" t="e">
        <f t="shared" ca="1" si="62"/>
        <v>#NAME?</v>
      </c>
      <c r="K217" t="e">
        <f t="shared" ca="1" si="63"/>
        <v>#NAME?</v>
      </c>
      <c r="L217" t="e">
        <f t="shared" ca="1" si="64"/>
        <v>#NAME?</v>
      </c>
      <c r="N217" t="e">
        <f t="shared" ca="1" si="59"/>
        <v>#NAME?</v>
      </c>
      <c r="Y217" t="e">
        <f t="shared" ca="1" si="60"/>
        <v>#NAME?</v>
      </c>
      <c r="Z217" s="1" t="e">
        <f t="shared" ca="1" si="65"/>
        <v>#NAME?</v>
      </c>
      <c r="AA217" s="20" t="e">
        <f t="shared" ca="1" si="66"/>
        <v>#NAME?</v>
      </c>
      <c r="AB217" s="16" t="e">
        <f t="shared" ca="1" si="67"/>
        <v>#NAME?</v>
      </c>
      <c r="AC217" s="2" t="e">
        <f t="shared" ca="1" si="72"/>
        <v>#NAME?</v>
      </c>
      <c r="AD217" t="e">
        <f t="shared" ca="1" si="68"/>
        <v>#NAME?</v>
      </c>
      <c r="AE217" t="e">
        <f t="shared" ca="1" si="69"/>
        <v>#NAME?</v>
      </c>
      <c r="AF217" t="e">
        <f t="shared" ca="1" si="70"/>
        <v>#NAME?</v>
      </c>
      <c r="AG217" t="e">
        <f t="shared" ca="1" si="71"/>
        <v>#NAME?</v>
      </c>
    </row>
    <row r="218" spans="9:33">
      <c r="I218" s="20" t="e">
        <f t="shared" ca="1" si="61"/>
        <v>#NAME?</v>
      </c>
      <c r="J218" s="20" t="e">
        <f t="shared" ca="1" si="62"/>
        <v>#NAME?</v>
      </c>
      <c r="K218" t="e">
        <f t="shared" ca="1" si="63"/>
        <v>#NAME?</v>
      </c>
      <c r="L218" t="e">
        <f t="shared" ca="1" si="64"/>
        <v>#NAME?</v>
      </c>
      <c r="N218" t="e">
        <f t="shared" ca="1" si="59"/>
        <v>#NAME?</v>
      </c>
      <c r="Y218" t="e">
        <f t="shared" ca="1" si="60"/>
        <v>#NAME?</v>
      </c>
      <c r="Z218" s="1" t="e">
        <f t="shared" ca="1" si="65"/>
        <v>#NAME?</v>
      </c>
      <c r="AA218" s="20" t="e">
        <f t="shared" ca="1" si="66"/>
        <v>#NAME?</v>
      </c>
      <c r="AB218" s="16" t="e">
        <f t="shared" ca="1" si="67"/>
        <v>#NAME?</v>
      </c>
      <c r="AC218" s="2" t="e">
        <f t="shared" ca="1" si="72"/>
        <v>#NAME?</v>
      </c>
      <c r="AD218" t="e">
        <f t="shared" ca="1" si="68"/>
        <v>#NAME?</v>
      </c>
      <c r="AE218" t="e">
        <f t="shared" ca="1" si="69"/>
        <v>#NAME?</v>
      </c>
      <c r="AF218" t="e">
        <f t="shared" ca="1" si="70"/>
        <v>#NAME?</v>
      </c>
      <c r="AG218" t="e">
        <f t="shared" ca="1" si="71"/>
        <v>#NAME?</v>
      </c>
    </row>
    <row r="219" spans="9:33">
      <c r="I219" s="20" t="e">
        <f t="shared" ca="1" si="61"/>
        <v>#NAME?</v>
      </c>
      <c r="J219" s="20" t="e">
        <f t="shared" ca="1" si="62"/>
        <v>#NAME?</v>
      </c>
      <c r="K219" t="e">
        <f t="shared" ca="1" si="63"/>
        <v>#NAME?</v>
      </c>
      <c r="L219" t="e">
        <f t="shared" ca="1" si="64"/>
        <v>#NAME?</v>
      </c>
      <c r="N219" t="e">
        <f t="shared" ca="1" si="59"/>
        <v>#NAME?</v>
      </c>
      <c r="Y219" t="e">
        <f t="shared" ca="1" si="60"/>
        <v>#NAME?</v>
      </c>
      <c r="Z219" s="1" t="e">
        <f t="shared" ca="1" si="65"/>
        <v>#NAME?</v>
      </c>
      <c r="AA219" s="20" t="e">
        <f t="shared" ca="1" si="66"/>
        <v>#NAME?</v>
      </c>
      <c r="AB219" s="16" t="e">
        <f t="shared" ca="1" si="67"/>
        <v>#NAME?</v>
      </c>
      <c r="AC219" s="2" t="e">
        <f t="shared" ca="1" si="72"/>
        <v>#NAME?</v>
      </c>
      <c r="AD219" t="e">
        <f t="shared" ca="1" si="68"/>
        <v>#NAME?</v>
      </c>
      <c r="AE219" t="e">
        <f t="shared" ca="1" si="69"/>
        <v>#NAME?</v>
      </c>
      <c r="AF219" t="e">
        <f t="shared" ca="1" si="70"/>
        <v>#NAME?</v>
      </c>
      <c r="AG219" t="e">
        <f t="shared" ca="1" si="71"/>
        <v>#NAME?</v>
      </c>
    </row>
    <row r="220" spans="9:33">
      <c r="I220" s="20" t="e">
        <f t="shared" ca="1" si="61"/>
        <v>#NAME?</v>
      </c>
      <c r="J220" s="20" t="e">
        <f t="shared" ca="1" si="62"/>
        <v>#NAME?</v>
      </c>
      <c r="K220" t="e">
        <f t="shared" ca="1" si="63"/>
        <v>#NAME?</v>
      </c>
      <c r="L220" t="e">
        <f t="shared" ca="1" si="64"/>
        <v>#NAME?</v>
      </c>
      <c r="N220" t="e">
        <f t="shared" ca="1" si="59"/>
        <v>#NAME?</v>
      </c>
      <c r="Y220" t="e">
        <f t="shared" ca="1" si="60"/>
        <v>#NAME?</v>
      </c>
      <c r="Z220" s="1" t="e">
        <f t="shared" ca="1" si="65"/>
        <v>#NAME?</v>
      </c>
      <c r="AA220" s="20" t="e">
        <f t="shared" ca="1" si="66"/>
        <v>#NAME?</v>
      </c>
      <c r="AB220" s="16" t="e">
        <f t="shared" ca="1" si="67"/>
        <v>#NAME?</v>
      </c>
      <c r="AC220" s="2" t="e">
        <f t="shared" ca="1" si="72"/>
        <v>#NAME?</v>
      </c>
      <c r="AD220" t="e">
        <f t="shared" ca="1" si="68"/>
        <v>#NAME?</v>
      </c>
      <c r="AE220" t="e">
        <f t="shared" ca="1" si="69"/>
        <v>#NAME?</v>
      </c>
      <c r="AF220" t="e">
        <f t="shared" ca="1" si="70"/>
        <v>#NAME?</v>
      </c>
      <c r="AG220" t="e">
        <f t="shared" ca="1" si="71"/>
        <v>#NAME?</v>
      </c>
    </row>
    <row r="221" spans="9:33">
      <c r="I221" s="20" t="e">
        <f t="shared" ca="1" si="61"/>
        <v>#NAME?</v>
      </c>
      <c r="J221" s="20" t="e">
        <f t="shared" ca="1" si="62"/>
        <v>#NAME?</v>
      </c>
      <c r="K221" t="e">
        <f t="shared" ca="1" si="63"/>
        <v>#NAME?</v>
      </c>
      <c r="L221" t="e">
        <f t="shared" ca="1" si="64"/>
        <v>#NAME?</v>
      </c>
      <c r="N221" t="e">
        <f t="shared" ca="1" si="59"/>
        <v>#NAME?</v>
      </c>
      <c r="Y221" t="e">
        <f t="shared" ca="1" si="60"/>
        <v>#NAME?</v>
      </c>
      <c r="Z221" s="1" t="e">
        <f t="shared" ca="1" si="65"/>
        <v>#NAME?</v>
      </c>
      <c r="AA221" s="20" t="e">
        <f t="shared" ca="1" si="66"/>
        <v>#NAME?</v>
      </c>
      <c r="AB221" s="16" t="e">
        <f t="shared" ca="1" si="67"/>
        <v>#NAME?</v>
      </c>
      <c r="AC221" s="2" t="e">
        <f t="shared" ca="1" si="72"/>
        <v>#NAME?</v>
      </c>
      <c r="AD221" t="e">
        <f t="shared" ca="1" si="68"/>
        <v>#NAME?</v>
      </c>
      <c r="AE221" t="e">
        <f t="shared" ca="1" si="69"/>
        <v>#NAME?</v>
      </c>
      <c r="AF221" t="e">
        <f t="shared" ca="1" si="70"/>
        <v>#NAME?</v>
      </c>
      <c r="AG221" t="e">
        <f t="shared" ca="1" si="71"/>
        <v>#NAME?</v>
      </c>
    </row>
    <row r="222" spans="9:33">
      <c r="I222" s="20" t="e">
        <f t="shared" ca="1" si="61"/>
        <v>#NAME?</v>
      </c>
      <c r="J222" s="20" t="e">
        <f t="shared" ca="1" si="62"/>
        <v>#NAME?</v>
      </c>
      <c r="K222" t="e">
        <f t="shared" ca="1" si="63"/>
        <v>#NAME?</v>
      </c>
      <c r="L222" t="e">
        <f t="shared" ca="1" si="64"/>
        <v>#NAME?</v>
      </c>
      <c r="N222" t="e">
        <f t="shared" ca="1" si="59"/>
        <v>#NAME?</v>
      </c>
      <c r="Y222" t="e">
        <f t="shared" ca="1" si="60"/>
        <v>#NAME?</v>
      </c>
      <c r="Z222" s="1" t="e">
        <f t="shared" ca="1" si="65"/>
        <v>#NAME?</v>
      </c>
      <c r="AA222" s="20" t="e">
        <f t="shared" ca="1" si="66"/>
        <v>#NAME?</v>
      </c>
      <c r="AB222" s="16" t="e">
        <f t="shared" ca="1" si="67"/>
        <v>#NAME?</v>
      </c>
      <c r="AC222" s="2" t="e">
        <f t="shared" ca="1" si="72"/>
        <v>#NAME?</v>
      </c>
      <c r="AD222" t="e">
        <f t="shared" ca="1" si="68"/>
        <v>#NAME?</v>
      </c>
      <c r="AE222" t="e">
        <f t="shared" ca="1" si="69"/>
        <v>#NAME?</v>
      </c>
      <c r="AF222" t="e">
        <f t="shared" ca="1" si="70"/>
        <v>#NAME?</v>
      </c>
      <c r="AG222" t="e">
        <f t="shared" ca="1" si="71"/>
        <v>#NAME?</v>
      </c>
    </row>
    <row r="223" spans="9:33">
      <c r="I223" s="20" t="e">
        <f t="shared" ca="1" si="61"/>
        <v>#NAME?</v>
      </c>
      <c r="J223" s="20" t="e">
        <f t="shared" ca="1" si="62"/>
        <v>#NAME?</v>
      </c>
      <c r="K223" t="e">
        <f t="shared" ca="1" si="63"/>
        <v>#NAME?</v>
      </c>
      <c r="L223" t="e">
        <f t="shared" ca="1" si="64"/>
        <v>#NAME?</v>
      </c>
      <c r="N223" t="e">
        <f t="shared" ca="1" si="59"/>
        <v>#NAME?</v>
      </c>
      <c r="Y223" t="e">
        <f t="shared" ca="1" si="60"/>
        <v>#NAME?</v>
      </c>
      <c r="Z223" s="1" t="e">
        <f t="shared" ca="1" si="65"/>
        <v>#NAME?</v>
      </c>
      <c r="AA223" s="20" t="e">
        <f t="shared" ca="1" si="66"/>
        <v>#NAME?</v>
      </c>
      <c r="AB223" s="16" t="e">
        <f t="shared" ca="1" si="67"/>
        <v>#NAME?</v>
      </c>
      <c r="AC223" s="2" t="e">
        <f t="shared" ca="1" si="72"/>
        <v>#NAME?</v>
      </c>
      <c r="AD223" t="e">
        <f t="shared" ca="1" si="68"/>
        <v>#NAME?</v>
      </c>
      <c r="AE223" t="e">
        <f t="shared" ca="1" si="69"/>
        <v>#NAME?</v>
      </c>
      <c r="AF223" t="e">
        <f t="shared" ca="1" si="70"/>
        <v>#NAME?</v>
      </c>
      <c r="AG223" t="e">
        <f t="shared" ca="1" si="71"/>
        <v>#NAME?</v>
      </c>
    </row>
    <row r="224" spans="9:33">
      <c r="I224" s="20" t="e">
        <f t="shared" ca="1" si="61"/>
        <v>#NAME?</v>
      </c>
      <c r="J224" s="20" t="e">
        <f t="shared" ca="1" si="62"/>
        <v>#NAME?</v>
      </c>
      <c r="K224" t="e">
        <f t="shared" ca="1" si="63"/>
        <v>#NAME?</v>
      </c>
      <c r="L224" t="e">
        <f t="shared" ca="1" si="64"/>
        <v>#NAME?</v>
      </c>
      <c r="N224" t="e">
        <f t="shared" ca="1" si="59"/>
        <v>#NAME?</v>
      </c>
      <c r="Y224" t="e">
        <f t="shared" ca="1" si="60"/>
        <v>#NAME?</v>
      </c>
      <c r="Z224" s="1" t="e">
        <f t="shared" ca="1" si="65"/>
        <v>#NAME?</v>
      </c>
      <c r="AA224" s="20" t="e">
        <f t="shared" ca="1" si="66"/>
        <v>#NAME?</v>
      </c>
      <c r="AB224" s="16" t="e">
        <f t="shared" ca="1" si="67"/>
        <v>#NAME?</v>
      </c>
      <c r="AC224" s="2" t="e">
        <f t="shared" ca="1" si="72"/>
        <v>#NAME?</v>
      </c>
      <c r="AD224" t="e">
        <f t="shared" ca="1" si="68"/>
        <v>#NAME?</v>
      </c>
      <c r="AE224" t="e">
        <f t="shared" ca="1" si="69"/>
        <v>#NAME?</v>
      </c>
      <c r="AF224" t="e">
        <f t="shared" ca="1" si="70"/>
        <v>#NAME?</v>
      </c>
      <c r="AG224" t="e">
        <f t="shared" ca="1" si="71"/>
        <v>#NAME?</v>
      </c>
    </row>
    <row r="225" spans="9:33">
      <c r="I225" s="20" t="e">
        <f t="shared" ca="1" si="61"/>
        <v>#NAME?</v>
      </c>
      <c r="J225" s="20" t="e">
        <f t="shared" ca="1" si="62"/>
        <v>#NAME?</v>
      </c>
      <c r="K225" t="e">
        <f t="shared" ca="1" si="63"/>
        <v>#NAME?</v>
      </c>
      <c r="L225" t="e">
        <f t="shared" ca="1" si="64"/>
        <v>#NAME?</v>
      </c>
      <c r="N225" t="e">
        <f t="shared" ca="1" si="59"/>
        <v>#NAME?</v>
      </c>
      <c r="Y225" t="e">
        <f t="shared" ca="1" si="60"/>
        <v>#NAME?</v>
      </c>
      <c r="Z225" s="1" t="e">
        <f t="shared" ca="1" si="65"/>
        <v>#NAME?</v>
      </c>
      <c r="AA225" s="20" t="e">
        <f t="shared" ca="1" si="66"/>
        <v>#NAME?</v>
      </c>
      <c r="AB225" s="16" t="e">
        <f t="shared" ca="1" si="67"/>
        <v>#NAME?</v>
      </c>
      <c r="AC225" s="2" t="e">
        <f t="shared" ca="1" si="72"/>
        <v>#NAME?</v>
      </c>
      <c r="AD225" t="e">
        <f t="shared" ca="1" si="68"/>
        <v>#NAME?</v>
      </c>
      <c r="AE225" t="e">
        <f t="shared" ca="1" si="69"/>
        <v>#NAME?</v>
      </c>
      <c r="AF225" t="e">
        <f t="shared" ca="1" si="70"/>
        <v>#NAME?</v>
      </c>
      <c r="AG225" t="e">
        <f t="shared" ca="1" si="71"/>
        <v>#NAME?</v>
      </c>
    </row>
    <row r="226" spans="9:33">
      <c r="I226" s="20" t="e">
        <f t="shared" ca="1" si="61"/>
        <v>#NAME?</v>
      </c>
      <c r="J226" s="20" t="e">
        <f t="shared" ca="1" si="62"/>
        <v>#NAME?</v>
      </c>
      <c r="K226" t="e">
        <f t="shared" ca="1" si="63"/>
        <v>#NAME?</v>
      </c>
      <c r="L226" t="e">
        <f t="shared" ca="1" si="64"/>
        <v>#NAME?</v>
      </c>
      <c r="N226" t="e">
        <f t="shared" ca="1" si="59"/>
        <v>#NAME?</v>
      </c>
      <c r="Y226" t="e">
        <f t="shared" ca="1" si="60"/>
        <v>#NAME?</v>
      </c>
      <c r="Z226" s="1" t="e">
        <f t="shared" ca="1" si="65"/>
        <v>#NAME?</v>
      </c>
      <c r="AA226" s="20" t="e">
        <f t="shared" ca="1" si="66"/>
        <v>#NAME?</v>
      </c>
      <c r="AB226" s="16" t="e">
        <f t="shared" ca="1" si="67"/>
        <v>#NAME?</v>
      </c>
      <c r="AC226" s="2" t="e">
        <f t="shared" ca="1" si="72"/>
        <v>#NAME?</v>
      </c>
      <c r="AD226" t="e">
        <f t="shared" ca="1" si="68"/>
        <v>#NAME?</v>
      </c>
      <c r="AE226" t="e">
        <f t="shared" ca="1" si="69"/>
        <v>#NAME?</v>
      </c>
      <c r="AF226" t="e">
        <f t="shared" ca="1" si="70"/>
        <v>#NAME?</v>
      </c>
      <c r="AG226" t="e">
        <f t="shared" ca="1" si="71"/>
        <v>#NAME?</v>
      </c>
    </row>
    <row r="227" spans="9:33">
      <c r="I227" s="20" t="e">
        <f t="shared" ca="1" si="61"/>
        <v>#NAME?</v>
      </c>
      <c r="J227" s="20" t="e">
        <f t="shared" ca="1" si="62"/>
        <v>#NAME?</v>
      </c>
      <c r="K227" t="e">
        <f t="shared" ca="1" si="63"/>
        <v>#NAME?</v>
      </c>
      <c r="L227" t="e">
        <f t="shared" ca="1" si="64"/>
        <v>#NAME?</v>
      </c>
      <c r="N227" t="e">
        <f t="shared" ca="1" si="59"/>
        <v>#NAME?</v>
      </c>
      <c r="Y227" t="e">
        <f t="shared" ca="1" si="60"/>
        <v>#NAME?</v>
      </c>
      <c r="Z227" s="1" t="e">
        <f t="shared" ca="1" si="65"/>
        <v>#NAME?</v>
      </c>
      <c r="AA227" s="20" t="e">
        <f t="shared" ca="1" si="66"/>
        <v>#NAME?</v>
      </c>
      <c r="AB227" s="16" t="e">
        <f t="shared" ca="1" si="67"/>
        <v>#NAME?</v>
      </c>
      <c r="AC227" s="2" t="e">
        <f t="shared" ca="1" si="72"/>
        <v>#NAME?</v>
      </c>
      <c r="AD227" t="e">
        <f t="shared" ca="1" si="68"/>
        <v>#NAME?</v>
      </c>
      <c r="AE227" t="e">
        <f t="shared" ca="1" si="69"/>
        <v>#NAME?</v>
      </c>
      <c r="AF227" t="e">
        <f t="shared" ca="1" si="70"/>
        <v>#NAME?</v>
      </c>
      <c r="AG227" t="e">
        <f t="shared" ca="1" si="71"/>
        <v>#NAME?</v>
      </c>
    </row>
    <row r="228" spans="9:33">
      <c r="I228" s="20" t="e">
        <f t="shared" ca="1" si="61"/>
        <v>#NAME?</v>
      </c>
      <c r="J228" s="20" t="e">
        <f t="shared" ca="1" si="62"/>
        <v>#NAME?</v>
      </c>
      <c r="K228" t="e">
        <f t="shared" ca="1" si="63"/>
        <v>#NAME?</v>
      </c>
      <c r="L228" t="e">
        <f t="shared" ca="1" si="64"/>
        <v>#NAME?</v>
      </c>
      <c r="N228" t="e">
        <f t="shared" ca="1" si="59"/>
        <v>#NAME?</v>
      </c>
      <c r="Y228" t="e">
        <f t="shared" ca="1" si="60"/>
        <v>#NAME?</v>
      </c>
      <c r="Z228" s="1" t="e">
        <f t="shared" ca="1" si="65"/>
        <v>#NAME?</v>
      </c>
      <c r="AA228" s="20" t="e">
        <f t="shared" ca="1" si="66"/>
        <v>#NAME?</v>
      </c>
      <c r="AB228" s="16" t="e">
        <f t="shared" ca="1" si="67"/>
        <v>#NAME?</v>
      </c>
      <c r="AC228" s="2" t="e">
        <f t="shared" ca="1" si="72"/>
        <v>#NAME?</v>
      </c>
      <c r="AD228" t="e">
        <f t="shared" ca="1" si="68"/>
        <v>#NAME?</v>
      </c>
      <c r="AE228" t="e">
        <f t="shared" ca="1" si="69"/>
        <v>#NAME?</v>
      </c>
      <c r="AF228" t="e">
        <f t="shared" ca="1" si="70"/>
        <v>#NAME?</v>
      </c>
      <c r="AG228" t="e">
        <f t="shared" ca="1" si="71"/>
        <v>#NAME?</v>
      </c>
    </row>
    <row r="229" spans="9:33">
      <c r="I229" s="20" t="e">
        <f t="shared" ca="1" si="61"/>
        <v>#NAME?</v>
      </c>
      <c r="J229" s="20" t="e">
        <f t="shared" ca="1" si="62"/>
        <v>#NAME?</v>
      </c>
      <c r="K229" t="e">
        <f t="shared" ca="1" si="63"/>
        <v>#NAME?</v>
      </c>
      <c r="L229" t="e">
        <f t="shared" ca="1" si="64"/>
        <v>#NAME?</v>
      </c>
      <c r="N229" t="e">
        <f t="shared" ca="1" si="59"/>
        <v>#NAME?</v>
      </c>
      <c r="Y229" t="e">
        <f t="shared" ca="1" si="60"/>
        <v>#NAME?</v>
      </c>
      <c r="Z229" s="1" t="e">
        <f t="shared" ca="1" si="65"/>
        <v>#NAME?</v>
      </c>
      <c r="AA229" s="20" t="e">
        <f t="shared" ca="1" si="66"/>
        <v>#NAME?</v>
      </c>
      <c r="AB229" s="16" t="e">
        <f t="shared" ca="1" si="67"/>
        <v>#NAME?</v>
      </c>
      <c r="AC229" s="2" t="e">
        <f t="shared" ca="1" si="72"/>
        <v>#NAME?</v>
      </c>
      <c r="AD229" t="e">
        <f t="shared" ca="1" si="68"/>
        <v>#NAME?</v>
      </c>
      <c r="AE229" t="e">
        <f t="shared" ca="1" si="69"/>
        <v>#NAME?</v>
      </c>
      <c r="AF229" t="e">
        <f t="shared" ca="1" si="70"/>
        <v>#NAME?</v>
      </c>
      <c r="AG229" t="e">
        <f t="shared" ca="1" si="71"/>
        <v>#NAME?</v>
      </c>
    </row>
    <row r="230" spans="9:33">
      <c r="I230" s="20" t="e">
        <f t="shared" ca="1" si="61"/>
        <v>#NAME?</v>
      </c>
      <c r="J230" s="20" t="e">
        <f t="shared" ca="1" si="62"/>
        <v>#NAME?</v>
      </c>
      <c r="K230" t="e">
        <f t="shared" ca="1" si="63"/>
        <v>#NAME?</v>
      </c>
      <c r="L230" t="e">
        <f t="shared" ca="1" si="64"/>
        <v>#NAME?</v>
      </c>
      <c r="N230" t="e">
        <f t="shared" ca="1" si="59"/>
        <v>#NAME?</v>
      </c>
      <c r="Y230" t="e">
        <f t="shared" ca="1" si="60"/>
        <v>#NAME?</v>
      </c>
      <c r="Z230" s="1" t="e">
        <f t="shared" ca="1" si="65"/>
        <v>#NAME?</v>
      </c>
      <c r="AA230" s="20" t="e">
        <f t="shared" ca="1" si="66"/>
        <v>#NAME?</v>
      </c>
      <c r="AB230" s="16" t="e">
        <f t="shared" ca="1" si="67"/>
        <v>#NAME?</v>
      </c>
      <c r="AC230" s="2" t="e">
        <f t="shared" ca="1" si="72"/>
        <v>#NAME?</v>
      </c>
      <c r="AD230" t="e">
        <f t="shared" ca="1" si="68"/>
        <v>#NAME?</v>
      </c>
      <c r="AE230" t="e">
        <f t="shared" ca="1" si="69"/>
        <v>#NAME?</v>
      </c>
      <c r="AF230" t="e">
        <f t="shared" ca="1" si="70"/>
        <v>#NAME?</v>
      </c>
      <c r="AG230" t="e">
        <f t="shared" ca="1" si="71"/>
        <v>#NAME?</v>
      </c>
    </row>
    <row r="231" spans="9:33">
      <c r="I231" s="20" t="e">
        <f t="shared" ca="1" si="61"/>
        <v>#NAME?</v>
      </c>
      <c r="J231" s="20" t="e">
        <f t="shared" ca="1" si="62"/>
        <v>#NAME?</v>
      </c>
      <c r="K231" t="e">
        <f t="shared" ca="1" si="63"/>
        <v>#NAME?</v>
      </c>
      <c r="L231" t="e">
        <f t="shared" ca="1" si="64"/>
        <v>#NAME?</v>
      </c>
      <c r="N231" t="e">
        <f t="shared" ca="1" si="59"/>
        <v>#NAME?</v>
      </c>
      <c r="Y231" t="e">
        <f t="shared" ca="1" si="60"/>
        <v>#NAME?</v>
      </c>
      <c r="Z231" s="1" t="e">
        <f t="shared" ca="1" si="65"/>
        <v>#NAME?</v>
      </c>
      <c r="AA231" s="20" t="e">
        <f t="shared" ca="1" si="66"/>
        <v>#NAME?</v>
      </c>
      <c r="AB231" s="16" t="e">
        <f t="shared" ca="1" si="67"/>
        <v>#NAME?</v>
      </c>
      <c r="AC231" s="2" t="e">
        <f t="shared" ca="1" si="72"/>
        <v>#NAME?</v>
      </c>
      <c r="AD231" t="e">
        <f t="shared" ca="1" si="68"/>
        <v>#NAME?</v>
      </c>
      <c r="AE231" t="e">
        <f t="shared" ca="1" si="69"/>
        <v>#NAME?</v>
      </c>
      <c r="AF231" t="e">
        <f t="shared" ca="1" si="70"/>
        <v>#NAME?</v>
      </c>
      <c r="AG231" t="e">
        <f t="shared" ca="1" si="71"/>
        <v>#NAME?</v>
      </c>
    </row>
    <row r="232" spans="9:33">
      <c r="I232" s="20" t="e">
        <f t="shared" ca="1" si="61"/>
        <v>#NAME?</v>
      </c>
      <c r="J232" s="20" t="e">
        <f t="shared" ca="1" si="62"/>
        <v>#NAME?</v>
      </c>
      <c r="K232" t="e">
        <f t="shared" ca="1" si="63"/>
        <v>#NAME?</v>
      </c>
      <c r="L232" t="e">
        <f t="shared" ca="1" si="64"/>
        <v>#NAME?</v>
      </c>
      <c r="N232" t="e">
        <f t="shared" ca="1" si="59"/>
        <v>#NAME?</v>
      </c>
      <c r="Y232" t="e">
        <f t="shared" ca="1" si="60"/>
        <v>#NAME?</v>
      </c>
      <c r="Z232" s="1" t="e">
        <f t="shared" ca="1" si="65"/>
        <v>#NAME?</v>
      </c>
      <c r="AA232" s="20" t="e">
        <f t="shared" ca="1" si="66"/>
        <v>#NAME?</v>
      </c>
      <c r="AB232" s="16" t="e">
        <f t="shared" ca="1" si="67"/>
        <v>#NAME?</v>
      </c>
      <c r="AC232" s="2" t="e">
        <f t="shared" ca="1" si="72"/>
        <v>#NAME?</v>
      </c>
      <c r="AD232" t="e">
        <f t="shared" ca="1" si="68"/>
        <v>#NAME?</v>
      </c>
      <c r="AE232" t="e">
        <f t="shared" ca="1" si="69"/>
        <v>#NAME?</v>
      </c>
      <c r="AF232" t="e">
        <f t="shared" ca="1" si="70"/>
        <v>#NAME?</v>
      </c>
      <c r="AG232" t="e">
        <f t="shared" ca="1" si="71"/>
        <v>#NAME?</v>
      </c>
    </row>
    <row r="233" spans="9:33">
      <c r="I233" s="20" t="e">
        <f t="shared" ca="1" si="61"/>
        <v>#NAME?</v>
      </c>
      <c r="J233" s="20" t="e">
        <f t="shared" ca="1" si="62"/>
        <v>#NAME?</v>
      </c>
      <c r="K233" t="e">
        <f t="shared" ca="1" si="63"/>
        <v>#NAME?</v>
      </c>
      <c r="L233" t="e">
        <f t="shared" ca="1" si="64"/>
        <v>#NAME?</v>
      </c>
      <c r="N233" t="e">
        <f t="shared" ca="1" si="59"/>
        <v>#NAME?</v>
      </c>
      <c r="Y233" t="e">
        <f t="shared" ca="1" si="60"/>
        <v>#NAME?</v>
      </c>
      <c r="Z233" s="1" t="e">
        <f t="shared" ca="1" si="65"/>
        <v>#NAME?</v>
      </c>
      <c r="AA233" s="20" t="e">
        <f t="shared" ca="1" si="66"/>
        <v>#NAME?</v>
      </c>
      <c r="AB233" s="16" t="e">
        <f t="shared" ca="1" si="67"/>
        <v>#NAME?</v>
      </c>
      <c r="AC233" s="2" t="e">
        <f t="shared" ca="1" si="72"/>
        <v>#NAME?</v>
      </c>
      <c r="AD233" t="e">
        <f t="shared" ca="1" si="68"/>
        <v>#NAME?</v>
      </c>
      <c r="AE233" t="e">
        <f t="shared" ca="1" si="69"/>
        <v>#NAME?</v>
      </c>
      <c r="AF233" t="e">
        <f t="shared" ca="1" si="70"/>
        <v>#NAME?</v>
      </c>
      <c r="AG233" t="e">
        <f t="shared" ca="1" si="71"/>
        <v>#NAME?</v>
      </c>
    </row>
    <row r="234" spans="9:33">
      <c r="I234" s="20" t="e">
        <f t="shared" ca="1" si="61"/>
        <v>#NAME?</v>
      </c>
      <c r="J234" s="20" t="e">
        <f t="shared" ca="1" si="62"/>
        <v>#NAME?</v>
      </c>
      <c r="K234" t="e">
        <f t="shared" ca="1" si="63"/>
        <v>#NAME?</v>
      </c>
      <c r="L234" t="e">
        <f t="shared" ca="1" si="64"/>
        <v>#NAME?</v>
      </c>
      <c r="N234" t="e">
        <f t="shared" ca="1" si="59"/>
        <v>#NAME?</v>
      </c>
      <c r="Y234" t="e">
        <f t="shared" ca="1" si="60"/>
        <v>#NAME?</v>
      </c>
      <c r="Z234" s="1" t="e">
        <f t="shared" ca="1" si="65"/>
        <v>#NAME?</v>
      </c>
      <c r="AA234" s="20" t="e">
        <f t="shared" ca="1" si="66"/>
        <v>#NAME?</v>
      </c>
      <c r="AB234" s="16" t="e">
        <f t="shared" ca="1" si="67"/>
        <v>#NAME?</v>
      </c>
      <c r="AC234" s="2" t="e">
        <f t="shared" ca="1" si="72"/>
        <v>#NAME?</v>
      </c>
      <c r="AD234" t="e">
        <f t="shared" ca="1" si="68"/>
        <v>#NAME?</v>
      </c>
      <c r="AE234" t="e">
        <f t="shared" ca="1" si="69"/>
        <v>#NAME?</v>
      </c>
      <c r="AF234" t="e">
        <f t="shared" ca="1" si="70"/>
        <v>#NAME?</v>
      </c>
      <c r="AG234" t="e">
        <f t="shared" ca="1" si="71"/>
        <v>#NAME?</v>
      </c>
    </row>
    <row r="235" spans="9:33">
      <c r="I235" s="20" t="e">
        <f t="shared" ca="1" si="61"/>
        <v>#NAME?</v>
      </c>
      <c r="J235" s="20" t="e">
        <f t="shared" ca="1" si="62"/>
        <v>#NAME?</v>
      </c>
      <c r="K235" t="e">
        <f t="shared" ca="1" si="63"/>
        <v>#NAME?</v>
      </c>
      <c r="L235" t="e">
        <f t="shared" ca="1" si="64"/>
        <v>#NAME?</v>
      </c>
      <c r="N235" t="e">
        <f t="shared" ca="1" si="59"/>
        <v>#NAME?</v>
      </c>
      <c r="Y235" t="e">
        <f t="shared" ca="1" si="60"/>
        <v>#NAME?</v>
      </c>
      <c r="Z235" s="1" t="e">
        <f t="shared" ca="1" si="65"/>
        <v>#NAME?</v>
      </c>
      <c r="AA235" s="20" t="e">
        <f t="shared" ca="1" si="66"/>
        <v>#NAME?</v>
      </c>
      <c r="AB235" s="16" t="e">
        <f t="shared" ca="1" si="67"/>
        <v>#NAME?</v>
      </c>
      <c r="AC235" s="2" t="e">
        <f t="shared" ca="1" si="72"/>
        <v>#NAME?</v>
      </c>
      <c r="AD235" t="e">
        <f t="shared" ca="1" si="68"/>
        <v>#NAME?</v>
      </c>
      <c r="AE235" t="e">
        <f t="shared" ca="1" si="69"/>
        <v>#NAME?</v>
      </c>
      <c r="AF235" t="e">
        <f t="shared" ca="1" si="70"/>
        <v>#NAME?</v>
      </c>
      <c r="AG235" t="e">
        <f t="shared" ca="1" si="71"/>
        <v>#NAME?</v>
      </c>
    </row>
    <row r="236" spans="9:33">
      <c r="I236" s="20" t="e">
        <f t="shared" ca="1" si="61"/>
        <v>#NAME?</v>
      </c>
      <c r="J236" s="20" t="e">
        <f t="shared" ca="1" si="62"/>
        <v>#NAME?</v>
      </c>
      <c r="K236" t="e">
        <f t="shared" ca="1" si="63"/>
        <v>#NAME?</v>
      </c>
      <c r="L236" t="e">
        <f t="shared" ca="1" si="64"/>
        <v>#NAME?</v>
      </c>
      <c r="N236" t="e">
        <f t="shared" ca="1" si="59"/>
        <v>#NAME?</v>
      </c>
      <c r="Y236" t="e">
        <f t="shared" ca="1" si="60"/>
        <v>#NAME?</v>
      </c>
      <c r="Z236" s="1" t="e">
        <f t="shared" ca="1" si="65"/>
        <v>#NAME?</v>
      </c>
      <c r="AA236" s="20" t="e">
        <f t="shared" ca="1" si="66"/>
        <v>#NAME?</v>
      </c>
      <c r="AB236" s="16" t="e">
        <f t="shared" ca="1" si="67"/>
        <v>#NAME?</v>
      </c>
      <c r="AC236" s="2" t="e">
        <f t="shared" ca="1" si="72"/>
        <v>#NAME?</v>
      </c>
      <c r="AD236" t="e">
        <f t="shared" ca="1" si="68"/>
        <v>#NAME?</v>
      </c>
      <c r="AE236" t="e">
        <f t="shared" ca="1" si="69"/>
        <v>#NAME?</v>
      </c>
      <c r="AF236" t="e">
        <f t="shared" ca="1" si="70"/>
        <v>#NAME?</v>
      </c>
      <c r="AG236" t="e">
        <f t="shared" ca="1" si="71"/>
        <v>#NAME?</v>
      </c>
    </row>
    <row r="237" spans="9:33">
      <c r="I237" s="20" t="e">
        <f t="shared" ca="1" si="61"/>
        <v>#NAME?</v>
      </c>
      <c r="J237" s="20" t="e">
        <f t="shared" ca="1" si="62"/>
        <v>#NAME?</v>
      </c>
      <c r="K237" t="e">
        <f t="shared" ca="1" si="63"/>
        <v>#NAME?</v>
      </c>
      <c r="L237" t="e">
        <f t="shared" ca="1" si="64"/>
        <v>#NAME?</v>
      </c>
      <c r="N237" t="e">
        <f t="shared" ca="1" si="59"/>
        <v>#NAME?</v>
      </c>
      <c r="Y237" t="e">
        <f t="shared" ca="1" si="60"/>
        <v>#NAME?</v>
      </c>
      <c r="Z237" s="1" t="e">
        <f t="shared" ca="1" si="65"/>
        <v>#NAME?</v>
      </c>
      <c r="AA237" s="20" t="e">
        <f t="shared" ca="1" si="66"/>
        <v>#NAME?</v>
      </c>
      <c r="AB237" s="16" t="e">
        <f t="shared" ca="1" si="67"/>
        <v>#NAME?</v>
      </c>
      <c r="AC237" s="2" t="e">
        <f t="shared" ca="1" si="72"/>
        <v>#NAME?</v>
      </c>
      <c r="AD237" t="e">
        <f t="shared" ca="1" si="68"/>
        <v>#NAME?</v>
      </c>
      <c r="AE237" t="e">
        <f t="shared" ca="1" si="69"/>
        <v>#NAME?</v>
      </c>
      <c r="AF237" t="e">
        <f t="shared" ca="1" si="70"/>
        <v>#NAME?</v>
      </c>
      <c r="AG237" t="e">
        <f t="shared" ca="1" si="71"/>
        <v>#NAME?</v>
      </c>
    </row>
    <row r="238" spans="9:33">
      <c r="I238" s="20" t="e">
        <f t="shared" ca="1" si="61"/>
        <v>#NAME?</v>
      </c>
      <c r="J238" s="20" t="e">
        <f t="shared" ca="1" si="62"/>
        <v>#NAME?</v>
      </c>
      <c r="K238" t="e">
        <f t="shared" ca="1" si="63"/>
        <v>#NAME?</v>
      </c>
      <c r="L238" t="e">
        <f t="shared" ca="1" si="64"/>
        <v>#NAME?</v>
      </c>
      <c r="N238" t="e">
        <f t="shared" ca="1" si="59"/>
        <v>#NAME?</v>
      </c>
      <c r="Y238" t="e">
        <f t="shared" ca="1" si="60"/>
        <v>#NAME?</v>
      </c>
      <c r="Z238" s="1" t="e">
        <f t="shared" ca="1" si="65"/>
        <v>#NAME?</v>
      </c>
      <c r="AA238" s="20" t="e">
        <f t="shared" ca="1" si="66"/>
        <v>#NAME?</v>
      </c>
      <c r="AB238" s="16" t="e">
        <f t="shared" ca="1" si="67"/>
        <v>#NAME?</v>
      </c>
      <c r="AC238" s="2" t="e">
        <f t="shared" ca="1" si="72"/>
        <v>#NAME?</v>
      </c>
      <c r="AD238" t="e">
        <f t="shared" ca="1" si="68"/>
        <v>#NAME?</v>
      </c>
      <c r="AE238" t="e">
        <f t="shared" ca="1" si="69"/>
        <v>#NAME?</v>
      </c>
      <c r="AF238" t="e">
        <f t="shared" ca="1" si="70"/>
        <v>#NAME?</v>
      </c>
      <c r="AG238" t="e">
        <f t="shared" ca="1" si="71"/>
        <v>#NAME?</v>
      </c>
    </row>
    <row r="239" spans="9:33">
      <c r="I239" s="20" t="e">
        <f t="shared" ca="1" si="61"/>
        <v>#NAME?</v>
      </c>
      <c r="J239" s="20" t="e">
        <f t="shared" ca="1" si="62"/>
        <v>#NAME?</v>
      </c>
      <c r="K239" t="e">
        <f t="shared" ca="1" si="63"/>
        <v>#NAME?</v>
      </c>
      <c r="L239" t="e">
        <f t="shared" ca="1" si="64"/>
        <v>#NAME?</v>
      </c>
      <c r="N239" t="e">
        <f t="shared" ca="1" si="59"/>
        <v>#NAME?</v>
      </c>
      <c r="Y239" t="e">
        <f t="shared" ca="1" si="60"/>
        <v>#NAME?</v>
      </c>
      <c r="Z239" s="1" t="e">
        <f t="shared" ca="1" si="65"/>
        <v>#NAME?</v>
      </c>
      <c r="AA239" s="20" t="e">
        <f t="shared" ca="1" si="66"/>
        <v>#NAME?</v>
      </c>
      <c r="AB239" s="16" t="e">
        <f t="shared" ca="1" si="67"/>
        <v>#NAME?</v>
      </c>
      <c r="AC239" s="2" t="e">
        <f t="shared" ca="1" si="72"/>
        <v>#NAME?</v>
      </c>
      <c r="AD239" t="e">
        <f t="shared" ca="1" si="68"/>
        <v>#NAME?</v>
      </c>
      <c r="AE239" t="e">
        <f t="shared" ca="1" si="69"/>
        <v>#NAME?</v>
      </c>
      <c r="AF239" t="e">
        <f t="shared" ca="1" si="70"/>
        <v>#NAME?</v>
      </c>
      <c r="AG239" t="e">
        <f t="shared" ca="1" si="71"/>
        <v>#NAME?</v>
      </c>
    </row>
    <row r="240" spans="9:33">
      <c r="I240" s="20" t="e">
        <f t="shared" ca="1" si="61"/>
        <v>#NAME?</v>
      </c>
      <c r="J240" s="20" t="e">
        <f t="shared" ca="1" si="62"/>
        <v>#NAME?</v>
      </c>
      <c r="K240" t="e">
        <f t="shared" ca="1" si="63"/>
        <v>#NAME?</v>
      </c>
      <c r="L240" t="e">
        <f t="shared" ca="1" si="64"/>
        <v>#NAME?</v>
      </c>
      <c r="N240" t="e">
        <f t="shared" ca="1" si="59"/>
        <v>#NAME?</v>
      </c>
      <c r="Y240" t="e">
        <f t="shared" ca="1" si="60"/>
        <v>#NAME?</v>
      </c>
      <c r="Z240" s="1" t="e">
        <f t="shared" ca="1" si="65"/>
        <v>#NAME?</v>
      </c>
      <c r="AA240" s="20" t="e">
        <f t="shared" ca="1" si="66"/>
        <v>#NAME?</v>
      </c>
      <c r="AB240" s="16" t="e">
        <f t="shared" ca="1" si="67"/>
        <v>#NAME?</v>
      </c>
      <c r="AC240" s="2" t="e">
        <f t="shared" ca="1" si="72"/>
        <v>#NAME?</v>
      </c>
      <c r="AD240" t="e">
        <f t="shared" ca="1" si="68"/>
        <v>#NAME?</v>
      </c>
      <c r="AE240" t="e">
        <f t="shared" ca="1" si="69"/>
        <v>#NAME?</v>
      </c>
      <c r="AF240" t="e">
        <f t="shared" ca="1" si="70"/>
        <v>#NAME?</v>
      </c>
      <c r="AG240" t="e">
        <f t="shared" ca="1" si="71"/>
        <v>#NAME?</v>
      </c>
    </row>
    <row r="241" spans="9:33">
      <c r="I241" s="20" t="e">
        <f t="shared" ca="1" si="61"/>
        <v>#NAME?</v>
      </c>
      <c r="J241" s="20" t="e">
        <f t="shared" ca="1" si="62"/>
        <v>#NAME?</v>
      </c>
      <c r="K241" t="e">
        <f t="shared" ca="1" si="63"/>
        <v>#NAME?</v>
      </c>
      <c r="L241" t="e">
        <f t="shared" ca="1" si="64"/>
        <v>#NAME?</v>
      </c>
      <c r="N241" t="e">
        <f t="shared" ca="1" si="59"/>
        <v>#NAME?</v>
      </c>
      <c r="Y241" t="e">
        <f t="shared" ca="1" si="60"/>
        <v>#NAME?</v>
      </c>
      <c r="Z241" s="1" t="e">
        <f t="shared" ca="1" si="65"/>
        <v>#NAME?</v>
      </c>
      <c r="AA241" s="20" t="e">
        <f t="shared" ca="1" si="66"/>
        <v>#NAME?</v>
      </c>
      <c r="AB241" s="16" t="e">
        <f t="shared" ca="1" si="67"/>
        <v>#NAME?</v>
      </c>
      <c r="AC241" s="2" t="e">
        <f t="shared" ca="1" si="72"/>
        <v>#NAME?</v>
      </c>
      <c r="AD241" t="e">
        <f t="shared" ca="1" si="68"/>
        <v>#NAME?</v>
      </c>
      <c r="AE241" t="e">
        <f t="shared" ca="1" si="69"/>
        <v>#NAME?</v>
      </c>
      <c r="AF241" t="e">
        <f t="shared" ca="1" si="70"/>
        <v>#NAME?</v>
      </c>
      <c r="AG241" t="e">
        <f t="shared" ca="1" si="71"/>
        <v>#NAME?</v>
      </c>
    </row>
    <row r="242" spans="9:33">
      <c r="I242" s="20" t="e">
        <f t="shared" ca="1" si="61"/>
        <v>#NAME?</v>
      </c>
      <c r="J242" s="20" t="e">
        <f t="shared" ca="1" si="62"/>
        <v>#NAME?</v>
      </c>
      <c r="K242" t="e">
        <f t="shared" ca="1" si="63"/>
        <v>#NAME?</v>
      </c>
      <c r="L242" t="e">
        <f t="shared" ca="1" si="64"/>
        <v>#NAME?</v>
      </c>
      <c r="N242" t="e">
        <f t="shared" ca="1" si="59"/>
        <v>#NAME?</v>
      </c>
      <c r="Y242" t="e">
        <f t="shared" ca="1" si="60"/>
        <v>#NAME?</v>
      </c>
      <c r="Z242" s="1" t="e">
        <f t="shared" ca="1" si="65"/>
        <v>#NAME?</v>
      </c>
      <c r="AA242" s="20" t="e">
        <f t="shared" ca="1" si="66"/>
        <v>#NAME?</v>
      </c>
      <c r="AB242" s="16" t="e">
        <f t="shared" ca="1" si="67"/>
        <v>#NAME?</v>
      </c>
      <c r="AC242" s="2" t="e">
        <f t="shared" ca="1" si="72"/>
        <v>#NAME?</v>
      </c>
      <c r="AD242" t="e">
        <f t="shared" ca="1" si="68"/>
        <v>#NAME?</v>
      </c>
      <c r="AE242" t="e">
        <f t="shared" ca="1" si="69"/>
        <v>#NAME?</v>
      </c>
      <c r="AF242" t="e">
        <f t="shared" ca="1" si="70"/>
        <v>#NAME?</v>
      </c>
      <c r="AG242" t="e">
        <f t="shared" ca="1" si="71"/>
        <v>#NAME?</v>
      </c>
    </row>
    <row r="243" spans="9:33">
      <c r="I243" s="20" t="e">
        <f t="shared" ca="1" si="61"/>
        <v>#NAME?</v>
      </c>
      <c r="J243" s="20" t="e">
        <f t="shared" ca="1" si="62"/>
        <v>#NAME?</v>
      </c>
      <c r="K243" t="e">
        <f t="shared" ca="1" si="63"/>
        <v>#NAME?</v>
      </c>
      <c r="L243" t="e">
        <f t="shared" ca="1" si="64"/>
        <v>#NAME?</v>
      </c>
      <c r="N243" t="e">
        <f t="shared" ca="1" si="59"/>
        <v>#NAME?</v>
      </c>
      <c r="Y243" t="e">
        <f t="shared" ca="1" si="60"/>
        <v>#NAME?</v>
      </c>
      <c r="Z243" s="1" t="e">
        <f t="shared" ca="1" si="65"/>
        <v>#NAME?</v>
      </c>
      <c r="AA243" s="20" t="e">
        <f t="shared" ca="1" si="66"/>
        <v>#NAME?</v>
      </c>
      <c r="AB243" s="16" t="e">
        <f t="shared" ca="1" si="67"/>
        <v>#NAME?</v>
      </c>
      <c r="AC243" s="2" t="e">
        <f t="shared" ca="1" si="72"/>
        <v>#NAME?</v>
      </c>
      <c r="AD243" t="e">
        <f t="shared" ca="1" si="68"/>
        <v>#NAME?</v>
      </c>
      <c r="AE243" t="e">
        <f t="shared" ca="1" si="69"/>
        <v>#NAME?</v>
      </c>
      <c r="AF243" t="e">
        <f t="shared" ca="1" si="70"/>
        <v>#NAME?</v>
      </c>
      <c r="AG243" t="e">
        <f t="shared" ca="1" si="71"/>
        <v>#NAME?</v>
      </c>
    </row>
    <row r="244" spans="9:33">
      <c r="I244" s="20" t="e">
        <f t="shared" ca="1" si="61"/>
        <v>#NAME?</v>
      </c>
      <c r="J244" s="20" t="e">
        <f t="shared" ca="1" si="62"/>
        <v>#NAME?</v>
      </c>
      <c r="K244" t="e">
        <f t="shared" ca="1" si="63"/>
        <v>#NAME?</v>
      </c>
      <c r="L244" t="e">
        <f t="shared" ca="1" si="64"/>
        <v>#NAME?</v>
      </c>
      <c r="N244" t="e">
        <f t="shared" ca="1" si="59"/>
        <v>#NAME?</v>
      </c>
      <c r="Y244" t="e">
        <f t="shared" ca="1" si="60"/>
        <v>#NAME?</v>
      </c>
      <c r="Z244" s="1" t="e">
        <f t="shared" ca="1" si="65"/>
        <v>#NAME?</v>
      </c>
      <c r="AA244" s="20" t="e">
        <f t="shared" ca="1" si="66"/>
        <v>#NAME?</v>
      </c>
      <c r="AB244" s="16" t="e">
        <f t="shared" ca="1" si="67"/>
        <v>#NAME?</v>
      </c>
      <c r="AC244" s="2" t="e">
        <f t="shared" ca="1" si="72"/>
        <v>#NAME?</v>
      </c>
      <c r="AD244" t="e">
        <f t="shared" ca="1" si="68"/>
        <v>#NAME?</v>
      </c>
      <c r="AE244" t="e">
        <f t="shared" ca="1" si="69"/>
        <v>#NAME?</v>
      </c>
      <c r="AF244" t="e">
        <f t="shared" ca="1" si="70"/>
        <v>#NAME?</v>
      </c>
      <c r="AG244" t="e">
        <f t="shared" ca="1" si="71"/>
        <v>#NAME?</v>
      </c>
    </row>
    <row r="245" spans="9:33">
      <c r="I245" s="20" t="e">
        <f t="shared" ca="1" si="61"/>
        <v>#NAME?</v>
      </c>
      <c r="J245" s="20" t="e">
        <f t="shared" ca="1" si="62"/>
        <v>#NAME?</v>
      </c>
      <c r="K245" t="e">
        <f t="shared" ca="1" si="63"/>
        <v>#NAME?</v>
      </c>
      <c r="L245" t="e">
        <f t="shared" ca="1" si="64"/>
        <v>#NAME?</v>
      </c>
      <c r="N245" t="e">
        <f t="shared" ca="1" si="59"/>
        <v>#NAME?</v>
      </c>
      <c r="Y245" t="e">
        <f t="shared" ca="1" si="60"/>
        <v>#NAME?</v>
      </c>
      <c r="Z245" s="1" t="e">
        <f t="shared" ca="1" si="65"/>
        <v>#NAME?</v>
      </c>
      <c r="AA245" s="20" t="e">
        <f t="shared" ca="1" si="66"/>
        <v>#NAME?</v>
      </c>
      <c r="AB245" s="16" t="e">
        <f t="shared" ca="1" si="67"/>
        <v>#NAME?</v>
      </c>
      <c r="AC245" s="2" t="e">
        <f t="shared" ca="1" si="72"/>
        <v>#NAME?</v>
      </c>
      <c r="AD245" t="e">
        <f t="shared" ca="1" si="68"/>
        <v>#NAME?</v>
      </c>
      <c r="AE245" t="e">
        <f t="shared" ca="1" si="69"/>
        <v>#NAME?</v>
      </c>
      <c r="AF245" t="e">
        <f t="shared" ca="1" si="70"/>
        <v>#NAME?</v>
      </c>
      <c r="AG245" t="e">
        <f t="shared" ca="1" si="71"/>
        <v>#NAME?</v>
      </c>
    </row>
    <row r="246" spans="9:33">
      <c r="I246" s="20" t="e">
        <f t="shared" ca="1" si="61"/>
        <v>#NAME?</v>
      </c>
      <c r="J246" s="20" t="e">
        <f t="shared" ca="1" si="62"/>
        <v>#NAME?</v>
      </c>
      <c r="K246" t="e">
        <f t="shared" ca="1" si="63"/>
        <v>#NAME?</v>
      </c>
      <c r="L246" t="e">
        <f t="shared" ca="1" si="64"/>
        <v>#NAME?</v>
      </c>
      <c r="N246" t="e">
        <f t="shared" ca="1" si="59"/>
        <v>#NAME?</v>
      </c>
      <c r="Y246" t="e">
        <f t="shared" ca="1" si="60"/>
        <v>#NAME?</v>
      </c>
      <c r="Z246" s="1" t="e">
        <f t="shared" ca="1" si="65"/>
        <v>#NAME?</v>
      </c>
      <c r="AA246" s="20" t="e">
        <f t="shared" ca="1" si="66"/>
        <v>#NAME?</v>
      </c>
      <c r="AB246" s="16" t="e">
        <f t="shared" ca="1" si="67"/>
        <v>#NAME?</v>
      </c>
      <c r="AC246" s="2" t="e">
        <f t="shared" ca="1" si="72"/>
        <v>#NAME?</v>
      </c>
      <c r="AD246" t="e">
        <f t="shared" ca="1" si="68"/>
        <v>#NAME?</v>
      </c>
      <c r="AE246" t="e">
        <f t="shared" ca="1" si="69"/>
        <v>#NAME?</v>
      </c>
      <c r="AF246" t="e">
        <f t="shared" ca="1" si="70"/>
        <v>#NAME?</v>
      </c>
      <c r="AG246" t="e">
        <f t="shared" ca="1" si="71"/>
        <v>#NAME?</v>
      </c>
    </row>
    <row r="247" spans="9:33">
      <c r="I247" s="20" t="e">
        <f t="shared" ca="1" si="61"/>
        <v>#NAME?</v>
      </c>
      <c r="J247" s="20" t="e">
        <f t="shared" ca="1" si="62"/>
        <v>#NAME?</v>
      </c>
      <c r="K247" t="e">
        <f t="shared" ca="1" si="63"/>
        <v>#NAME?</v>
      </c>
      <c r="L247" t="e">
        <f t="shared" ca="1" si="64"/>
        <v>#NAME?</v>
      </c>
      <c r="N247" t="e">
        <f t="shared" ca="1" si="59"/>
        <v>#NAME?</v>
      </c>
      <c r="Y247" t="e">
        <f t="shared" ca="1" si="60"/>
        <v>#NAME?</v>
      </c>
      <c r="Z247" s="1" t="e">
        <f t="shared" ca="1" si="65"/>
        <v>#NAME?</v>
      </c>
      <c r="AA247" s="20" t="e">
        <f t="shared" ca="1" si="66"/>
        <v>#NAME?</v>
      </c>
      <c r="AB247" s="16" t="e">
        <f t="shared" ca="1" si="67"/>
        <v>#NAME?</v>
      </c>
      <c r="AC247" s="2" t="e">
        <f t="shared" ca="1" si="72"/>
        <v>#NAME?</v>
      </c>
      <c r="AD247" t="e">
        <f t="shared" ca="1" si="68"/>
        <v>#NAME?</v>
      </c>
      <c r="AE247" t="e">
        <f t="shared" ca="1" si="69"/>
        <v>#NAME?</v>
      </c>
      <c r="AF247" t="e">
        <f t="shared" ca="1" si="70"/>
        <v>#NAME?</v>
      </c>
      <c r="AG247" t="e">
        <f t="shared" ca="1" si="71"/>
        <v>#NAME?</v>
      </c>
    </row>
    <row r="248" spans="9:33">
      <c r="J248" s="20" t="e">
        <f t="shared" ca="1" si="62"/>
        <v>#NAME?</v>
      </c>
      <c r="K248" t="e">
        <f t="shared" ca="1" si="63"/>
        <v>#NAME?</v>
      </c>
      <c r="L248" t="e">
        <f t="shared" ca="1" si="64"/>
        <v>#NAME?</v>
      </c>
      <c r="N248" t="e">
        <f t="shared" ca="1" si="59"/>
        <v>#NAME?</v>
      </c>
    </row>
    <row r="249" spans="9:33">
      <c r="J249" s="20" t="e">
        <f t="shared" ca="1" si="62"/>
        <v>#NAME?</v>
      </c>
      <c r="K249" t="e">
        <f t="shared" ca="1" si="63"/>
        <v>#NAME?</v>
      </c>
      <c r="L249" t="e">
        <f t="shared" ca="1" si="64"/>
        <v>#NAME?</v>
      </c>
      <c r="N249" t="e">
        <f t="shared" ca="1" si="59"/>
        <v>#NAME?</v>
      </c>
    </row>
    <row r="250" spans="9:33">
      <c r="J250" s="20" t="e">
        <f t="shared" ca="1" si="62"/>
        <v>#NAME?</v>
      </c>
      <c r="K250" t="e">
        <f t="shared" ca="1" si="63"/>
        <v>#NAME?</v>
      </c>
      <c r="L250" t="e">
        <f t="shared" ca="1" si="64"/>
        <v>#NAME?</v>
      </c>
      <c r="N250" t="e">
        <f t="shared" ca="1" si="59"/>
        <v>#NAME?</v>
      </c>
    </row>
    <row r="251" spans="9:33">
      <c r="J251" s="20" t="e">
        <f t="shared" ca="1" si="62"/>
        <v>#NAME?</v>
      </c>
      <c r="K251" t="e">
        <f t="shared" ca="1" si="63"/>
        <v>#NAME?</v>
      </c>
      <c r="L251" t="e">
        <f t="shared" ca="1" si="64"/>
        <v>#NAME?</v>
      </c>
      <c r="N251" t="e">
        <f t="shared" ca="1" si="59"/>
        <v>#NAME?</v>
      </c>
    </row>
    <row r="252" spans="9:33">
      <c r="N252" t="e">
        <f t="shared" ca="1" si="59"/>
        <v>#NAME?</v>
      </c>
    </row>
    <row r="253" spans="9:33">
      <c r="N253" t="e">
        <f t="shared" ca="1" si="59"/>
        <v>#NAME?</v>
      </c>
    </row>
  </sheetData>
  <mergeCells count="5">
    <mergeCell ref="A1:B1"/>
    <mergeCell ref="D1:G1"/>
    <mergeCell ref="N1:W1"/>
    <mergeCell ref="Y1:AG1"/>
    <mergeCell ref="I1:K1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AF32"/>
  <sheetViews>
    <sheetView zoomScale="90" zoomScaleNormal="9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baseColWidth="10" defaultColWidth="8.83203125" defaultRowHeight="14"/>
  <cols>
    <col min="1" max="1" width="23.1640625" bestFit="1" customWidth="1"/>
    <col min="2" max="2" width="15.1640625" bestFit="1" customWidth="1"/>
    <col min="4" max="4" width="11.33203125" bestFit="1" customWidth="1"/>
    <col min="5" max="5" width="12.83203125" bestFit="1" customWidth="1"/>
    <col min="7" max="7" width="28.6640625" bestFit="1" customWidth="1"/>
    <col min="8" max="8" width="12.33203125" bestFit="1" customWidth="1"/>
    <col min="10" max="10" width="24.33203125" bestFit="1" customWidth="1"/>
    <col min="11" max="11" width="9.5" bestFit="1" customWidth="1"/>
    <col min="13" max="13" width="20" bestFit="1" customWidth="1"/>
    <col min="14" max="14" width="10.5" bestFit="1" customWidth="1"/>
    <col min="16" max="16" width="20" bestFit="1" customWidth="1"/>
    <col min="17" max="17" width="10.5" bestFit="1" customWidth="1"/>
    <col min="19" max="19" width="15.83203125" bestFit="1" customWidth="1"/>
    <col min="20" max="20" width="10.5" bestFit="1" customWidth="1"/>
    <col min="22" max="22" width="16.1640625" bestFit="1" customWidth="1"/>
    <col min="23" max="23" width="12.83203125" bestFit="1" customWidth="1"/>
    <col min="25" max="25" width="17.1640625" bestFit="1" customWidth="1"/>
    <col min="28" max="28" width="17.1640625" bestFit="1" customWidth="1"/>
    <col min="29" max="29" width="12.83203125" bestFit="1" customWidth="1"/>
    <col min="31" max="31" width="17.1640625" bestFit="1" customWidth="1"/>
  </cols>
  <sheetData>
    <row r="1" spans="1:32">
      <c r="A1" s="169" t="s">
        <v>74</v>
      </c>
      <c r="B1" s="169"/>
      <c r="C1" s="6"/>
      <c r="D1" s="42" t="s">
        <v>75</v>
      </c>
      <c r="E1" s="42" t="s">
        <v>76</v>
      </c>
      <c r="F1" s="6"/>
      <c r="G1" s="169" t="s">
        <v>103</v>
      </c>
      <c r="H1" s="169"/>
      <c r="I1" s="42"/>
      <c r="J1" s="169" t="s">
        <v>104</v>
      </c>
      <c r="K1" s="169"/>
      <c r="L1" s="6"/>
      <c r="M1" s="169" t="s">
        <v>286</v>
      </c>
      <c r="N1" s="169"/>
      <c r="O1" s="6"/>
      <c r="P1" s="169" t="s">
        <v>285</v>
      </c>
      <c r="Q1" s="169"/>
      <c r="R1" s="42"/>
      <c r="S1" s="169" t="s">
        <v>284</v>
      </c>
      <c r="T1" s="169"/>
      <c r="U1" s="6"/>
      <c r="V1" s="169" t="s">
        <v>283</v>
      </c>
      <c r="W1" s="169"/>
      <c r="X1" s="6"/>
      <c r="Y1" s="169" t="s">
        <v>282</v>
      </c>
      <c r="Z1" s="169"/>
      <c r="AA1" s="6"/>
      <c r="AB1" s="169" t="s">
        <v>281</v>
      </c>
      <c r="AC1" s="169"/>
      <c r="AD1" s="7"/>
      <c r="AE1" s="168" t="s">
        <v>280</v>
      </c>
      <c r="AF1" s="168"/>
    </row>
    <row r="2" spans="1:32">
      <c r="A2" s="27" t="s">
        <v>11</v>
      </c>
      <c r="B2" s="27" t="str">
        <f>债券信息!B2</f>
        <v>019657.SH</v>
      </c>
      <c r="C2" s="6"/>
      <c r="D2" s="42">
        <v>0</v>
      </c>
      <c r="E2" s="42" t="e">
        <f ca="1">B24-B4</f>
        <v>#NAME?</v>
      </c>
      <c r="F2" s="6"/>
      <c r="G2" s="42" t="s">
        <v>275</v>
      </c>
      <c r="H2" s="42" t="e">
        <f ca="1">IF(B13=0,IF(B7=D2,E2,E3),-1)</f>
        <v>#NAME?</v>
      </c>
      <c r="I2" s="42"/>
      <c r="J2" s="42" t="s">
        <v>275</v>
      </c>
      <c r="K2" s="42" t="e">
        <f ca="1">IF(B13=1,IF(B7=D2,E2,E3),-1)</f>
        <v>#NAME?</v>
      </c>
      <c r="L2" s="6"/>
      <c r="M2" s="42" t="s">
        <v>275</v>
      </c>
      <c r="N2" s="8" t="e">
        <f ca="1">IF(B13=2,IF(B7=D2,E2,E3),-1)</f>
        <v>#NAME?</v>
      </c>
      <c r="O2" s="6"/>
      <c r="P2" s="42" t="s">
        <v>275</v>
      </c>
      <c r="Q2" s="6" t="e">
        <f ca="1">IF(B13=3,IF(B7=D2,E2,E3),-1)</f>
        <v>#NAME?</v>
      </c>
      <c r="R2" s="6"/>
      <c r="S2" s="42" t="s">
        <v>275</v>
      </c>
      <c r="T2" s="8" t="e">
        <f ca="1">IF(B13=4,IF(B7=D2,E2,E3),-1)</f>
        <v>#NAME?</v>
      </c>
      <c r="U2" s="6"/>
      <c r="V2" s="42" t="s">
        <v>275</v>
      </c>
      <c r="W2" s="8">
        <f ca="1">IF(B20=5,IF(B7=D2,E2,E3),-1)</f>
        <v>-1</v>
      </c>
      <c r="X2" s="6"/>
      <c r="Y2" s="8" t="s">
        <v>279</v>
      </c>
      <c r="Z2" s="8">
        <f ca="1">IF(B20=6,IF(YEAR(B3)&gt;YEAR(B23),(DATE(YEAR(B23),12,31)-B23)/(DATE(YEAR(B23),12,31)-DATE(YEAR(B23),1,1))+(B3-DATE(YEAR(B3),1,1))/(DATE(YEAR(B3),12,31)-DATE(YEAR(B3),1,1))+YEAR(B3)-YEAR(B23)-1,(B3-B23)/Z4),-1)</f>
        <v>-1</v>
      </c>
      <c r="AA2" s="6"/>
      <c r="AB2" s="8" t="s">
        <v>278</v>
      </c>
      <c r="AC2" s="6" t="e">
        <f ca="1">IF(B20=7,(360*(YEAR(B24)-YEAR(B23))+30*(MONTH(B24)-MONTH(B23))+DAY(B24)-DAY(B23))/360,-1)</f>
        <v>#NAME?</v>
      </c>
      <c r="AD2" s="7"/>
      <c r="AE2" s="42" t="s">
        <v>275</v>
      </c>
      <c r="AF2" s="43">
        <f ca="1">IF(B20=8,IF(B7=D2,E2,E3),-1)</f>
        <v>-1</v>
      </c>
    </row>
    <row r="3" spans="1:32">
      <c r="A3" s="27" t="s">
        <v>77</v>
      </c>
      <c r="B3" s="32">
        <f>债券信息!B22</f>
        <v>44382</v>
      </c>
      <c r="C3" s="6"/>
      <c r="D3" s="42" t="s">
        <v>78</v>
      </c>
      <c r="E3" s="42" t="e">
        <f ca="1">B24-B7</f>
        <v>#NAME?</v>
      </c>
      <c r="F3" s="6"/>
      <c r="G3" s="42" t="s">
        <v>273</v>
      </c>
      <c r="H3" s="8" t="e">
        <f ca="1">IF(B13=0,IF(MONTH(B23)&gt;2,IF(DATE(YEAR(B23)+1,3,1)-DATE(YEAR(B23)+1,2,1)=29,366,365),IF(DATE(YEAR(B23),3,1)-DATE(YEAR(B23),2,1)=29,366,365)),-1)</f>
        <v>#NAME?</v>
      </c>
      <c r="I3" s="8"/>
      <c r="J3" s="8" t="s">
        <v>277</v>
      </c>
      <c r="K3" s="8" t="e">
        <f ca="1">IF(B13=1,IF(MONTH(B24)&gt;MONTH(B4),YEAR(B24)-YEAR(B4),IF(AND(MONTH(B24)=MONTH(B4),(DAY(B24)&gt;=DAY(B4))),YEAR(B24)-YEAR(B4),YEAR(B24)-YEAR(B4)-1)),-1)</f>
        <v>#NAME?</v>
      </c>
      <c r="L3" s="6"/>
      <c r="M3" s="8" t="s">
        <v>276</v>
      </c>
      <c r="N3" s="8" t="e">
        <f ca="1">IF(B13=2,B5-B4,-1)</f>
        <v>#NAME?</v>
      </c>
      <c r="O3" s="6"/>
      <c r="P3" s="42" t="s">
        <v>273</v>
      </c>
      <c r="Q3" s="6" t="e">
        <f ca="1">IF(B13=3,IF(MONTH(B23)&gt;2,IF(DATE(YEAR(B23)+1,3,1)-DATE(YEAR(B23)+1,2,1)=29,366,365),IF(DATE(YEAR(B23),3,1)-DATE(YEAR(B23),2,1)=29,366,365)),-1)</f>
        <v>#NAME?</v>
      </c>
      <c r="R3" s="6"/>
      <c r="S3" s="8" t="s">
        <v>276</v>
      </c>
      <c r="T3" s="8" t="e">
        <f ca="1">IF(B13=4,B5-B4,-1)</f>
        <v>#NAME?</v>
      </c>
      <c r="U3" s="6"/>
      <c r="V3" s="6"/>
      <c r="W3" s="8">
        <v>360</v>
      </c>
      <c r="X3" s="6"/>
      <c r="Y3" s="6"/>
      <c r="Z3" s="8"/>
      <c r="AA3" s="6"/>
      <c r="AB3" s="42" t="s">
        <v>275</v>
      </c>
      <c r="AC3" s="6" t="e">
        <f ca="1">IF(B20=7,IF(B7=D2,E2,E3),-1)</f>
        <v>#NAME?</v>
      </c>
      <c r="AD3" s="7"/>
      <c r="AE3" s="42" t="s">
        <v>273</v>
      </c>
      <c r="AF3" s="43">
        <f ca="1">IF(B20=8,IF(MONTH(B23)&gt;2,IF(DATE(YEAR(B23)+1,3,1)-DATE(YEAR(B23)+1,2,1)=29,366,365),IF(DATE(YEAR(B23),3,1)-DATE(YEAR(B23),2,1)=29,366,365)),-1)</f>
        <v>-1</v>
      </c>
    </row>
    <row r="4" spans="1:32">
      <c r="A4" s="27" t="s">
        <v>19</v>
      </c>
      <c r="B4" s="9" t="e">
        <f ca="1">债券信息!B5</f>
        <v>#NAME?</v>
      </c>
      <c r="C4" s="6"/>
      <c r="D4" s="6"/>
      <c r="E4" s="6"/>
      <c r="F4" s="6"/>
      <c r="G4" s="42" t="s">
        <v>274</v>
      </c>
      <c r="H4" s="42" t="e">
        <f ca="1">IF(B13=0,DATE(YEAR(B23),MONTH(B23)+12/B8,DAY(B23))-B23,-1)</f>
        <v>#NAME?</v>
      </c>
      <c r="I4" s="42"/>
      <c r="J4" s="42" t="s">
        <v>274</v>
      </c>
      <c r="K4" s="42" t="e">
        <f ca="1">IF(B13=1,IF(MONTH(B4)&gt;2,IF(DATE(YEAR(B4)+1,3,1)-DATE(YEAR(B4)+1,2,1)=29,366,365),IF(DATE(YEAR(B4),3,1)-DATE(YEAR(B4),2,1)=29,366,365)),-1)</f>
        <v>#NAME?</v>
      </c>
      <c r="L4" s="6"/>
      <c r="M4" s="8"/>
      <c r="N4" s="8"/>
      <c r="O4" s="6"/>
      <c r="P4" s="6"/>
      <c r="Q4" s="6"/>
      <c r="R4" s="6"/>
      <c r="S4" s="8"/>
      <c r="T4" s="8"/>
      <c r="U4" s="6"/>
      <c r="V4" s="42" t="s">
        <v>273</v>
      </c>
      <c r="W4" s="8">
        <f ca="1">IF(B20=5,IF(MONTH(B23)&gt;2,IF(DATE(YEAR(B23)+1,3,1)-DATE(YEAR(B23)+1,2,1)=29,366,365),IF(DATE(YEAR(B23),3,1)-DATE(YEAR(B23),2,1)=29,366,365)),-1)</f>
        <v>-1</v>
      </c>
      <c r="X4" s="6"/>
      <c r="Y4" s="6" t="s">
        <v>273</v>
      </c>
      <c r="Z4" s="8">
        <f ca="1">IF(B20=6,IF(MONTH(B23)&gt;2,IF(DATE(YEAR(B23)+1,3,1)-DATE(YEAR(B23)+1,2,1)=29,366,365),IF(DATE(YEAR(B23),3,1)-DATE(YEAR(B23),2,1)=29,366,365)),-1)</f>
        <v>-1</v>
      </c>
      <c r="AA4" s="6"/>
      <c r="AB4" s="6"/>
      <c r="AC4" s="6"/>
      <c r="AD4" s="7"/>
      <c r="AE4" s="7"/>
      <c r="AF4" s="43"/>
    </row>
    <row r="5" spans="1:32">
      <c r="A5" s="23" t="s">
        <v>80</v>
      </c>
      <c r="B5" s="9" t="e">
        <f ca="1">债券信息!B6</f>
        <v>#NAME?</v>
      </c>
      <c r="C5" s="6"/>
      <c r="D5" s="6"/>
      <c r="E5" s="6"/>
      <c r="F5" s="6"/>
      <c r="G5" s="6"/>
      <c r="H5" s="8"/>
      <c r="I5" s="6"/>
      <c r="J5" s="6"/>
      <c r="K5" s="8"/>
      <c r="L5" s="6"/>
      <c r="M5" s="6"/>
      <c r="N5" s="8"/>
      <c r="O5" s="6"/>
      <c r="P5" s="6"/>
      <c r="Q5" s="6"/>
      <c r="R5" s="6"/>
      <c r="S5" s="6"/>
      <c r="T5" s="8"/>
      <c r="U5" s="6"/>
      <c r="V5" s="6"/>
      <c r="W5" s="8"/>
      <c r="X5" s="6"/>
      <c r="Y5" s="6"/>
      <c r="Z5" s="8"/>
      <c r="AA5" s="6"/>
      <c r="AB5" s="6"/>
      <c r="AC5" s="6"/>
      <c r="AD5" s="7"/>
      <c r="AE5" s="7"/>
      <c r="AF5" s="7"/>
    </row>
    <row r="6" spans="1:32">
      <c r="A6" s="23" t="s">
        <v>89</v>
      </c>
      <c r="B6" s="23" t="e">
        <f ca="1">债券信息!B9</f>
        <v>#NAME?</v>
      </c>
      <c r="C6" s="6"/>
      <c r="D6" s="6"/>
      <c r="E6" s="6"/>
      <c r="F6" s="6"/>
      <c r="G6" s="42" t="s">
        <v>105</v>
      </c>
      <c r="H6" s="10" t="e">
        <f ca="1">IF(B13=0,IF(H2&gt;=365,B17*H2*B14/100,B17/H3*H2*B14/100),-1)</f>
        <v>#NAME?</v>
      </c>
      <c r="I6" s="6" t="s">
        <v>106</v>
      </c>
      <c r="J6" s="8" t="s">
        <v>115</v>
      </c>
      <c r="K6" s="15" t="e">
        <f ca="1">IF(B13=1,K3*B17+B17/K4*K2,-1)</f>
        <v>#NAME?</v>
      </c>
      <c r="L6" s="6"/>
      <c r="M6" s="8" t="s">
        <v>115</v>
      </c>
      <c r="N6" s="15" t="e">
        <f ca="1">IF(B13=2,(100-B16)/N3*N2,-1)</f>
        <v>#NAME?</v>
      </c>
      <c r="O6" s="6"/>
      <c r="P6" s="8" t="s">
        <v>107</v>
      </c>
      <c r="Q6" s="102" t="e">
        <f ca="1">B17/365*(Q2+1)</f>
        <v>#NAME?</v>
      </c>
      <c r="R6" s="12"/>
      <c r="S6" s="8" t="s">
        <v>115</v>
      </c>
      <c r="T6" s="15" t="e">
        <f ca="1">IF(B13=4,(100-B16)/T3*(T2+1),-1)</f>
        <v>#NAME?</v>
      </c>
      <c r="U6" s="6"/>
      <c r="V6" s="8" t="s">
        <v>272</v>
      </c>
      <c r="W6" s="104">
        <f ca="1">IF(B20=5,IF(W2&gt;=360,IF(W2&lt;=W4,B6,MOD(W2,W4)/W3*B6),W2/W3*B6),-1)</f>
        <v>-1</v>
      </c>
      <c r="X6" s="6"/>
      <c r="Y6" s="8" t="s">
        <v>115</v>
      </c>
      <c r="Z6" s="11"/>
      <c r="AA6" s="6"/>
      <c r="AB6" s="8" t="s">
        <v>108</v>
      </c>
      <c r="AC6" s="102" t="e">
        <f ca="1">IF(B20=7,AC2*B17,-1)</f>
        <v>#NAME?</v>
      </c>
      <c r="AD6" s="7"/>
      <c r="AE6" s="8" t="s">
        <v>108</v>
      </c>
      <c r="AF6" s="103">
        <f ca="1">IF(B20=8,IF(AND(AF3=366,MONTH(B23)&lt;3,MONTH(B24)&gt;2),(AF2-1)/365*B17,AF2/365*B17),-1)</f>
        <v>-1</v>
      </c>
    </row>
    <row r="7" spans="1:32">
      <c r="A7" s="23" t="s">
        <v>75</v>
      </c>
      <c r="B7" s="9" t="e">
        <f ca="1">[1]!b_anal_precupn(B2,B3)</f>
        <v>#NAME?</v>
      </c>
      <c r="C7" s="6"/>
      <c r="D7" s="6"/>
      <c r="E7" s="6"/>
      <c r="F7" s="13"/>
      <c r="G7" s="19" t="s">
        <v>109</v>
      </c>
      <c r="H7" s="14" t="e">
        <f ca="1">IF(B13=0,B17/B8*H2/H4,-1)</f>
        <v>#NAME?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8" t="s">
        <v>110</v>
      </c>
      <c r="AC7" s="102" t="e">
        <f ca="1">IF(B20=7,AC3/360*B17,-1)</f>
        <v>#NAME?</v>
      </c>
      <c r="AD7" s="7"/>
      <c r="AE7" s="7"/>
      <c r="AF7" s="7"/>
    </row>
    <row r="8" spans="1:32">
      <c r="A8" s="27" t="s">
        <v>81</v>
      </c>
      <c r="B8" s="27" t="e">
        <f ca="1">'债券现金流（固息、浮息、累进）'!B19</f>
        <v>#NAME?</v>
      </c>
      <c r="C8" s="6"/>
      <c r="D8" s="6"/>
      <c r="E8" s="6"/>
      <c r="F8" s="6"/>
      <c r="G8" s="6" t="s">
        <v>111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7"/>
      <c r="AB8" s="7"/>
      <c r="AC8" s="7"/>
    </row>
    <row r="9" spans="1:32">
      <c r="A9" s="23" t="s">
        <v>82</v>
      </c>
      <c r="B9" s="23" t="e">
        <f ca="1">'债券现金流（固息、浮息、累进）'!B13</f>
        <v>#NAME?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7"/>
      <c r="AB9" s="7"/>
      <c r="AC9" s="7"/>
    </row>
    <row r="10" spans="1:32">
      <c r="A10" s="27" t="s">
        <v>83</v>
      </c>
      <c r="B10" s="27" t="e">
        <f ca="1">债券信息!B4</f>
        <v>#NAME?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7"/>
      <c r="AB10" s="7"/>
      <c r="AC10" s="7"/>
    </row>
    <row r="11" spans="1:32">
      <c r="A11" s="23" t="s">
        <v>84</v>
      </c>
      <c r="B11" s="23" t="e">
        <f ca="1">债券信息!B10</f>
        <v>#NAME?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7"/>
      <c r="AB11" s="7"/>
      <c r="AC11" s="7"/>
    </row>
    <row r="12" spans="1:32" s="25" customFormat="1">
      <c r="A12" s="27" t="s">
        <v>287</v>
      </c>
      <c r="B12" s="32" t="str">
        <f>'inter-BC'!B7</f>
        <v>T+0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6"/>
      <c r="AB12" s="106"/>
      <c r="AC12" s="106"/>
    </row>
    <row r="13" spans="1:32">
      <c r="A13" s="27" t="s">
        <v>85</v>
      </c>
      <c r="B13" s="27" t="e">
        <f ca="1">IF(AND(B10="银行间",B15="附息"),0,IF(B10="银行间",IF(B15="贴现",2,1),IF(B15="贴现",4,3)))</f>
        <v>#NAME?</v>
      </c>
      <c r="C13" s="6"/>
      <c r="D13" s="24" t="s">
        <v>114</v>
      </c>
      <c r="E13" s="24" t="s">
        <v>115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7"/>
      <c r="AB13" s="7"/>
      <c r="AC13" s="7"/>
    </row>
    <row r="14" spans="1:32">
      <c r="A14" s="27" t="s">
        <v>86</v>
      </c>
      <c r="B14" s="30" t="e">
        <f ca="1">VLOOKUP(B25,'债券现金流（固息、浮息、累进）'!L:Q,6,0)</f>
        <v>#NAME?</v>
      </c>
      <c r="C14" s="6"/>
      <c r="D14" s="24">
        <v>0</v>
      </c>
      <c r="E14" s="15" t="e">
        <f ca="1">H7</f>
        <v>#NAME?</v>
      </c>
      <c r="F14" s="101" t="s">
        <v>271</v>
      </c>
      <c r="G14" s="6" t="s">
        <v>270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7"/>
      <c r="AB14" s="7"/>
      <c r="AC14" s="7"/>
    </row>
    <row r="15" spans="1:32">
      <c r="A15" s="23" t="s">
        <v>87</v>
      </c>
      <c r="B15" s="22" t="e">
        <f ca="1">[1]!b_info_coupon(B2)</f>
        <v>#NAME?</v>
      </c>
      <c r="C15" s="7"/>
      <c r="D15" s="24">
        <v>1</v>
      </c>
      <c r="E15" s="15" t="e">
        <f ca="1">K6</f>
        <v>#NAME?</v>
      </c>
      <c r="F15" s="31" t="s">
        <v>266</v>
      </c>
      <c r="G15" s="7" t="s">
        <v>269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32">
      <c r="A16" s="31" t="s">
        <v>79</v>
      </c>
      <c r="B16" s="30" t="e">
        <f ca="1">[1]!b_issue_issueprice(B2)</f>
        <v>#NAME?</v>
      </c>
      <c r="C16" s="7"/>
      <c r="D16" s="24">
        <v>2</v>
      </c>
      <c r="E16" s="15" t="e">
        <f ca="1">N6</f>
        <v>#NAME?</v>
      </c>
      <c r="F16" s="31" t="s">
        <v>266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>
      <c r="A17" s="28" t="s">
        <v>91</v>
      </c>
      <c r="B17" s="29" t="e">
        <f ca="1">VLOOKUP(B19,'债券信息-wind'!E:I,3,0)</f>
        <v>#NAME?</v>
      </c>
      <c r="C17" s="7"/>
      <c r="D17" s="24">
        <v>3</v>
      </c>
      <c r="E17" s="15" t="e">
        <f ca="1">Q6</f>
        <v>#NAME?</v>
      </c>
      <c r="F17" s="31" t="s">
        <v>266</v>
      </c>
      <c r="G17" s="7" t="s">
        <v>268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>
      <c r="A18" s="23" t="s">
        <v>90</v>
      </c>
      <c r="B18" s="3" t="e">
        <f ca="1">[1]!b_anal_nxcupn(B2,B3)</f>
        <v>#NAME?</v>
      </c>
      <c r="C18" s="7"/>
      <c r="D18" s="24">
        <v>4</v>
      </c>
      <c r="E18" s="15" t="e">
        <f ca="1">T6</f>
        <v>#NAME?</v>
      </c>
      <c r="F18" s="31" t="s">
        <v>266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>
      <c r="A19" s="22" t="s">
        <v>113</v>
      </c>
      <c r="B19" s="3" t="e">
        <f ca="1">DATE(YEAR(B18),MONTH(B18),DAY(B18))</f>
        <v>#NAME?</v>
      </c>
      <c r="C19" s="7"/>
      <c r="D19" s="24">
        <v>5</v>
      </c>
      <c r="E19" s="15">
        <f ca="1">W6</f>
        <v>-1</v>
      </c>
      <c r="F19" s="31" t="s">
        <v>267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>
      <c r="A20" s="100" t="s">
        <v>112</v>
      </c>
      <c r="B20" s="100">
        <f ca="1">IF(AND(B21="ACT",B22=360),5,IF(AND(B21=30,B22=360),7,IF(AND(B21="ACT",B22="ACT"),6,8)))</f>
        <v>7</v>
      </c>
      <c r="D20" s="24">
        <v>6</v>
      </c>
      <c r="E20" s="15">
        <f>Z6</f>
        <v>0</v>
      </c>
      <c r="F20" s="31" t="s">
        <v>267</v>
      </c>
      <c r="G20" s="2"/>
    </row>
    <row r="21" spans="1:29">
      <c r="A21" s="21" t="s">
        <v>72</v>
      </c>
      <c r="B21" s="21">
        <f ca="1">IF(ISERROR(FIND("A",LEFT(B9,2))),30,"ACT")</f>
        <v>30</v>
      </c>
      <c r="D21" s="24">
        <v>7</v>
      </c>
      <c r="E21" s="15" t="e">
        <f ca="1">AC7</f>
        <v>#NAME?</v>
      </c>
      <c r="F21" s="31" t="s">
        <v>267</v>
      </c>
      <c r="G21" s="2"/>
    </row>
    <row r="22" spans="1:29">
      <c r="A22" s="21" t="s">
        <v>73</v>
      </c>
      <c r="B22" s="21">
        <f ca="1">IF(ISERROR(FIND("T",RIGHT(B9,2))),IF(ISERROR(FIND("5",RIGHT(B9,2))),360,"365F"),"ACT")</f>
        <v>360</v>
      </c>
      <c r="D22" s="24">
        <v>8</v>
      </c>
      <c r="E22" s="15">
        <f ca="1">AF6</f>
        <v>-1</v>
      </c>
      <c r="F22" s="31" t="s">
        <v>266</v>
      </c>
      <c r="G22" s="2" t="s">
        <v>265</v>
      </c>
    </row>
    <row r="23" spans="1:29">
      <c r="A23" s="24" t="s">
        <v>117</v>
      </c>
      <c r="B23" s="26" t="e">
        <f ca="1">IF(B7=0,B4,B7)</f>
        <v>#NAME?</v>
      </c>
      <c r="E23" s="107"/>
      <c r="G23" s="2"/>
    </row>
    <row r="24" spans="1:29">
      <c r="A24" s="24" t="s">
        <v>264</v>
      </c>
      <c r="B24" s="26" t="e">
        <f ca="1">IF(OR(B13=3,B13=4),IF(B12="T+1",B3+1,B3),B3)</f>
        <v>#NAME?</v>
      </c>
      <c r="G24" s="2"/>
    </row>
    <row r="25" spans="1:29">
      <c r="A25" s="24" t="s">
        <v>325</v>
      </c>
      <c r="B25" s="26" t="e">
        <f ca="1">DATE(YEAR(B23),MONTH(B23),DAY(B23))</f>
        <v>#NAME?</v>
      </c>
      <c r="G25" s="2"/>
    </row>
    <row r="26" spans="1:29">
      <c r="A26" s="24"/>
      <c r="B26" s="26"/>
      <c r="G26" s="2"/>
    </row>
    <row r="27" spans="1:29">
      <c r="A27" s="24" t="s">
        <v>118</v>
      </c>
      <c r="B27" s="25" t="e">
        <f ca="1">VLOOKUP(B13,D14:E21,2)</f>
        <v>#NAME?</v>
      </c>
      <c r="G27" s="2"/>
    </row>
    <row r="28" spans="1:29">
      <c r="A28" s="24"/>
      <c r="B28" s="25"/>
      <c r="G28" s="2"/>
      <c r="J28" t="s">
        <v>326</v>
      </c>
    </row>
    <row r="29" spans="1:29">
      <c r="A29" s="100" t="s">
        <v>116</v>
      </c>
      <c r="B29" s="100" t="e">
        <f ca="1">VLOOKUP(B20,D14:E21,2)</f>
        <v>#NAME?</v>
      </c>
      <c r="G29" s="2"/>
    </row>
    <row r="30" spans="1:29">
      <c r="A30" s="1"/>
      <c r="B30" s="2"/>
      <c r="G30" s="2"/>
    </row>
    <row r="31" spans="1:29">
      <c r="A31" s="1"/>
      <c r="B31" s="2"/>
    </row>
    <row r="32" spans="1:29">
      <c r="A32" s="1"/>
      <c r="B32" s="2"/>
    </row>
  </sheetData>
  <mergeCells count="10">
    <mergeCell ref="AE1:AF1"/>
    <mergeCell ref="Y1:Z1"/>
    <mergeCell ref="AB1:AC1"/>
    <mergeCell ref="A1:B1"/>
    <mergeCell ref="G1:H1"/>
    <mergeCell ref="J1:K1"/>
    <mergeCell ref="M1:N1"/>
    <mergeCell ref="P1:Q1"/>
    <mergeCell ref="S1:T1"/>
    <mergeCell ref="V1:W1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AF32"/>
  <sheetViews>
    <sheetView zoomScale="90" zoomScaleNormal="9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P8" sqref="P8"/>
    </sheetView>
  </sheetViews>
  <sheetFormatPr baseColWidth="10" defaultColWidth="8.83203125" defaultRowHeight="14"/>
  <cols>
    <col min="1" max="1" width="23.1640625" bestFit="1" customWidth="1"/>
    <col min="2" max="2" width="17" bestFit="1" customWidth="1"/>
    <col min="4" max="4" width="11.33203125" bestFit="1" customWidth="1"/>
    <col min="5" max="5" width="12.83203125" bestFit="1" customWidth="1"/>
    <col min="7" max="7" width="28.6640625" bestFit="1" customWidth="1"/>
    <col min="8" max="8" width="12.33203125" bestFit="1" customWidth="1"/>
    <col min="10" max="10" width="24.33203125" bestFit="1" customWidth="1"/>
    <col min="11" max="11" width="10.5" bestFit="1" customWidth="1"/>
    <col min="13" max="13" width="20" bestFit="1" customWidth="1"/>
    <col min="14" max="14" width="10.5" bestFit="1" customWidth="1"/>
    <col min="16" max="16" width="20" bestFit="1" customWidth="1"/>
    <col min="17" max="17" width="10.5" bestFit="1" customWidth="1"/>
    <col min="19" max="19" width="15.83203125" bestFit="1" customWidth="1"/>
    <col min="20" max="20" width="10.5" bestFit="1" customWidth="1"/>
    <col min="22" max="22" width="16.1640625" bestFit="1" customWidth="1"/>
    <col min="23" max="23" width="12.83203125" bestFit="1" customWidth="1"/>
    <col min="25" max="25" width="17.1640625" bestFit="1" customWidth="1"/>
    <col min="28" max="28" width="17.1640625" bestFit="1" customWidth="1"/>
    <col min="29" max="29" width="12.83203125" bestFit="1" customWidth="1"/>
    <col min="31" max="31" width="17.1640625" bestFit="1" customWidth="1"/>
  </cols>
  <sheetData>
    <row r="1" spans="1:32">
      <c r="A1" s="169" t="s">
        <v>74</v>
      </c>
      <c r="B1" s="169"/>
      <c r="C1" s="6"/>
      <c r="D1" s="42" t="s">
        <v>75</v>
      </c>
      <c r="E1" s="42" t="s">
        <v>76</v>
      </c>
      <c r="F1" s="6"/>
      <c r="G1" s="169" t="s">
        <v>103</v>
      </c>
      <c r="H1" s="169"/>
      <c r="I1" s="42"/>
      <c r="J1" s="169" t="s">
        <v>104</v>
      </c>
      <c r="K1" s="169"/>
      <c r="L1" s="6"/>
      <c r="M1" s="169" t="s">
        <v>286</v>
      </c>
      <c r="N1" s="169"/>
      <c r="O1" s="6"/>
      <c r="P1" s="169" t="s">
        <v>285</v>
      </c>
      <c r="Q1" s="169"/>
      <c r="R1" s="42"/>
      <c r="S1" s="169" t="s">
        <v>284</v>
      </c>
      <c r="T1" s="169"/>
      <c r="U1" s="6"/>
      <c r="V1" s="169" t="s">
        <v>283</v>
      </c>
      <c r="W1" s="169"/>
      <c r="X1" s="6"/>
      <c r="Y1" s="169" t="s">
        <v>282</v>
      </c>
      <c r="Z1" s="169"/>
      <c r="AA1" s="6"/>
      <c r="AB1" s="169" t="s">
        <v>281</v>
      </c>
      <c r="AC1" s="169"/>
      <c r="AD1" s="7"/>
      <c r="AE1" s="168" t="s">
        <v>280</v>
      </c>
      <c r="AF1" s="168"/>
    </row>
    <row r="2" spans="1:32">
      <c r="A2" s="27" t="s">
        <v>11</v>
      </c>
      <c r="B2" s="27" t="str">
        <f>债券信息!B2</f>
        <v>019657.SH</v>
      </c>
      <c r="C2" s="6"/>
      <c r="D2" s="42">
        <v>0</v>
      </c>
      <c r="E2" s="42" t="e">
        <f ca="1">B24-B4</f>
        <v>#NAME?</v>
      </c>
      <c r="F2" s="6"/>
      <c r="G2" s="42" t="s">
        <v>275</v>
      </c>
      <c r="H2" s="42" t="e">
        <f ca="1">IF(B13=0,IF(B7=D2,E2,E3),-1)</f>
        <v>#NAME?</v>
      </c>
      <c r="I2" s="42"/>
      <c r="J2" s="42" t="s">
        <v>275</v>
      </c>
      <c r="K2" s="42" t="e">
        <f ca="1">IF(B13=1,IF(B7=D2,E2,E3),-1)</f>
        <v>#NAME?</v>
      </c>
      <c r="L2" s="6"/>
      <c r="M2" s="42" t="s">
        <v>275</v>
      </c>
      <c r="N2" s="8" t="e">
        <f ca="1">IF(B13=2,IF(B7=D2,E2,E3),-1)</f>
        <v>#NAME?</v>
      </c>
      <c r="O2" s="6"/>
      <c r="P2" s="42" t="s">
        <v>275</v>
      </c>
      <c r="Q2" s="6" t="e">
        <f ca="1">IF(B13=3,IF(B7=D2,E2,E3),-1)</f>
        <v>#NAME?</v>
      </c>
      <c r="R2" s="6"/>
      <c r="S2" s="42" t="s">
        <v>275</v>
      </c>
      <c r="T2" s="8" t="e">
        <f ca="1">IF(B13=4,IF(B7=D2,E2,E3),-1)</f>
        <v>#NAME?</v>
      </c>
      <c r="U2" s="6"/>
      <c r="V2" s="42" t="s">
        <v>275</v>
      </c>
      <c r="W2" s="8">
        <f ca="1">IF(B20=5,IF(B7=D2,E2,E3),-1)</f>
        <v>-1</v>
      </c>
      <c r="X2" s="6"/>
      <c r="Y2" s="8" t="s">
        <v>279</v>
      </c>
      <c r="Z2" s="8">
        <f ca="1">IF(B20=6,IF(YEAR(B3)&gt;YEAR(B23),(DATE(YEAR(B23),12,31)-B23)/(DATE(YEAR(B23),12,31)-DATE(YEAR(B23),1,1))+(B3-DATE(YEAR(B3),1,1))/(DATE(YEAR(B3),12,31)-DATE(YEAR(B3),1,1))+YEAR(B3)-YEAR(B23)-1,(B3-B23)/Z4),-1)</f>
        <v>-1</v>
      </c>
      <c r="AA2" s="6"/>
      <c r="AB2" s="8" t="s">
        <v>278</v>
      </c>
      <c r="AC2" s="6" t="e">
        <f ca="1">IF(B20=7,(360*(YEAR(B24)-YEAR(B23))+30*(MONTH(B24)-MONTH(B23))+DAY(B24)-DAY(B23))/360,-1)</f>
        <v>#NAME?</v>
      </c>
      <c r="AD2" s="7"/>
      <c r="AE2" s="42" t="s">
        <v>275</v>
      </c>
      <c r="AF2" s="43">
        <f ca="1">IF(B20=8,IF(B7=D2,E2,E3),-1)</f>
        <v>-1</v>
      </c>
    </row>
    <row r="3" spans="1:32">
      <c r="A3" s="27" t="s">
        <v>288</v>
      </c>
      <c r="B3" s="32">
        <f>'inter-BC'!B5</f>
        <v>43893</v>
      </c>
      <c r="C3" s="6"/>
      <c r="D3" s="42" t="s">
        <v>78</v>
      </c>
      <c r="E3" s="42" t="e">
        <f ca="1">B24-B7</f>
        <v>#NAME?</v>
      </c>
      <c r="F3" s="6"/>
      <c r="G3" s="42" t="s">
        <v>273</v>
      </c>
      <c r="H3" s="8" t="e">
        <f ca="1">IF(B13=0,IF(MONTH(B23)&gt;2,IF(DATE(YEAR(B23)+1,3,1)-DATE(YEAR(B23)+1,2,1)=29,366,365),IF(DATE(YEAR(B23),3,1)-DATE(YEAR(B23),2,1)=29,366,365)),-1)</f>
        <v>#NAME?</v>
      </c>
      <c r="I3" s="8"/>
      <c r="J3" s="8" t="s">
        <v>277</v>
      </c>
      <c r="K3" s="8" t="e">
        <f ca="1">IF(B13=1,IF(MONTH(B24)&gt;MONTH(B4),YEAR(B24)-YEAR(B4),IF(AND(MONTH(B24)=MONTH(B4),(DAY(B24)&gt;=DAY(B4))),YEAR(B24)-YEAR(B4),YEAR(B24)-YEAR(B4)-1)),-1)</f>
        <v>#NAME?</v>
      </c>
      <c r="L3" s="6"/>
      <c r="M3" s="8" t="s">
        <v>276</v>
      </c>
      <c r="N3" s="8" t="e">
        <f ca="1">IF(B13=2,B5-B4,-1)</f>
        <v>#NAME?</v>
      </c>
      <c r="O3" s="6"/>
      <c r="P3" s="42" t="s">
        <v>273</v>
      </c>
      <c r="Q3" s="6" t="e">
        <f ca="1">IF(B13=3,IF(MONTH(B23)&gt;2,IF(DATE(YEAR(B23)+1,3,1)-DATE(YEAR(B23)+1,2,1)=29,366,365),IF(DATE(YEAR(B23),3,1)-DATE(YEAR(B23),2,1)=29,366,365)),-1)</f>
        <v>#NAME?</v>
      </c>
      <c r="R3" s="6"/>
      <c r="S3" s="8" t="s">
        <v>276</v>
      </c>
      <c r="T3" s="8" t="e">
        <f ca="1">IF(B13=4,B5-B4,-1)</f>
        <v>#NAME?</v>
      </c>
      <c r="U3" s="6"/>
      <c r="V3" s="6"/>
      <c r="W3" s="8">
        <v>360</v>
      </c>
      <c r="X3" s="6"/>
      <c r="Y3" s="6"/>
      <c r="Z3" s="8"/>
      <c r="AA3" s="6"/>
      <c r="AB3" s="42" t="s">
        <v>275</v>
      </c>
      <c r="AC3" s="6" t="e">
        <f ca="1">IF(B20=7,IF(B7=D2,E2,E3),-1)</f>
        <v>#NAME?</v>
      </c>
      <c r="AD3" s="7"/>
      <c r="AE3" s="42" t="s">
        <v>273</v>
      </c>
      <c r="AF3" s="43">
        <f ca="1">IF(B20=8,IF(MONTH(B23)&gt;2,IF(DATE(YEAR(B23)+1,3,1)-DATE(YEAR(B23)+1,2,1)=29,366,365),IF(DATE(YEAR(B23),3,1)-DATE(YEAR(B23),2,1)=29,366,365)),-1)</f>
        <v>-1</v>
      </c>
    </row>
    <row r="4" spans="1:32">
      <c r="A4" s="27" t="s">
        <v>19</v>
      </c>
      <c r="B4" s="9" t="e">
        <f ca="1">债券信息!B5</f>
        <v>#NAME?</v>
      </c>
      <c r="C4" s="6"/>
      <c r="D4" s="6"/>
      <c r="E4" s="6"/>
      <c r="F4" s="6"/>
      <c r="G4" s="42" t="s">
        <v>274</v>
      </c>
      <c r="H4" s="42" t="e">
        <f ca="1">IF(B13=0,DATE(YEAR(B23),MONTH(B23)+12/B8,DAY(B23))-B23,-1)</f>
        <v>#NAME?</v>
      </c>
      <c r="I4" s="42"/>
      <c r="J4" s="42" t="s">
        <v>274</v>
      </c>
      <c r="K4" s="42" t="e">
        <f ca="1">IF(B13=1,IF(MONTH(B4)&gt;2,IF(DATE(YEAR(B4)+1,3,1)-DATE(YEAR(B4)+1,2,1)=29,366,365),IF(DATE(YEAR(B4),3,1)-DATE(YEAR(B4),2,1)=29,366,365)),-1)</f>
        <v>#NAME?</v>
      </c>
      <c r="L4" s="6"/>
      <c r="M4" s="8"/>
      <c r="N4" s="8"/>
      <c r="O4" s="6"/>
      <c r="P4" s="6"/>
      <c r="Q4" s="6"/>
      <c r="R4" s="6"/>
      <c r="S4" s="8"/>
      <c r="T4" s="8"/>
      <c r="U4" s="6"/>
      <c r="V4" s="42" t="s">
        <v>273</v>
      </c>
      <c r="W4" s="8">
        <f ca="1">IF(B20=5,IF(MONTH(B23)&gt;2,IF(DATE(YEAR(B23)+1,3,1)-DATE(YEAR(B23)+1,2,1)=29,366,365),IF(DATE(YEAR(B23),3,1)-DATE(YEAR(B23),2,1)=29,366,365)),-1)</f>
        <v>-1</v>
      </c>
      <c r="X4" s="6"/>
      <c r="Y4" s="6" t="s">
        <v>273</v>
      </c>
      <c r="Z4" s="8">
        <f ca="1">IF(B20=6,IF(MONTH(B23)&gt;2,IF(DATE(YEAR(B23)+1,3,1)-DATE(YEAR(B23)+1,2,1)=29,366,365),IF(DATE(YEAR(B23),3,1)-DATE(YEAR(B23),2,1)=29,366,365)),-1)</f>
        <v>-1</v>
      </c>
      <c r="AA4" s="6"/>
      <c r="AB4" s="6"/>
      <c r="AC4" s="6"/>
      <c r="AD4" s="7"/>
      <c r="AE4" s="7"/>
      <c r="AF4" s="43"/>
    </row>
    <row r="5" spans="1:32">
      <c r="A5" s="42" t="s">
        <v>80</v>
      </c>
      <c r="B5" s="9" t="e">
        <f ca="1">债券信息!B6</f>
        <v>#NAME?</v>
      </c>
      <c r="C5" s="6"/>
      <c r="D5" s="6"/>
      <c r="E5" s="6"/>
      <c r="F5" s="6"/>
      <c r="G5" s="6"/>
      <c r="H5" s="8"/>
      <c r="I5" s="6"/>
      <c r="J5" s="6"/>
      <c r="K5" s="8"/>
      <c r="L5" s="6"/>
      <c r="M5" s="6"/>
      <c r="N5" s="8"/>
      <c r="O5" s="6"/>
      <c r="P5" s="6"/>
      <c r="Q5" s="6"/>
      <c r="R5" s="6"/>
      <c r="S5" s="6"/>
      <c r="T5" s="8"/>
      <c r="U5" s="6"/>
      <c r="V5" s="6"/>
      <c r="W5" s="8"/>
      <c r="X5" s="6"/>
      <c r="Y5" s="6"/>
      <c r="Z5" s="8"/>
      <c r="AA5" s="6"/>
      <c r="AB5" s="6"/>
      <c r="AC5" s="6"/>
      <c r="AD5" s="7"/>
      <c r="AE5" s="7"/>
      <c r="AF5" s="7"/>
    </row>
    <row r="6" spans="1:32">
      <c r="A6" s="42" t="s">
        <v>88</v>
      </c>
      <c r="B6" s="42" t="e">
        <f ca="1">债券信息!B9</f>
        <v>#NAME?</v>
      </c>
      <c r="C6" s="6"/>
      <c r="D6" s="6"/>
      <c r="E6" s="6"/>
      <c r="F6" s="6"/>
      <c r="G6" s="42" t="s">
        <v>105</v>
      </c>
      <c r="H6" s="10" t="e">
        <f ca="1">IF(B13=0,IF(H2&gt;=365,B17*H2*B14/100,B17/H3*H2*B14/100),-1)</f>
        <v>#NAME?</v>
      </c>
      <c r="I6" s="6" t="s">
        <v>106</v>
      </c>
      <c r="J6" s="8" t="s">
        <v>115</v>
      </c>
      <c r="K6" s="15" t="e">
        <f ca="1">IF(B13=1,K3*B17+B17/K4*K2,-1)</f>
        <v>#NAME?</v>
      </c>
      <c r="L6" s="6"/>
      <c r="M6" s="8" t="s">
        <v>115</v>
      </c>
      <c r="N6" s="15" t="e">
        <f ca="1">IF(B13=2,(100-B16)/N3*N2,-1)</f>
        <v>#NAME?</v>
      </c>
      <c r="O6" s="6"/>
      <c r="P6" s="153" t="s">
        <v>423</v>
      </c>
      <c r="Q6" s="102" t="e">
        <f ca="1">B17/365*(Q2+1)</f>
        <v>#NAME?</v>
      </c>
      <c r="R6" s="12"/>
      <c r="S6" s="8" t="s">
        <v>115</v>
      </c>
      <c r="T6" s="15" t="e">
        <f ca="1">IF(B13=4,(100-B16)/T3*(T2+1),-1)</f>
        <v>#NAME?</v>
      </c>
      <c r="U6" s="6"/>
      <c r="V6" s="8" t="s">
        <v>272</v>
      </c>
      <c r="W6" s="104">
        <f ca="1">IF(B20=5,IF(W2&gt;=360,IF(W2&lt;=W4,B6,MOD(W2,W4)/W3*B6),W2/W3*B6),-1)</f>
        <v>-1</v>
      </c>
      <c r="X6" s="6"/>
      <c r="Y6" s="8" t="s">
        <v>115</v>
      </c>
      <c r="Z6" s="11"/>
      <c r="AA6" s="6"/>
      <c r="AB6" s="8" t="s">
        <v>108</v>
      </c>
      <c r="AC6" s="102" t="e">
        <f ca="1">IF(B20=7,AC2*B17,-1)</f>
        <v>#NAME?</v>
      </c>
      <c r="AD6" s="7"/>
      <c r="AE6" s="8" t="s">
        <v>108</v>
      </c>
      <c r="AF6" s="103">
        <f ca="1">IF(B20=8,IF(AND(AF3=366,MONTH(B23)&lt;3,MONTH(B24)&gt;2),(AF2-1)/365*B17,AF2/365*B17),-1)</f>
        <v>-1</v>
      </c>
    </row>
    <row r="7" spans="1:32">
      <c r="A7" s="42" t="s">
        <v>75</v>
      </c>
      <c r="B7" s="9" t="e">
        <f ca="1">[1]!b_anal_precupn(B2,B3)</f>
        <v>#NAME?</v>
      </c>
      <c r="C7" s="6"/>
      <c r="D7" s="6"/>
      <c r="E7" s="6"/>
      <c r="F7" s="13"/>
      <c r="G7" s="19" t="s">
        <v>109</v>
      </c>
      <c r="H7" s="14" t="e">
        <f ca="1">IF(B13=0,B17/B8*H2/H4,-1)</f>
        <v>#NAME?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8" t="s">
        <v>110</v>
      </c>
      <c r="AC7" s="102" t="e">
        <f ca="1">IF(B20=7,AC3/360*B17,-1)</f>
        <v>#NAME?</v>
      </c>
      <c r="AD7" s="7"/>
      <c r="AE7" s="7"/>
      <c r="AF7" s="7"/>
    </row>
    <row r="8" spans="1:32">
      <c r="A8" s="27" t="s">
        <v>81</v>
      </c>
      <c r="B8" s="27" t="e">
        <f ca="1">'债券现金流（固息、浮息、累进）'!B19</f>
        <v>#NAME?</v>
      </c>
      <c r="C8" s="6"/>
      <c r="D8" s="6"/>
      <c r="E8" s="6"/>
      <c r="F8" s="6"/>
      <c r="G8" s="6" t="s">
        <v>111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7"/>
      <c r="AB8" s="7"/>
      <c r="AC8" s="7"/>
    </row>
    <row r="9" spans="1:32">
      <c r="A9" s="42" t="s">
        <v>82</v>
      </c>
      <c r="B9" s="42" t="e">
        <f ca="1">'债券现金流（固息、浮息、累进）'!B13</f>
        <v>#NAME?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7"/>
      <c r="AB9" s="7"/>
      <c r="AC9" s="7"/>
    </row>
    <row r="10" spans="1:32">
      <c r="A10" s="27" t="s">
        <v>83</v>
      </c>
      <c r="B10" s="27" t="e">
        <f ca="1">债券信息!B4</f>
        <v>#NAME?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7"/>
      <c r="AB10" s="7"/>
      <c r="AC10" s="7"/>
    </row>
    <row r="11" spans="1:32">
      <c r="A11" s="42" t="s">
        <v>84</v>
      </c>
      <c r="B11" s="42" t="e">
        <f ca="1">债券信息!B10</f>
        <v>#NAME?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7"/>
      <c r="AB11" s="7"/>
      <c r="AC11" s="7"/>
    </row>
    <row r="12" spans="1:32" s="25" customFormat="1">
      <c r="A12" s="27" t="s">
        <v>287</v>
      </c>
      <c r="B12" s="32" t="str">
        <f>'inter-BC'!B17</f>
        <v>T+0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6"/>
      <c r="AB12" s="106"/>
      <c r="AC12" s="106"/>
    </row>
    <row r="13" spans="1:32">
      <c r="A13" s="27" t="s">
        <v>85</v>
      </c>
      <c r="B13" s="27" t="e">
        <f ca="1">IF(AND(B10="银行间",B15="附息"),0,IF(B10="银行间",IF(B15="贴现",2,1),IF(B15="贴现",4,3)))</f>
        <v>#NAME?</v>
      </c>
      <c r="C13" s="6"/>
      <c r="D13" s="24" t="s">
        <v>114</v>
      </c>
      <c r="E13" s="24" t="s">
        <v>115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7"/>
      <c r="AB13" s="7"/>
      <c r="AC13" s="7"/>
    </row>
    <row r="14" spans="1:32">
      <c r="A14" s="27" t="s">
        <v>86</v>
      </c>
      <c r="B14" s="30" t="e">
        <f ca="1">VLOOKUP(B25,'债券现金流（固息、浮息、累进）'!L3:Q7,6)</f>
        <v>#NAME?</v>
      </c>
      <c r="C14" s="6"/>
      <c r="D14" s="24">
        <v>0</v>
      </c>
      <c r="E14" s="15" t="e">
        <f ca="1">H7</f>
        <v>#NAME?</v>
      </c>
      <c r="F14" s="101" t="s">
        <v>271</v>
      </c>
      <c r="G14" s="6" t="s">
        <v>270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7"/>
      <c r="AB14" s="7"/>
      <c r="AC14" s="7"/>
    </row>
    <row r="15" spans="1:32">
      <c r="A15" s="42" t="s">
        <v>87</v>
      </c>
      <c r="B15" s="43" t="e">
        <f ca="1">[1]!b_info_coupon(B2)</f>
        <v>#NAME?</v>
      </c>
      <c r="C15" s="7"/>
      <c r="D15" s="24">
        <v>1</v>
      </c>
      <c r="E15" s="15" t="e">
        <f ca="1">K6</f>
        <v>#NAME?</v>
      </c>
      <c r="F15" s="31" t="s">
        <v>266</v>
      </c>
      <c r="G15" s="7" t="s">
        <v>269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32">
      <c r="A16" s="31" t="s">
        <v>79</v>
      </c>
      <c r="B16" s="30" t="e">
        <f ca="1">[1]!b_issue_issueprice(B2)</f>
        <v>#NAME?</v>
      </c>
      <c r="C16" s="7"/>
      <c r="D16" s="24">
        <v>2</v>
      </c>
      <c r="E16" s="15" t="e">
        <f ca="1">N6</f>
        <v>#NAME?</v>
      </c>
      <c r="F16" s="31" t="s">
        <v>266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>
      <c r="A17" s="28" t="s">
        <v>91</v>
      </c>
      <c r="B17" s="29" t="e">
        <f ca="1">VLOOKUP(B19,'债券信息-wind'!E:I,3,0)</f>
        <v>#NAME?</v>
      </c>
      <c r="C17" s="7"/>
      <c r="D17" s="24">
        <v>3</v>
      </c>
      <c r="E17" s="15" t="e">
        <f ca="1">Q6</f>
        <v>#NAME?</v>
      </c>
      <c r="F17" s="31" t="s">
        <v>266</v>
      </c>
      <c r="G17" s="7" t="s">
        <v>268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>
      <c r="A18" s="42" t="s">
        <v>90</v>
      </c>
      <c r="B18" s="3" t="e">
        <f ca="1">[1]!b_anal_nxcupn(B2,B3)</f>
        <v>#NAME?</v>
      </c>
      <c r="C18" s="7"/>
      <c r="D18" s="24">
        <v>4</v>
      </c>
      <c r="E18" s="15" t="e">
        <f ca="1">T6</f>
        <v>#NAME?</v>
      </c>
      <c r="F18" s="31" t="s">
        <v>266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>
      <c r="A19" s="43" t="s">
        <v>113</v>
      </c>
      <c r="B19" s="3" t="e">
        <f ca="1">DATE(YEAR(B18),MONTH(B18),DAY(B18))</f>
        <v>#NAME?</v>
      </c>
      <c r="C19" s="7"/>
      <c r="D19" s="24">
        <v>5</v>
      </c>
      <c r="E19" s="15">
        <f ca="1">W6</f>
        <v>-1</v>
      </c>
      <c r="F19" s="31" t="s">
        <v>267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>
      <c r="A20" s="100" t="s">
        <v>112</v>
      </c>
      <c r="B20" s="100">
        <f ca="1">IF(AND(B21="ACT",B22=360),5,IF(AND(B21=30,B22=360),7,IF(AND(B21="ACT",B22="ACT"),6,8)))</f>
        <v>7</v>
      </c>
      <c r="D20" s="24">
        <v>6</v>
      </c>
      <c r="E20" s="15">
        <f>Z6</f>
        <v>0</v>
      </c>
      <c r="F20" s="31" t="s">
        <v>267</v>
      </c>
      <c r="G20" s="2"/>
    </row>
    <row r="21" spans="1:29">
      <c r="A21" s="41" t="s">
        <v>72</v>
      </c>
      <c r="B21" s="41">
        <f ca="1">IF(ISERROR(FIND("A",LEFT(B9,2))),30,"ACT")</f>
        <v>30</v>
      </c>
      <c r="D21" s="24">
        <v>7</v>
      </c>
      <c r="E21" s="15" t="e">
        <f ca="1">AC7</f>
        <v>#NAME?</v>
      </c>
      <c r="F21" s="31" t="s">
        <v>267</v>
      </c>
      <c r="G21" s="2"/>
    </row>
    <row r="22" spans="1:29">
      <c r="A22" s="41" t="s">
        <v>73</v>
      </c>
      <c r="B22" s="41">
        <f ca="1">IF(ISERROR(FIND("T",RIGHT(B9,2))),IF(ISERROR(FIND("5",RIGHT(B9,2))),360,"365F"),"ACT")</f>
        <v>360</v>
      </c>
      <c r="D22" s="24">
        <v>8</v>
      </c>
      <c r="E22" s="15">
        <f ca="1">AF6</f>
        <v>-1</v>
      </c>
      <c r="F22" s="31" t="s">
        <v>266</v>
      </c>
      <c r="G22" s="2" t="s">
        <v>265</v>
      </c>
    </row>
    <row r="23" spans="1:29">
      <c r="A23" s="24" t="s">
        <v>117</v>
      </c>
      <c r="B23" s="26" t="e">
        <f ca="1">IF(B7=0,B4,B7)</f>
        <v>#NAME?</v>
      </c>
      <c r="E23" s="107"/>
      <c r="G23" s="2"/>
    </row>
    <row r="24" spans="1:29">
      <c r="A24" s="24" t="s">
        <v>264</v>
      </c>
      <c r="B24" s="26" t="e">
        <f ca="1">IF(OR(B13=3,B13=4),IF(B12="T+1",B3+1,B3),B3)</f>
        <v>#NAME?</v>
      </c>
      <c r="G24" s="2"/>
    </row>
    <row r="25" spans="1:29">
      <c r="A25" s="24" t="s">
        <v>325</v>
      </c>
      <c r="B25" s="26" t="e">
        <f ca="1">DATE(YEAR(B23),MONTH(B23),DAY(B23))</f>
        <v>#NAME?</v>
      </c>
      <c r="G25" s="2"/>
    </row>
    <row r="26" spans="1:29">
      <c r="A26" s="24"/>
      <c r="B26" s="26"/>
      <c r="G26" s="2"/>
    </row>
    <row r="27" spans="1:29">
      <c r="A27" s="24" t="s">
        <v>118</v>
      </c>
      <c r="B27" s="25" t="e">
        <f ca="1">VLOOKUP(B13,D14:E21,2)</f>
        <v>#NAME?</v>
      </c>
      <c r="G27" s="2"/>
    </row>
    <row r="28" spans="1:29">
      <c r="A28" s="24"/>
      <c r="B28" s="25"/>
      <c r="G28" s="2"/>
    </row>
    <row r="29" spans="1:29">
      <c r="A29" s="100" t="s">
        <v>116</v>
      </c>
      <c r="B29" s="100" t="e">
        <f ca="1">VLOOKUP(B20,D14:E21,2)</f>
        <v>#NAME?</v>
      </c>
      <c r="G29" s="2"/>
    </row>
    <row r="30" spans="1:29">
      <c r="A30" s="1"/>
      <c r="B30" s="2"/>
      <c r="G30" s="2"/>
    </row>
    <row r="31" spans="1:29">
      <c r="A31" s="1"/>
      <c r="B31" s="2"/>
    </row>
    <row r="32" spans="1:29">
      <c r="A32" s="1"/>
      <c r="B32" s="2"/>
    </row>
  </sheetData>
  <mergeCells count="10">
    <mergeCell ref="V1:W1"/>
    <mergeCell ref="Y1:Z1"/>
    <mergeCell ref="AB1:AC1"/>
    <mergeCell ref="AE1:AF1"/>
    <mergeCell ref="A1:B1"/>
    <mergeCell ref="G1:H1"/>
    <mergeCell ref="J1:K1"/>
    <mergeCell ref="M1:N1"/>
    <mergeCell ref="P1:Q1"/>
    <mergeCell ref="S1:T1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tabColor theme="0" tint="-0.249977111117893"/>
  </sheetPr>
  <dimension ref="A1:I18268"/>
  <sheetViews>
    <sheetView workbookViewId="0">
      <selection activeCell="F6" sqref="F6"/>
    </sheetView>
  </sheetViews>
  <sheetFormatPr baseColWidth="10" defaultColWidth="8.83203125" defaultRowHeight="14"/>
  <cols>
    <col min="2" max="2" width="11.33203125" bestFit="1" customWidth="1"/>
    <col min="5" max="6" width="11.6640625" bestFit="1" customWidth="1"/>
    <col min="7" max="7" width="20" bestFit="1" customWidth="1"/>
    <col min="8" max="9" width="17.83203125" bestFit="1" customWidth="1"/>
  </cols>
  <sheetData>
    <row r="1" spans="1:9">
      <c r="A1" t="s">
        <v>12</v>
      </c>
      <c r="B1" s="1" t="str">
        <f>'inter-BC'!B2</f>
        <v>019657.SH</v>
      </c>
      <c r="F1" s="34" t="e">
        <f ca="1">[1]!s_info_name(F2)</f>
        <v>#NAME?</v>
      </c>
    </row>
    <row r="2" spans="1:9">
      <c r="A2" t="s">
        <v>19</v>
      </c>
      <c r="B2" s="16" t="e">
        <f ca="1">债券信息!B5</f>
        <v>#NAME?</v>
      </c>
      <c r="F2" s="37" t="str">
        <f>B1</f>
        <v>019657.SH</v>
      </c>
    </row>
    <row r="3" spans="1:9">
      <c r="A3" t="s">
        <v>176</v>
      </c>
      <c r="B3" s="34" t="e">
        <f ca="1">债券信息!B17</f>
        <v>#NAME?</v>
      </c>
      <c r="E3" s="34" t="s">
        <v>78</v>
      </c>
      <c r="F3" s="34" t="s">
        <v>177</v>
      </c>
      <c r="G3" s="34" t="s">
        <v>173</v>
      </c>
      <c r="H3" s="34" t="s">
        <v>181</v>
      </c>
      <c r="I3" s="34" t="s">
        <v>182</v>
      </c>
    </row>
    <row r="4" spans="1:9">
      <c r="B4" s="34"/>
      <c r="E4" s="34" t="s">
        <v>172</v>
      </c>
      <c r="F4" s="34" t="s">
        <v>178</v>
      </c>
      <c r="G4" s="34" t="s">
        <v>174</v>
      </c>
      <c r="H4" s="34" t="s">
        <v>179</v>
      </c>
      <c r="I4" s="34" t="s">
        <v>180</v>
      </c>
    </row>
    <row r="5" spans="1:9">
      <c r="B5" s="36"/>
      <c r="E5" s="35">
        <v>44343</v>
      </c>
      <c r="F5" s="35" t="e">
        <f ca="1">[1]!WSD(F2,F4:I4,B2,B3,"Days=Alldays","TradingCalendar=SSE","Fill=Previous","PriceAdj=F","rptType=1","ShowParams=Y","cols=4;rows=3653")</f>
        <v>#NAME?</v>
      </c>
      <c r="G5" s="36">
        <v>3.02</v>
      </c>
      <c r="H5" s="36"/>
      <c r="I5" s="36"/>
    </row>
    <row r="6" spans="1:9">
      <c r="B6" s="36"/>
      <c r="E6" s="35">
        <v>44344</v>
      </c>
      <c r="F6" s="35">
        <v>44527</v>
      </c>
      <c r="G6" s="36">
        <v>3.02</v>
      </c>
      <c r="H6" s="36"/>
      <c r="I6" s="36"/>
    </row>
    <row r="7" spans="1:9">
      <c r="B7" s="36"/>
      <c r="E7" s="35">
        <v>44345</v>
      </c>
      <c r="F7" s="35">
        <v>44527</v>
      </c>
      <c r="G7" s="36">
        <v>3.02</v>
      </c>
      <c r="H7" s="36"/>
      <c r="I7" s="36"/>
    </row>
    <row r="8" spans="1:9">
      <c r="B8" s="36"/>
      <c r="E8" s="35">
        <v>44346</v>
      </c>
      <c r="F8" s="35">
        <v>44527</v>
      </c>
      <c r="G8" s="36">
        <v>3.02</v>
      </c>
      <c r="H8" s="36"/>
      <c r="I8" s="36"/>
    </row>
    <row r="9" spans="1:9">
      <c r="B9" s="36"/>
      <c r="E9" s="35">
        <v>44347</v>
      </c>
      <c r="F9" s="35">
        <v>44527</v>
      </c>
      <c r="G9" s="36">
        <v>3.02</v>
      </c>
      <c r="H9" s="36"/>
      <c r="I9" s="36"/>
    </row>
    <row r="10" spans="1:9">
      <c r="B10" s="36"/>
      <c r="E10" s="35">
        <v>44348</v>
      </c>
      <c r="F10" s="35">
        <v>44527</v>
      </c>
      <c r="G10" s="36">
        <v>3.02</v>
      </c>
      <c r="H10" s="36"/>
      <c r="I10" s="36"/>
    </row>
    <row r="11" spans="1:9">
      <c r="B11" s="36"/>
      <c r="E11" s="35">
        <v>44349</v>
      </c>
      <c r="F11" s="35">
        <v>44527</v>
      </c>
      <c r="G11" s="36">
        <v>3.02</v>
      </c>
      <c r="H11" s="36"/>
      <c r="I11" s="36"/>
    </row>
    <row r="12" spans="1:9">
      <c r="B12" s="36"/>
      <c r="E12" s="35">
        <v>44350</v>
      </c>
      <c r="F12" s="35">
        <v>44527</v>
      </c>
      <c r="G12" s="36">
        <v>3.02</v>
      </c>
      <c r="H12" s="36"/>
      <c r="I12" s="36"/>
    </row>
    <row r="13" spans="1:9">
      <c r="B13" s="36"/>
      <c r="E13" s="35">
        <v>44351</v>
      </c>
      <c r="F13" s="35">
        <v>44527</v>
      </c>
      <c r="G13" s="36">
        <v>3.02</v>
      </c>
      <c r="H13" s="36"/>
      <c r="I13" s="36"/>
    </row>
    <row r="14" spans="1:9">
      <c r="B14" s="36"/>
      <c r="E14" s="35">
        <v>44352</v>
      </c>
      <c r="F14" s="35">
        <v>44527</v>
      </c>
      <c r="G14" s="36">
        <v>3.02</v>
      </c>
      <c r="H14" s="36"/>
      <c r="I14" s="36"/>
    </row>
    <row r="15" spans="1:9">
      <c r="B15" s="36"/>
      <c r="E15" s="35">
        <v>44353</v>
      </c>
      <c r="F15" s="35">
        <v>44527</v>
      </c>
      <c r="G15" s="36">
        <v>3.02</v>
      </c>
      <c r="H15" s="36"/>
      <c r="I15" s="36"/>
    </row>
    <row r="16" spans="1:9">
      <c r="B16" s="36"/>
      <c r="E16" s="35">
        <v>44354</v>
      </c>
      <c r="F16" s="35">
        <v>44527</v>
      </c>
      <c r="G16" s="36">
        <v>3.02</v>
      </c>
      <c r="H16" s="36"/>
      <c r="I16" s="36"/>
    </row>
    <row r="17" spans="2:9">
      <c r="B17" s="36"/>
      <c r="E17" s="35">
        <v>44355</v>
      </c>
      <c r="F17" s="35">
        <v>44527</v>
      </c>
      <c r="G17" s="36">
        <v>3.02</v>
      </c>
      <c r="H17" s="36"/>
      <c r="I17" s="36"/>
    </row>
    <row r="18" spans="2:9">
      <c r="B18" s="36"/>
      <c r="E18" s="35">
        <v>44356</v>
      </c>
      <c r="F18" s="35">
        <v>44527</v>
      </c>
      <c r="G18" s="36">
        <v>3.02</v>
      </c>
      <c r="H18" s="36"/>
      <c r="I18" s="36"/>
    </row>
    <row r="19" spans="2:9">
      <c r="B19" s="36"/>
      <c r="E19" s="35">
        <v>44357</v>
      </c>
      <c r="F19" s="35">
        <v>44527</v>
      </c>
      <c r="G19" s="36">
        <v>3.02</v>
      </c>
      <c r="H19" s="36"/>
      <c r="I19" s="36"/>
    </row>
    <row r="20" spans="2:9">
      <c r="B20" s="36"/>
      <c r="E20" s="35">
        <v>44358</v>
      </c>
      <c r="F20" s="35">
        <v>44527</v>
      </c>
      <c r="G20" s="36">
        <v>3.02</v>
      </c>
      <c r="H20" s="36"/>
      <c r="I20" s="36"/>
    </row>
    <row r="21" spans="2:9">
      <c r="B21" s="36"/>
      <c r="E21" s="35">
        <v>44359</v>
      </c>
      <c r="F21" s="35">
        <v>44527</v>
      </c>
      <c r="G21" s="36">
        <v>3.02</v>
      </c>
      <c r="H21" s="36"/>
      <c r="I21" s="36"/>
    </row>
    <row r="22" spans="2:9">
      <c r="B22" s="36"/>
      <c r="E22" s="35">
        <v>44360</v>
      </c>
      <c r="F22" s="35">
        <v>44527</v>
      </c>
      <c r="G22" s="36">
        <v>3.02</v>
      </c>
      <c r="H22" s="36"/>
      <c r="I22" s="36"/>
    </row>
    <row r="23" spans="2:9">
      <c r="B23" s="36"/>
      <c r="E23" s="35">
        <v>44361</v>
      </c>
      <c r="F23" s="35">
        <v>44527</v>
      </c>
      <c r="G23" s="36">
        <v>3.02</v>
      </c>
      <c r="H23" s="36"/>
      <c r="I23" s="36"/>
    </row>
    <row r="24" spans="2:9">
      <c r="B24" s="36"/>
      <c r="E24" s="35">
        <v>44362</v>
      </c>
      <c r="F24" s="35">
        <v>44527</v>
      </c>
      <c r="G24" s="36">
        <v>3.02</v>
      </c>
      <c r="H24" s="36"/>
      <c r="I24" s="36"/>
    </row>
    <row r="25" spans="2:9">
      <c r="B25" s="36"/>
      <c r="E25" s="35">
        <v>44363</v>
      </c>
      <c r="F25" s="35">
        <v>44527</v>
      </c>
      <c r="G25" s="36">
        <v>3.02</v>
      </c>
      <c r="H25" s="36"/>
      <c r="I25" s="36"/>
    </row>
    <row r="26" spans="2:9">
      <c r="E26" s="35">
        <v>44364</v>
      </c>
      <c r="F26" s="35">
        <v>44527</v>
      </c>
      <c r="G26" s="36">
        <v>3.02</v>
      </c>
      <c r="H26" s="36"/>
      <c r="I26" s="36"/>
    </row>
    <row r="27" spans="2:9">
      <c r="E27" s="35">
        <v>44365</v>
      </c>
      <c r="F27" s="35">
        <v>44527</v>
      </c>
      <c r="G27" s="36">
        <v>3.02</v>
      </c>
      <c r="H27" s="36"/>
      <c r="I27" s="36"/>
    </row>
    <row r="28" spans="2:9">
      <c r="E28" s="35">
        <v>44366</v>
      </c>
      <c r="F28" s="35">
        <v>44527</v>
      </c>
      <c r="G28" s="36">
        <v>3.02</v>
      </c>
      <c r="H28" s="36"/>
      <c r="I28" s="36"/>
    </row>
    <row r="29" spans="2:9">
      <c r="E29" s="35">
        <v>44367</v>
      </c>
      <c r="F29" s="35">
        <v>44527</v>
      </c>
      <c r="G29" s="36">
        <v>3.02</v>
      </c>
      <c r="H29" s="36"/>
      <c r="I29" s="36"/>
    </row>
    <row r="30" spans="2:9">
      <c r="E30" s="35">
        <v>44368</v>
      </c>
      <c r="F30" s="35">
        <v>44527</v>
      </c>
      <c r="G30" s="36">
        <v>3.02</v>
      </c>
      <c r="H30" s="36"/>
      <c r="I30" s="36"/>
    </row>
    <row r="31" spans="2:9">
      <c r="E31" s="35">
        <v>44369</v>
      </c>
      <c r="F31" s="35">
        <v>44527</v>
      </c>
      <c r="G31" s="36">
        <v>3.02</v>
      </c>
      <c r="H31" s="36"/>
      <c r="I31" s="36"/>
    </row>
    <row r="32" spans="2:9">
      <c r="E32" s="35">
        <v>44370</v>
      </c>
      <c r="F32" s="35">
        <v>44527</v>
      </c>
      <c r="G32" s="36">
        <v>3.02</v>
      </c>
      <c r="H32" s="36"/>
      <c r="I32" s="36"/>
    </row>
    <row r="33" spans="5:9">
      <c r="E33" s="35">
        <v>44371</v>
      </c>
      <c r="F33" s="35">
        <v>44527</v>
      </c>
      <c r="G33" s="36">
        <v>3.02</v>
      </c>
      <c r="H33" s="36"/>
      <c r="I33" s="36"/>
    </row>
    <row r="34" spans="5:9">
      <c r="E34" s="35">
        <v>44372</v>
      </c>
      <c r="F34" s="35">
        <v>44527</v>
      </c>
      <c r="G34" s="36">
        <v>3.02</v>
      </c>
      <c r="H34" s="36"/>
      <c r="I34" s="36"/>
    </row>
    <row r="35" spans="5:9">
      <c r="E35" s="35">
        <v>44373</v>
      </c>
      <c r="F35" s="35">
        <v>44527</v>
      </c>
      <c r="G35" s="36">
        <v>3.02</v>
      </c>
      <c r="H35" s="36"/>
      <c r="I35" s="36"/>
    </row>
    <row r="36" spans="5:9">
      <c r="E36" s="35">
        <v>44374</v>
      </c>
      <c r="F36" s="35">
        <v>44527</v>
      </c>
      <c r="G36" s="36">
        <v>3.02</v>
      </c>
      <c r="H36" s="36"/>
      <c r="I36" s="36"/>
    </row>
    <row r="37" spans="5:9">
      <c r="E37" s="35">
        <v>44375</v>
      </c>
      <c r="F37" s="35">
        <v>44527</v>
      </c>
      <c r="G37" s="36">
        <v>3.02</v>
      </c>
      <c r="H37" s="36"/>
      <c r="I37" s="36"/>
    </row>
    <row r="38" spans="5:9">
      <c r="E38" s="35">
        <v>44376</v>
      </c>
      <c r="F38" s="35">
        <v>44527</v>
      </c>
      <c r="G38" s="36">
        <v>3.02</v>
      </c>
      <c r="H38" s="36"/>
      <c r="I38" s="36"/>
    </row>
    <row r="39" spans="5:9">
      <c r="E39" s="35">
        <v>44377</v>
      </c>
      <c r="F39" s="35">
        <v>44527</v>
      </c>
      <c r="G39" s="36">
        <v>3.02</v>
      </c>
      <c r="H39" s="36"/>
      <c r="I39" s="36"/>
    </row>
    <row r="40" spans="5:9">
      <c r="E40" s="35">
        <v>44378</v>
      </c>
      <c r="F40" s="35">
        <v>44527</v>
      </c>
      <c r="G40" s="36">
        <v>3.02</v>
      </c>
      <c r="H40" s="36"/>
      <c r="I40" s="36"/>
    </row>
    <row r="41" spans="5:9">
      <c r="E41" s="35">
        <v>44379</v>
      </c>
      <c r="F41" s="35">
        <v>44527</v>
      </c>
      <c r="G41" s="36">
        <v>3.02</v>
      </c>
      <c r="H41" s="36"/>
      <c r="I41" s="36"/>
    </row>
    <row r="42" spans="5:9">
      <c r="E42" s="35">
        <v>44380</v>
      </c>
      <c r="F42" s="35">
        <v>44527</v>
      </c>
      <c r="G42" s="36">
        <v>3.02</v>
      </c>
      <c r="H42" s="36"/>
      <c r="I42" s="36"/>
    </row>
    <row r="43" spans="5:9">
      <c r="E43" s="35">
        <v>44381</v>
      </c>
      <c r="F43" s="35">
        <v>44527</v>
      </c>
      <c r="G43" s="36">
        <v>3.02</v>
      </c>
      <c r="H43" s="36"/>
      <c r="I43" s="36"/>
    </row>
    <row r="44" spans="5:9">
      <c r="E44" s="35">
        <v>44382</v>
      </c>
      <c r="F44" s="35">
        <v>44527</v>
      </c>
      <c r="G44" s="36">
        <v>3.02</v>
      </c>
      <c r="H44" s="36"/>
      <c r="I44" s="36"/>
    </row>
    <row r="45" spans="5:9">
      <c r="E45" s="35">
        <v>44383</v>
      </c>
      <c r="F45" s="35">
        <v>44527</v>
      </c>
      <c r="G45" s="36">
        <v>3.02</v>
      </c>
      <c r="H45" s="36"/>
      <c r="I45" s="36"/>
    </row>
    <row r="46" spans="5:9">
      <c r="E46" s="35">
        <v>44384</v>
      </c>
      <c r="F46" s="35">
        <v>44527</v>
      </c>
      <c r="G46" s="36">
        <v>3.02</v>
      </c>
      <c r="H46" s="36"/>
      <c r="I46" s="36"/>
    </row>
    <row r="47" spans="5:9">
      <c r="E47" s="35">
        <v>44385</v>
      </c>
      <c r="F47" s="35">
        <v>44527</v>
      </c>
      <c r="G47" s="36">
        <v>3.02</v>
      </c>
      <c r="H47" s="36"/>
      <c r="I47" s="36"/>
    </row>
    <row r="48" spans="5:9">
      <c r="E48" s="35">
        <v>44386</v>
      </c>
      <c r="F48" s="35">
        <v>44527</v>
      </c>
      <c r="G48" s="36">
        <v>3.02</v>
      </c>
      <c r="H48" s="36"/>
      <c r="I48" s="36"/>
    </row>
    <row r="49" spans="5:9">
      <c r="E49" s="35">
        <v>44387</v>
      </c>
      <c r="F49" s="35">
        <v>44527</v>
      </c>
      <c r="G49" s="36">
        <v>3.02</v>
      </c>
      <c r="H49" s="36"/>
      <c r="I49" s="36"/>
    </row>
    <row r="50" spans="5:9">
      <c r="E50" s="35">
        <v>44388</v>
      </c>
      <c r="F50" s="35">
        <v>44527</v>
      </c>
      <c r="G50" s="36">
        <v>3.02</v>
      </c>
      <c r="H50" s="36"/>
      <c r="I50" s="36"/>
    </row>
    <row r="51" spans="5:9">
      <c r="E51" s="35">
        <v>44389</v>
      </c>
      <c r="F51" s="35">
        <v>44527</v>
      </c>
      <c r="G51" s="36">
        <v>3.02</v>
      </c>
      <c r="H51" s="36"/>
      <c r="I51" s="36"/>
    </row>
    <row r="52" spans="5:9">
      <c r="E52" s="35">
        <v>44390</v>
      </c>
      <c r="F52" s="35">
        <v>44527</v>
      </c>
      <c r="G52" s="36">
        <v>3.02</v>
      </c>
      <c r="H52" s="36"/>
      <c r="I52" s="36"/>
    </row>
    <row r="53" spans="5:9">
      <c r="E53" s="35">
        <v>44391</v>
      </c>
      <c r="F53" s="35">
        <v>44527</v>
      </c>
      <c r="G53" s="36">
        <v>3.02</v>
      </c>
      <c r="H53" s="36"/>
      <c r="I53" s="36"/>
    </row>
    <row r="54" spans="5:9">
      <c r="E54" s="35">
        <v>44392</v>
      </c>
      <c r="F54" s="35">
        <v>44527</v>
      </c>
      <c r="G54" s="36">
        <v>3.02</v>
      </c>
      <c r="H54" s="36"/>
      <c r="I54" s="36"/>
    </row>
    <row r="55" spans="5:9">
      <c r="E55" s="35">
        <v>44393</v>
      </c>
      <c r="F55" s="35">
        <v>44527</v>
      </c>
      <c r="G55" s="36">
        <v>3.02</v>
      </c>
      <c r="H55" s="36"/>
      <c r="I55" s="36"/>
    </row>
    <row r="56" spans="5:9">
      <c r="E56" s="35">
        <v>44394</v>
      </c>
      <c r="F56" s="35">
        <v>44527</v>
      </c>
      <c r="G56" s="36">
        <v>3.02</v>
      </c>
      <c r="H56" s="36"/>
      <c r="I56" s="36"/>
    </row>
    <row r="57" spans="5:9">
      <c r="E57" s="35">
        <v>44395</v>
      </c>
      <c r="F57" s="35">
        <v>44527</v>
      </c>
      <c r="G57" s="36">
        <v>3.02</v>
      </c>
      <c r="H57" s="36"/>
      <c r="I57" s="36"/>
    </row>
    <row r="58" spans="5:9">
      <c r="E58" s="35">
        <v>44396</v>
      </c>
      <c r="F58" s="35">
        <v>44527</v>
      </c>
      <c r="G58" s="36">
        <v>3.02</v>
      </c>
      <c r="H58" s="36"/>
      <c r="I58" s="36"/>
    </row>
    <row r="59" spans="5:9">
      <c r="E59" s="35">
        <v>44397</v>
      </c>
      <c r="F59" s="35">
        <v>44527</v>
      </c>
      <c r="G59" s="36">
        <v>3.02</v>
      </c>
      <c r="H59" s="36"/>
      <c r="I59" s="36"/>
    </row>
    <row r="60" spans="5:9">
      <c r="E60" s="35">
        <v>44398</v>
      </c>
      <c r="F60" s="35">
        <v>44527</v>
      </c>
      <c r="G60" s="36">
        <v>3.02</v>
      </c>
      <c r="H60" s="36"/>
      <c r="I60" s="36"/>
    </row>
    <row r="61" spans="5:9">
      <c r="E61" s="35">
        <v>44399</v>
      </c>
      <c r="F61" s="35">
        <v>44527</v>
      </c>
      <c r="G61" s="36">
        <v>3.02</v>
      </c>
      <c r="H61" s="36"/>
      <c r="I61" s="36"/>
    </row>
    <row r="62" spans="5:9">
      <c r="E62" s="35">
        <v>44400</v>
      </c>
      <c r="F62" s="35">
        <v>44527</v>
      </c>
      <c r="G62" s="36">
        <v>3.02</v>
      </c>
      <c r="H62" s="36"/>
      <c r="I62" s="36"/>
    </row>
    <row r="63" spans="5:9">
      <c r="E63" s="35">
        <v>44401</v>
      </c>
      <c r="F63" s="35">
        <v>44527</v>
      </c>
      <c r="G63" s="36">
        <v>3.02</v>
      </c>
      <c r="H63" s="36"/>
      <c r="I63" s="36"/>
    </row>
    <row r="64" spans="5:9">
      <c r="E64" s="35">
        <v>44402</v>
      </c>
      <c r="F64" s="35">
        <v>44527</v>
      </c>
      <c r="G64" s="36">
        <v>3.02</v>
      </c>
      <c r="H64" s="36"/>
      <c r="I64" s="36"/>
    </row>
    <row r="65" spans="5:9">
      <c r="E65" s="35">
        <v>44403</v>
      </c>
      <c r="F65" s="35">
        <v>44527</v>
      </c>
      <c r="G65" s="36">
        <v>3.02</v>
      </c>
      <c r="H65" s="36"/>
      <c r="I65" s="36"/>
    </row>
    <row r="66" spans="5:9">
      <c r="E66" s="35">
        <v>44404</v>
      </c>
      <c r="F66" s="35">
        <v>44527</v>
      </c>
      <c r="G66" s="36">
        <v>3.02</v>
      </c>
      <c r="H66" s="36"/>
      <c r="I66" s="36"/>
    </row>
    <row r="67" spans="5:9">
      <c r="E67" s="35">
        <v>44405</v>
      </c>
      <c r="F67" s="35">
        <v>44527</v>
      </c>
      <c r="G67" s="36">
        <v>3.02</v>
      </c>
      <c r="H67" s="36"/>
      <c r="I67" s="36"/>
    </row>
    <row r="68" spans="5:9">
      <c r="E68" s="35">
        <v>44406</v>
      </c>
      <c r="F68" s="35">
        <v>44527</v>
      </c>
      <c r="G68" s="36">
        <v>3.02</v>
      </c>
      <c r="H68" s="36"/>
      <c r="I68" s="36"/>
    </row>
    <row r="69" spans="5:9">
      <c r="E69" s="35">
        <v>44407</v>
      </c>
      <c r="F69" s="35">
        <v>44527</v>
      </c>
      <c r="G69" s="36">
        <v>3.02</v>
      </c>
      <c r="H69" s="36"/>
      <c r="I69" s="36"/>
    </row>
    <row r="70" spans="5:9">
      <c r="E70" s="35">
        <v>44408</v>
      </c>
      <c r="F70" s="35">
        <v>44527</v>
      </c>
      <c r="G70" s="36">
        <v>3.02</v>
      </c>
      <c r="H70" s="36"/>
      <c r="I70" s="36"/>
    </row>
    <row r="71" spans="5:9">
      <c r="E71" s="35">
        <v>44409</v>
      </c>
      <c r="F71" s="35">
        <v>44527</v>
      </c>
      <c r="G71" s="36">
        <v>3.02</v>
      </c>
      <c r="H71" s="36"/>
      <c r="I71" s="36"/>
    </row>
    <row r="72" spans="5:9">
      <c r="E72" s="35">
        <v>44410</v>
      </c>
      <c r="F72" s="35">
        <v>44527</v>
      </c>
      <c r="G72" s="36">
        <v>3.02</v>
      </c>
      <c r="H72" s="36"/>
      <c r="I72" s="36"/>
    </row>
    <row r="73" spans="5:9">
      <c r="E73" s="35">
        <v>44411</v>
      </c>
      <c r="F73" s="35">
        <v>44527</v>
      </c>
      <c r="G73" s="36">
        <v>3.02</v>
      </c>
      <c r="H73" s="36"/>
      <c r="I73" s="36"/>
    </row>
    <row r="74" spans="5:9">
      <c r="E74" s="35">
        <v>44412</v>
      </c>
      <c r="F74" s="35">
        <v>44527</v>
      </c>
      <c r="G74" s="36">
        <v>3.02</v>
      </c>
      <c r="H74" s="36"/>
      <c r="I74" s="36"/>
    </row>
    <row r="75" spans="5:9">
      <c r="E75" s="35">
        <v>44413</v>
      </c>
      <c r="F75" s="35">
        <v>44527</v>
      </c>
      <c r="G75" s="36">
        <v>3.02</v>
      </c>
      <c r="H75" s="36"/>
      <c r="I75" s="36"/>
    </row>
    <row r="76" spans="5:9">
      <c r="E76" s="35">
        <v>44414</v>
      </c>
      <c r="F76" s="35">
        <v>44527</v>
      </c>
      <c r="G76" s="36">
        <v>3.02</v>
      </c>
      <c r="H76" s="36"/>
      <c r="I76" s="36"/>
    </row>
    <row r="77" spans="5:9">
      <c r="E77" s="35">
        <v>44415</v>
      </c>
      <c r="F77" s="35">
        <v>44527</v>
      </c>
      <c r="G77" s="36">
        <v>3.02</v>
      </c>
      <c r="H77" s="36"/>
      <c r="I77" s="36"/>
    </row>
    <row r="78" spans="5:9">
      <c r="E78" s="35">
        <v>44416</v>
      </c>
      <c r="F78" s="35">
        <v>44527</v>
      </c>
      <c r="G78" s="36">
        <v>3.02</v>
      </c>
      <c r="H78" s="36"/>
      <c r="I78" s="36"/>
    </row>
    <row r="79" spans="5:9">
      <c r="E79" s="35">
        <v>44417</v>
      </c>
      <c r="F79" s="35">
        <v>44527</v>
      </c>
      <c r="G79" s="36">
        <v>3.02</v>
      </c>
      <c r="H79" s="36"/>
      <c r="I79" s="36"/>
    </row>
    <row r="80" spans="5:9">
      <c r="E80" s="35">
        <v>44418</v>
      </c>
      <c r="F80" s="35">
        <v>44527</v>
      </c>
      <c r="G80" s="36">
        <v>3.02</v>
      </c>
      <c r="H80" s="36"/>
      <c r="I80" s="36"/>
    </row>
    <row r="81" spans="5:9">
      <c r="E81" s="35">
        <v>44419</v>
      </c>
      <c r="F81" s="35">
        <v>44527</v>
      </c>
      <c r="G81" s="36">
        <v>3.02</v>
      </c>
      <c r="H81" s="36"/>
      <c r="I81" s="36"/>
    </row>
    <row r="82" spans="5:9">
      <c r="E82" s="35">
        <v>44420</v>
      </c>
      <c r="F82" s="35">
        <v>44527</v>
      </c>
      <c r="G82" s="36">
        <v>3.02</v>
      </c>
      <c r="H82" s="36"/>
      <c r="I82" s="36"/>
    </row>
    <row r="83" spans="5:9">
      <c r="E83" s="35">
        <v>44421</v>
      </c>
      <c r="F83" s="35">
        <v>44527</v>
      </c>
      <c r="G83" s="36">
        <v>3.02</v>
      </c>
      <c r="H83" s="36"/>
      <c r="I83" s="36"/>
    </row>
    <row r="84" spans="5:9">
      <c r="E84" s="35">
        <v>44422</v>
      </c>
      <c r="F84" s="35">
        <v>44527</v>
      </c>
      <c r="G84" s="36">
        <v>3.02</v>
      </c>
      <c r="H84" s="36"/>
      <c r="I84" s="36"/>
    </row>
    <row r="85" spans="5:9">
      <c r="E85" s="35">
        <v>44423</v>
      </c>
      <c r="F85" s="35">
        <v>44527</v>
      </c>
      <c r="G85" s="36">
        <v>3.02</v>
      </c>
      <c r="H85" s="36"/>
      <c r="I85" s="36"/>
    </row>
    <row r="86" spans="5:9">
      <c r="E86" s="35">
        <v>44424</v>
      </c>
      <c r="F86" s="35">
        <v>44527</v>
      </c>
      <c r="G86" s="36">
        <v>3.02</v>
      </c>
      <c r="H86" s="36"/>
      <c r="I86" s="36"/>
    </row>
    <row r="87" spans="5:9">
      <c r="E87" s="35">
        <v>44425</v>
      </c>
      <c r="F87" s="35">
        <v>44527</v>
      </c>
      <c r="G87" s="36">
        <v>3.02</v>
      </c>
      <c r="H87" s="36"/>
      <c r="I87" s="36"/>
    </row>
    <row r="88" spans="5:9">
      <c r="E88" s="35">
        <v>44426</v>
      </c>
      <c r="F88" s="35">
        <v>44527</v>
      </c>
      <c r="G88" s="36">
        <v>3.02</v>
      </c>
      <c r="H88" s="36"/>
      <c r="I88" s="36"/>
    </row>
    <row r="89" spans="5:9">
      <c r="E89" s="35">
        <v>44427</v>
      </c>
      <c r="F89" s="35">
        <v>44527</v>
      </c>
      <c r="G89" s="36">
        <v>3.02</v>
      </c>
      <c r="H89" s="36"/>
      <c r="I89" s="36"/>
    </row>
    <row r="90" spans="5:9">
      <c r="E90" s="35">
        <v>44428</v>
      </c>
      <c r="F90" s="35">
        <v>44527</v>
      </c>
      <c r="G90" s="36">
        <v>3.02</v>
      </c>
      <c r="H90" s="36"/>
      <c r="I90" s="36"/>
    </row>
    <row r="91" spans="5:9">
      <c r="E91" s="35">
        <v>44429</v>
      </c>
      <c r="F91" s="35">
        <v>44527</v>
      </c>
      <c r="G91" s="36">
        <v>3.02</v>
      </c>
      <c r="H91" s="36"/>
      <c r="I91" s="36"/>
    </row>
    <row r="92" spans="5:9">
      <c r="E92" s="35">
        <v>44430</v>
      </c>
      <c r="F92" s="35">
        <v>44527</v>
      </c>
      <c r="G92" s="36">
        <v>3.02</v>
      </c>
      <c r="H92" s="36"/>
      <c r="I92" s="36"/>
    </row>
    <row r="93" spans="5:9">
      <c r="E93" s="35">
        <v>44431</v>
      </c>
      <c r="F93" s="35">
        <v>44527</v>
      </c>
      <c r="G93" s="36">
        <v>3.02</v>
      </c>
      <c r="H93" s="36"/>
      <c r="I93" s="36"/>
    </row>
    <row r="94" spans="5:9">
      <c r="E94" s="35">
        <v>44432</v>
      </c>
      <c r="F94" s="35">
        <v>44527</v>
      </c>
      <c r="G94" s="36">
        <v>3.02</v>
      </c>
      <c r="H94" s="36"/>
      <c r="I94" s="36"/>
    </row>
    <row r="95" spans="5:9">
      <c r="E95" s="35">
        <v>44433</v>
      </c>
      <c r="F95" s="35">
        <v>44527</v>
      </c>
      <c r="G95" s="36">
        <v>3.02</v>
      </c>
      <c r="H95" s="36"/>
      <c r="I95" s="36"/>
    </row>
    <row r="96" spans="5:9">
      <c r="E96" s="35">
        <v>44434</v>
      </c>
      <c r="F96" s="35">
        <v>44527</v>
      </c>
      <c r="G96" s="36">
        <v>3.02</v>
      </c>
      <c r="H96" s="36"/>
      <c r="I96" s="36"/>
    </row>
    <row r="97" spans="5:9">
      <c r="E97" s="35">
        <v>44435</v>
      </c>
      <c r="F97" s="35">
        <v>44527</v>
      </c>
      <c r="G97" s="36">
        <v>3.02</v>
      </c>
      <c r="H97" s="36"/>
      <c r="I97" s="36"/>
    </row>
    <row r="98" spans="5:9">
      <c r="E98" s="35">
        <v>44436</v>
      </c>
      <c r="F98" s="35">
        <v>44527</v>
      </c>
      <c r="G98" s="36">
        <v>3.02</v>
      </c>
      <c r="H98" s="36"/>
      <c r="I98" s="36"/>
    </row>
    <row r="99" spans="5:9">
      <c r="E99" s="35">
        <v>44437</v>
      </c>
      <c r="F99" s="35">
        <v>44527</v>
      </c>
      <c r="G99" s="36">
        <v>3.02</v>
      </c>
      <c r="H99" s="36"/>
      <c r="I99" s="36"/>
    </row>
    <row r="100" spans="5:9">
      <c r="E100" s="35">
        <v>44438</v>
      </c>
      <c r="F100" s="35">
        <v>44527</v>
      </c>
      <c r="G100" s="36">
        <v>3.02</v>
      </c>
      <c r="H100" s="36"/>
      <c r="I100" s="36"/>
    </row>
    <row r="101" spans="5:9">
      <c r="E101" s="35">
        <v>44439</v>
      </c>
      <c r="F101" s="35">
        <v>44527</v>
      </c>
      <c r="G101" s="36">
        <v>3.02</v>
      </c>
      <c r="H101" s="36"/>
      <c r="I101" s="36"/>
    </row>
    <row r="102" spans="5:9">
      <c r="E102" s="35">
        <v>44440</v>
      </c>
      <c r="F102" s="35">
        <v>44527</v>
      </c>
      <c r="G102" s="36">
        <v>3.02</v>
      </c>
      <c r="H102" s="36"/>
      <c r="I102" s="36"/>
    </row>
    <row r="103" spans="5:9">
      <c r="E103" s="35">
        <v>44441</v>
      </c>
      <c r="F103" s="35">
        <v>44527</v>
      </c>
      <c r="G103" s="36">
        <v>3.02</v>
      </c>
      <c r="H103" s="36"/>
      <c r="I103" s="36"/>
    </row>
    <row r="104" spans="5:9">
      <c r="E104" s="35">
        <v>44442</v>
      </c>
      <c r="F104" s="35">
        <v>44527</v>
      </c>
      <c r="G104" s="36">
        <v>3.02</v>
      </c>
      <c r="H104" s="36"/>
      <c r="I104" s="36"/>
    </row>
    <row r="105" spans="5:9">
      <c r="E105" s="35">
        <v>44443</v>
      </c>
      <c r="F105" s="35">
        <v>44527</v>
      </c>
      <c r="G105" s="36">
        <v>3.02</v>
      </c>
      <c r="H105" s="36"/>
      <c r="I105" s="36"/>
    </row>
    <row r="106" spans="5:9">
      <c r="E106" s="35">
        <v>44444</v>
      </c>
      <c r="F106" s="35">
        <v>44527</v>
      </c>
      <c r="G106" s="36">
        <v>3.02</v>
      </c>
      <c r="H106" s="36"/>
      <c r="I106" s="36"/>
    </row>
    <row r="107" spans="5:9">
      <c r="E107" s="35">
        <v>44445</v>
      </c>
      <c r="F107" s="35">
        <v>44527</v>
      </c>
      <c r="G107" s="36">
        <v>3.02</v>
      </c>
      <c r="H107" s="36"/>
      <c r="I107" s="36"/>
    </row>
    <row r="108" spans="5:9">
      <c r="E108" s="35">
        <v>44446</v>
      </c>
      <c r="F108" s="35">
        <v>44527</v>
      </c>
      <c r="G108" s="36">
        <v>3.02</v>
      </c>
      <c r="H108" s="36"/>
      <c r="I108" s="36"/>
    </row>
    <row r="109" spans="5:9">
      <c r="E109" s="35">
        <v>44447</v>
      </c>
      <c r="F109" s="35">
        <v>44527</v>
      </c>
      <c r="G109" s="36">
        <v>3.02</v>
      </c>
      <c r="H109" s="36"/>
      <c r="I109" s="36"/>
    </row>
    <row r="110" spans="5:9">
      <c r="E110" s="35">
        <v>44448</v>
      </c>
      <c r="F110" s="35">
        <v>44527</v>
      </c>
      <c r="G110" s="36">
        <v>3.02</v>
      </c>
      <c r="H110" s="36"/>
      <c r="I110" s="36"/>
    </row>
    <row r="111" spans="5:9">
      <c r="E111" s="35">
        <v>44449</v>
      </c>
      <c r="F111" s="35">
        <v>44527</v>
      </c>
      <c r="G111" s="36">
        <v>3.02</v>
      </c>
      <c r="H111" s="36"/>
      <c r="I111" s="36"/>
    </row>
    <row r="112" spans="5:9">
      <c r="E112" s="35">
        <v>44450</v>
      </c>
      <c r="F112" s="35">
        <v>44527</v>
      </c>
      <c r="G112" s="36">
        <v>3.02</v>
      </c>
      <c r="H112" s="36"/>
      <c r="I112" s="36"/>
    </row>
    <row r="113" spans="5:9">
      <c r="E113" s="35">
        <v>44451</v>
      </c>
      <c r="F113" s="35">
        <v>44527</v>
      </c>
      <c r="G113" s="36">
        <v>3.02</v>
      </c>
      <c r="H113" s="36"/>
      <c r="I113" s="36"/>
    </row>
    <row r="114" spans="5:9">
      <c r="E114" s="35">
        <v>44452</v>
      </c>
      <c r="F114" s="35">
        <v>44527</v>
      </c>
      <c r="G114" s="36">
        <v>3.02</v>
      </c>
      <c r="H114" s="36"/>
      <c r="I114" s="36"/>
    </row>
    <row r="115" spans="5:9">
      <c r="E115" s="35">
        <v>44453</v>
      </c>
      <c r="F115" s="35">
        <v>44527</v>
      </c>
      <c r="G115" s="36">
        <v>3.02</v>
      </c>
      <c r="H115" s="36"/>
      <c r="I115" s="36"/>
    </row>
    <row r="116" spans="5:9">
      <c r="E116" s="35">
        <v>44454</v>
      </c>
      <c r="F116" s="35">
        <v>44527</v>
      </c>
      <c r="G116" s="36">
        <v>3.02</v>
      </c>
      <c r="H116" s="36"/>
      <c r="I116" s="36"/>
    </row>
    <row r="117" spans="5:9">
      <c r="E117" s="35">
        <v>44455</v>
      </c>
      <c r="F117" s="35">
        <v>44527</v>
      </c>
      <c r="G117" s="36">
        <v>3.02</v>
      </c>
      <c r="H117" s="36"/>
      <c r="I117" s="36"/>
    </row>
    <row r="118" spans="5:9">
      <c r="E118" s="35">
        <v>44456</v>
      </c>
      <c r="F118" s="35">
        <v>44527</v>
      </c>
      <c r="G118" s="36">
        <v>3.02</v>
      </c>
      <c r="H118" s="36"/>
      <c r="I118" s="36"/>
    </row>
    <row r="119" spans="5:9">
      <c r="E119" s="35">
        <v>44457</v>
      </c>
      <c r="F119" s="35">
        <v>44527</v>
      </c>
      <c r="G119" s="36">
        <v>3.02</v>
      </c>
      <c r="H119" s="36"/>
      <c r="I119" s="36"/>
    </row>
    <row r="120" spans="5:9">
      <c r="E120" s="35">
        <v>44458</v>
      </c>
      <c r="F120" s="35">
        <v>44527</v>
      </c>
      <c r="G120" s="36">
        <v>3.02</v>
      </c>
      <c r="H120" s="36"/>
      <c r="I120" s="36"/>
    </row>
    <row r="121" spans="5:9">
      <c r="E121" s="35">
        <v>44459</v>
      </c>
      <c r="F121" s="35">
        <v>44527</v>
      </c>
      <c r="G121" s="36">
        <v>3.02</v>
      </c>
      <c r="H121" s="36"/>
      <c r="I121" s="36"/>
    </row>
    <row r="122" spans="5:9">
      <c r="E122" s="35">
        <v>44460</v>
      </c>
      <c r="F122" s="35">
        <v>44527</v>
      </c>
      <c r="G122" s="36">
        <v>3.02</v>
      </c>
      <c r="H122" s="36"/>
      <c r="I122" s="36"/>
    </row>
    <row r="123" spans="5:9">
      <c r="E123" s="35">
        <v>44461</v>
      </c>
      <c r="F123" s="35">
        <v>44527</v>
      </c>
      <c r="G123" s="36">
        <v>3.02</v>
      </c>
      <c r="H123" s="36"/>
      <c r="I123" s="36"/>
    </row>
    <row r="124" spans="5:9">
      <c r="E124" s="35">
        <v>44462</v>
      </c>
      <c r="F124" s="35">
        <v>44527</v>
      </c>
      <c r="G124" s="36">
        <v>3.02</v>
      </c>
      <c r="H124" s="36"/>
      <c r="I124" s="36"/>
    </row>
    <row r="125" spans="5:9">
      <c r="E125" s="35">
        <v>44463</v>
      </c>
      <c r="F125" s="35">
        <v>44527</v>
      </c>
      <c r="G125" s="36">
        <v>3.02</v>
      </c>
      <c r="H125" s="36"/>
      <c r="I125" s="36"/>
    </row>
    <row r="126" spans="5:9">
      <c r="E126" s="35">
        <v>44464</v>
      </c>
      <c r="F126" s="35">
        <v>44527</v>
      </c>
      <c r="G126" s="36">
        <v>3.02</v>
      </c>
      <c r="H126" s="36"/>
      <c r="I126" s="36"/>
    </row>
    <row r="127" spans="5:9">
      <c r="E127" s="35">
        <v>44465</v>
      </c>
      <c r="F127" s="35">
        <v>44527</v>
      </c>
      <c r="G127" s="36">
        <v>3.02</v>
      </c>
      <c r="H127" s="36"/>
      <c r="I127" s="36"/>
    </row>
    <row r="128" spans="5:9">
      <c r="E128" s="35">
        <v>44466</v>
      </c>
      <c r="F128" s="35">
        <v>44527</v>
      </c>
      <c r="G128" s="36">
        <v>3.02</v>
      </c>
      <c r="H128" s="36"/>
      <c r="I128" s="36"/>
    </row>
    <row r="129" spans="5:9">
      <c r="E129" s="35">
        <v>44467</v>
      </c>
      <c r="F129" s="35">
        <v>44527</v>
      </c>
      <c r="G129" s="36">
        <v>3.02</v>
      </c>
      <c r="H129" s="36"/>
      <c r="I129" s="36"/>
    </row>
    <row r="130" spans="5:9">
      <c r="E130" s="35">
        <v>44468</v>
      </c>
      <c r="F130" s="35">
        <v>44527</v>
      </c>
      <c r="G130" s="36">
        <v>3.02</v>
      </c>
      <c r="H130" s="36"/>
      <c r="I130" s="36"/>
    </row>
    <row r="131" spans="5:9">
      <c r="E131" s="35">
        <v>44469</v>
      </c>
      <c r="F131" s="35">
        <v>44527</v>
      </c>
      <c r="G131" s="36">
        <v>3.02</v>
      </c>
      <c r="H131" s="36"/>
      <c r="I131" s="36"/>
    </row>
    <row r="132" spans="5:9">
      <c r="E132" s="35">
        <v>44470</v>
      </c>
      <c r="F132" s="35">
        <v>44527</v>
      </c>
      <c r="G132" s="36">
        <v>3.02</v>
      </c>
      <c r="H132" s="36"/>
      <c r="I132" s="36"/>
    </row>
    <row r="133" spans="5:9">
      <c r="E133" s="35">
        <v>44471</v>
      </c>
      <c r="F133" s="35">
        <v>44527</v>
      </c>
      <c r="G133" s="36">
        <v>3.02</v>
      </c>
      <c r="H133" s="36"/>
      <c r="I133" s="36"/>
    </row>
    <row r="134" spans="5:9">
      <c r="E134" s="35">
        <v>44472</v>
      </c>
      <c r="F134" s="35">
        <v>44527</v>
      </c>
      <c r="G134" s="36">
        <v>3.02</v>
      </c>
      <c r="H134" s="36"/>
      <c r="I134" s="36"/>
    </row>
    <row r="135" spans="5:9">
      <c r="E135" s="35">
        <v>44473</v>
      </c>
      <c r="F135" s="35">
        <v>44527</v>
      </c>
      <c r="G135" s="36">
        <v>3.02</v>
      </c>
      <c r="H135" s="36"/>
      <c r="I135" s="36"/>
    </row>
    <row r="136" spans="5:9">
      <c r="E136" s="35">
        <v>44474</v>
      </c>
      <c r="F136" s="35">
        <v>44527</v>
      </c>
      <c r="G136" s="36">
        <v>3.02</v>
      </c>
      <c r="H136" s="36"/>
      <c r="I136" s="36"/>
    </row>
    <row r="137" spans="5:9">
      <c r="E137" s="35">
        <v>44475</v>
      </c>
      <c r="F137" s="35">
        <v>44527</v>
      </c>
      <c r="G137" s="36">
        <v>3.02</v>
      </c>
      <c r="H137" s="36"/>
      <c r="I137" s="36"/>
    </row>
    <row r="138" spans="5:9">
      <c r="E138" s="35">
        <v>44476</v>
      </c>
      <c r="F138" s="35">
        <v>44527</v>
      </c>
      <c r="G138" s="36">
        <v>3.02</v>
      </c>
      <c r="H138" s="36"/>
      <c r="I138" s="36"/>
    </row>
    <row r="139" spans="5:9">
      <c r="E139" s="35">
        <v>44477</v>
      </c>
      <c r="F139" s="35">
        <v>44527</v>
      </c>
      <c r="G139" s="36">
        <v>3.02</v>
      </c>
      <c r="H139" s="36"/>
      <c r="I139" s="36"/>
    </row>
    <row r="140" spans="5:9">
      <c r="E140" s="35">
        <v>44478</v>
      </c>
      <c r="F140" s="35">
        <v>44527</v>
      </c>
      <c r="G140" s="36">
        <v>3.02</v>
      </c>
      <c r="H140" s="36"/>
      <c r="I140" s="36"/>
    </row>
    <row r="141" spans="5:9">
      <c r="E141" s="35">
        <v>44479</v>
      </c>
      <c r="F141" s="35">
        <v>44527</v>
      </c>
      <c r="G141" s="36">
        <v>3.02</v>
      </c>
      <c r="H141" s="36"/>
      <c r="I141" s="36"/>
    </row>
    <row r="142" spans="5:9">
      <c r="E142" s="35">
        <v>44480</v>
      </c>
      <c r="F142" s="35">
        <v>44527</v>
      </c>
      <c r="G142" s="36">
        <v>3.02</v>
      </c>
      <c r="H142" s="36"/>
      <c r="I142" s="36"/>
    </row>
    <row r="143" spans="5:9">
      <c r="E143" s="35">
        <v>44481</v>
      </c>
      <c r="F143" s="35">
        <v>44527</v>
      </c>
      <c r="G143" s="36">
        <v>3.02</v>
      </c>
      <c r="H143" s="36"/>
      <c r="I143" s="36"/>
    </row>
    <row r="144" spans="5:9">
      <c r="E144" s="35">
        <v>44482</v>
      </c>
      <c r="F144" s="35">
        <v>44527</v>
      </c>
      <c r="G144" s="36">
        <v>3.02</v>
      </c>
      <c r="H144" s="36"/>
      <c r="I144" s="36"/>
    </row>
    <row r="145" spans="5:9">
      <c r="E145" s="35">
        <v>44483</v>
      </c>
      <c r="F145" s="35">
        <v>44527</v>
      </c>
      <c r="G145" s="36">
        <v>3.02</v>
      </c>
      <c r="H145" s="36"/>
      <c r="I145" s="36"/>
    </row>
    <row r="146" spans="5:9">
      <c r="E146" s="35">
        <v>44484</v>
      </c>
      <c r="F146" s="35">
        <v>44527</v>
      </c>
      <c r="G146" s="36">
        <v>3.02</v>
      </c>
      <c r="H146" s="36"/>
      <c r="I146" s="36"/>
    </row>
    <row r="147" spans="5:9">
      <c r="E147" s="35">
        <v>44485</v>
      </c>
      <c r="F147" s="35">
        <v>44527</v>
      </c>
      <c r="G147" s="36">
        <v>3.02</v>
      </c>
      <c r="H147" s="36"/>
      <c r="I147" s="36"/>
    </row>
    <row r="148" spans="5:9">
      <c r="E148" s="35">
        <v>44486</v>
      </c>
      <c r="F148" s="35">
        <v>44527</v>
      </c>
      <c r="G148" s="36">
        <v>3.02</v>
      </c>
      <c r="H148" s="36"/>
      <c r="I148" s="36"/>
    </row>
    <row r="149" spans="5:9">
      <c r="E149" s="35">
        <v>44487</v>
      </c>
      <c r="F149" s="35">
        <v>44527</v>
      </c>
      <c r="G149" s="36">
        <v>3.02</v>
      </c>
      <c r="H149" s="36"/>
      <c r="I149" s="36"/>
    </row>
    <row r="150" spans="5:9">
      <c r="E150" s="35">
        <v>44488</v>
      </c>
      <c r="F150" s="35">
        <v>44527</v>
      </c>
      <c r="G150" s="36">
        <v>3.02</v>
      </c>
      <c r="H150" s="36"/>
      <c r="I150" s="36"/>
    </row>
    <row r="151" spans="5:9">
      <c r="E151" s="35">
        <v>44489</v>
      </c>
      <c r="F151" s="35">
        <v>44527</v>
      </c>
      <c r="G151" s="36">
        <v>3.02</v>
      </c>
      <c r="H151" s="36"/>
      <c r="I151" s="36"/>
    </row>
    <row r="152" spans="5:9">
      <c r="E152" s="35">
        <v>44490</v>
      </c>
      <c r="F152" s="35">
        <v>44527</v>
      </c>
      <c r="G152" s="36">
        <v>3.02</v>
      </c>
      <c r="H152" s="36"/>
      <c r="I152" s="36"/>
    </row>
    <row r="153" spans="5:9">
      <c r="E153" s="35">
        <v>44491</v>
      </c>
      <c r="F153" s="35">
        <v>44527</v>
      </c>
      <c r="G153" s="36">
        <v>3.02</v>
      </c>
      <c r="H153" s="36"/>
      <c r="I153" s="36"/>
    </row>
    <row r="154" spans="5:9">
      <c r="E154" s="35">
        <v>44492</v>
      </c>
      <c r="F154" s="35">
        <v>44527</v>
      </c>
      <c r="G154" s="36">
        <v>3.02</v>
      </c>
      <c r="H154" s="36"/>
      <c r="I154" s="36"/>
    </row>
    <row r="155" spans="5:9">
      <c r="E155" s="35">
        <v>44493</v>
      </c>
      <c r="F155" s="35">
        <v>44527</v>
      </c>
      <c r="G155" s="36">
        <v>3.02</v>
      </c>
      <c r="H155" s="36"/>
      <c r="I155" s="36"/>
    </row>
    <row r="156" spans="5:9">
      <c r="E156" s="35">
        <v>44494</v>
      </c>
      <c r="F156" s="35">
        <v>44527</v>
      </c>
      <c r="G156" s="36">
        <v>3.02</v>
      </c>
      <c r="H156" s="36"/>
      <c r="I156" s="36"/>
    </row>
    <row r="157" spans="5:9">
      <c r="E157" s="35">
        <v>44495</v>
      </c>
      <c r="F157" s="35">
        <v>44527</v>
      </c>
      <c r="G157" s="36">
        <v>3.02</v>
      </c>
      <c r="H157" s="36"/>
      <c r="I157" s="36"/>
    </row>
    <row r="158" spans="5:9">
      <c r="E158" s="35">
        <v>44496</v>
      </c>
      <c r="F158" s="35">
        <v>44527</v>
      </c>
      <c r="G158" s="36">
        <v>3.02</v>
      </c>
      <c r="H158" s="36"/>
      <c r="I158" s="36"/>
    </row>
    <row r="159" spans="5:9">
      <c r="E159" s="35">
        <v>44497</v>
      </c>
      <c r="F159" s="35">
        <v>44527</v>
      </c>
      <c r="G159" s="36">
        <v>3.02</v>
      </c>
      <c r="H159" s="36"/>
      <c r="I159" s="36"/>
    </row>
    <row r="160" spans="5:9">
      <c r="E160" s="35">
        <v>44498</v>
      </c>
      <c r="F160" s="35">
        <v>44527</v>
      </c>
      <c r="G160" s="36">
        <v>3.02</v>
      </c>
      <c r="H160" s="36"/>
      <c r="I160" s="36"/>
    </row>
    <row r="161" spans="5:9">
      <c r="E161" s="35">
        <v>44499</v>
      </c>
      <c r="F161" s="35">
        <v>44527</v>
      </c>
      <c r="G161" s="36">
        <v>3.02</v>
      </c>
      <c r="H161" s="36"/>
      <c r="I161" s="36"/>
    </row>
    <row r="162" spans="5:9">
      <c r="E162" s="35">
        <v>44500</v>
      </c>
      <c r="F162" s="35">
        <v>44527</v>
      </c>
      <c r="G162" s="36">
        <v>3.02</v>
      </c>
      <c r="H162" s="36"/>
      <c r="I162" s="36"/>
    </row>
    <row r="163" spans="5:9">
      <c r="E163" s="35">
        <v>44501</v>
      </c>
      <c r="F163" s="35">
        <v>44527</v>
      </c>
      <c r="G163" s="36">
        <v>3.02</v>
      </c>
      <c r="H163" s="36"/>
      <c r="I163" s="36"/>
    </row>
    <row r="164" spans="5:9">
      <c r="E164" s="35">
        <v>44502</v>
      </c>
      <c r="F164" s="35">
        <v>44527</v>
      </c>
      <c r="G164" s="36">
        <v>3.02</v>
      </c>
      <c r="H164" s="36"/>
      <c r="I164" s="36"/>
    </row>
    <row r="165" spans="5:9">
      <c r="E165" s="35">
        <v>44503</v>
      </c>
      <c r="F165" s="35">
        <v>44527</v>
      </c>
      <c r="G165" s="36">
        <v>3.02</v>
      </c>
      <c r="H165" s="36"/>
      <c r="I165" s="36"/>
    </row>
    <row r="166" spans="5:9">
      <c r="E166" s="35">
        <v>44504</v>
      </c>
      <c r="F166" s="35">
        <v>44527</v>
      </c>
      <c r="G166" s="36">
        <v>3.02</v>
      </c>
      <c r="H166" s="36"/>
      <c r="I166" s="36"/>
    </row>
    <row r="167" spans="5:9">
      <c r="E167" s="35">
        <v>44505</v>
      </c>
      <c r="F167" s="35">
        <v>44527</v>
      </c>
      <c r="G167" s="36">
        <v>3.02</v>
      </c>
      <c r="H167" s="36"/>
      <c r="I167" s="36"/>
    </row>
    <row r="168" spans="5:9">
      <c r="E168" s="35">
        <v>44506</v>
      </c>
      <c r="F168" s="35">
        <v>44527</v>
      </c>
      <c r="G168" s="36">
        <v>3.02</v>
      </c>
      <c r="H168" s="36"/>
      <c r="I168" s="36"/>
    </row>
    <row r="169" spans="5:9">
      <c r="E169" s="35">
        <v>44507</v>
      </c>
      <c r="F169" s="35">
        <v>44527</v>
      </c>
      <c r="G169" s="36">
        <v>3.02</v>
      </c>
      <c r="H169" s="36"/>
      <c r="I169" s="36"/>
    </row>
    <row r="170" spans="5:9">
      <c r="E170" s="35">
        <v>44508</v>
      </c>
      <c r="F170" s="35">
        <v>44527</v>
      </c>
      <c r="G170" s="36">
        <v>3.02</v>
      </c>
      <c r="H170" s="36"/>
      <c r="I170" s="36"/>
    </row>
    <row r="171" spans="5:9">
      <c r="E171" s="35">
        <v>44509</v>
      </c>
      <c r="F171" s="35">
        <v>44527</v>
      </c>
      <c r="G171" s="36">
        <v>3.02</v>
      </c>
      <c r="H171" s="36"/>
      <c r="I171" s="36"/>
    </row>
    <row r="172" spans="5:9">
      <c r="E172" s="35">
        <v>44510</v>
      </c>
      <c r="F172" s="35">
        <v>44527</v>
      </c>
      <c r="G172" s="36">
        <v>3.02</v>
      </c>
      <c r="H172" s="36"/>
      <c r="I172" s="36"/>
    </row>
    <row r="173" spans="5:9">
      <c r="E173" s="35">
        <v>44511</v>
      </c>
      <c r="F173" s="35">
        <v>44527</v>
      </c>
      <c r="G173" s="36">
        <v>3.02</v>
      </c>
      <c r="H173" s="36"/>
      <c r="I173" s="36"/>
    </row>
    <row r="174" spans="5:9">
      <c r="E174" s="35">
        <v>44512</v>
      </c>
      <c r="F174" s="35">
        <v>44527</v>
      </c>
      <c r="G174" s="36">
        <v>3.02</v>
      </c>
      <c r="H174" s="36"/>
      <c r="I174" s="36"/>
    </row>
    <row r="175" spans="5:9">
      <c r="E175" s="35">
        <v>44513</v>
      </c>
      <c r="F175" s="35">
        <v>44527</v>
      </c>
      <c r="G175" s="36">
        <v>3.02</v>
      </c>
      <c r="H175" s="36"/>
      <c r="I175" s="36"/>
    </row>
    <row r="176" spans="5:9">
      <c r="E176" s="35">
        <v>44514</v>
      </c>
      <c r="F176" s="35">
        <v>44527</v>
      </c>
      <c r="G176" s="36">
        <v>3.02</v>
      </c>
      <c r="H176" s="36"/>
      <c r="I176" s="36"/>
    </row>
    <row r="177" spans="5:9">
      <c r="E177" s="35">
        <v>44515</v>
      </c>
      <c r="F177" s="35">
        <v>44527</v>
      </c>
      <c r="G177" s="36">
        <v>3.02</v>
      </c>
      <c r="H177" s="36"/>
      <c r="I177" s="36"/>
    </row>
    <row r="178" spans="5:9">
      <c r="E178" s="35">
        <v>44516</v>
      </c>
      <c r="F178" s="35">
        <v>44527</v>
      </c>
      <c r="G178" s="36">
        <v>3.02</v>
      </c>
      <c r="H178" s="36"/>
      <c r="I178" s="36"/>
    </row>
    <row r="179" spans="5:9">
      <c r="E179" s="35">
        <v>44517</v>
      </c>
      <c r="F179" s="35">
        <v>44527</v>
      </c>
      <c r="G179" s="36">
        <v>3.02</v>
      </c>
      <c r="H179" s="36"/>
      <c r="I179" s="36"/>
    </row>
    <row r="180" spans="5:9">
      <c r="E180" s="35">
        <v>44518</v>
      </c>
      <c r="F180" s="35">
        <v>44527</v>
      </c>
      <c r="G180" s="36">
        <v>3.02</v>
      </c>
      <c r="H180" s="36"/>
      <c r="I180" s="36"/>
    </row>
    <row r="181" spans="5:9">
      <c r="E181" s="35">
        <v>44519</v>
      </c>
      <c r="F181" s="35">
        <v>44527</v>
      </c>
      <c r="G181" s="36">
        <v>3.02</v>
      </c>
      <c r="H181" s="36"/>
      <c r="I181" s="36"/>
    </row>
    <row r="182" spans="5:9">
      <c r="E182" s="35">
        <v>44520</v>
      </c>
      <c r="F182" s="35">
        <v>44527</v>
      </c>
      <c r="G182" s="36">
        <v>3.02</v>
      </c>
      <c r="H182" s="36"/>
      <c r="I182" s="36"/>
    </row>
    <row r="183" spans="5:9">
      <c r="E183" s="35">
        <v>44521</v>
      </c>
      <c r="F183" s="35">
        <v>44527</v>
      </c>
      <c r="G183" s="36">
        <v>3.02</v>
      </c>
      <c r="H183" s="36"/>
      <c r="I183" s="36"/>
    </row>
    <row r="184" spans="5:9">
      <c r="E184" s="35">
        <v>44522</v>
      </c>
      <c r="F184" s="35">
        <v>44527</v>
      </c>
      <c r="G184" s="36">
        <v>3.02</v>
      </c>
      <c r="H184" s="36"/>
      <c r="I184" s="36"/>
    </row>
    <row r="185" spans="5:9">
      <c r="E185" s="35">
        <v>44523</v>
      </c>
      <c r="F185" s="35">
        <v>44527</v>
      </c>
      <c r="G185" s="36">
        <v>3.02</v>
      </c>
      <c r="H185" s="36"/>
      <c r="I185" s="36"/>
    </row>
    <row r="186" spans="5:9">
      <c r="E186" s="35">
        <v>44524</v>
      </c>
      <c r="F186" s="35">
        <v>44527</v>
      </c>
      <c r="G186" s="36">
        <v>3.02</v>
      </c>
      <c r="H186" s="36"/>
      <c r="I186" s="36"/>
    </row>
    <row r="187" spans="5:9">
      <c r="E187" s="35">
        <v>44525</v>
      </c>
      <c r="F187" s="35">
        <v>44527</v>
      </c>
      <c r="G187" s="36">
        <v>3.02</v>
      </c>
      <c r="H187" s="36"/>
      <c r="I187" s="36"/>
    </row>
    <row r="188" spans="5:9">
      <c r="E188" s="35">
        <v>44526</v>
      </c>
      <c r="F188" s="35">
        <v>44527</v>
      </c>
      <c r="G188" s="36">
        <v>3.02</v>
      </c>
      <c r="H188" s="36"/>
      <c r="I188" s="36"/>
    </row>
    <row r="189" spans="5:9">
      <c r="E189" s="35">
        <v>44527</v>
      </c>
      <c r="F189" s="35">
        <v>44708</v>
      </c>
      <c r="G189" s="36">
        <v>3.02</v>
      </c>
      <c r="H189" s="36">
        <v>0</v>
      </c>
      <c r="I189" s="36">
        <v>1.51</v>
      </c>
    </row>
    <row r="190" spans="5:9">
      <c r="E190" s="35">
        <v>44528</v>
      </c>
      <c r="F190" s="35">
        <v>44708</v>
      </c>
      <c r="G190" s="36">
        <v>3.02</v>
      </c>
      <c r="H190" s="36">
        <v>0</v>
      </c>
      <c r="I190" s="36">
        <v>1.51</v>
      </c>
    </row>
    <row r="191" spans="5:9">
      <c r="E191" s="35">
        <v>44529</v>
      </c>
      <c r="F191" s="35">
        <v>44708</v>
      </c>
      <c r="G191" s="36">
        <v>3.02</v>
      </c>
      <c r="H191" s="36">
        <v>0</v>
      </c>
      <c r="I191" s="36">
        <v>1.51</v>
      </c>
    </row>
    <row r="192" spans="5:9">
      <c r="E192" s="35">
        <v>44530</v>
      </c>
      <c r="F192" s="35">
        <v>44708</v>
      </c>
      <c r="G192" s="36">
        <v>3.02</v>
      </c>
      <c r="H192" s="36">
        <v>0</v>
      </c>
      <c r="I192" s="36">
        <v>1.51</v>
      </c>
    </row>
    <row r="193" spans="5:9">
      <c r="E193" s="35">
        <v>44531</v>
      </c>
      <c r="F193" s="35">
        <v>44708</v>
      </c>
      <c r="G193" s="36">
        <v>3.02</v>
      </c>
      <c r="H193" s="36">
        <v>0</v>
      </c>
      <c r="I193" s="36">
        <v>1.51</v>
      </c>
    </row>
    <row r="194" spans="5:9">
      <c r="E194" s="35">
        <v>44532</v>
      </c>
      <c r="F194" s="35">
        <v>44708</v>
      </c>
      <c r="G194" s="36">
        <v>3.02</v>
      </c>
      <c r="H194" s="36">
        <v>0</v>
      </c>
      <c r="I194" s="36">
        <v>1.51</v>
      </c>
    </row>
    <row r="195" spans="5:9">
      <c r="E195" s="35">
        <v>44533</v>
      </c>
      <c r="F195" s="35">
        <v>44708</v>
      </c>
      <c r="G195" s="36">
        <v>3.02</v>
      </c>
      <c r="H195" s="36">
        <v>0</v>
      </c>
      <c r="I195" s="36">
        <v>1.51</v>
      </c>
    </row>
    <row r="196" spans="5:9">
      <c r="E196" s="35">
        <v>44534</v>
      </c>
      <c r="F196" s="35">
        <v>44708</v>
      </c>
      <c r="G196" s="36">
        <v>3.02</v>
      </c>
      <c r="H196" s="36">
        <v>0</v>
      </c>
      <c r="I196" s="36">
        <v>1.51</v>
      </c>
    </row>
    <row r="197" spans="5:9">
      <c r="E197" s="35">
        <v>44535</v>
      </c>
      <c r="F197" s="35">
        <v>44708</v>
      </c>
      <c r="G197" s="36">
        <v>3.02</v>
      </c>
      <c r="H197" s="36">
        <v>0</v>
      </c>
      <c r="I197" s="36">
        <v>1.51</v>
      </c>
    </row>
    <row r="198" spans="5:9">
      <c r="E198" s="35">
        <v>44536</v>
      </c>
      <c r="F198" s="35">
        <v>44708</v>
      </c>
      <c r="G198" s="36">
        <v>3.02</v>
      </c>
      <c r="H198" s="36">
        <v>0</v>
      </c>
      <c r="I198" s="36">
        <v>1.51</v>
      </c>
    </row>
    <row r="199" spans="5:9">
      <c r="E199" s="35">
        <v>44537</v>
      </c>
      <c r="F199" s="35">
        <v>44708</v>
      </c>
      <c r="G199" s="36">
        <v>3.02</v>
      </c>
      <c r="H199" s="36">
        <v>0</v>
      </c>
      <c r="I199" s="36">
        <v>1.51</v>
      </c>
    </row>
    <row r="200" spans="5:9">
      <c r="E200" s="35">
        <v>44538</v>
      </c>
      <c r="F200" s="35">
        <v>44708</v>
      </c>
      <c r="G200" s="36">
        <v>3.02</v>
      </c>
      <c r="H200" s="36">
        <v>0</v>
      </c>
      <c r="I200" s="36">
        <v>1.51</v>
      </c>
    </row>
    <row r="201" spans="5:9">
      <c r="E201" s="35">
        <v>44539</v>
      </c>
      <c r="F201" s="35">
        <v>44708</v>
      </c>
      <c r="G201" s="36">
        <v>3.02</v>
      </c>
      <c r="H201" s="36">
        <v>0</v>
      </c>
      <c r="I201" s="36">
        <v>1.51</v>
      </c>
    </row>
    <row r="202" spans="5:9">
      <c r="E202" s="35">
        <v>44540</v>
      </c>
      <c r="F202" s="35">
        <v>44708</v>
      </c>
      <c r="G202" s="36">
        <v>3.02</v>
      </c>
      <c r="H202" s="36">
        <v>0</v>
      </c>
      <c r="I202" s="36">
        <v>1.51</v>
      </c>
    </row>
    <row r="203" spans="5:9">
      <c r="E203" s="35">
        <v>44541</v>
      </c>
      <c r="F203" s="35">
        <v>44708</v>
      </c>
      <c r="G203" s="36">
        <v>3.02</v>
      </c>
      <c r="H203" s="36">
        <v>0</v>
      </c>
      <c r="I203" s="36">
        <v>1.51</v>
      </c>
    </row>
    <row r="204" spans="5:9">
      <c r="E204" s="35">
        <v>44542</v>
      </c>
      <c r="F204" s="35">
        <v>44708</v>
      </c>
      <c r="G204" s="36">
        <v>3.02</v>
      </c>
      <c r="H204" s="36">
        <v>0</v>
      </c>
      <c r="I204" s="36">
        <v>1.51</v>
      </c>
    </row>
    <row r="205" spans="5:9">
      <c r="E205" s="35">
        <v>44543</v>
      </c>
      <c r="F205" s="35">
        <v>44708</v>
      </c>
      <c r="G205" s="36">
        <v>3.02</v>
      </c>
      <c r="H205" s="36">
        <v>0</v>
      </c>
      <c r="I205" s="36">
        <v>1.51</v>
      </c>
    </row>
    <row r="206" spans="5:9">
      <c r="E206" s="35">
        <v>44544</v>
      </c>
      <c r="F206" s="35">
        <v>44708</v>
      </c>
      <c r="G206" s="36">
        <v>3.02</v>
      </c>
      <c r="H206" s="36">
        <v>0</v>
      </c>
      <c r="I206" s="36">
        <v>1.51</v>
      </c>
    </row>
    <row r="207" spans="5:9">
      <c r="E207" s="35">
        <v>44545</v>
      </c>
      <c r="F207" s="35">
        <v>44708</v>
      </c>
      <c r="G207" s="36">
        <v>3.02</v>
      </c>
      <c r="H207" s="36">
        <v>0</v>
      </c>
      <c r="I207" s="36">
        <v>1.51</v>
      </c>
    </row>
    <row r="208" spans="5:9">
      <c r="E208" s="35">
        <v>44546</v>
      </c>
      <c r="F208" s="35">
        <v>44708</v>
      </c>
      <c r="G208" s="36">
        <v>3.02</v>
      </c>
      <c r="H208" s="36">
        <v>0</v>
      </c>
      <c r="I208" s="36">
        <v>1.51</v>
      </c>
    </row>
    <row r="209" spans="5:9">
      <c r="E209" s="35">
        <v>44547</v>
      </c>
      <c r="F209" s="35">
        <v>44708</v>
      </c>
      <c r="G209" s="36">
        <v>3.02</v>
      </c>
      <c r="H209" s="36">
        <v>0</v>
      </c>
      <c r="I209" s="36">
        <v>1.51</v>
      </c>
    </row>
    <row r="210" spans="5:9">
      <c r="E210" s="35">
        <v>44548</v>
      </c>
      <c r="F210" s="35">
        <v>44708</v>
      </c>
      <c r="G210" s="36">
        <v>3.02</v>
      </c>
      <c r="H210" s="36">
        <v>0</v>
      </c>
      <c r="I210" s="36">
        <v>1.51</v>
      </c>
    </row>
    <row r="211" spans="5:9">
      <c r="E211" s="35">
        <v>44549</v>
      </c>
      <c r="F211" s="35">
        <v>44708</v>
      </c>
      <c r="G211" s="36">
        <v>3.02</v>
      </c>
      <c r="H211" s="36">
        <v>0</v>
      </c>
      <c r="I211" s="36">
        <v>1.51</v>
      </c>
    </row>
    <row r="212" spans="5:9">
      <c r="E212" s="35">
        <v>44550</v>
      </c>
      <c r="F212" s="35">
        <v>44708</v>
      </c>
      <c r="G212" s="36">
        <v>3.02</v>
      </c>
      <c r="H212" s="36">
        <v>0</v>
      </c>
      <c r="I212" s="36">
        <v>1.51</v>
      </c>
    </row>
    <row r="213" spans="5:9">
      <c r="E213" s="35">
        <v>44551</v>
      </c>
      <c r="F213" s="35">
        <v>44708</v>
      </c>
      <c r="G213" s="36">
        <v>3.02</v>
      </c>
      <c r="H213" s="36">
        <v>0</v>
      </c>
      <c r="I213" s="36">
        <v>1.51</v>
      </c>
    </row>
    <row r="214" spans="5:9">
      <c r="E214" s="35">
        <v>44552</v>
      </c>
      <c r="F214" s="35">
        <v>44708</v>
      </c>
      <c r="G214" s="36">
        <v>3.02</v>
      </c>
      <c r="H214" s="36">
        <v>0</v>
      </c>
      <c r="I214" s="36">
        <v>1.51</v>
      </c>
    </row>
    <row r="215" spans="5:9">
      <c r="E215" s="35">
        <v>44553</v>
      </c>
      <c r="F215" s="35">
        <v>44708</v>
      </c>
      <c r="G215" s="36">
        <v>3.02</v>
      </c>
      <c r="H215" s="36">
        <v>0</v>
      </c>
      <c r="I215" s="36">
        <v>1.51</v>
      </c>
    </row>
    <row r="216" spans="5:9">
      <c r="E216" s="35">
        <v>44554</v>
      </c>
      <c r="F216" s="35">
        <v>44708</v>
      </c>
      <c r="G216" s="36">
        <v>3.02</v>
      </c>
      <c r="H216" s="36">
        <v>0</v>
      </c>
      <c r="I216" s="36">
        <v>1.51</v>
      </c>
    </row>
    <row r="217" spans="5:9">
      <c r="E217" s="35">
        <v>44555</v>
      </c>
      <c r="F217" s="35">
        <v>44708</v>
      </c>
      <c r="G217" s="36">
        <v>3.02</v>
      </c>
      <c r="H217" s="36">
        <v>0</v>
      </c>
      <c r="I217" s="36">
        <v>1.51</v>
      </c>
    </row>
    <row r="218" spans="5:9">
      <c r="E218" s="35">
        <v>44556</v>
      </c>
      <c r="F218" s="35">
        <v>44708</v>
      </c>
      <c r="G218" s="36">
        <v>3.02</v>
      </c>
      <c r="H218" s="36">
        <v>0</v>
      </c>
      <c r="I218" s="36">
        <v>1.51</v>
      </c>
    </row>
    <row r="219" spans="5:9">
      <c r="E219" s="35">
        <v>44557</v>
      </c>
      <c r="F219" s="35">
        <v>44708</v>
      </c>
      <c r="G219" s="36">
        <v>3.02</v>
      </c>
      <c r="H219" s="36">
        <v>0</v>
      </c>
      <c r="I219" s="36">
        <v>1.51</v>
      </c>
    </row>
    <row r="220" spans="5:9">
      <c r="E220" s="35">
        <v>44558</v>
      </c>
      <c r="F220" s="35">
        <v>44708</v>
      </c>
      <c r="G220" s="36">
        <v>3.02</v>
      </c>
      <c r="H220" s="36">
        <v>0</v>
      </c>
      <c r="I220" s="36">
        <v>1.51</v>
      </c>
    </row>
    <row r="221" spans="5:9">
      <c r="E221" s="35">
        <v>44559</v>
      </c>
      <c r="F221" s="35">
        <v>44708</v>
      </c>
      <c r="G221" s="36">
        <v>3.02</v>
      </c>
      <c r="H221" s="36">
        <v>0</v>
      </c>
      <c r="I221" s="36">
        <v>1.51</v>
      </c>
    </row>
    <row r="222" spans="5:9">
      <c r="E222" s="35">
        <v>44560</v>
      </c>
      <c r="F222" s="35">
        <v>44708</v>
      </c>
      <c r="G222" s="36">
        <v>3.02</v>
      </c>
      <c r="H222" s="36">
        <v>0</v>
      </c>
      <c r="I222" s="36">
        <v>1.51</v>
      </c>
    </row>
    <row r="223" spans="5:9">
      <c r="E223" s="35">
        <v>44561</v>
      </c>
      <c r="F223" s="35">
        <v>44708</v>
      </c>
      <c r="G223" s="36">
        <v>3.02</v>
      </c>
      <c r="H223" s="36">
        <v>0</v>
      </c>
      <c r="I223" s="36">
        <v>1.51</v>
      </c>
    </row>
    <row r="224" spans="5:9">
      <c r="E224" s="35">
        <v>44562</v>
      </c>
      <c r="F224" s="35">
        <v>44708</v>
      </c>
      <c r="G224" s="36">
        <v>3.02</v>
      </c>
      <c r="H224" s="36">
        <v>0</v>
      </c>
      <c r="I224" s="36">
        <v>1.51</v>
      </c>
    </row>
    <row r="225" spans="5:9">
      <c r="E225" s="35">
        <v>44563</v>
      </c>
      <c r="F225" s="35">
        <v>44708</v>
      </c>
      <c r="G225" s="36">
        <v>3.02</v>
      </c>
      <c r="H225" s="36">
        <v>0</v>
      </c>
      <c r="I225" s="36">
        <v>1.51</v>
      </c>
    </row>
    <row r="226" spans="5:9">
      <c r="E226" s="35">
        <v>44564</v>
      </c>
      <c r="F226" s="35">
        <v>44708</v>
      </c>
      <c r="G226" s="36">
        <v>3.02</v>
      </c>
      <c r="H226" s="36">
        <v>0</v>
      </c>
      <c r="I226" s="36">
        <v>1.51</v>
      </c>
    </row>
    <row r="227" spans="5:9">
      <c r="E227" s="35">
        <v>44565</v>
      </c>
      <c r="F227" s="35">
        <v>44708</v>
      </c>
      <c r="G227" s="36">
        <v>3.02</v>
      </c>
      <c r="H227" s="36">
        <v>0</v>
      </c>
      <c r="I227" s="36">
        <v>1.51</v>
      </c>
    </row>
    <row r="228" spans="5:9">
      <c r="E228" s="35">
        <v>44566</v>
      </c>
      <c r="F228" s="35">
        <v>44708</v>
      </c>
      <c r="G228" s="36">
        <v>3.02</v>
      </c>
      <c r="H228" s="36">
        <v>0</v>
      </c>
      <c r="I228" s="36">
        <v>1.51</v>
      </c>
    </row>
    <row r="229" spans="5:9">
      <c r="E229" s="35">
        <v>44567</v>
      </c>
      <c r="F229" s="35">
        <v>44708</v>
      </c>
      <c r="G229" s="36">
        <v>3.02</v>
      </c>
      <c r="H229" s="36">
        <v>0</v>
      </c>
      <c r="I229" s="36">
        <v>1.51</v>
      </c>
    </row>
    <row r="230" spans="5:9">
      <c r="E230" s="35">
        <v>44568</v>
      </c>
      <c r="F230" s="35">
        <v>44708</v>
      </c>
      <c r="G230" s="36">
        <v>3.02</v>
      </c>
      <c r="H230" s="36">
        <v>0</v>
      </c>
      <c r="I230" s="36">
        <v>1.51</v>
      </c>
    </row>
    <row r="231" spans="5:9">
      <c r="E231" s="35">
        <v>44569</v>
      </c>
      <c r="F231" s="35">
        <v>44708</v>
      </c>
      <c r="G231" s="36">
        <v>3.02</v>
      </c>
      <c r="H231" s="36">
        <v>0</v>
      </c>
      <c r="I231" s="36">
        <v>1.51</v>
      </c>
    </row>
    <row r="232" spans="5:9">
      <c r="E232" s="35">
        <v>44570</v>
      </c>
      <c r="F232" s="35">
        <v>44708</v>
      </c>
      <c r="G232" s="36">
        <v>3.02</v>
      </c>
      <c r="H232" s="36">
        <v>0</v>
      </c>
      <c r="I232" s="36">
        <v>1.51</v>
      </c>
    </row>
    <row r="233" spans="5:9">
      <c r="E233" s="35">
        <v>44571</v>
      </c>
      <c r="F233" s="35">
        <v>44708</v>
      </c>
      <c r="G233" s="36">
        <v>3.02</v>
      </c>
      <c r="H233" s="36">
        <v>0</v>
      </c>
      <c r="I233" s="36">
        <v>1.51</v>
      </c>
    </row>
    <row r="234" spans="5:9">
      <c r="E234" s="35">
        <v>44572</v>
      </c>
      <c r="F234" s="35">
        <v>44708</v>
      </c>
      <c r="G234" s="36">
        <v>3.02</v>
      </c>
      <c r="H234" s="36">
        <v>0</v>
      </c>
      <c r="I234" s="36">
        <v>1.51</v>
      </c>
    </row>
    <row r="235" spans="5:9">
      <c r="E235" s="35">
        <v>44573</v>
      </c>
      <c r="F235" s="35">
        <v>44708</v>
      </c>
      <c r="G235" s="36">
        <v>3.02</v>
      </c>
      <c r="H235" s="36">
        <v>0</v>
      </c>
      <c r="I235" s="36">
        <v>1.51</v>
      </c>
    </row>
    <row r="236" spans="5:9">
      <c r="E236" s="35">
        <v>44574</v>
      </c>
      <c r="F236" s="35">
        <v>44708</v>
      </c>
      <c r="G236" s="36">
        <v>3.02</v>
      </c>
      <c r="H236" s="36">
        <v>0</v>
      </c>
      <c r="I236" s="36">
        <v>1.51</v>
      </c>
    </row>
    <row r="237" spans="5:9">
      <c r="E237" s="35">
        <v>44575</v>
      </c>
      <c r="F237" s="35">
        <v>44708</v>
      </c>
      <c r="G237" s="36">
        <v>3.02</v>
      </c>
      <c r="H237" s="36">
        <v>0</v>
      </c>
      <c r="I237" s="36">
        <v>1.51</v>
      </c>
    </row>
    <row r="238" spans="5:9">
      <c r="E238" s="35">
        <v>44576</v>
      </c>
      <c r="F238" s="35">
        <v>44708</v>
      </c>
      <c r="G238" s="36">
        <v>3.02</v>
      </c>
      <c r="H238" s="36">
        <v>0</v>
      </c>
      <c r="I238" s="36">
        <v>1.51</v>
      </c>
    </row>
    <row r="239" spans="5:9">
      <c r="E239" s="35">
        <v>44577</v>
      </c>
      <c r="F239" s="35">
        <v>44708</v>
      </c>
      <c r="G239" s="36">
        <v>3.02</v>
      </c>
      <c r="H239" s="36">
        <v>0</v>
      </c>
      <c r="I239" s="36">
        <v>1.51</v>
      </c>
    </row>
    <row r="240" spans="5:9">
      <c r="E240" s="35">
        <v>44578</v>
      </c>
      <c r="F240" s="35">
        <v>44708</v>
      </c>
      <c r="G240" s="36">
        <v>3.02</v>
      </c>
      <c r="H240" s="36">
        <v>0</v>
      </c>
      <c r="I240" s="36">
        <v>1.51</v>
      </c>
    </row>
    <row r="241" spans="5:9">
      <c r="E241" s="35">
        <v>44579</v>
      </c>
      <c r="F241" s="35">
        <v>44708</v>
      </c>
      <c r="G241" s="36">
        <v>3.02</v>
      </c>
      <c r="H241" s="36">
        <v>0</v>
      </c>
      <c r="I241" s="36">
        <v>1.51</v>
      </c>
    </row>
    <row r="242" spans="5:9">
      <c r="E242" s="35">
        <v>44580</v>
      </c>
      <c r="F242" s="35">
        <v>44708</v>
      </c>
      <c r="G242" s="36">
        <v>3.02</v>
      </c>
      <c r="H242" s="36">
        <v>0</v>
      </c>
      <c r="I242" s="36">
        <v>1.51</v>
      </c>
    </row>
    <row r="243" spans="5:9">
      <c r="E243" s="35">
        <v>44581</v>
      </c>
      <c r="F243" s="35">
        <v>44708</v>
      </c>
      <c r="G243" s="36">
        <v>3.02</v>
      </c>
      <c r="H243" s="36">
        <v>0</v>
      </c>
      <c r="I243" s="36">
        <v>1.51</v>
      </c>
    </row>
    <row r="244" spans="5:9">
      <c r="E244" s="35">
        <v>44582</v>
      </c>
      <c r="F244" s="35">
        <v>44708</v>
      </c>
      <c r="G244" s="36">
        <v>3.02</v>
      </c>
      <c r="H244" s="36">
        <v>0</v>
      </c>
      <c r="I244" s="36">
        <v>1.51</v>
      </c>
    </row>
    <row r="245" spans="5:9">
      <c r="E245" s="35">
        <v>44583</v>
      </c>
      <c r="F245" s="35">
        <v>44708</v>
      </c>
      <c r="G245" s="36">
        <v>3.02</v>
      </c>
      <c r="H245" s="36">
        <v>0</v>
      </c>
      <c r="I245" s="36">
        <v>1.51</v>
      </c>
    </row>
    <row r="246" spans="5:9">
      <c r="E246" s="35">
        <v>44584</v>
      </c>
      <c r="F246" s="35">
        <v>44708</v>
      </c>
      <c r="G246" s="36">
        <v>3.02</v>
      </c>
      <c r="H246" s="36">
        <v>0</v>
      </c>
      <c r="I246" s="36">
        <v>1.51</v>
      </c>
    </row>
    <row r="247" spans="5:9">
      <c r="E247" s="35">
        <v>44585</v>
      </c>
      <c r="F247" s="35">
        <v>44708</v>
      </c>
      <c r="G247" s="36">
        <v>3.02</v>
      </c>
      <c r="H247" s="36">
        <v>0</v>
      </c>
      <c r="I247" s="36">
        <v>1.51</v>
      </c>
    </row>
    <row r="248" spans="5:9">
      <c r="E248" s="35">
        <v>44586</v>
      </c>
      <c r="F248" s="35">
        <v>44708</v>
      </c>
      <c r="G248" s="36">
        <v>3.02</v>
      </c>
      <c r="H248" s="36">
        <v>0</v>
      </c>
      <c r="I248" s="36">
        <v>1.51</v>
      </c>
    </row>
    <row r="249" spans="5:9">
      <c r="E249" s="35">
        <v>44587</v>
      </c>
      <c r="F249" s="35">
        <v>44708</v>
      </c>
      <c r="G249" s="36">
        <v>3.02</v>
      </c>
      <c r="H249" s="36">
        <v>0</v>
      </c>
      <c r="I249" s="36">
        <v>1.51</v>
      </c>
    </row>
    <row r="250" spans="5:9">
      <c r="E250" s="35">
        <v>44588</v>
      </c>
      <c r="F250" s="35">
        <v>44708</v>
      </c>
      <c r="G250" s="36">
        <v>3.02</v>
      </c>
      <c r="H250" s="36">
        <v>0</v>
      </c>
      <c r="I250" s="36">
        <v>1.51</v>
      </c>
    </row>
    <row r="251" spans="5:9">
      <c r="E251" s="35">
        <v>44589</v>
      </c>
      <c r="F251" s="35">
        <v>44708</v>
      </c>
      <c r="G251" s="36">
        <v>3.02</v>
      </c>
      <c r="H251" s="36">
        <v>0</v>
      </c>
      <c r="I251" s="36">
        <v>1.51</v>
      </c>
    </row>
    <row r="252" spans="5:9">
      <c r="E252" s="35">
        <v>44590</v>
      </c>
      <c r="F252" s="35">
        <v>44708</v>
      </c>
      <c r="G252" s="36">
        <v>3.02</v>
      </c>
      <c r="H252" s="36">
        <v>0</v>
      </c>
      <c r="I252" s="36">
        <v>1.51</v>
      </c>
    </row>
    <row r="253" spans="5:9">
      <c r="E253" s="35">
        <v>44591</v>
      </c>
      <c r="F253" s="35">
        <v>44708</v>
      </c>
      <c r="G253" s="36">
        <v>3.02</v>
      </c>
      <c r="H253" s="36">
        <v>0</v>
      </c>
      <c r="I253" s="36">
        <v>1.51</v>
      </c>
    </row>
    <row r="254" spans="5:9">
      <c r="E254" s="35">
        <v>44592</v>
      </c>
      <c r="F254" s="35">
        <v>44708</v>
      </c>
      <c r="G254" s="36">
        <v>3.02</v>
      </c>
      <c r="H254" s="36">
        <v>0</v>
      </c>
      <c r="I254" s="36">
        <v>1.51</v>
      </c>
    </row>
    <row r="255" spans="5:9">
      <c r="E255" s="35">
        <v>44593</v>
      </c>
      <c r="F255" s="35">
        <v>44708</v>
      </c>
      <c r="G255" s="36">
        <v>3.02</v>
      </c>
      <c r="H255" s="36">
        <v>0</v>
      </c>
      <c r="I255" s="36">
        <v>1.51</v>
      </c>
    </row>
    <row r="256" spans="5:9">
      <c r="E256" s="35">
        <v>44594</v>
      </c>
      <c r="F256" s="35">
        <v>44708</v>
      </c>
      <c r="G256" s="36">
        <v>3.02</v>
      </c>
      <c r="H256" s="36">
        <v>0</v>
      </c>
      <c r="I256" s="36">
        <v>1.51</v>
      </c>
    </row>
    <row r="257" spans="5:9">
      <c r="E257" s="35">
        <v>44595</v>
      </c>
      <c r="F257" s="35">
        <v>44708</v>
      </c>
      <c r="G257" s="36">
        <v>3.02</v>
      </c>
      <c r="H257" s="36">
        <v>0</v>
      </c>
      <c r="I257" s="36">
        <v>1.51</v>
      </c>
    </row>
    <row r="258" spans="5:9">
      <c r="E258" s="35">
        <v>44596</v>
      </c>
      <c r="F258" s="35">
        <v>44708</v>
      </c>
      <c r="G258" s="36">
        <v>3.02</v>
      </c>
      <c r="H258" s="36">
        <v>0</v>
      </c>
      <c r="I258" s="36">
        <v>1.51</v>
      </c>
    </row>
    <row r="259" spans="5:9">
      <c r="E259" s="35">
        <v>44597</v>
      </c>
      <c r="F259" s="35">
        <v>44708</v>
      </c>
      <c r="G259" s="36">
        <v>3.02</v>
      </c>
      <c r="H259" s="36">
        <v>0</v>
      </c>
      <c r="I259" s="36">
        <v>1.51</v>
      </c>
    </row>
    <row r="260" spans="5:9">
      <c r="E260" s="35">
        <v>44598</v>
      </c>
      <c r="F260" s="35">
        <v>44708</v>
      </c>
      <c r="G260" s="36">
        <v>3.02</v>
      </c>
      <c r="H260" s="36">
        <v>0</v>
      </c>
      <c r="I260" s="36">
        <v>1.51</v>
      </c>
    </row>
    <row r="261" spans="5:9">
      <c r="E261" s="35">
        <v>44599</v>
      </c>
      <c r="F261" s="35">
        <v>44708</v>
      </c>
      <c r="G261" s="36">
        <v>3.02</v>
      </c>
      <c r="H261" s="36">
        <v>0</v>
      </c>
      <c r="I261" s="36">
        <v>1.51</v>
      </c>
    </row>
    <row r="262" spans="5:9">
      <c r="E262" s="35">
        <v>44600</v>
      </c>
      <c r="F262" s="35">
        <v>44708</v>
      </c>
      <c r="G262" s="36">
        <v>3.02</v>
      </c>
      <c r="H262" s="36">
        <v>0</v>
      </c>
      <c r="I262" s="36">
        <v>1.51</v>
      </c>
    </row>
    <row r="263" spans="5:9">
      <c r="E263" s="35">
        <v>44601</v>
      </c>
      <c r="F263" s="35">
        <v>44708</v>
      </c>
      <c r="G263" s="36">
        <v>3.02</v>
      </c>
      <c r="H263" s="36">
        <v>0</v>
      </c>
      <c r="I263" s="36">
        <v>1.51</v>
      </c>
    </row>
    <row r="264" spans="5:9">
      <c r="E264" s="35">
        <v>44602</v>
      </c>
      <c r="F264" s="35">
        <v>44708</v>
      </c>
      <c r="G264" s="36">
        <v>3.02</v>
      </c>
      <c r="H264" s="36">
        <v>0</v>
      </c>
      <c r="I264" s="36">
        <v>1.51</v>
      </c>
    </row>
    <row r="265" spans="5:9">
      <c r="E265" s="35">
        <v>44603</v>
      </c>
      <c r="F265" s="35">
        <v>44708</v>
      </c>
      <c r="G265" s="36">
        <v>3.02</v>
      </c>
      <c r="H265" s="36">
        <v>0</v>
      </c>
      <c r="I265" s="36">
        <v>1.51</v>
      </c>
    </row>
    <row r="266" spans="5:9">
      <c r="E266" s="35">
        <v>44604</v>
      </c>
      <c r="F266" s="35">
        <v>44708</v>
      </c>
      <c r="G266" s="36">
        <v>3.02</v>
      </c>
      <c r="H266" s="36">
        <v>0</v>
      </c>
      <c r="I266" s="36">
        <v>1.51</v>
      </c>
    </row>
    <row r="267" spans="5:9">
      <c r="E267" s="35">
        <v>44605</v>
      </c>
      <c r="F267" s="35">
        <v>44708</v>
      </c>
      <c r="G267" s="36">
        <v>3.02</v>
      </c>
      <c r="H267" s="36">
        <v>0</v>
      </c>
      <c r="I267" s="36">
        <v>1.51</v>
      </c>
    </row>
    <row r="268" spans="5:9">
      <c r="E268" s="35">
        <v>44606</v>
      </c>
      <c r="F268" s="35">
        <v>44708</v>
      </c>
      <c r="G268" s="36">
        <v>3.02</v>
      </c>
      <c r="H268" s="36">
        <v>0</v>
      </c>
      <c r="I268" s="36">
        <v>1.51</v>
      </c>
    </row>
    <row r="269" spans="5:9">
      <c r="E269" s="35">
        <v>44607</v>
      </c>
      <c r="F269" s="35">
        <v>44708</v>
      </c>
      <c r="G269" s="36">
        <v>3.02</v>
      </c>
      <c r="H269" s="36">
        <v>0</v>
      </c>
      <c r="I269" s="36">
        <v>1.51</v>
      </c>
    </row>
    <row r="270" spans="5:9">
      <c r="E270" s="35">
        <v>44608</v>
      </c>
      <c r="F270" s="35">
        <v>44708</v>
      </c>
      <c r="G270" s="36">
        <v>3.02</v>
      </c>
      <c r="H270" s="36">
        <v>0</v>
      </c>
      <c r="I270" s="36">
        <v>1.51</v>
      </c>
    </row>
    <row r="271" spans="5:9">
      <c r="E271" s="35">
        <v>44609</v>
      </c>
      <c r="F271" s="35">
        <v>44708</v>
      </c>
      <c r="G271" s="36">
        <v>3.02</v>
      </c>
      <c r="H271" s="36">
        <v>0</v>
      </c>
      <c r="I271" s="36">
        <v>1.51</v>
      </c>
    </row>
    <row r="272" spans="5:9">
      <c r="E272" s="35">
        <v>44610</v>
      </c>
      <c r="F272" s="35">
        <v>44708</v>
      </c>
      <c r="G272" s="36">
        <v>3.02</v>
      </c>
      <c r="H272" s="36">
        <v>0</v>
      </c>
      <c r="I272" s="36">
        <v>1.51</v>
      </c>
    </row>
    <row r="273" spans="5:9">
      <c r="E273" s="35">
        <v>44611</v>
      </c>
      <c r="F273" s="35">
        <v>44708</v>
      </c>
      <c r="G273" s="36">
        <v>3.02</v>
      </c>
      <c r="H273" s="36">
        <v>0</v>
      </c>
      <c r="I273" s="36">
        <v>1.51</v>
      </c>
    </row>
    <row r="274" spans="5:9">
      <c r="E274" s="35">
        <v>44612</v>
      </c>
      <c r="F274" s="35">
        <v>44708</v>
      </c>
      <c r="G274" s="36">
        <v>3.02</v>
      </c>
      <c r="H274" s="36">
        <v>0</v>
      </c>
      <c r="I274" s="36">
        <v>1.51</v>
      </c>
    </row>
    <row r="275" spans="5:9">
      <c r="E275" s="35">
        <v>44613</v>
      </c>
      <c r="F275" s="35">
        <v>44708</v>
      </c>
      <c r="G275" s="36">
        <v>3.02</v>
      </c>
      <c r="H275" s="36">
        <v>0</v>
      </c>
      <c r="I275" s="36">
        <v>1.51</v>
      </c>
    </row>
    <row r="276" spans="5:9">
      <c r="E276" s="35">
        <v>44614</v>
      </c>
      <c r="F276" s="35">
        <v>44708</v>
      </c>
      <c r="G276" s="36">
        <v>3.02</v>
      </c>
      <c r="H276" s="36">
        <v>0</v>
      </c>
      <c r="I276" s="36">
        <v>1.51</v>
      </c>
    </row>
    <row r="277" spans="5:9">
      <c r="E277" s="35">
        <v>44615</v>
      </c>
      <c r="F277" s="35">
        <v>44708</v>
      </c>
      <c r="G277" s="36">
        <v>3.02</v>
      </c>
      <c r="H277" s="36">
        <v>0</v>
      </c>
      <c r="I277" s="36">
        <v>1.51</v>
      </c>
    </row>
    <row r="278" spans="5:9">
      <c r="E278" s="35">
        <v>44616</v>
      </c>
      <c r="F278" s="35">
        <v>44708</v>
      </c>
      <c r="G278" s="36">
        <v>3.02</v>
      </c>
      <c r="H278" s="36">
        <v>0</v>
      </c>
      <c r="I278" s="36">
        <v>1.51</v>
      </c>
    </row>
    <row r="279" spans="5:9">
      <c r="E279" s="35">
        <v>44617</v>
      </c>
      <c r="F279" s="35">
        <v>44708</v>
      </c>
      <c r="G279" s="36">
        <v>3.02</v>
      </c>
      <c r="H279" s="36">
        <v>0</v>
      </c>
      <c r="I279" s="36">
        <v>1.51</v>
      </c>
    </row>
    <row r="280" spans="5:9">
      <c r="E280" s="35">
        <v>44618</v>
      </c>
      <c r="F280" s="35">
        <v>44708</v>
      </c>
      <c r="G280" s="36">
        <v>3.02</v>
      </c>
      <c r="H280" s="36">
        <v>0</v>
      </c>
      <c r="I280" s="36">
        <v>1.51</v>
      </c>
    </row>
    <row r="281" spans="5:9">
      <c r="E281" s="35">
        <v>44619</v>
      </c>
      <c r="F281" s="35">
        <v>44708</v>
      </c>
      <c r="G281" s="36">
        <v>3.02</v>
      </c>
      <c r="H281" s="36">
        <v>0</v>
      </c>
      <c r="I281" s="36">
        <v>1.51</v>
      </c>
    </row>
    <row r="282" spans="5:9">
      <c r="E282" s="35">
        <v>44620</v>
      </c>
      <c r="F282" s="35">
        <v>44708</v>
      </c>
      <c r="G282" s="36">
        <v>3.02</v>
      </c>
      <c r="H282" s="36">
        <v>0</v>
      </c>
      <c r="I282" s="36">
        <v>1.51</v>
      </c>
    </row>
    <row r="283" spans="5:9">
      <c r="E283" s="35">
        <v>44621</v>
      </c>
      <c r="F283" s="35">
        <v>44708</v>
      </c>
      <c r="G283" s="36">
        <v>3.02</v>
      </c>
      <c r="H283" s="36">
        <v>0</v>
      </c>
      <c r="I283" s="36">
        <v>1.51</v>
      </c>
    </row>
    <row r="284" spans="5:9">
      <c r="E284" s="35">
        <v>44622</v>
      </c>
      <c r="F284" s="35">
        <v>44708</v>
      </c>
      <c r="G284" s="36">
        <v>3.02</v>
      </c>
      <c r="H284" s="36">
        <v>0</v>
      </c>
      <c r="I284" s="36">
        <v>1.51</v>
      </c>
    </row>
    <row r="285" spans="5:9">
      <c r="E285" s="35">
        <v>44623</v>
      </c>
      <c r="F285" s="35">
        <v>44708</v>
      </c>
      <c r="G285" s="36">
        <v>3.02</v>
      </c>
      <c r="H285" s="36">
        <v>0</v>
      </c>
      <c r="I285" s="36">
        <v>1.51</v>
      </c>
    </row>
    <row r="286" spans="5:9">
      <c r="E286" s="35">
        <v>44624</v>
      </c>
      <c r="F286" s="35">
        <v>44708</v>
      </c>
      <c r="G286" s="36">
        <v>3.02</v>
      </c>
      <c r="H286" s="36">
        <v>0</v>
      </c>
      <c r="I286" s="36">
        <v>1.51</v>
      </c>
    </row>
    <row r="287" spans="5:9">
      <c r="E287" s="35">
        <v>44625</v>
      </c>
      <c r="F287" s="35">
        <v>44708</v>
      </c>
      <c r="G287" s="36">
        <v>3.02</v>
      </c>
      <c r="H287" s="36">
        <v>0</v>
      </c>
      <c r="I287" s="36">
        <v>1.51</v>
      </c>
    </row>
    <row r="288" spans="5:9">
      <c r="E288" s="35">
        <v>44626</v>
      </c>
      <c r="F288" s="35">
        <v>44708</v>
      </c>
      <c r="G288" s="36">
        <v>3.02</v>
      </c>
      <c r="H288" s="36">
        <v>0</v>
      </c>
      <c r="I288" s="36">
        <v>1.51</v>
      </c>
    </row>
    <row r="289" spans="5:9">
      <c r="E289" s="35">
        <v>44627</v>
      </c>
      <c r="F289" s="35">
        <v>44708</v>
      </c>
      <c r="G289" s="36">
        <v>3.02</v>
      </c>
      <c r="H289" s="36">
        <v>0</v>
      </c>
      <c r="I289" s="36">
        <v>1.51</v>
      </c>
    </row>
    <row r="290" spans="5:9">
      <c r="E290" s="35">
        <v>44628</v>
      </c>
      <c r="F290" s="35">
        <v>44708</v>
      </c>
      <c r="G290" s="36">
        <v>3.02</v>
      </c>
      <c r="H290" s="36">
        <v>0</v>
      </c>
      <c r="I290" s="36">
        <v>1.51</v>
      </c>
    </row>
    <row r="291" spans="5:9">
      <c r="E291" s="35">
        <v>44629</v>
      </c>
      <c r="F291" s="35">
        <v>44708</v>
      </c>
      <c r="G291" s="36">
        <v>3.02</v>
      </c>
      <c r="H291" s="36">
        <v>0</v>
      </c>
      <c r="I291" s="36">
        <v>1.51</v>
      </c>
    </row>
    <row r="292" spans="5:9">
      <c r="E292" s="35">
        <v>44630</v>
      </c>
      <c r="F292" s="35">
        <v>44708</v>
      </c>
      <c r="G292" s="36">
        <v>3.02</v>
      </c>
      <c r="H292" s="36">
        <v>0</v>
      </c>
      <c r="I292" s="36">
        <v>1.51</v>
      </c>
    </row>
    <row r="293" spans="5:9">
      <c r="E293" s="35">
        <v>44631</v>
      </c>
      <c r="F293" s="35">
        <v>44708</v>
      </c>
      <c r="G293" s="36">
        <v>3.02</v>
      </c>
      <c r="H293" s="36">
        <v>0</v>
      </c>
      <c r="I293" s="36">
        <v>1.51</v>
      </c>
    </row>
    <row r="294" spans="5:9">
      <c r="E294" s="35">
        <v>44632</v>
      </c>
      <c r="F294" s="35">
        <v>44708</v>
      </c>
      <c r="G294" s="36">
        <v>3.02</v>
      </c>
      <c r="H294" s="36">
        <v>0</v>
      </c>
      <c r="I294" s="36">
        <v>1.51</v>
      </c>
    </row>
    <row r="295" spans="5:9">
      <c r="E295" s="35">
        <v>44633</v>
      </c>
      <c r="F295" s="35">
        <v>44708</v>
      </c>
      <c r="G295" s="36">
        <v>3.02</v>
      </c>
      <c r="H295" s="36">
        <v>0</v>
      </c>
      <c r="I295" s="36">
        <v>1.51</v>
      </c>
    </row>
    <row r="296" spans="5:9">
      <c r="E296" s="35">
        <v>44634</v>
      </c>
      <c r="F296" s="35">
        <v>44708</v>
      </c>
      <c r="G296" s="36">
        <v>3.02</v>
      </c>
      <c r="H296" s="36">
        <v>0</v>
      </c>
      <c r="I296" s="36">
        <v>1.51</v>
      </c>
    </row>
    <row r="297" spans="5:9">
      <c r="E297" s="35">
        <v>44635</v>
      </c>
      <c r="F297" s="35">
        <v>44708</v>
      </c>
      <c r="G297" s="36">
        <v>3.02</v>
      </c>
      <c r="H297" s="36">
        <v>0</v>
      </c>
      <c r="I297" s="36">
        <v>1.51</v>
      </c>
    </row>
    <row r="298" spans="5:9">
      <c r="E298" s="35">
        <v>44636</v>
      </c>
      <c r="F298" s="35">
        <v>44708</v>
      </c>
      <c r="G298" s="36">
        <v>3.02</v>
      </c>
      <c r="H298" s="36">
        <v>0</v>
      </c>
      <c r="I298" s="36">
        <v>1.51</v>
      </c>
    </row>
    <row r="299" spans="5:9">
      <c r="E299" s="35">
        <v>44637</v>
      </c>
      <c r="F299" s="35">
        <v>44708</v>
      </c>
      <c r="G299" s="36">
        <v>3.02</v>
      </c>
      <c r="H299" s="36">
        <v>0</v>
      </c>
      <c r="I299" s="36">
        <v>1.51</v>
      </c>
    </row>
    <row r="300" spans="5:9">
      <c r="E300" s="35">
        <v>44638</v>
      </c>
      <c r="F300" s="35">
        <v>44708</v>
      </c>
      <c r="G300" s="36">
        <v>3.02</v>
      </c>
      <c r="H300" s="36">
        <v>0</v>
      </c>
      <c r="I300" s="36">
        <v>1.51</v>
      </c>
    </row>
    <row r="301" spans="5:9">
      <c r="E301" s="35">
        <v>44639</v>
      </c>
      <c r="F301" s="35">
        <v>44708</v>
      </c>
      <c r="G301" s="36">
        <v>3.02</v>
      </c>
      <c r="H301" s="36">
        <v>0</v>
      </c>
      <c r="I301" s="36">
        <v>1.51</v>
      </c>
    </row>
    <row r="302" spans="5:9">
      <c r="E302" s="35">
        <v>44640</v>
      </c>
      <c r="F302" s="35">
        <v>44708</v>
      </c>
      <c r="G302" s="36">
        <v>3.02</v>
      </c>
      <c r="H302" s="36">
        <v>0</v>
      </c>
      <c r="I302" s="36">
        <v>1.51</v>
      </c>
    </row>
    <row r="303" spans="5:9">
      <c r="E303" s="35">
        <v>44641</v>
      </c>
      <c r="F303" s="35">
        <v>44708</v>
      </c>
      <c r="G303" s="36">
        <v>3.02</v>
      </c>
      <c r="H303" s="36">
        <v>0</v>
      </c>
      <c r="I303" s="36">
        <v>1.51</v>
      </c>
    </row>
    <row r="304" spans="5:9">
      <c r="E304" s="35">
        <v>44642</v>
      </c>
      <c r="F304" s="35">
        <v>44708</v>
      </c>
      <c r="G304" s="36">
        <v>3.02</v>
      </c>
      <c r="H304" s="36">
        <v>0</v>
      </c>
      <c r="I304" s="36">
        <v>1.51</v>
      </c>
    </row>
    <row r="305" spans="5:9">
      <c r="E305" s="35">
        <v>44643</v>
      </c>
      <c r="F305" s="35">
        <v>44708</v>
      </c>
      <c r="G305" s="36">
        <v>3.02</v>
      </c>
      <c r="H305" s="36">
        <v>0</v>
      </c>
      <c r="I305" s="36">
        <v>1.51</v>
      </c>
    </row>
    <row r="306" spans="5:9">
      <c r="E306" s="35">
        <v>44644</v>
      </c>
      <c r="F306" s="35">
        <v>44708</v>
      </c>
      <c r="G306" s="36">
        <v>3.02</v>
      </c>
      <c r="H306" s="36">
        <v>0</v>
      </c>
      <c r="I306" s="36">
        <v>1.51</v>
      </c>
    </row>
    <row r="307" spans="5:9">
      <c r="E307" s="35">
        <v>44645</v>
      </c>
      <c r="F307" s="35">
        <v>44708</v>
      </c>
      <c r="G307" s="36">
        <v>3.02</v>
      </c>
      <c r="H307" s="36">
        <v>0</v>
      </c>
      <c r="I307" s="36">
        <v>1.51</v>
      </c>
    </row>
    <row r="308" spans="5:9">
      <c r="E308" s="35">
        <v>44646</v>
      </c>
      <c r="F308" s="35">
        <v>44708</v>
      </c>
      <c r="G308" s="36">
        <v>3.02</v>
      </c>
      <c r="H308" s="36">
        <v>0</v>
      </c>
      <c r="I308" s="36">
        <v>1.51</v>
      </c>
    </row>
    <row r="309" spans="5:9">
      <c r="E309" s="35">
        <v>44647</v>
      </c>
      <c r="F309" s="35">
        <v>44708</v>
      </c>
      <c r="G309" s="36">
        <v>3.02</v>
      </c>
      <c r="H309" s="36">
        <v>0</v>
      </c>
      <c r="I309" s="36">
        <v>1.51</v>
      </c>
    </row>
    <row r="310" spans="5:9">
      <c r="E310" s="35">
        <v>44648</v>
      </c>
      <c r="F310" s="35">
        <v>44708</v>
      </c>
      <c r="G310" s="36">
        <v>3.02</v>
      </c>
      <c r="H310" s="36">
        <v>0</v>
      </c>
      <c r="I310" s="36">
        <v>1.51</v>
      </c>
    </row>
    <row r="311" spans="5:9">
      <c r="E311" s="35">
        <v>44649</v>
      </c>
      <c r="F311" s="35">
        <v>44708</v>
      </c>
      <c r="G311" s="36">
        <v>3.02</v>
      </c>
      <c r="H311" s="36">
        <v>0</v>
      </c>
      <c r="I311" s="36">
        <v>1.51</v>
      </c>
    </row>
    <row r="312" spans="5:9">
      <c r="E312" s="35">
        <v>44650</v>
      </c>
      <c r="F312" s="35">
        <v>44708</v>
      </c>
      <c r="G312" s="36">
        <v>3.02</v>
      </c>
      <c r="H312" s="36">
        <v>0</v>
      </c>
      <c r="I312" s="36">
        <v>1.51</v>
      </c>
    </row>
    <row r="313" spans="5:9">
      <c r="E313" s="35">
        <v>44651</v>
      </c>
      <c r="F313" s="35">
        <v>44708</v>
      </c>
      <c r="G313" s="36">
        <v>3.02</v>
      </c>
      <c r="H313" s="36">
        <v>0</v>
      </c>
      <c r="I313" s="36">
        <v>1.51</v>
      </c>
    </row>
    <row r="314" spans="5:9">
      <c r="E314" s="35">
        <v>44652</v>
      </c>
      <c r="F314" s="35">
        <v>44708</v>
      </c>
      <c r="G314" s="36">
        <v>3.02</v>
      </c>
      <c r="H314" s="36">
        <v>0</v>
      </c>
      <c r="I314" s="36">
        <v>1.51</v>
      </c>
    </row>
    <row r="315" spans="5:9">
      <c r="E315" s="35">
        <v>44653</v>
      </c>
      <c r="F315" s="35">
        <v>44708</v>
      </c>
      <c r="G315" s="36">
        <v>3.02</v>
      </c>
      <c r="H315" s="36">
        <v>0</v>
      </c>
      <c r="I315" s="36">
        <v>1.51</v>
      </c>
    </row>
    <row r="316" spans="5:9">
      <c r="E316" s="35">
        <v>44654</v>
      </c>
      <c r="F316" s="35">
        <v>44708</v>
      </c>
      <c r="G316" s="36">
        <v>3.02</v>
      </c>
      <c r="H316" s="36">
        <v>0</v>
      </c>
      <c r="I316" s="36">
        <v>1.51</v>
      </c>
    </row>
    <row r="317" spans="5:9">
      <c r="E317" s="35">
        <v>44655</v>
      </c>
      <c r="F317" s="35">
        <v>44708</v>
      </c>
      <c r="G317" s="36">
        <v>3.02</v>
      </c>
      <c r="H317" s="36">
        <v>0</v>
      </c>
      <c r="I317" s="36">
        <v>1.51</v>
      </c>
    </row>
    <row r="318" spans="5:9">
      <c r="E318" s="35">
        <v>44656</v>
      </c>
      <c r="F318" s="35">
        <v>44708</v>
      </c>
      <c r="G318" s="36">
        <v>3.02</v>
      </c>
      <c r="H318" s="36">
        <v>0</v>
      </c>
      <c r="I318" s="36">
        <v>1.51</v>
      </c>
    </row>
    <row r="319" spans="5:9">
      <c r="E319" s="35">
        <v>44657</v>
      </c>
      <c r="F319" s="35">
        <v>44708</v>
      </c>
      <c r="G319" s="36">
        <v>3.02</v>
      </c>
      <c r="H319" s="36">
        <v>0</v>
      </c>
      <c r="I319" s="36">
        <v>1.51</v>
      </c>
    </row>
    <row r="320" spans="5:9">
      <c r="E320" s="35">
        <v>44658</v>
      </c>
      <c r="F320" s="35">
        <v>44708</v>
      </c>
      <c r="G320" s="36">
        <v>3.02</v>
      </c>
      <c r="H320" s="36">
        <v>0</v>
      </c>
      <c r="I320" s="36">
        <v>1.51</v>
      </c>
    </row>
    <row r="321" spans="5:9">
      <c r="E321" s="35">
        <v>44659</v>
      </c>
      <c r="F321" s="35">
        <v>44708</v>
      </c>
      <c r="G321" s="36">
        <v>3.02</v>
      </c>
      <c r="H321" s="36">
        <v>0</v>
      </c>
      <c r="I321" s="36">
        <v>1.51</v>
      </c>
    </row>
    <row r="322" spans="5:9">
      <c r="E322" s="35">
        <v>44660</v>
      </c>
      <c r="F322" s="35">
        <v>44708</v>
      </c>
      <c r="G322" s="36">
        <v>3.02</v>
      </c>
      <c r="H322" s="36">
        <v>0</v>
      </c>
      <c r="I322" s="36">
        <v>1.51</v>
      </c>
    </row>
    <row r="323" spans="5:9">
      <c r="E323" s="35">
        <v>44661</v>
      </c>
      <c r="F323" s="35">
        <v>44708</v>
      </c>
      <c r="G323" s="36">
        <v>3.02</v>
      </c>
      <c r="H323" s="36">
        <v>0</v>
      </c>
      <c r="I323" s="36">
        <v>1.51</v>
      </c>
    </row>
    <row r="324" spans="5:9">
      <c r="E324" s="35">
        <v>44662</v>
      </c>
      <c r="F324" s="35">
        <v>44708</v>
      </c>
      <c r="G324" s="36">
        <v>3.02</v>
      </c>
      <c r="H324" s="36">
        <v>0</v>
      </c>
      <c r="I324" s="36">
        <v>1.51</v>
      </c>
    </row>
    <row r="325" spans="5:9">
      <c r="E325" s="35">
        <v>44663</v>
      </c>
      <c r="F325" s="35">
        <v>44708</v>
      </c>
      <c r="G325" s="36">
        <v>3.02</v>
      </c>
      <c r="H325" s="36">
        <v>0</v>
      </c>
      <c r="I325" s="36">
        <v>1.51</v>
      </c>
    </row>
    <row r="326" spans="5:9">
      <c r="E326" s="35">
        <v>44664</v>
      </c>
      <c r="F326" s="35">
        <v>44708</v>
      </c>
      <c r="G326" s="36">
        <v>3.02</v>
      </c>
      <c r="H326" s="36">
        <v>0</v>
      </c>
      <c r="I326" s="36">
        <v>1.51</v>
      </c>
    </row>
    <row r="327" spans="5:9">
      <c r="E327" s="35">
        <v>44665</v>
      </c>
      <c r="F327" s="35">
        <v>44708</v>
      </c>
      <c r="G327" s="36">
        <v>3.02</v>
      </c>
      <c r="H327" s="36">
        <v>0</v>
      </c>
      <c r="I327" s="36">
        <v>1.51</v>
      </c>
    </row>
    <row r="328" spans="5:9">
      <c r="E328" s="35">
        <v>44666</v>
      </c>
      <c r="F328" s="35">
        <v>44708</v>
      </c>
      <c r="G328" s="36">
        <v>3.02</v>
      </c>
      <c r="H328" s="36">
        <v>0</v>
      </c>
      <c r="I328" s="36">
        <v>1.51</v>
      </c>
    </row>
    <row r="329" spans="5:9">
      <c r="E329" s="35">
        <v>44667</v>
      </c>
      <c r="F329" s="35">
        <v>44708</v>
      </c>
      <c r="G329" s="36">
        <v>3.02</v>
      </c>
      <c r="H329" s="36">
        <v>0</v>
      </c>
      <c r="I329" s="36">
        <v>1.51</v>
      </c>
    </row>
    <row r="330" spans="5:9">
      <c r="E330" s="35">
        <v>44668</v>
      </c>
      <c r="F330" s="35">
        <v>44708</v>
      </c>
      <c r="G330" s="36">
        <v>3.02</v>
      </c>
      <c r="H330" s="36">
        <v>0</v>
      </c>
      <c r="I330" s="36">
        <v>1.51</v>
      </c>
    </row>
    <row r="331" spans="5:9">
      <c r="E331" s="35">
        <v>44669</v>
      </c>
      <c r="F331" s="35">
        <v>44708</v>
      </c>
      <c r="G331" s="36">
        <v>3.02</v>
      </c>
      <c r="H331" s="36">
        <v>0</v>
      </c>
      <c r="I331" s="36">
        <v>1.51</v>
      </c>
    </row>
    <row r="332" spans="5:9">
      <c r="E332" s="35">
        <v>44670</v>
      </c>
      <c r="F332" s="35">
        <v>44708</v>
      </c>
      <c r="G332" s="36">
        <v>3.02</v>
      </c>
      <c r="H332" s="36">
        <v>0</v>
      </c>
      <c r="I332" s="36">
        <v>1.51</v>
      </c>
    </row>
    <row r="333" spans="5:9">
      <c r="E333" s="35">
        <v>44671</v>
      </c>
      <c r="F333" s="35">
        <v>44708</v>
      </c>
      <c r="G333" s="36">
        <v>3.02</v>
      </c>
      <c r="H333" s="36">
        <v>0</v>
      </c>
      <c r="I333" s="36">
        <v>1.51</v>
      </c>
    </row>
    <row r="334" spans="5:9">
      <c r="E334" s="35">
        <v>44672</v>
      </c>
      <c r="F334" s="35">
        <v>44708</v>
      </c>
      <c r="G334" s="36">
        <v>3.02</v>
      </c>
      <c r="H334" s="36">
        <v>0</v>
      </c>
      <c r="I334" s="36">
        <v>1.51</v>
      </c>
    </row>
    <row r="335" spans="5:9">
      <c r="E335" s="35">
        <v>44673</v>
      </c>
      <c r="F335" s="35">
        <v>44708</v>
      </c>
      <c r="G335" s="36">
        <v>3.02</v>
      </c>
      <c r="H335" s="36">
        <v>0</v>
      </c>
      <c r="I335" s="36">
        <v>1.51</v>
      </c>
    </row>
    <row r="336" spans="5:9">
      <c r="E336" s="35">
        <v>44674</v>
      </c>
      <c r="F336" s="35">
        <v>44708</v>
      </c>
      <c r="G336" s="36">
        <v>3.02</v>
      </c>
      <c r="H336" s="36">
        <v>0</v>
      </c>
      <c r="I336" s="36">
        <v>1.51</v>
      </c>
    </row>
    <row r="337" spans="5:9">
      <c r="E337" s="35">
        <v>44675</v>
      </c>
      <c r="F337" s="35">
        <v>44708</v>
      </c>
      <c r="G337" s="36">
        <v>3.02</v>
      </c>
      <c r="H337" s="36">
        <v>0</v>
      </c>
      <c r="I337" s="36">
        <v>1.51</v>
      </c>
    </row>
    <row r="338" spans="5:9">
      <c r="E338" s="35">
        <v>44676</v>
      </c>
      <c r="F338" s="35">
        <v>44708</v>
      </c>
      <c r="G338" s="36">
        <v>3.02</v>
      </c>
      <c r="H338" s="36">
        <v>0</v>
      </c>
      <c r="I338" s="36">
        <v>1.51</v>
      </c>
    </row>
    <row r="339" spans="5:9">
      <c r="E339" s="35">
        <v>44677</v>
      </c>
      <c r="F339" s="35">
        <v>44708</v>
      </c>
      <c r="G339" s="36">
        <v>3.02</v>
      </c>
      <c r="H339" s="36">
        <v>0</v>
      </c>
      <c r="I339" s="36">
        <v>1.51</v>
      </c>
    </row>
    <row r="340" spans="5:9">
      <c r="E340" s="35">
        <v>44678</v>
      </c>
      <c r="F340" s="35">
        <v>44708</v>
      </c>
      <c r="G340" s="36">
        <v>3.02</v>
      </c>
      <c r="H340" s="36">
        <v>0</v>
      </c>
      <c r="I340" s="36">
        <v>1.51</v>
      </c>
    </row>
    <row r="341" spans="5:9">
      <c r="E341" s="35">
        <v>44679</v>
      </c>
      <c r="F341" s="35">
        <v>44708</v>
      </c>
      <c r="G341" s="36">
        <v>3.02</v>
      </c>
      <c r="H341" s="36">
        <v>0</v>
      </c>
      <c r="I341" s="36">
        <v>1.51</v>
      </c>
    </row>
    <row r="342" spans="5:9">
      <c r="E342" s="35">
        <v>44680</v>
      </c>
      <c r="F342" s="35">
        <v>44708</v>
      </c>
      <c r="G342" s="36">
        <v>3.02</v>
      </c>
      <c r="H342" s="36">
        <v>0</v>
      </c>
      <c r="I342" s="36">
        <v>1.51</v>
      </c>
    </row>
    <row r="343" spans="5:9">
      <c r="E343" s="35">
        <v>44681</v>
      </c>
      <c r="F343" s="35">
        <v>44708</v>
      </c>
      <c r="G343" s="36">
        <v>3.02</v>
      </c>
      <c r="H343" s="36">
        <v>0</v>
      </c>
      <c r="I343" s="36">
        <v>1.51</v>
      </c>
    </row>
    <row r="344" spans="5:9">
      <c r="E344" s="35">
        <v>44682</v>
      </c>
      <c r="F344" s="35">
        <v>44708</v>
      </c>
      <c r="G344" s="36">
        <v>3.02</v>
      </c>
      <c r="H344" s="36">
        <v>0</v>
      </c>
      <c r="I344" s="36">
        <v>1.51</v>
      </c>
    </row>
    <row r="345" spans="5:9">
      <c r="E345" s="35">
        <v>44683</v>
      </c>
      <c r="F345" s="35">
        <v>44708</v>
      </c>
      <c r="G345" s="36">
        <v>3.02</v>
      </c>
      <c r="H345" s="36">
        <v>0</v>
      </c>
      <c r="I345" s="36">
        <v>1.51</v>
      </c>
    </row>
    <row r="346" spans="5:9">
      <c r="E346" s="35">
        <v>44684</v>
      </c>
      <c r="F346" s="35">
        <v>44708</v>
      </c>
      <c r="G346" s="36">
        <v>3.02</v>
      </c>
      <c r="H346" s="36">
        <v>0</v>
      </c>
      <c r="I346" s="36">
        <v>1.51</v>
      </c>
    </row>
    <row r="347" spans="5:9">
      <c r="E347" s="35">
        <v>44685</v>
      </c>
      <c r="F347" s="35">
        <v>44708</v>
      </c>
      <c r="G347" s="36">
        <v>3.02</v>
      </c>
      <c r="H347" s="36">
        <v>0</v>
      </c>
      <c r="I347" s="36">
        <v>1.51</v>
      </c>
    </row>
    <row r="348" spans="5:9">
      <c r="E348" s="35">
        <v>44686</v>
      </c>
      <c r="F348" s="35">
        <v>44708</v>
      </c>
      <c r="G348" s="36">
        <v>3.02</v>
      </c>
      <c r="H348" s="36">
        <v>0</v>
      </c>
      <c r="I348" s="36">
        <v>1.51</v>
      </c>
    </row>
    <row r="349" spans="5:9">
      <c r="E349" s="35">
        <v>44687</v>
      </c>
      <c r="F349" s="35">
        <v>44708</v>
      </c>
      <c r="G349" s="36">
        <v>3.02</v>
      </c>
      <c r="H349" s="36">
        <v>0</v>
      </c>
      <c r="I349" s="36">
        <v>1.51</v>
      </c>
    </row>
    <row r="350" spans="5:9">
      <c r="E350" s="35">
        <v>44688</v>
      </c>
      <c r="F350" s="35">
        <v>44708</v>
      </c>
      <c r="G350" s="36">
        <v>3.02</v>
      </c>
      <c r="H350" s="36">
        <v>0</v>
      </c>
      <c r="I350" s="36">
        <v>1.51</v>
      </c>
    </row>
    <row r="351" spans="5:9">
      <c r="E351" s="35">
        <v>44689</v>
      </c>
      <c r="F351" s="35">
        <v>44708</v>
      </c>
      <c r="G351" s="36">
        <v>3.02</v>
      </c>
      <c r="H351" s="36">
        <v>0</v>
      </c>
      <c r="I351" s="36">
        <v>1.51</v>
      </c>
    </row>
    <row r="352" spans="5:9">
      <c r="E352" s="35">
        <v>44690</v>
      </c>
      <c r="F352" s="35">
        <v>44708</v>
      </c>
      <c r="G352" s="36">
        <v>3.02</v>
      </c>
      <c r="H352" s="36">
        <v>0</v>
      </c>
      <c r="I352" s="36">
        <v>1.51</v>
      </c>
    </row>
    <row r="353" spans="5:9">
      <c r="E353" s="35">
        <v>44691</v>
      </c>
      <c r="F353" s="35">
        <v>44708</v>
      </c>
      <c r="G353" s="36">
        <v>3.02</v>
      </c>
      <c r="H353" s="36">
        <v>0</v>
      </c>
      <c r="I353" s="36">
        <v>1.51</v>
      </c>
    </row>
    <row r="354" spans="5:9">
      <c r="E354" s="35">
        <v>44692</v>
      </c>
      <c r="F354" s="35">
        <v>44708</v>
      </c>
      <c r="G354" s="36">
        <v>3.02</v>
      </c>
      <c r="H354" s="36">
        <v>0</v>
      </c>
      <c r="I354" s="36">
        <v>1.51</v>
      </c>
    </row>
    <row r="355" spans="5:9">
      <c r="E355" s="35">
        <v>44693</v>
      </c>
      <c r="F355" s="35">
        <v>44708</v>
      </c>
      <c r="G355" s="36">
        <v>3.02</v>
      </c>
      <c r="H355" s="36">
        <v>0</v>
      </c>
      <c r="I355" s="36">
        <v>1.51</v>
      </c>
    </row>
    <row r="356" spans="5:9">
      <c r="E356" s="35">
        <v>44694</v>
      </c>
      <c r="F356" s="35">
        <v>44708</v>
      </c>
      <c r="G356" s="36">
        <v>3.02</v>
      </c>
      <c r="H356" s="36">
        <v>0</v>
      </c>
      <c r="I356" s="36">
        <v>1.51</v>
      </c>
    </row>
    <row r="357" spans="5:9">
      <c r="E357" s="35">
        <v>44695</v>
      </c>
      <c r="F357" s="35">
        <v>44708</v>
      </c>
      <c r="G357" s="36">
        <v>3.02</v>
      </c>
      <c r="H357" s="36">
        <v>0</v>
      </c>
      <c r="I357" s="36">
        <v>1.51</v>
      </c>
    </row>
    <row r="358" spans="5:9">
      <c r="E358" s="35">
        <v>44696</v>
      </c>
      <c r="F358" s="35">
        <v>44708</v>
      </c>
      <c r="G358" s="36">
        <v>3.02</v>
      </c>
      <c r="H358" s="36">
        <v>0</v>
      </c>
      <c r="I358" s="36">
        <v>1.51</v>
      </c>
    </row>
    <row r="359" spans="5:9">
      <c r="E359" s="35">
        <v>44697</v>
      </c>
      <c r="F359" s="35">
        <v>44708</v>
      </c>
      <c r="G359" s="36">
        <v>3.02</v>
      </c>
      <c r="H359" s="36">
        <v>0</v>
      </c>
      <c r="I359" s="36">
        <v>1.51</v>
      </c>
    </row>
    <row r="360" spans="5:9">
      <c r="E360" s="35">
        <v>44698</v>
      </c>
      <c r="F360" s="35">
        <v>44708</v>
      </c>
      <c r="G360" s="36">
        <v>3.02</v>
      </c>
      <c r="H360" s="36">
        <v>0</v>
      </c>
      <c r="I360" s="36">
        <v>1.51</v>
      </c>
    </row>
    <row r="361" spans="5:9">
      <c r="E361" s="35">
        <v>44699</v>
      </c>
      <c r="F361" s="35">
        <v>44708</v>
      </c>
      <c r="G361" s="36">
        <v>3.02</v>
      </c>
      <c r="H361" s="36">
        <v>0</v>
      </c>
      <c r="I361" s="36">
        <v>1.51</v>
      </c>
    </row>
    <row r="362" spans="5:9">
      <c r="E362" s="35">
        <v>44700</v>
      </c>
      <c r="F362" s="35">
        <v>44708</v>
      </c>
      <c r="G362" s="36">
        <v>3.02</v>
      </c>
      <c r="H362" s="36">
        <v>0</v>
      </c>
      <c r="I362" s="36">
        <v>1.51</v>
      </c>
    </row>
    <row r="363" spans="5:9">
      <c r="E363" s="35">
        <v>44701</v>
      </c>
      <c r="F363" s="35">
        <v>44708</v>
      </c>
      <c r="G363" s="36">
        <v>3.02</v>
      </c>
      <c r="H363" s="36">
        <v>0</v>
      </c>
      <c r="I363" s="36">
        <v>1.51</v>
      </c>
    </row>
    <row r="364" spans="5:9">
      <c r="E364" s="35">
        <v>44702</v>
      </c>
      <c r="F364" s="35">
        <v>44708</v>
      </c>
      <c r="G364" s="36">
        <v>3.02</v>
      </c>
      <c r="H364" s="36">
        <v>0</v>
      </c>
      <c r="I364" s="36">
        <v>1.51</v>
      </c>
    </row>
    <row r="365" spans="5:9">
      <c r="E365" s="35">
        <v>44703</v>
      </c>
      <c r="F365" s="35">
        <v>44708</v>
      </c>
      <c r="G365" s="36">
        <v>3.02</v>
      </c>
      <c r="H365" s="36">
        <v>0</v>
      </c>
      <c r="I365" s="36">
        <v>1.51</v>
      </c>
    </row>
    <row r="366" spans="5:9">
      <c r="E366" s="35">
        <v>44704</v>
      </c>
      <c r="F366" s="35">
        <v>44708</v>
      </c>
      <c r="G366" s="36">
        <v>3.02</v>
      </c>
      <c r="H366" s="36">
        <v>0</v>
      </c>
      <c r="I366" s="36">
        <v>1.51</v>
      </c>
    </row>
    <row r="367" spans="5:9">
      <c r="E367" s="35">
        <v>44705</v>
      </c>
      <c r="F367" s="35">
        <v>44708</v>
      </c>
      <c r="G367" s="36">
        <v>3.02</v>
      </c>
      <c r="H367" s="36">
        <v>0</v>
      </c>
      <c r="I367" s="36">
        <v>1.51</v>
      </c>
    </row>
    <row r="368" spans="5:9">
      <c r="E368" s="35">
        <v>44706</v>
      </c>
      <c r="F368" s="35">
        <v>44708</v>
      </c>
      <c r="G368" s="36">
        <v>3.02</v>
      </c>
      <c r="H368" s="36">
        <v>0</v>
      </c>
      <c r="I368" s="36">
        <v>1.51</v>
      </c>
    </row>
    <row r="369" spans="5:9">
      <c r="E369" s="35">
        <v>44707</v>
      </c>
      <c r="F369" s="35">
        <v>44708</v>
      </c>
      <c r="G369" s="36">
        <v>3.02</v>
      </c>
      <c r="H369" s="36">
        <v>0</v>
      </c>
      <c r="I369" s="36">
        <v>1.51</v>
      </c>
    </row>
    <row r="370" spans="5:9">
      <c r="E370" s="35">
        <v>44708</v>
      </c>
      <c r="F370" s="35">
        <v>44892</v>
      </c>
      <c r="G370" s="36">
        <v>3.02</v>
      </c>
      <c r="H370" s="36">
        <v>0</v>
      </c>
      <c r="I370" s="36">
        <v>1.51</v>
      </c>
    </row>
    <row r="371" spans="5:9">
      <c r="E371" s="35">
        <v>44709</v>
      </c>
      <c r="F371" s="35">
        <v>44892</v>
      </c>
      <c r="G371" s="36">
        <v>3.02</v>
      </c>
      <c r="H371" s="36">
        <v>0</v>
      </c>
      <c r="I371" s="36">
        <v>1.51</v>
      </c>
    </row>
    <row r="372" spans="5:9">
      <c r="E372" s="35">
        <v>44710</v>
      </c>
      <c r="F372" s="35">
        <v>44892</v>
      </c>
      <c r="G372" s="36">
        <v>3.02</v>
      </c>
      <c r="H372" s="36">
        <v>0</v>
      </c>
      <c r="I372" s="36">
        <v>1.51</v>
      </c>
    </row>
    <row r="373" spans="5:9">
      <c r="E373" s="35">
        <v>44711</v>
      </c>
      <c r="F373" s="35">
        <v>44892</v>
      </c>
      <c r="G373" s="36">
        <v>3.02</v>
      </c>
      <c r="H373" s="36">
        <v>0</v>
      </c>
      <c r="I373" s="36">
        <v>1.51</v>
      </c>
    </row>
    <row r="374" spans="5:9">
      <c r="E374" s="35">
        <v>44712</v>
      </c>
      <c r="F374" s="35">
        <v>44892</v>
      </c>
      <c r="G374" s="36">
        <v>3.02</v>
      </c>
      <c r="H374" s="36">
        <v>0</v>
      </c>
      <c r="I374" s="36">
        <v>1.51</v>
      </c>
    </row>
    <row r="375" spans="5:9">
      <c r="E375" s="35">
        <v>44713</v>
      </c>
      <c r="F375" s="35">
        <v>44892</v>
      </c>
      <c r="G375" s="36">
        <v>3.02</v>
      </c>
      <c r="H375" s="36">
        <v>0</v>
      </c>
      <c r="I375" s="36">
        <v>1.51</v>
      </c>
    </row>
    <row r="376" spans="5:9">
      <c r="E376" s="35">
        <v>44714</v>
      </c>
      <c r="F376" s="35">
        <v>44892</v>
      </c>
      <c r="G376" s="36">
        <v>3.02</v>
      </c>
      <c r="H376" s="36">
        <v>0</v>
      </c>
      <c r="I376" s="36">
        <v>1.51</v>
      </c>
    </row>
    <row r="377" spans="5:9">
      <c r="E377" s="35">
        <v>44715</v>
      </c>
      <c r="F377" s="35">
        <v>44892</v>
      </c>
      <c r="G377" s="36">
        <v>3.02</v>
      </c>
      <c r="H377" s="36">
        <v>0</v>
      </c>
      <c r="I377" s="36">
        <v>1.51</v>
      </c>
    </row>
    <row r="378" spans="5:9">
      <c r="E378" s="35">
        <v>44716</v>
      </c>
      <c r="F378" s="35">
        <v>44892</v>
      </c>
      <c r="G378" s="36">
        <v>3.02</v>
      </c>
      <c r="H378" s="36">
        <v>0</v>
      </c>
      <c r="I378" s="36">
        <v>1.51</v>
      </c>
    </row>
    <row r="379" spans="5:9">
      <c r="E379" s="35">
        <v>44717</v>
      </c>
      <c r="F379" s="35">
        <v>44892</v>
      </c>
      <c r="G379" s="36">
        <v>3.02</v>
      </c>
      <c r="H379" s="36">
        <v>0</v>
      </c>
      <c r="I379" s="36">
        <v>1.51</v>
      </c>
    </row>
    <row r="380" spans="5:9">
      <c r="E380" s="35">
        <v>44718</v>
      </c>
      <c r="F380" s="35">
        <v>44892</v>
      </c>
      <c r="G380" s="36">
        <v>3.02</v>
      </c>
      <c r="H380" s="36">
        <v>0</v>
      </c>
      <c r="I380" s="36">
        <v>1.51</v>
      </c>
    </row>
    <row r="381" spans="5:9">
      <c r="E381" s="35">
        <v>44719</v>
      </c>
      <c r="F381" s="35">
        <v>44892</v>
      </c>
      <c r="G381" s="36">
        <v>3.02</v>
      </c>
      <c r="H381" s="36">
        <v>0</v>
      </c>
      <c r="I381" s="36">
        <v>1.51</v>
      </c>
    </row>
    <row r="382" spans="5:9">
      <c r="E382" s="35">
        <v>44720</v>
      </c>
      <c r="F382" s="35">
        <v>44892</v>
      </c>
      <c r="G382" s="36">
        <v>3.02</v>
      </c>
      <c r="H382" s="36">
        <v>0</v>
      </c>
      <c r="I382" s="36">
        <v>1.51</v>
      </c>
    </row>
    <row r="383" spans="5:9">
      <c r="E383" s="35">
        <v>44721</v>
      </c>
      <c r="F383" s="35">
        <v>44892</v>
      </c>
      <c r="G383" s="36">
        <v>3.02</v>
      </c>
      <c r="H383" s="36">
        <v>0</v>
      </c>
      <c r="I383" s="36">
        <v>1.51</v>
      </c>
    </row>
    <row r="384" spans="5:9">
      <c r="E384" s="35">
        <v>44722</v>
      </c>
      <c r="F384" s="35">
        <v>44892</v>
      </c>
      <c r="G384" s="36">
        <v>3.02</v>
      </c>
      <c r="H384" s="36">
        <v>0</v>
      </c>
      <c r="I384" s="36">
        <v>1.51</v>
      </c>
    </row>
    <row r="385" spans="5:9">
      <c r="E385" s="35">
        <v>44723</v>
      </c>
      <c r="F385" s="35">
        <v>44892</v>
      </c>
      <c r="G385" s="36">
        <v>3.02</v>
      </c>
      <c r="H385" s="36">
        <v>0</v>
      </c>
      <c r="I385" s="36">
        <v>1.51</v>
      </c>
    </row>
    <row r="386" spans="5:9">
      <c r="E386" s="35">
        <v>44724</v>
      </c>
      <c r="F386" s="35">
        <v>44892</v>
      </c>
      <c r="G386" s="36">
        <v>3.02</v>
      </c>
      <c r="H386" s="36">
        <v>0</v>
      </c>
      <c r="I386" s="36">
        <v>1.51</v>
      </c>
    </row>
    <row r="387" spans="5:9">
      <c r="E387" s="35">
        <v>44725</v>
      </c>
      <c r="F387" s="35">
        <v>44892</v>
      </c>
      <c r="G387" s="36">
        <v>3.02</v>
      </c>
      <c r="H387" s="36">
        <v>0</v>
      </c>
      <c r="I387" s="36">
        <v>1.51</v>
      </c>
    </row>
    <row r="388" spans="5:9">
      <c r="E388" s="35">
        <v>44726</v>
      </c>
      <c r="F388" s="35">
        <v>44892</v>
      </c>
      <c r="G388" s="36">
        <v>3.02</v>
      </c>
      <c r="H388" s="36">
        <v>0</v>
      </c>
      <c r="I388" s="36">
        <v>1.51</v>
      </c>
    </row>
    <row r="389" spans="5:9">
      <c r="E389" s="35">
        <v>44727</v>
      </c>
      <c r="F389" s="35">
        <v>44892</v>
      </c>
      <c r="G389" s="36">
        <v>3.02</v>
      </c>
      <c r="H389" s="36">
        <v>0</v>
      </c>
      <c r="I389" s="36">
        <v>1.51</v>
      </c>
    </row>
    <row r="390" spans="5:9">
      <c r="E390" s="35">
        <v>44728</v>
      </c>
      <c r="F390" s="35">
        <v>44892</v>
      </c>
      <c r="G390" s="36">
        <v>3.02</v>
      </c>
      <c r="H390" s="36">
        <v>0</v>
      </c>
      <c r="I390" s="36">
        <v>1.51</v>
      </c>
    </row>
    <row r="391" spans="5:9">
      <c r="E391" s="35">
        <v>44729</v>
      </c>
      <c r="F391" s="35">
        <v>44892</v>
      </c>
      <c r="G391" s="36">
        <v>3.02</v>
      </c>
      <c r="H391" s="36">
        <v>0</v>
      </c>
      <c r="I391" s="36">
        <v>1.51</v>
      </c>
    </row>
    <row r="392" spans="5:9">
      <c r="E392" s="35">
        <v>44730</v>
      </c>
      <c r="F392" s="35">
        <v>44892</v>
      </c>
      <c r="G392" s="36">
        <v>3.02</v>
      </c>
      <c r="H392" s="36">
        <v>0</v>
      </c>
      <c r="I392" s="36">
        <v>1.51</v>
      </c>
    </row>
    <row r="393" spans="5:9">
      <c r="E393" s="35">
        <v>44731</v>
      </c>
      <c r="F393" s="35">
        <v>44892</v>
      </c>
      <c r="G393" s="36">
        <v>3.02</v>
      </c>
      <c r="H393" s="36">
        <v>0</v>
      </c>
      <c r="I393" s="36">
        <v>1.51</v>
      </c>
    </row>
    <row r="394" spans="5:9">
      <c r="E394" s="35">
        <v>44732</v>
      </c>
      <c r="F394" s="35">
        <v>44892</v>
      </c>
      <c r="G394" s="36">
        <v>3.02</v>
      </c>
      <c r="H394" s="36">
        <v>0</v>
      </c>
      <c r="I394" s="36">
        <v>1.51</v>
      </c>
    </row>
    <row r="395" spans="5:9">
      <c r="E395" s="35">
        <v>44733</v>
      </c>
      <c r="F395" s="35">
        <v>44892</v>
      </c>
      <c r="G395" s="36">
        <v>3.02</v>
      </c>
      <c r="H395" s="36">
        <v>0</v>
      </c>
      <c r="I395" s="36">
        <v>1.51</v>
      </c>
    </row>
    <row r="396" spans="5:9">
      <c r="E396" s="35">
        <v>44734</v>
      </c>
      <c r="F396" s="35">
        <v>44892</v>
      </c>
      <c r="G396" s="36">
        <v>3.02</v>
      </c>
      <c r="H396" s="36">
        <v>0</v>
      </c>
      <c r="I396" s="36">
        <v>1.51</v>
      </c>
    </row>
    <row r="397" spans="5:9">
      <c r="E397" s="35">
        <v>44735</v>
      </c>
      <c r="F397" s="35">
        <v>44892</v>
      </c>
      <c r="G397" s="36">
        <v>3.02</v>
      </c>
      <c r="H397" s="36">
        <v>0</v>
      </c>
      <c r="I397" s="36">
        <v>1.51</v>
      </c>
    </row>
    <row r="398" spans="5:9">
      <c r="E398" s="35">
        <v>44736</v>
      </c>
      <c r="F398" s="35">
        <v>44892</v>
      </c>
      <c r="G398" s="36">
        <v>3.02</v>
      </c>
      <c r="H398" s="36">
        <v>0</v>
      </c>
      <c r="I398" s="36">
        <v>1.51</v>
      </c>
    </row>
    <row r="399" spans="5:9">
      <c r="E399" s="35">
        <v>44737</v>
      </c>
      <c r="F399" s="35">
        <v>44892</v>
      </c>
      <c r="G399" s="36">
        <v>3.02</v>
      </c>
      <c r="H399" s="36">
        <v>0</v>
      </c>
      <c r="I399" s="36">
        <v>1.51</v>
      </c>
    </row>
    <row r="400" spans="5:9">
      <c r="E400" s="35">
        <v>44738</v>
      </c>
      <c r="F400" s="35">
        <v>44892</v>
      </c>
      <c r="G400" s="36">
        <v>3.02</v>
      </c>
      <c r="H400" s="36">
        <v>0</v>
      </c>
      <c r="I400" s="36">
        <v>1.51</v>
      </c>
    </row>
    <row r="401" spans="5:9">
      <c r="E401" s="35">
        <v>44739</v>
      </c>
      <c r="F401" s="35">
        <v>44892</v>
      </c>
      <c r="G401" s="36">
        <v>3.02</v>
      </c>
      <c r="H401" s="36">
        <v>0</v>
      </c>
      <c r="I401" s="36">
        <v>1.51</v>
      </c>
    </row>
    <row r="402" spans="5:9">
      <c r="E402" s="35">
        <v>44740</v>
      </c>
      <c r="F402" s="35">
        <v>44892</v>
      </c>
      <c r="G402" s="36">
        <v>3.02</v>
      </c>
      <c r="H402" s="36">
        <v>0</v>
      </c>
      <c r="I402" s="36">
        <v>1.51</v>
      </c>
    </row>
    <row r="403" spans="5:9">
      <c r="E403" s="35">
        <v>44741</v>
      </c>
      <c r="F403" s="35">
        <v>44892</v>
      </c>
      <c r="G403" s="36">
        <v>3.02</v>
      </c>
      <c r="H403" s="36">
        <v>0</v>
      </c>
      <c r="I403" s="36">
        <v>1.51</v>
      </c>
    </row>
    <row r="404" spans="5:9">
      <c r="E404" s="35">
        <v>44742</v>
      </c>
      <c r="F404" s="35">
        <v>44892</v>
      </c>
      <c r="G404" s="36">
        <v>3.02</v>
      </c>
      <c r="H404" s="36">
        <v>0</v>
      </c>
      <c r="I404" s="36">
        <v>1.51</v>
      </c>
    </row>
    <row r="405" spans="5:9">
      <c r="E405" s="35">
        <v>44743</v>
      </c>
      <c r="F405" s="35">
        <v>44892</v>
      </c>
      <c r="G405" s="36">
        <v>3.02</v>
      </c>
      <c r="H405" s="36">
        <v>0</v>
      </c>
      <c r="I405" s="36">
        <v>1.51</v>
      </c>
    </row>
    <row r="406" spans="5:9">
      <c r="E406" s="35">
        <v>44744</v>
      </c>
      <c r="F406" s="35">
        <v>44892</v>
      </c>
      <c r="G406" s="36">
        <v>3.02</v>
      </c>
      <c r="H406" s="36">
        <v>0</v>
      </c>
      <c r="I406" s="36">
        <v>1.51</v>
      </c>
    </row>
    <row r="407" spans="5:9">
      <c r="E407" s="35">
        <v>44745</v>
      </c>
      <c r="F407" s="35">
        <v>44892</v>
      </c>
      <c r="G407" s="36">
        <v>3.02</v>
      </c>
      <c r="H407" s="36">
        <v>0</v>
      </c>
      <c r="I407" s="36">
        <v>1.51</v>
      </c>
    </row>
    <row r="408" spans="5:9">
      <c r="E408" s="35">
        <v>44746</v>
      </c>
      <c r="F408" s="35">
        <v>44892</v>
      </c>
      <c r="G408" s="36">
        <v>3.02</v>
      </c>
      <c r="H408" s="36">
        <v>0</v>
      </c>
      <c r="I408" s="36">
        <v>1.51</v>
      </c>
    </row>
    <row r="409" spans="5:9">
      <c r="E409" s="35">
        <v>44747</v>
      </c>
      <c r="F409" s="35">
        <v>44892</v>
      </c>
      <c r="G409" s="36">
        <v>3.02</v>
      </c>
      <c r="H409" s="36">
        <v>0</v>
      </c>
      <c r="I409" s="36">
        <v>1.51</v>
      </c>
    </row>
    <row r="410" spans="5:9">
      <c r="E410" s="35">
        <v>44748</v>
      </c>
      <c r="F410" s="35">
        <v>44892</v>
      </c>
      <c r="G410" s="36">
        <v>3.02</v>
      </c>
      <c r="H410" s="36">
        <v>0</v>
      </c>
      <c r="I410" s="36">
        <v>1.51</v>
      </c>
    </row>
    <row r="411" spans="5:9">
      <c r="E411" s="35">
        <v>44749</v>
      </c>
      <c r="F411" s="35">
        <v>44892</v>
      </c>
      <c r="G411" s="36">
        <v>3.02</v>
      </c>
      <c r="H411" s="36">
        <v>0</v>
      </c>
      <c r="I411" s="36">
        <v>1.51</v>
      </c>
    </row>
    <row r="412" spans="5:9">
      <c r="E412" s="35">
        <v>44750</v>
      </c>
      <c r="F412" s="35">
        <v>44892</v>
      </c>
      <c r="G412" s="36">
        <v>3.02</v>
      </c>
      <c r="H412" s="36">
        <v>0</v>
      </c>
      <c r="I412" s="36">
        <v>1.51</v>
      </c>
    </row>
    <row r="413" spans="5:9">
      <c r="E413" s="35">
        <v>44751</v>
      </c>
      <c r="F413" s="35">
        <v>44892</v>
      </c>
      <c r="G413" s="36">
        <v>3.02</v>
      </c>
      <c r="H413" s="36">
        <v>0</v>
      </c>
      <c r="I413" s="36">
        <v>1.51</v>
      </c>
    </row>
    <row r="414" spans="5:9">
      <c r="E414" s="35">
        <v>44752</v>
      </c>
      <c r="F414" s="35">
        <v>44892</v>
      </c>
      <c r="G414" s="36">
        <v>3.02</v>
      </c>
      <c r="H414" s="36">
        <v>0</v>
      </c>
      <c r="I414" s="36">
        <v>1.51</v>
      </c>
    </row>
    <row r="415" spans="5:9">
      <c r="E415" s="35">
        <v>44753</v>
      </c>
      <c r="F415" s="35">
        <v>44892</v>
      </c>
      <c r="G415" s="36">
        <v>3.02</v>
      </c>
      <c r="H415" s="36">
        <v>0</v>
      </c>
      <c r="I415" s="36">
        <v>1.51</v>
      </c>
    </row>
    <row r="416" spans="5:9">
      <c r="E416" s="35">
        <v>44754</v>
      </c>
      <c r="F416" s="35">
        <v>44892</v>
      </c>
      <c r="G416" s="36">
        <v>3.02</v>
      </c>
      <c r="H416" s="36">
        <v>0</v>
      </c>
      <c r="I416" s="36">
        <v>1.51</v>
      </c>
    </row>
    <row r="417" spans="5:9">
      <c r="E417" s="35">
        <v>44755</v>
      </c>
      <c r="F417" s="35">
        <v>44892</v>
      </c>
      <c r="G417" s="36">
        <v>3.02</v>
      </c>
      <c r="H417" s="36">
        <v>0</v>
      </c>
      <c r="I417" s="36">
        <v>1.51</v>
      </c>
    </row>
    <row r="418" spans="5:9">
      <c r="E418" s="35">
        <v>44756</v>
      </c>
      <c r="F418" s="35">
        <v>44892</v>
      </c>
      <c r="G418" s="36">
        <v>3.02</v>
      </c>
      <c r="H418" s="36">
        <v>0</v>
      </c>
      <c r="I418" s="36">
        <v>1.51</v>
      </c>
    </row>
    <row r="419" spans="5:9">
      <c r="E419" s="35">
        <v>44757</v>
      </c>
      <c r="F419" s="35">
        <v>44892</v>
      </c>
      <c r="G419" s="36">
        <v>3.02</v>
      </c>
      <c r="H419" s="36">
        <v>0</v>
      </c>
      <c r="I419" s="36">
        <v>1.51</v>
      </c>
    </row>
    <row r="420" spans="5:9">
      <c r="E420" s="35">
        <v>44758</v>
      </c>
      <c r="F420" s="35">
        <v>44892</v>
      </c>
      <c r="G420" s="36">
        <v>3.02</v>
      </c>
      <c r="H420" s="36">
        <v>0</v>
      </c>
      <c r="I420" s="36">
        <v>1.51</v>
      </c>
    </row>
    <row r="421" spans="5:9">
      <c r="E421" s="35">
        <v>44759</v>
      </c>
      <c r="F421" s="35">
        <v>44892</v>
      </c>
      <c r="G421" s="36">
        <v>3.02</v>
      </c>
      <c r="H421" s="36">
        <v>0</v>
      </c>
      <c r="I421" s="36">
        <v>1.51</v>
      </c>
    </row>
    <row r="422" spans="5:9">
      <c r="E422" s="35">
        <v>44760</v>
      </c>
      <c r="F422" s="35">
        <v>44892</v>
      </c>
      <c r="G422" s="36">
        <v>3.02</v>
      </c>
      <c r="H422" s="36">
        <v>0</v>
      </c>
      <c r="I422" s="36">
        <v>1.51</v>
      </c>
    </row>
    <row r="423" spans="5:9">
      <c r="E423" s="35">
        <v>44761</v>
      </c>
      <c r="F423" s="35">
        <v>44892</v>
      </c>
      <c r="G423" s="36">
        <v>3.02</v>
      </c>
      <c r="H423" s="36">
        <v>0</v>
      </c>
      <c r="I423" s="36">
        <v>1.51</v>
      </c>
    </row>
    <row r="424" spans="5:9">
      <c r="E424" s="35">
        <v>44762</v>
      </c>
      <c r="F424" s="35">
        <v>44892</v>
      </c>
      <c r="G424" s="36">
        <v>3.02</v>
      </c>
      <c r="H424" s="36">
        <v>0</v>
      </c>
      <c r="I424" s="36">
        <v>1.51</v>
      </c>
    </row>
    <row r="425" spans="5:9">
      <c r="E425" s="35">
        <v>44763</v>
      </c>
      <c r="F425" s="35">
        <v>44892</v>
      </c>
      <c r="G425" s="36">
        <v>3.02</v>
      </c>
      <c r="H425" s="36">
        <v>0</v>
      </c>
      <c r="I425" s="36">
        <v>1.51</v>
      </c>
    </row>
    <row r="426" spans="5:9">
      <c r="E426" s="35">
        <v>44764</v>
      </c>
      <c r="F426" s="35">
        <v>44892</v>
      </c>
      <c r="G426" s="36">
        <v>3.02</v>
      </c>
      <c r="H426" s="36">
        <v>0</v>
      </c>
      <c r="I426" s="36">
        <v>1.51</v>
      </c>
    </row>
    <row r="427" spans="5:9">
      <c r="E427" s="35">
        <v>44765</v>
      </c>
      <c r="F427" s="35">
        <v>44892</v>
      </c>
      <c r="G427" s="36">
        <v>3.02</v>
      </c>
      <c r="H427" s="36">
        <v>0</v>
      </c>
      <c r="I427" s="36">
        <v>1.51</v>
      </c>
    </row>
    <row r="428" spans="5:9">
      <c r="E428" s="35">
        <v>44766</v>
      </c>
      <c r="F428" s="35">
        <v>44892</v>
      </c>
      <c r="G428" s="36">
        <v>3.02</v>
      </c>
      <c r="H428" s="36">
        <v>0</v>
      </c>
      <c r="I428" s="36">
        <v>1.51</v>
      </c>
    </row>
    <row r="429" spans="5:9">
      <c r="E429" s="35">
        <v>44767</v>
      </c>
      <c r="F429" s="35">
        <v>44892</v>
      </c>
      <c r="G429" s="36">
        <v>3.02</v>
      </c>
      <c r="H429" s="36">
        <v>0</v>
      </c>
      <c r="I429" s="36">
        <v>1.51</v>
      </c>
    </row>
    <row r="430" spans="5:9">
      <c r="E430" s="35">
        <v>44768</v>
      </c>
      <c r="F430" s="35">
        <v>44892</v>
      </c>
      <c r="G430" s="36">
        <v>3.02</v>
      </c>
      <c r="H430" s="36">
        <v>0</v>
      </c>
      <c r="I430" s="36">
        <v>1.51</v>
      </c>
    </row>
    <row r="431" spans="5:9">
      <c r="E431" s="35">
        <v>44769</v>
      </c>
      <c r="F431" s="35">
        <v>44892</v>
      </c>
      <c r="G431" s="36">
        <v>3.02</v>
      </c>
      <c r="H431" s="36">
        <v>0</v>
      </c>
      <c r="I431" s="36">
        <v>1.51</v>
      </c>
    </row>
    <row r="432" spans="5:9">
      <c r="E432" s="35">
        <v>44770</v>
      </c>
      <c r="F432" s="35">
        <v>44892</v>
      </c>
      <c r="G432" s="36">
        <v>3.02</v>
      </c>
      <c r="H432" s="36">
        <v>0</v>
      </c>
      <c r="I432" s="36">
        <v>1.51</v>
      </c>
    </row>
    <row r="433" spans="5:9">
      <c r="E433" s="35">
        <v>44771</v>
      </c>
      <c r="F433" s="35">
        <v>44892</v>
      </c>
      <c r="G433" s="36">
        <v>3.02</v>
      </c>
      <c r="H433" s="36">
        <v>0</v>
      </c>
      <c r="I433" s="36">
        <v>1.51</v>
      </c>
    </row>
    <row r="434" spans="5:9">
      <c r="E434" s="35">
        <v>44772</v>
      </c>
      <c r="F434" s="35">
        <v>44892</v>
      </c>
      <c r="G434" s="36">
        <v>3.02</v>
      </c>
      <c r="H434" s="36">
        <v>0</v>
      </c>
      <c r="I434" s="36">
        <v>1.51</v>
      </c>
    </row>
    <row r="435" spans="5:9">
      <c r="E435" s="35">
        <v>44773</v>
      </c>
      <c r="F435" s="35">
        <v>44892</v>
      </c>
      <c r="G435" s="36">
        <v>3.02</v>
      </c>
      <c r="H435" s="36">
        <v>0</v>
      </c>
      <c r="I435" s="36">
        <v>1.51</v>
      </c>
    </row>
    <row r="436" spans="5:9">
      <c r="E436" s="35">
        <v>44774</v>
      </c>
      <c r="F436" s="35">
        <v>44892</v>
      </c>
      <c r="G436" s="36">
        <v>3.02</v>
      </c>
      <c r="H436" s="36">
        <v>0</v>
      </c>
      <c r="I436" s="36">
        <v>1.51</v>
      </c>
    </row>
    <row r="437" spans="5:9">
      <c r="E437" s="35">
        <v>44775</v>
      </c>
      <c r="F437" s="35">
        <v>44892</v>
      </c>
      <c r="G437" s="36">
        <v>3.02</v>
      </c>
      <c r="H437" s="36">
        <v>0</v>
      </c>
      <c r="I437" s="36">
        <v>1.51</v>
      </c>
    </row>
    <row r="438" spans="5:9">
      <c r="E438" s="35">
        <v>44776</v>
      </c>
      <c r="F438" s="35">
        <v>44892</v>
      </c>
      <c r="G438" s="36">
        <v>3.02</v>
      </c>
      <c r="H438" s="36">
        <v>0</v>
      </c>
      <c r="I438" s="36">
        <v>1.51</v>
      </c>
    </row>
    <row r="439" spans="5:9">
      <c r="E439" s="35">
        <v>44777</v>
      </c>
      <c r="F439" s="35">
        <v>44892</v>
      </c>
      <c r="G439" s="36">
        <v>3.02</v>
      </c>
      <c r="H439" s="36">
        <v>0</v>
      </c>
      <c r="I439" s="36">
        <v>1.51</v>
      </c>
    </row>
    <row r="440" spans="5:9">
      <c r="E440" s="35">
        <v>44778</v>
      </c>
      <c r="F440" s="35">
        <v>44892</v>
      </c>
      <c r="G440" s="36">
        <v>3.02</v>
      </c>
      <c r="H440" s="36">
        <v>0</v>
      </c>
      <c r="I440" s="36">
        <v>1.51</v>
      </c>
    </row>
    <row r="441" spans="5:9">
      <c r="E441" s="35">
        <v>44779</v>
      </c>
      <c r="F441" s="35">
        <v>44892</v>
      </c>
      <c r="G441" s="36">
        <v>3.02</v>
      </c>
      <c r="H441" s="36">
        <v>0</v>
      </c>
      <c r="I441" s="36">
        <v>1.51</v>
      </c>
    </row>
    <row r="442" spans="5:9">
      <c r="E442" s="35">
        <v>44780</v>
      </c>
      <c r="F442" s="35">
        <v>44892</v>
      </c>
      <c r="G442" s="36">
        <v>3.02</v>
      </c>
      <c r="H442" s="36">
        <v>0</v>
      </c>
      <c r="I442" s="36">
        <v>1.51</v>
      </c>
    </row>
    <row r="443" spans="5:9">
      <c r="E443" s="35">
        <v>44781</v>
      </c>
      <c r="F443" s="35">
        <v>44892</v>
      </c>
      <c r="G443" s="36">
        <v>3.02</v>
      </c>
      <c r="H443" s="36">
        <v>0</v>
      </c>
      <c r="I443" s="36">
        <v>1.51</v>
      </c>
    </row>
    <row r="444" spans="5:9">
      <c r="E444" s="35">
        <v>44782</v>
      </c>
      <c r="F444" s="35">
        <v>44892</v>
      </c>
      <c r="G444" s="36">
        <v>3.02</v>
      </c>
      <c r="H444" s="36">
        <v>0</v>
      </c>
      <c r="I444" s="36">
        <v>1.51</v>
      </c>
    </row>
    <row r="445" spans="5:9">
      <c r="E445" s="35">
        <v>44783</v>
      </c>
      <c r="F445" s="35">
        <v>44892</v>
      </c>
      <c r="G445" s="36">
        <v>3.02</v>
      </c>
      <c r="H445" s="36">
        <v>0</v>
      </c>
      <c r="I445" s="36">
        <v>1.51</v>
      </c>
    </row>
    <row r="446" spans="5:9">
      <c r="E446" s="35">
        <v>44784</v>
      </c>
      <c r="F446" s="35">
        <v>44892</v>
      </c>
      <c r="G446" s="36">
        <v>3.02</v>
      </c>
      <c r="H446" s="36">
        <v>0</v>
      </c>
      <c r="I446" s="36">
        <v>1.51</v>
      </c>
    </row>
    <row r="447" spans="5:9">
      <c r="E447" s="35">
        <v>44785</v>
      </c>
      <c r="F447" s="35">
        <v>44892</v>
      </c>
      <c r="G447" s="36">
        <v>3.02</v>
      </c>
      <c r="H447" s="36">
        <v>0</v>
      </c>
      <c r="I447" s="36">
        <v>1.51</v>
      </c>
    </row>
    <row r="448" spans="5:9">
      <c r="E448" s="35">
        <v>44786</v>
      </c>
      <c r="F448" s="35">
        <v>44892</v>
      </c>
      <c r="G448" s="36">
        <v>3.02</v>
      </c>
      <c r="H448" s="36">
        <v>0</v>
      </c>
      <c r="I448" s="36">
        <v>1.51</v>
      </c>
    </row>
    <row r="449" spans="5:9">
      <c r="E449" s="35">
        <v>44787</v>
      </c>
      <c r="F449" s="35">
        <v>44892</v>
      </c>
      <c r="G449" s="36">
        <v>3.02</v>
      </c>
      <c r="H449" s="36">
        <v>0</v>
      </c>
      <c r="I449" s="36">
        <v>1.51</v>
      </c>
    </row>
    <row r="450" spans="5:9">
      <c r="E450" s="35">
        <v>44788</v>
      </c>
      <c r="F450" s="35">
        <v>44892</v>
      </c>
      <c r="G450" s="36">
        <v>3.02</v>
      </c>
      <c r="H450" s="36">
        <v>0</v>
      </c>
      <c r="I450" s="36">
        <v>1.51</v>
      </c>
    </row>
    <row r="451" spans="5:9">
      <c r="E451" s="35">
        <v>44789</v>
      </c>
      <c r="F451" s="35">
        <v>44892</v>
      </c>
      <c r="G451" s="36">
        <v>3.02</v>
      </c>
      <c r="H451" s="36">
        <v>0</v>
      </c>
      <c r="I451" s="36">
        <v>1.51</v>
      </c>
    </row>
    <row r="452" spans="5:9">
      <c r="E452" s="35">
        <v>44790</v>
      </c>
      <c r="F452" s="35">
        <v>44892</v>
      </c>
      <c r="G452" s="36">
        <v>3.02</v>
      </c>
      <c r="H452" s="36">
        <v>0</v>
      </c>
      <c r="I452" s="36">
        <v>1.51</v>
      </c>
    </row>
    <row r="453" spans="5:9">
      <c r="E453" s="35">
        <v>44791</v>
      </c>
      <c r="F453" s="35">
        <v>44892</v>
      </c>
      <c r="G453" s="36">
        <v>3.02</v>
      </c>
      <c r="H453" s="36">
        <v>0</v>
      </c>
      <c r="I453" s="36">
        <v>1.51</v>
      </c>
    </row>
    <row r="454" spans="5:9">
      <c r="E454" s="35">
        <v>44792</v>
      </c>
      <c r="F454" s="35">
        <v>44892</v>
      </c>
      <c r="G454" s="36">
        <v>3.02</v>
      </c>
      <c r="H454" s="36">
        <v>0</v>
      </c>
      <c r="I454" s="36">
        <v>1.51</v>
      </c>
    </row>
    <row r="455" spans="5:9">
      <c r="E455" s="35">
        <v>44793</v>
      </c>
      <c r="F455" s="35">
        <v>44892</v>
      </c>
      <c r="G455" s="36">
        <v>3.02</v>
      </c>
      <c r="H455" s="36">
        <v>0</v>
      </c>
      <c r="I455" s="36">
        <v>1.51</v>
      </c>
    </row>
    <row r="456" spans="5:9">
      <c r="E456" s="35">
        <v>44794</v>
      </c>
      <c r="F456" s="35">
        <v>44892</v>
      </c>
      <c r="G456" s="36">
        <v>3.02</v>
      </c>
      <c r="H456" s="36">
        <v>0</v>
      </c>
      <c r="I456" s="36">
        <v>1.51</v>
      </c>
    </row>
    <row r="457" spans="5:9">
      <c r="E457" s="35">
        <v>44795</v>
      </c>
      <c r="F457" s="35">
        <v>44892</v>
      </c>
      <c r="G457" s="36">
        <v>3.02</v>
      </c>
      <c r="H457" s="36">
        <v>0</v>
      </c>
      <c r="I457" s="36">
        <v>1.51</v>
      </c>
    </row>
    <row r="458" spans="5:9">
      <c r="E458" s="35">
        <v>44796</v>
      </c>
      <c r="F458" s="35">
        <v>44892</v>
      </c>
      <c r="G458" s="36">
        <v>3.02</v>
      </c>
      <c r="H458" s="36">
        <v>0</v>
      </c>
      <c r="I458" s="36">
        <v>1.51</v>
      </c>
    </row>
    <row r="459" spans="5:9">
      <c r="E459" s="35">
        <v>44797</v>
      </c>
      <c r="F459" s="35">
        <v>44892</v>
      </c>
      <c r="G459" s="36">
        <v>3.02</v>
      </c>
      <c r="H459" s="36">
        <v>0</v>
      </c>
      <c r="I459" s="36">
        <v>1.51</v>
      </c>
    </row>
    <row r="460" spans="5:9">
      <c r="E460" s="35">
        <v>44798</v>
      </c>
      <c r="F460" s="35">
        <v>44892</v>
      </c>
      <c r="G460" s="36">
        <v>3.02</v>
      </c>
      <c r="H460" s="36">
        <v>0</v>
      </c>
      <c r="I460" s="36">
        <v>1.51</v>
      </c>
    </row>
    <row r="461" spans="5:9">
      <c r="E461" s="35">
        <v>44799</v>
      </c>
      <c r="F461" s="35">
        <v>44892</v>
      </c>
      <c r="G461" s="36">
        <v>3.02</v>
      </c>
      <c r="H461" s="36">
        <v>0</v>
      </c>
      <c r="I461" s="36">
        <v>1.51</v>
      </c>
    </row>
    <row r="462" spans="5:9">
      <c r="E462" s="35">
        <v>44800</v>
      </c>
      <c r="F462" s="35">
        <v>44892</v>
      </c>
      <c r="G462" s="36">
        <v>3.02</v>
      </c>
      <c r="H462" s="36">
        <v>0</v>
      </c>
      <c r="I462" s="36">
        <v>1.51</v>
      </c>
    </row>
    <row r="463" spans="5:9">
      <c r="E463" s="35">
        <v>44801</v>
      </c>
      <c r="F463" s="35">
        <v>44892</v>
      </c>
      <c r="G463" s="36">
        <v>3.02</v>
      </c>
      <c r="H463" s="36">
        <v>0</v>
      </c>
      <c r="I463" s="36">
        <v>1.51</v>
      </c>
    </row>
    <row r="464" spans="5:9">
      <c r="E464" s="35">
        <v>44802</v>
      </c>
      <c r="F464" s="35">
        <v>44892</v>
      </c>
      <c r="G464" s="36">
        <v>3.02</v>
      </c>
      <c r="H464" s="36">
        <v>0</v>
      </c>
      <c r="I464" s="36">
        <v>1.51</v>
      </c>
    </row>
    <row r="465" spans="5:9">
      <c r="E465" s="35">
        <v>44803</v>
      </c>
      <c r="F465" s="35">
        <v>44892</v>
      </c>
      <c r="G465" s="36">
        <v>3.02</v>
      </c>
      <c r="H465" s="36">
        <v>0</v>
      </c>
      <c r="I465" s="36">
        <v>1.51</v>
      </c>
    </row>
    <row r="466" spans="5:9">
      <c r="E466" s="35">
        <v>44804</v>
      </c>
      <c r="F466" s="35">
        <v>44892</v>
      </c>
      <c r="G466" s="36">
        <v>3.02</v>
      </c>
      <c r="H466" s="36">
        <v>0</v>
      </c>
      <c r="I466" s="36">
        <v>1.51</v>
      </c>
    </row>
    <row r="467" spans="5:9">
      <c r="E467" s="35">
        <v>44805</v>
      </c>
      <c r="F467" s="35">
        <v>44892</v>
      </c>
      <c r="G467" s="36">
        <v>3.02</v>
      </c>
      <c r="H467" s="36">
        <v>0</v>
      </c>
      <c r="I467" s="36">
        <v>1.51</v>
      </c>
    </row>
    <row r="468" spans="5:9">
      <c r="E468" s="35">
        <v>44806</v>
      </c>
      <c r="F468" s="35">
        <v>44892</v>
      </c>
      <c r="G468" s="36">
        <v>3.02</v>
      </c>
      <c r="H468" s="36">
        <v>0</v>
      </c>
      <c r="I468" s="36">
        <v>1.51</v>
      </c>
    </row>
    <row r="469" spans="5:9">
      <c r="E469" s="35">
        <v>44807</v>
      </c>
      <c r="F469" s="35">
        <v>44892</v>
      </c>
      <c r="G469" s="36">
        <v>3.02</v>
      </c>
      <c r="H469" s="36">
        <v>0</v>
      </c>
      <c r="I469" s="36">
        <v>1.51</v>
      </c>
    </row>
    <row r="470" spans="5:9">
      <c r="E470" s="35">
        <v>44808</v>
      </c>
      <c r="F470" s="35">
        <v>44892</v>
      </c>
      <c r="G470" s="36">
        <v>3.02</v>
      </c>
      <c r="H470" s="36">
        <v>0</v>
      </c>
      <c r="I470" s="36">
        <v>1.51</v>
      </c>
    </row>
    <row r="471" spans="5:9">
      <c r="E471" s="35">
        <v>44809</v>
      </c>
      <c r="F471" s="35">
        <v>44892</v>
      </c>
      <c r="G471" s="36">
        <v>3.02</v>
      </c>
      <c r="H471" s="36">
        <v>0</v>
      </c>
      <c r="I471" s="36">
        <v>1.51</v>
      </c>
    </row>
    <row r="472" spans="5:9">
      <c r="E472" s="35">
        <v>44810</v>
      </c>
      <c r="F472" s="35">
        <v>44892</v>
      </c>
      <c r="G472" s="36">
        <v>3.02</v>
      </c>
      <c r="H472" s="36">
        <v>0</v>
      </c>
      <c r="I472" s="36">
        <v>1.51</v>
      </c>
    </row>
    <row r="473" spans="5:9">
      <c r="E473" s="35">
        <v>44811</v>
      </c>
      <c r="F473" s="35">
        <v>44892</v>
      </c>
      <c r="G473" s="36">
        <v>3.02</v>
      </c>
      <c r="H473" s="36">
        <v>0</v>
      </c>
      <c r="I473" s="36">
        <v>1.51</v>
      </c>
    </row>
    <row r="474" spans="5:9">
      <c r="E474" s="35">
        <v>44812</v>
      </c>
      <c r="F474" s="35">
        <v>44892</v>
      </c>
      <c r="G474" s="36">
        <v>3.02</v>
      </c>
      <c r="H474" s="36">
        <v>0</v>
      </c>
      <c r="I474" s="36">
        <v>1.51</v>
      </c>
    </row>
    <row r="475" spans="5:9">
      <c r="E475" s="35">
        <v>44813</v>
      </c>
      <c r="F475" s="35">
        <v>44892</v>
      </c>
      <c r="G475" s="36">
        <v>3.02</v>
      </c>
      <c r="H475" s="36">
        <v>0</v>
      </c>
      <c r="I475" s="36">
        <v>1.51</v>
      </c>
    </row>
    <row r="476" spans="5:9">
      <c r="E476" s="35">
        <v>44814</v>
      </c>
      <c r="F476" s="35">
        <v>44892</v>
      </c>
      <c r="G476" s="36">
        <v>3.02</v>
      </c>
      <c r="H476" s="36">
        <v>0</v>
      </c>
      <c r="I476" s="36">
        <v>1.51</v>
      </c>
    </row>
    <row r="477" spans="5:9">
      <c r="E477" s="35">
        <v>44815</v>
      </c>
      <c r="F477" s="35">
        <v>44892</v>
      </c>
      <c r="G477" s="36">
        <v>3.02</v>
      </c>
      <c r="H477" s="36">
        <v>0</v>
      </c>
      <c r="I477" s="36">
        <v>1.51</v>
      </c>
    </row>
    <row r="478" spans="5:9">
      <c r="E478" s="35">
        <v>44816</v>
      </c>
      <c r="F478" s="35">
        <v>44892</v>
      </c>
      <c r="G478" s="36">
        <v>3.02</v>
      </c>
      <c r="H478" s="36">
        <v>0</v>
      </c>
      <c r="I478" s="36">
        <v>1.51</v>
      </c>
    </row>
    <row r="479" spans="5:9">
      <c r="E479" s="35">
        <v>44817</v>
      </c>
      <c r="F479" s="35">
        <v>44892</v>
      </c>
      <c r="G479" s="36">
        <v>3.02</v>
      </c>
      <c r="H479" s="36">
        <v>0</v>
      </c>
      <c r="I479" s="36">
        <v>1.51</v>
      </c>
    </row>
    <row r="480" spans="5:9">
      <c r="E480" s="35">
        <v>44818</v>
      </c>
      <c r="F480" s="35">
        <v>44892</v>
      </c>
      <c r="G480" s="36">
        <v>3.02</v>
      </c>
      <c r="H480" s="36">
        <v>0</v>
      </c>
      <c r="I480" s="36">
        <v>1.51</v>
      </c>
    </row>
    <row r="481" spans="5:9">
      <c r="E481" s="35">
        <v>44819</v>
      </c>
      <c r="F481" s="35">
        <v>44892</v>
      </c>
      <c r="G481" s="36">
        <v>3.02</v>
      </c>
      <c r="H481" s="36">
        <v>0</v>
      </c>
      <c r="I481" s="36">
        <v>1.51</v>
      </c>
    </row>
    <row r="482" spans="5:9">
      <c r="E482" s="35">
        <v>44820</v>
      </c>
      <c r="F482" s="35">
        <v>44892</v>
      </c>
      <c r="G482" s="36">
        <v>3.02</v>
      </c>
      <c r="H482" s="36">
        <v>0</v>
      </c>
      <c r="I482" s="36">
        <v>1.51</v>
      </c>
    </row>
    <row r="483" spans="5:9">
      <c r="E483" s="35">
        <v>44821</v>
      </c>
      <c r="F483" s="35">
        <v>44892</v>
      </c>
      <c r="G483" s="36">
        <v>3.02</v>
      </c>
      <c r="H483" s="36">
        <v>0</v>
      </c>
      <c r="I483" s="36">
        <v>1.51</v>
      </c>
    </row>
    <row r="484" spans="5:9">
      <c r="E484" s="35">
        <v>44822</v>
      </c>
      <c r="F484" s="35">
        <v>44892</v>
      </c>
      <c r="G484" s="36">
        <v>3.02</v>
      </c>
      <c r="H484" s="36">
        <v>0</v>
      </c>
      <c r="I484" s="36">
        <v>1.51</v>
      </c>
    </row>
    <row r="485" spans="5:9">
      <c r="E485" s="35">
        <v>44823</v>
      </c>
      <c r="F485" s="35">
        <v>44892</v>
      </c>
      <c r="G485" s="36">
        <v>3.02</v>
      </c>
      <c r="H485" s="36">
        <v>0</v>
      </c>
      <c r="I485" s="36">
        <v>1.51</v>
      </c>
    </row>
    <row r="486" spans="5:9">
      <c r="E486" s="35">
        <v>44824</v>
      </c>
      <c r="F486" s="35">
        <v>44892</v>
      </c>
      <c r="G486" s="36">
        <v>3.02</v>
      </c>
      <c r="H486" s="36">
        <v>0</v>
      </c>
      <c r="I486" s="36">
        <v>1.51</v>
      </c>
    </row>
    <row r="487" spans="5:9">
      <c r="E487" s="35">
        <v>44825</v>
      </c>
      <c r="F487" s="35">
        <v>44892</v>
      </c>
      <c r="G487" s="36">
        <v>3.02</v>
      </c>
      <c r="H487" s="36">
        <v>0</v>
      </c>
      <c r="I487" s="36">
        <v>1.51</v>
      </c>
    </row>
    <row r="488" spans="5:9">
      <c r="E488" s="35">
        <v>44826</v>
      </c>
      <c r="F488" s="35">
        <v>44892</v>
      </c>
      <c r="G488" s="36">
        <v>3.02</v>
      </c>
      <c r="H488" s="36">
        <v>0</v>
      </c>
      <c r="I488" s="36">
        <v>1.51</v>
      </c>
    </row>
    <row r="489" spans="5:9">
      <c r="E489" s="35">
        <v>44827</v>
      </c>
      <c r="F489" s="35">
        <v>44892</v>
      </c>
      <c r="G489" s="36">
        <v>3.02</v>
      </c>
      <c r="H489" s="36">
        <v>0</v>
      </c>
      <c r="I489" s="36">
        <v>1.51</v>
      </c>
    </row>
    <row r="490" spans="5:9">
      <c r="E490" s="35">
        <v>44828</v>
      </c>
      <c r="F490" s="35">
        <v>44892</v>
      </c>
      <c r="G490" s="36">
        <v>3.02</v>
      </c>
      <c r="H490" s="36">
        <v>0</v>
      </c>
      <c r="I490" s="36">
        <v>1.51</v>
      </c>
    </row>
    <row r="491" spans="5:9">
      <c r="E491" s="35">
        <v>44829</v>
      </c>
      <c r="F491" s="35">
        <v>44892</v>
      </c>
      <c r="G491" s="36">
        <v>3.02</v>
      </c>
      <c r="H491" s="36">
        <v>0</v>
      </c>
      <c r="I491" s="36">
        <v>1.51</v>
      </c>
    </row>
    <row r="492" spans="5:9">
      <c r="E492" s="35">
        <v>44830</v>
      </c>
      <c r="F492" s="35">
        <v>44892</v>
      </c>
      <c r="G492" s="36">
        <v>3.02</v>
      </c>
      <c r="H492" s="36">
        <v>0</v>
      </c>
      <c r="I492" s="36">
        <v>1.51</v>
      </c>
    </row>
    <row r="493" spans="5:9">
      <c r="E493" s="35">
        <v>44831</v>
      </c>
      <c r="F493" s="35">
        <v>44892</v>
      </c>
      <c r="G493" s="36">
        <v>3.02</v>
      </c>
      <c r="H493" s="36">
        <v>0</v>
      </c>
      <c r="I493" s="36">
        <v>1.51</v>
      </c>
    </row>
    <row r="494" spans="5:9">
      <c r="E494" s="35">
        <v>44832</v>
      </c>
      <c r="F494" s="35">
        <v>44892</v>
      </c>
      <c r="G494" s="36">
        <v>3.02</v>
      </c>
      <c r="H494" s="36">
        <v>0</v>
      </c>
      <c r="I494" s="36">
        <v>1.51</v>
      </c>
    </row>
    <row r="495" spans="5:9">
      <c r="E495" s="35">
        <v>44833</v>
      </c>
      <c r="F495" s="35">
        <v>44892</v>
      </c>
      <c r="G495" s="36">
        <v>3.02</v>
      </c>
      <c r="H495" s="36">
        <v>0</v>
      </c>
      <c r="I495" s="36">
        <v>1.51</v>
      </c>
    </row>
    <row r="496" spans="5:9">
      <c r="E496" s="35">
        <v>44834</v>
      </c>
      <c r="F496" s="35">
        <v>44892</v>
      </c>
      <c r="G496" s="36">
        <v>3.02</v>
      </c>
      <c r="H496" s="36">
        <v>0</v>
      </c>
      <c r="I496" s="36">
        <v>1.51</v>
      </c>
    </row>
    <row r="497" spans="5:9">
      <c r="E497" s="35">
        <v>44835</v>
      </c>
      <c r="F497" s="35">
        <v>44892</v>
      </c>
      <c r="G497" s="36">
        <v>3.02</v>
      </c>
      <c r="H497" s="36">
        <v>0</v>
      </c>
      <c r="I497" s="36">
        <v>1.51</v>
      </c>
    </row>
    <row r="498" spans="5:9">
      <c r="E498" s="35">
        <v>44836</v>
      </c>
      <c r="F498" s="35">
        <v>44892</v>
      </c>
      <c r="G498" s="36">
        <v>3.02</v>
      </c>
      <c r="H498" s="36">
        <v>0</v>
      </c>
      <c r="I498" s="36">
        <v>1.51</v>
      </c>
    </row>
    <row r="499" spans="5:9">
      <c r="E499" s="35">
        <v>44837</v>
      </c>
      <c r="F499" s="35">
        <v>44892</v>
      </c>
      <c r="G499" s="36">
        <v>3.02</v>
      </c>
      <c r="H499" s="36">
        <v>0</v>
      </c>
      <c r="I499" s="36">
        <v>1.51</v>
      </c>
    </row>
    <row r="500" spans="5:9">
      <c r="E500" s="35">
        <v>44838</v>
      </c>
      <c r="F500" s="35">
        <v>44892</v>
      </c>
      <c r="G500" s="36">
        <v>3.02</v>
      </c>
      <c r="H500" s="36">
        <v>0</v>
      </c>
      <c r="I500" s="36">
        <v>1.51</v>
      </c>
    </row>
    <row r="501" spans="5:9">
      <c r="E501" s="35">
        <v>44839</v>
      </c>
      <c r="F501" s="35">
        <v>44892</v>
      </c>
      <c r="G501" s="36">
        <v>3.02</v>
      </c>
      <c r="H501" s="36">
        <v>0</v>
      </c>
      <c r="I501" s="36">
        <v>1.51</v>
      </c>
    </row>
    <row r="502" spans="5:9">
      <c r="E502" s="35">
        <v>44840</v>
      </c>
      <c r="F502" s="35">
        <v>44892</v>
      </c>
      <c r="G502" s="36">
        <v>3.02</v>
      </c>
      <c r="H502" s="36">
        <v>0</v>
      </c>
      <c r="I502" s="36">
        <v>1.51</v>
      </c>
    </row>
    <row r="503" spans="5:9">
      <c r="E503" s="35">
        <v>44841</v>
      </c>
      <c r="F503" s="35">
        <v>44892</v>
      </c>
      <c r="G503" s="36">
        <v>3.02</v>
      </c>
      <c r="H503" s="36">
        <v>0</v>
      </c>
      <c r="I503" s="36">
        <v>1.51</v>
      </c>
    </row>
    <row r="504" spans="5:9">
      <c r="E504" s="35">
        <v>44842</v>
      </c>
      <c r="F504" s="35">
        <v>44892</v>
      </c>
      <c r="G504" s="36">
        <v>3.02</v>
      </c>
      <c r="H504" s="36">
        <v>0</v>
      </c>
      <c r="I504" s="36">
        <v>1.51</v>
      </c>
    </row>
    <row r="505" spans="5:9">
      <c r="E505" s="35">
        <v>44843</v>
      </c>
      <c r="F505" s="35">
        <v>44892</v>
      </c>
      <c r="G505" s="36">
        <v>3.02</v>
      </c>
      <c r="H505" s="36">
        <v>0</v>
      </c>
      <c r="I505" s="36">
        <v>1.51</v>
      </c>
    </row>
    <row r="506" spans="5:9">
      <c r="E506" s="35">
        <v>44844</v>
      </c>
      <c r="F506" s="35">
        <v>44892</v>
      </c>
      <c r="G506" s="36">
        <v>3.02</v>
      </c>
      <c r="H506" s="36">
        <v>0</v>
      </c>
      <c r="I506" s="36">
        <v>1.51</v>
      </c>
    </row>
    <row r="507" spans="5:9">
      <c r="E507" s="35">
        <v>44845</v>
      </c>
      <c r="F507" s="35">
        <v>44892</v>
      </c>
      <c r="G507" s="36">
        <v>3.02</v>
      </c>
      <c r="H507" s="36">
        <v>0</v>
      </c>
      <c r="I507" s="36">
        <v>1.51</v>
      </c>
    </row>
    <row r="508" spans="5:9">
      <c r="E508" s="35">
        <v>44846</v>
      </c>
      <c r="F508" s="35">
        <v>44892</v>
      </c>
      <c r="G508" s="36">
        <v>3.02</v>
      </c>
      <c r="H508" s="36">
        <v>0</v>
      </c>
      <c r="I508" s="36">
        <v>1.51</v>
      </c>
    </row>
    <row r="509" spans="5:9">
      <c r="E509" s="35">
        <v>44847</v>
      </c>
      <c r="F509" s="35">
        <v>44892</v>
      </c>
      <c r="G509" s="36">
        <v>3.02</v>
      </c>
      <c r="H509" s="36">
        <v>0</v>
      </c>
      <c r="I509" s="36">
        <v>1.51</v>
      </c>
    </row>
    <row r="510" spans="5:9">
      <c r="E510" s="35">
        <v>44848</v>
      </c>
      <c r="F510" s="35">
        <v>44892</v>
      </c>
      <c r="G510" s="36">
        <v>3.02</v>
      </c>
      <c r="H510" s="36">
        <v>0</v>
      </c>
      <c r="I510" s="36">
        <v>1.51</v>
      </c>
    </row>
    <row r="511" spans="5:9">
      <c r="E511" s="35">
        <v>44849</v>
      </c>
      <c r="F511" s="35">
        <v>44892</v>
      </c>
      <c r="G511" s="36">
        <v>3.02</v>
      </c>
      <c r="H511" s="36">
        <v>0</v>
      </c>
      <c r="I511" s="36">
        <v>1.51</v>
      </c>
    </row>
    <row r="512" spans="5:9">
      <c r="E512" s="35">
        <v>44850</v>
      </c>
      <c r="F512" s="35">
        <v>44892</v>
      </c>
      <c r="G512" s="36">
        <v>3.02</v>
      </c>
      <c r="H512" s="36">
        <v>0</v>
      </c>
      <c r="I512" s="36">
        <v>1.51</v>
      </c>
    </row>
    <row r="513" spans="5:9">
      <c r="E513" s="35">
        <v>44851</v>
      </c>
      <c r="F513" s="35">
        <v>44892</v>
      </c>
      <c r="G513" s="36">
        <v>3.02</v>
      </c>
      <c r="H513" s="36">
        <v>0</v>
      </c>
      <c r="I513" s="36">
        <v>1.51</v>
      </c>
    </row>
    <row r="514" spans="5:9">
      <c r="E514" s="35">
        <v>44852</v>
      </c>
      <c r="F514" s="35">
        <v>44892</v>
      </c>
      <c r="G514" s="36">
        <v>3.02</v>
      </c>
      <c r="H514" s="36">
        <v>0</v>
      </c>
      <c r="I514" s="36">
        <v>1.51</v>
      </c>
    </row>
    <row r="515" spans="5:9">
      <c r="E515" s="35">
        <v>44853</v>
      </c>
      <c r="F515" s="35">
        <v>44892</v>
      </c>
      <c r="G515" s="36">
        <v>3.02</v>
      </c>
      <c r="H515" s="36">
        <v>0</v>
      </c>
      <c r="I515" s="36">
        <v>1.51</v>
      </c>
    </row>
    <row r="516" spans="5:9">
      <c r="E516" s="35">
        <v>44854</v>
      </c>
      <c r="F516" s="35">
        <v>44892</v>
      </c>
      <c r="G516" s="36">
        <v>3.02</v>
      </c>
      <c r="H516" s="36">
        <v>0</v>
      </c>
      <c r="I516" s="36">
        <v>1.51</v>
      </c>
    </row>
    <row r="517" spans="5:9">
      <c r="E517" s="35">
        <v>44855</v>
      </c>
      <c r="F517" s="35">
        <v>44892</v>
      </c>
      <c r="G517" s="36">
        <v>3.02</v>
      </c>
      <c r="H517" s="36">
        <v>0</v>
      </c>
      <c r="I517" s="36">
        <v>1.51</v>
      </c>
    </row>
    <row r="518" spans="5:9">
      <c r="E518" s="35">
        <v>44856</v>
      </c>
      <c r="F518" s="35">
        <v>44892</v>
      </c>
      <c r="G518" s="36">
        <v>3.02</v>
      </c>
      <c r="H518" s="36">
        <v>0</v>
      </c>
      <c r="I518" s="36">
        <v>1.51</v>
      </c>
    </row>
    <row r="519" spans="5:9">
      <c r="E519" s="35">
        <v>44857</v>
      </c>
      <c r="F519" s="35">
        <v>44892</v>
      </c>
      <c r="G519" s="36">
        <v>3.02</v>
      </c>
      <c r="H519" s="36">
        <v>0</v>
      </c>
      <c r="I519" s="36">
        <v>1.51</v>
      </c>
    </row>
    <row r="520" spans="5:9">
      <c r="E520" s="35">
        <v>44858</v>
      </c>
      <c r="F520" s="35">
        <v>44892</v>
      </c>
      <c r="G520" s="36">
        <v>3.02</v>
      </c>
      <c r="H520" s="36">
        <v>0</v>
      </c>
      <c r="I520" s="36">
        <v>1.51</v>
      </c>
    </row>
    <row r="521" spans="5:9">
      <c r="E521" s="35">
        <v>44859</v>
      </c>
      <c r="F521" s="35">
        <v>44892</v>
      </c>
      <c r="G521" s="36">
        <v>3.02</v>
      </c>
      <c r="H521" s="36">
        <v>0</v>
      </c>
      <c r="I521" s="36">
        <v>1.51</v>
      </c>
    </row>
    <row r="522" spans="5:9">
      <c r="E522" s="35">
        <v>44860</v>
      </c>
      <c r="F522" s="35">
        <v>44892</v>
      </c>
      <c r="G522" s="36">
        <v>3.02</v>
      </c>
      <c r="H522" s="36">
        <v>0</v>
      </c>
      <c r="I522" s="36">
        <v>1.51</v>
      </c>
    </row>
    <row r="523" spans="5:9">
      <c r="E523" s="35">
        <v>44861</v>
      </c>
      <c r="F523" s="35">
        <v>44892</v>
      </c>
      <c r="G523" s="36">
        <v>3.02</v>
      </c>
      <c r="H523" s="36">
        <v>0</v>
      </c>
      <c r="I523" s="36">
        <v>1.51</v>
      </c>
    </row>
    <row r="524" spans="5:9">
      <c r="E524" s="35">
        <v>44862</v>
      </c>
      <c r="F524" s="35">
        <v>44892</v>
      </c>
      <c r="G524" s="36">
        <v>3.02</v>
      </c>
      <c r="H524" s="36">
        <v>0</v>
      </c>
      <c r="I524" s="36">
        <v>1.51</v>
      </c>
    </row>
    <row r="525" spans="5:9">
      <c r="E525" s="35">
        <v>44863</v>
      </c>
      <c r="F525" s="35">
        <v>44892</v>
      </c>
      <c r="G525" s="36">
        <v>3.02</v>
      </c>
      <c r="H525" s="36">
        <v>0</v>
      </c>
      <c r="I525" s="36">
        <v>1.51</v>
      </c>
    </row>
    <row r="526" spans="5:9">
      <c r="E526" s="35">
        <v>44864</v>
      </c>
      <c r="F526" s="35">
        <v>44892</v>
      </c>
      <c r="G526" s="36">
        <v>3.02</v>
      </c>
      <c r="H526" s="36">
        <v>0</v>
      </c>
      <c r="I526" s="36">
        <v>1.51</v>
      </c>
    </row>
    <row r="527" spans="5:9">
      <c r="E527" s="35">
        <v>44865</v>
      </c>
      <c r="F527" s="35">
        <v>44892</v>
      </c>
      <c r="G527" s="36">
        <v>3.02</v>
      </c>
      <c r="H527" s="36">
        <v>0</v>
      </c>
      <c r="I527" s="36">
        <v>1.51</v>
      </c>
    </row>
    <row r="528" spans="5:9">
      <c r="E528" s="35">
        <v>44866</v>
      </c>
      <c r="F528" s="35">
        <v>44892</v>
      </c>
      <c r="G528" s="36">
        <v>3.02</v>
      </c>
      <c r="H528" s="36">
        <v>0</v>
      </c>
      <c r="I528" s="36">
        <v>1.51</v>
      </c>
    </row>
    <row r="529" spans="5:9">
      <c r="E529" s="35">
        <v>44867</v>
      </c>
      <c r="F529" s="35">
        <v>44892</v>
      </c>
      <c r="G529" s="36">
        <v>3.02</v>
      </c>
      <c r="H529" s="36">
        <v>0</v>
      </c>
      <c r="I529" s="36">
        <v>1.51</v>
      </c>
    </row>
    <row r="530" spans="5:9">
      <c r="E530" s="35">
        <v>44868</v>
      </c>
      <c r="F530" s="35">
        <v>44892</v>
      </c>
      <c r="G530" s="36">
        <v>3.02</v>
      </c>
      <c r="H530" s="36">
        <v>0</v>
      </c>
      <c r="I530" s="36">
        <v>1.51</v>
      </c>
    </row>
    <row r="531" spans="5:9">
      <c r="E531" s="35">
        <v>44869</v>
      </c>
      <c r="F531" s="35">
        <v>44892</v>
      </c>
      <c r="G531" s="36">
        <v>3.02</v>
      </c>
      <c r="H531" s="36">
        <v>0</v>
      </c>
      <c r="I531" s="36">
        <v>1.51</v>
      </c>
    </row>
    <row r="532" spans="5:9">
      <c r="E532" s="35">
        <v>44870</v>
      </c>
      <c r="F532" s="35">
        <v>44892</v>
      </c>
      <c r="G532" s="36">
        <v>3.02</v>
      </c>
      <c r="H532" s="36">
        <v>0</v>
      </c>
      <c r="I532" s="36">
        <v>1.51</v>
      </c>
    </row>
    <row r="533" spans="5:9">
      <c r="E533" s="35">
        <v>44871</v>
      </c>
      <c r="F533" s="35">
        <v>44892</v>
      </c>
      <c r="G533" s="36">
        <v>3.02</v>
      </c>
      <c r="H533" s="36">
        <v>0</v>
      </c>
      <c r="I533" s="36">
        <v>1.51</v>
      </c>
    </row>
    <row r="534" spans="5:9">
      <c r="E534" s="35">
        <v>44872</v>
      </c>
      <c r="F534" s="35">
        <v>44892</v>
      </c>
      <c r="G534" s="36">
        <v>3.02</v>
      </c>
      <c r="H534" s="36">
        <v>0</v>
      </c>
      <c r="I534" s="36">
        <v>1.51</v>
      </c>
    </row>
    <row r="535" spans="5:9">
      <c r="E535" s="35">
        <v>44873</v>
      </c>
      <c r="F535" s="35">
        <v>44892</v>
      </c>
      <c r="G535" s="36">
        <v>3.02</v>
      </c>
      <c r="H535" s="36">
        <v>0</v>
      </c>
      <c r="I535" s="36">
        <v>1.51</v>
      </c>
    </row>
    <row r="536" spans="5:9">
      <c r="E536" s="35">
        <v>44874</v>
      </c>
      <c r="F536" s="35">
        <v>44892</v>
      </c>
      <c r="G536" s="36">
        <v>3.02</v>
      </c>
      <c r="H536" s="36">
        <v>0</v>
      </c>
      <c r="I536" s="36">
        <v>1.51</v>
      </c>
    </row>
    <row r="537" spans="5:9">
      <c r="E537" s="35">
        <v>44875</v>
      </c>
      <c r="F537" s="35">
        <v>44892</v>
      </c>
      <c r="G537" s="36">
        <v>3.02</v>
      </c>
      <c r="H537" s="36">
        <v>0</v>
      </c>
      <c r="I537" s="36">
        <v>1.51</v>
      </c>
    </row>
    <row r="538" spans="5:9">
      <c r="E538" s="35">
        <v>44876</v>
      </c>
      <c r="F538" s="35">
        <v>44892</v>
      </c>
      <c r="G538" s="36">
        <v>3.02</v>
      </c>
      <c r="H538" s="36">
        <v>0</v>
      </c>
      <c r="I538" s="36">
        <v>1.51</v>
      </c>
    </row>
    <row r="539" spans="5:9">
      <c r="E539" s="35">
        <v>44877</v>
      </c>
      <c r="F539" s="35">
        <v>44892</v>
      </c>
      <c r="G539" s="36">
        <v>3.02</v>
      </c>
      <c r="H539" s="36">
        <v>0</v>
      </c>
      <c r="I539" s="36">
        <v>1.51</v>
      </c>
    </row>
    <row r="540" spans="5:9">
      <c r="E540" s="35">
        <v>44878</v>
      </c>
      <c r="F540" s="35">
        <v>44892</v>
      </c>
      <c r="G540" s="36">
        <v>3.02</v>
      </c>
      <c r="H540" s="36">
        <v>0</v>
      </c>
      <c r="I540" s="36">
        <v>1.51</v>
      </c>
    </row>
    <row r="541" spans="5:9">
      <c r="E541" s="35">
        <v>44879</v>
      </c>
      <c r="F541" s="35">
        <v>44892</v>
      </c>
      <c r="G541" s="36">
        <v>3.02</v>
      </c>
      <c r="H541" s="36">
        <v>0</v>
      </c>
      <c r="I541" s="36">
        <v>1.51</v>
      </c>
    </row>
    <row r="542" spans="5:9">
      <c r="E542" s="35">
        <v>44880</v>
      </c>
      <c r="F542" s="35">
        <v>44892</v>
      </c>
      <c r="G542" s="36">
        <v>3.02</v>
      </c>
      <c r="H542" s="36">
        <v>0</v>
      </c>
      <c r="I542" s="36">
        <v>1.51</v>
      </c>
    </row>
    <row r="543" spans="5:9">
      <c r="E543" s="35">
        <v>44881</v>
      </c>
      <c r="F543" s="35">
        <v>44892</v>
      </c>
      <c r="G543" s="36">
        <v>3.02</v>
      </c>
      <c r="H543" s="36">
        <v>0</v>
      </c>
      <c r="I543" s="36">
        <v>1.51</v>
      </c>
    </row>
    <row r="544" spans="5:9">
      <c r="E544" s="35">
        <v>44882</v>
      </c>
      <c r="F544" s="35">
        <v>44892</v>
      </c>
      <c r="G544" s="36">
        <v>3.02</v>
      </c>
      <c r="H544" s="36">
        <v>0</v>
      </c>
      <c r="I544" s="36">
        <v>1.51</v>
      </c>
    </row>
    <row r="545" spans="5:9">
      <c r="E545" s="35">
        <v>44883</v>
      </c>
      <c r="F545" s="35">
        <v>44892</v>
      </c>
      <c r="G545" s="36">
        <v>3.02</v>
      </c>
      <c r="H545" s="36">
        <v>0</v>
      </c>
      <c r="I545" s="36">
        <v>1.51</v>
      </c>
    </row>
    <row r="546" spans="5:9">
      <c r="E546" s="35">
        <v>44884</v>
      </c>
      <c r="F546" s="35">
        <v>44892</v>
      </c>
      <c r="G546" s="36">
        <v>3.02</v>
      </c>
      <c r="H546" s="36">
        <v>0</v>
      </c>
      <c r="I546" s="36">
        <v>1.51</v>
      </c>
    </row>
    <row r="547" spans="5:9">
      <c r="E547" s="35">
        <v>44885</v>
      </c>
      <c r="F547" s="35">
        <v>44892</v>
      </c>
      <c r="G547" s="36">
        <v>3.02</v>
      </c>
      <c r="H547" s="36">
        <v>0</v>
      </c>
      <c r="I547" s="36">
        <v>1.51</v>
      </c>
    </row>
    <row r="548" spans="5:9">
      <c r="E548" s="35">
        <v>44886</v>
      </c>
      <c r="F548" s="35">
        <v>44892</v>
      </c>
      <c r="G548" s="36">
        <v>3.02</v>
      </c>
      <c r="H548" s="36">
        <v>0</v>
      </c>
      <c r="I548" s="36">
        <v>1.51</v>
      </c>
    </row>
    <row r="549" spans="5:9">
      <c r="E549" s="35">
        <v>44887</v>
      </c>
      <c r="F549" s="35">
        <v>44892</v>
      </c>
      <c r="G549" s="36">
        <v>3.02</v>
      </c>
      <c r="H549" s="36">
        <v>0</v>
      </c>
      <c r="I549" s="36">
        <v>1.51</v>
      </c>
    </row>
    <row r="550" spans="5:9">
      <c r="E550" s="35">
        <v>44888</v>
      </c>
      <c r="F550" s="35">
        <v>44892</v>
      </c>
      <c r="G550" s="36">
        <v>3.02</v>
      </c>
      <c r="H550" s="36">
        <v>0</v>
      </c>
      <c r="I550" s="36">
        <v>1.51</v>
      </c>
    </row>
    <row r="551" spans="5:9">
      <c r="E551" s="35">
        <v>44889</v>
      </c>
      <c r="F551" s="35">
        <v>44892</v>
      </c>
      <c r="G551" s="36">
        <v>3.02</v>
      </c>
      <c r="H551" s="36">
        <v>0</v>
      </c>
      <c r="I551" s="36">
        <v>1.51</v>
      </c>
    </row>
    <row r="552" spans="5:9">
      <c r="E552" s="35">
        <v>44890</v>
      </c>
      <c r="F552" s="35">
        <v>44892</v>
      </c>
      <c r="G552" s="36">
        <v>3.02</v>
      </c>
      <c r="H552" s="36">
        <v>0</v>
      </c>
      <c r="I552" s="36">
        <v>1.51</v>
      </c>
    </row>
    <row r="553" spans="5:9">
      <c r="E553" s="35">
        <v>44891</v>
      </c>
      <c r="F553" s="35">
        <v>44892</v>
      </c>
      <c r="G553" s="36">
        <v>3.02</v>
      </c>
      <c r="H553" s="36">
        <v>0</v>
      </c>
      <c r="I553" s="36">
        <v>1.51</v>
      </c>
    </row>
    <row r="554" spans="5:9">
      <c r="E554" s="35">
        <v>44892</v>
      </c>
      <c r="F554" s="35">
        <v>45073</v>
      </c>
      <c r="G554" s="36">
        <v>3.02</v>
      </c>
      <c r="H554" s="36">
        <v>0</v>
      </c>
      <c r="I554" s="36">
        <v>1.51</v>
      </c>
    </row>
    <row r="555" spans="5:9">
      <c r="E555" s="35">
        <v>44893</v>
      </c>
      <c r="F555" s="35">
        <v>45073</v>
      </c>
      <c r="G555" s="36">
        <v>3.02</v>
      </c>
      <c r="H555" s="36">
        <v>0</v>
      </c>
      <c r="I555" s="36">
        <v>1.51</v>
      </c>
    </row>
    <row r="556" spans="5:9">
      <c r="E556" s="35">
        <v>44894</v>
      </c>
      <c r="F556" s="35">
        <v>45073</v>
      </c>
      <c r="G556" s="36">
        <v>3.02</v>
      </c>
      <c r="H556" s="36">
        <v>0</v>
      </c>
      <c r="I556" s="36">
        <v>1.51</v>
      </c>
    </row>
    <row r="557" spans="5:9">
      <c r="E557" s="35">
        <v>44895</v>
      </c>
      <c r="F557" s="35">
        <v>45073</v>
      </c>
      <c r="G557" s="36">
        <v>3.02</v>
      </c>
      <c r="H557" s="36">
        <v>0</v>
      </c>
      <c r="I557" s="36">
        <v>1.51</v>
      </c>
    </row>
    <row r="558" spans="5:9">
      <c r="E558" s="35">
        <v>44896</v>
      </c>
      <c r="F558" s="35">
        <v>45073</v>
      </c>
      <c r="G558" s="36">
        <v>3.02</v>
      </c>
      <c r="H558" s="36">
        <v>0</v>
      </c>
      <c r="I558" s="36">
        <v>1.51</v>
      </c>
    </row>
    <row r="559" spans="5:9">
      <c r="E559" s="35">
        <v>44897</v>
      </c>
      <c r="F559" s="35">
        <v>45073</v>
      </c>
      <c r="G559" s="36">
        <v>3.02</v>
      </c>
      <c r="H559" s="36">
        <v>0</v>
      </c>
      <c r="I559" s="36">
        <v>1.51</v>
      </c>
    </row>
    <row r="560" spans="5:9">
      <c r="E560" s="35">
        <v>44898</v>
      </c>
      <c r="F560" s="35">
        <v>45073</v>
      </c>
      <c r="G560" s="36">
        <v>3.02</v>
      </c>
      <c r="H560" s="36">
        <v>0</v>
      </c>
      <c r="I560" s="36">
        <v>1.51</v>
      </c>
    </row>
    <row r="561" spans="5:9">
      <c r="E561" s="35">
        <v>44899</v>
      </c>
      <c r="F561" s="35">
        <v>45073</v>
      </c>
      <c r="G561" s="36">
        <v>3.02</v>
      </c>
      <c r="H561" s="36">
        <v>0</v>
      </c>
      <c r="I561" s="36">
        <v>1.51</v>
      </c>
    </row>
    <row r="562" spans="5:9">
      <c r="E562" s="35">
        <v>44900</v>
      </c>
      <c r="F562" s="35">
        <v>45073</v>
      </c>
      <c r="G562" s="36">
        <v>3.02</v>
      </c>
      <c r="H562" s="36">
        <v>0</v>
      </c>
      <c r="I562" s="36">
        <v>1.51</v>
      </c>
    </row>
    <row r="563" spans="5:9">
      <c r="E563" s="35">
        <v>44901</v>
      </c>
      <c r="F563" s="35">
        <v>45073</v>
      </c>
      <c r="G563" s="36">
        <v>3.02</v>
      </c>
      <c r="H563" s="36">
        <v>0</v>
      </c>
      <c r="I563" s="36">
        <v>1.51</v>
      </c>
    </row>
    <row r="564" spans="5:9">
      <c r="E564" s="35">
        <v>44902</v>
      </c>
      <c r="F564" s="35">
        <v>45073</v>
      </c>
      <c r="G564" s="36">
        <v>3.02</v>
      </c>
      <c r="H564" s="36">
        <v>0</v>
      </c>
      <c r="I564" s="36">
        <v>1.51</v>
      </c>
    </row>
    <row r="565" spans="5:9">
      <c r="E565" s="35">
        <v>44903</v>
      </c>
      <c r="F565" s="35">
        <v>45073</v>
      </c>
      <c r="G565" s="36">
        <v>3.02</v>
      </c>
      <c r="H565" s="36">
        <v>0</v>
      </c>
      <c r="I565" s="36">
        <v>1.51</v>
      </c>
    </row>
    <row r="566" spans="5:9">
      <c r="E566" s="35">
        <v>44904</v>
      </c>
      <c r="F566" s="35">
        <v>45073</v>
      </c>
      <c r="G566" s="36">
        <v>3.02</v>
      </c>
      <c r="H566" s="36">
        <v>0</v>
      </c>
      <c r="I566" s="36">
        <v>1.51</v>
      </c>
    </row>
    <row r="567" spans="5:9">
      <c r="E567" s="35">
        <v>44905</v>
      </c>
      <c r="F567" s="35">
        <v>45073</v>
      </c>
      <c r="G567" s="36">
        <v>3.02</v>
      </c>
      <c r="H567" s="36">
        <v>0</v>
      </c>
      <c r="I567" s="36">
        <v>1.51</v>
      </c>
    </row>
    <row r="568" spans="5:9">
      <c r="E568" s="35">
        <v>44906</v>
      </c>
      <c r="F568" s="35">
        <v>45073</v>
      </c>
      <c r="G568" s="36">
        <v>3.02</v>
      </c>
      <c r="H568" s="36">
        <v>0</v>
      </c>
      <c r="I568" s="36">
        <v>1.51</v>
      </c>
    </row>
    <row r="569" spans="5:9">
      <c r="E569" s="35">
        <v>44907</v>
      </c>
      <c r="F569" s="35">
        <v>45073</v>
      </c>
      <c r="G569" s="36">
        <v>3.02</v>
      </c>
      <c r="H569" s="36">
        <v>0</v>
      </c>
      <c r="I569" s="36">
        <v>1.51</v>
      </c>
    </row>
    <row r="570" spans="5:9">
      <c r="E570" s="35">
        <v>44908</v>
      </c>
      <c r="F570" s="35">
        <v>45073</v>
      </c>
      <c r="G570" s="36">
        <v>3.02</v>
      </c>
      <c r="H570" s="36">
        <v>0</v>
      </c>
      <c r="I570" s="36">
        <v>1.51</v>
      </c>
    </row>
    <row r="571" spans="5:9">
      <c r="E571" s="35">
        <v>44909</v>
      </c>
      <c r="F571" s="35">
        <v>45073</v>
      </c>
      <c r="G571" s="36">
        <v>3.02</v>
      </c>
      <c r="H571" s="36">
        <v>0</v>
      </c>
      <c r="I571" s="36">
        <v>1.51</v>
      </c>
    </row>
    <row r="572" spans="5:9">
      <c r="E572" s="35">
        <v>44910</v>
      </c>
      <c r="F572" s="35">
        <v>45073</v>
      </c>
      <c r="G572" s="36">
        <v>3.02</v>
      </c>
      <c r="H572" s="36">
        <v>0</v>
      </c>
      <c r="I572" s="36">
        <v>1.51</v>
      </c>
    </row>
    <row r="573" spans="5:9">
      <c r="E573" s="35">
        <v>44911</v>
      </c>
      <c r="F573" s="35">
        <v>45073</v>
      </c>
      <c r="G573" s="36">
        <v>3.02</v>
      </c>
      <c r="H573" s="36">
        <v>0</v>
      </c>
      <c r="I573" s="36">
        <v>1.51</v>
      </c>
    </row>
    <row r="574" spans="5:9">
      <c r="E574" s="35">
        <v>44912</v>
      </c>
      <c r="F574" s="35">
        <v>45073</v>
      </c>
      <c r="G574" s="36">
        <v>3.02</v>
      </c>
      <c r="H574" s="36">
        <v>0</v>
      </c>
      <c r="I574" s="36">
        <v>1.51</v>
      </c>
    </row>
    <row r="575" spans="5:9">
      <c r="E575" s="35">
        <v>44913</v>
      </c>
      <c r="F575" s="35">
        <v>45073</v>
      </c>
      <c r="G575" s="36">
        <v>3.02</v>
      </c>
      <c r="H575" s="36">
        <v>0</v>
      </c>
      <c r="I575" s="36">
        <v>1.51</v>
      </c>
    </row>
    <row r="576" spans="5:9">
      <c r="E576" s="35">
        <v>44914</v>
      </c>
      <c r="F576" s="35">
        <v>45073</v>
      </c>
      <c r="G576" s="36">
        <v>3.02</v>
      </c>
      <c r="H576" s="36">
        <v>0</v>
      </c>
      <c r="I576" s="36">
        <v>1.51</v>
      </c>
    </row>
    <row r="577" spans="5:9">
      <c r="E577" s="35">
        <v>44915</v>
      </c>
      <c r="F577" s="35">
        <v>45073</v>
      </c>
      <c r="G577" s="36">
        <v>3.02</v>
      </c>
      <c r="H577" s="36">
        <v>0</v>
      </c>
      <c r="I577" s="36">
        <v>1.51</v>
      </c>
    </row>
    <row r="578" spans="5:9">
      <c r="E578" s="35">
        <v>44916</v>
      </c>
      <c r="F578" s="35">
        <v>45073</v>
      </c>
      <c r="G578" s="36">
        <v>3.02</v>
      </c>
      <c r="H578" s="36">
        <v>0</v>
      </c>
      <c r="I578" s="36">
        <v>1.51</v>
      </c>
    </row>
    <row r="579" spans="5:9">
      <c r="E579" s="35">
        <v>44917</v>
      </c>
      <c r="F579" s="35">
        <v>45073</v>
      </c>
      <c r="G579" s="36">
        <v>3.02</v>
      </c>
      <c r="H579" s="36">
        <v>0</v>
      </c>
      <c r="I579" s="36">
        <v>1.51</v>
      </c>
    </row>
    <row r="580" spans="5:9">
      <c r="E580" s="35">
        <v>44918</v>
      </c>
      <c r="F580" s="35">
        <v>45073</v>
      </c>
      <c r="G580" s="36">
        <v>3.02</v>
      </c>
      <c r="H580" s="36">
        <v>0</v>
      </c>
      <c r="I580" s="36">
        <v>1.51</v>
      </c>
    </row>
    <row r="581" spans="5:9">
      <c r="E581" s="35">
        <v>44919</v>
      </c>
      <c r="F581" s="35">
        <v>45073</v>
      </c>
      <c r="G581" s="36">
        <v>3.02</v>
      </c>
      <c r="H581" s="36">
        <v>0</v>
      </c>
      <c r="I581" s="36">
        <v>1.51</v>
      </c>
    </row>
    <row r="582" spans="5:9">
      <c r="E582" s="35">
        <v>44920</v>
      </c>
      <c r="F582" s="35">
        <v>45073</v>
      </c>
      <c r="G582" s="36">
        <v>3.02</v>
      </c>
      <c r="H582" s="36">
        <v>0</v>
      </c>
      <c r="I582" s="36">
        <v>1.51</v>
      </c>
    </row>
    <row r="583" spans="5:9">
      <c r="E583" s="35">
        <v>44921</v>
      </c>
      <c r="F583" s="35">
        <v>45073</v>
      </c>
      <c r="G583" s="36">
        <v>3.02</v>
      </c>
      <c r="H583" s="36">
        <v>0</v>
      </c>
      <c r="I583" s="36">
        <v>1.51</v>
      </c>
    </row>
    <row r="584" spans="5:9">
      <c r="E584" s="35">
        <v>44922</v>
      </c>
      <c r="F584" s="35">
        <v>45073</v>
      </c>
      <c r="G584" s="36">
        <v>3.02</v>
      </c>
      <c r="H584" s="36">
        <v>0</v>
      </c>
      <c r="I584" s="36">
        <v>1.51</v>
      </c>
    </row>
    <row r="585" spans="5:9">
      <c r="E585" s="35">
        <v>44923</v>
      </c>
      <c r="F585" s="35">
        <v>45073</v>
      </c>
      <c r="G585" s="36">
        <v>3.02</v>
      </c>
      <c r="H585" s="36">
        <v>0</v>
      </c>
      <c r="I585" s="36">
        <v>1.51</v>
      </c>
    </row>
    <row r="586" spans="5:9">
      <c r="E586" s="35">
        <v>44924</v>
      </c>
      <c r="F586" s="35">
        <v>45073</v>
      </c>
      <c r="G586" s="36">
        <v>3.02</v>
      </c>
      <c r="H586" s="36">
        <v>0</v>
      </c>
      <c r="I586" s="36">
        <v>1.51</v>
      </c>
    </row>
    <row r="587" spans="5:9">
      <c r="E587" s="35">
        <v>44925</v>
      </c>
      <c r="F587" s="35">
        <v>45073</v>
      </c>
      <c r="G587" s="36">
        <v>3.02</v>
      </c>
      <c r="H587" s="36">
        <v>0</v>
      </c>
      <c r="I587" s="36">
        <v>1.51</v>
      </c>
    </row>
    <row r="588" spans="5:9">
      <c r="E588" s="35">
        <v>44926</v>
      </c>
      <c r="F588" s="35">
        <v>45073</v>
      </c>
      <c r="G588" s="36">
        <v>3.02</v>
      </c>
      <c r="H588" s="36">
        <v>0</v>
      </c>
      <c r="I588" s="36">
        <v>1.51</v>
      </c>
    </row>
    <row r="589" spans="5:9">
      <c r="E589" s="35">
        <v>44927</v>
      </c>
      <c r="F589" s="35">
        <v>45073</v>
      </c>
      <c r="G589" s="36">
        <v>3.02</v>
      </c>
      <c r="H589" s="36">
        <v>0</v>
      </c>
      <c r="I589" s="36">
        <v>1.51</v>
      </c>
    </row>
    <row r="590" spans="5:9">
      <c r="E590" s="35">
        <v>44928</v>
      </c>
      <c r="F590" s="35">
        <v>45073</v>
      </c>
      <c r="G590" s="36">
        <v>3.02</v>
      </c>
      <c r="H590" s="36">
        <v>0</v>
      </c>
      <c r="I590" s="36">
        <v>1.51</v>
      </c>
    </row>
    <row r="591" spans="5:9">
      <c r="E591" s="35">
        <v>44929</v>
      </c>
      <c r="F591" s="35">
        <v>45073</v>
      </c>
      <c r="G591" s="36">
        <v>3.02</v>
      </c>
      <c r="H591" s="36">
        <v>0</v>
      </c>
      <c r="I591" s="36">
        <v>1.51</v>
      </c>
    </row>
    <row r="592" spans="5:9">
      <c r="E592" s="35">
        <v>44930</v>
      </c>
      <c r="F592" s="35">
        <v>45073</v>
      </c>
      <c r="G592" s="36">
        <v>3.02</v>
      </c>
      <c r="H592" s="36">
        <v>0</v>
      </c>
      <c r="I592" s="36">
        <v>1.51</v>
      </c>
    </row>
    <row r="593" spans="5:9">
      <c r="E593" s="35">
        <v>44931</v>
      </c>
      <c r="F593" s="35">
        <v>45073</v>
      </c>
      <c r="G593" s="36">
        <v>3.02</v>
      </c>
      <c r="H593" s="36">
        <v>0</v>
      </c>
      <c r="I593" s="36">
        <v>1.51</v>
      </c>
    </row>
    <row r="594" spans="5:9">
      <c r="E594" s="35">
        <v>44932</v>
      </c>
      <c r="F594" s="35">
        <v>45073</v>
      </c>
      <c r="G594" s="36">
        <v>3.02</v>
      </c>
      <c r="H594" s="36">
        <v>0</v>
      </c>
      <c r="I594" s="36">
        <v>1.51</v>
      </c>
    </row>
    <row r="595" spans="5:9">
      <c r="E595" s="35">
        <v>44933</v>
      </c>
      <c r="F595" s="35">
        <v>45073</v>
      </c>
      <c r="G595" s="36">
        <v>3.02</v>
      </c>
      <c r="H595" s="36">
        <v>0</v>
      </c>
      <c r="I595" s="36">
        <v>1.51</v>
      </c>
    </row>
    <row r="596" spans="5:9">
      <c r="E596" s="35">
        <v>44934</v>
      </c>
      <c r="F596" s="35">
        <v>45073</v>
      </c>
      <c r="G596" s="36">
        <v>3.02</v>
      </c>
      <c r="H596" s="36">
        <v>0</v>
      </c>
      <c r="I596" s="36">
        <v>1.51</v>
      </c>
    </row>
    <row r="597" spans="5:9">
      <c r="E597" s="35">
        <v>44935</v>
      </c>
      <c r="F597" s="35">
        <v>45073</v>
      </c>
      <c r="G597" s="36">
        <v>3.02</v>
      </c>
      <c r="H597" s="36">
        <v>0</v>
      </c>
      <c r="I597" s="36">
        <v>1.51</v>
      </c>
    </row>
    <row r="598" spans="5:9">
      <c r="E598" s="35">
        <v>44936</v>
      </c>
      <c r="F598" s="35">
        <v>45073</v>
      </c>
      <c r="G598" s="36">
        <v>3.02</v>
      </c>
      <c r="H598" s="36">
        <v>0</v>
      </c>
      <c r="I598" s="36">
        <v>1.51</v>
      </c>
    </row>
    <row r="599" spans="5:9">
      <c r="E599" s="35">
        <v>44937</v>
      </c>
      <c r="F599" s="35">
        <v>45073</v>
      </c>
      <c r="G599" s="36">
        <v>3.02</v>
      </c>
      <c r="H599" s="36">
        <v>0</v>
      </c>
      <c r="I599" s="36">
        <v>1.51</v>
      </c>
    </row>
    <row r="600" spans="5:9">
      <c r="E600" s="35">
        <v>44938</v>
      </c>
      <c r="F600" s="35">
        <v>45073</v>
      </c>
      <c r="G600" s="36">
        <v>3.02</v>
      </c>
      <c r="H600" s="36">
        <v>0</v>
      </c>
      <c r="I600" s="36">
        <v>1.51</v>
      </c>
    </row>
    <row r="601" spans="5:9">
      <c r="E601" s="35">
        <v>44939</v>
      </c>
      <c r="F601" s="35">
        <v>45073</v>
      </c>
      <c r="G601" s="36">
        <v>3.02</v>
      </c>
      <c r="H601" s="36">
        <v>0</v>
      </c>
      <c r="I601" s="36">
        <v>1.51</v>
      </c>
    </row>
    <row r="602" spans="5:9">
      <c r="E602" s="35">
        <v>44940</v>
      </c>
      <c r="F602" s="35">
        <v>45073</v>
      </c>
      <c r="G602" s="36">
        <v>3.02</v>
      </c>
      <c r="H602" s="36">
        <v>0</v>
      </c>
      <c r="I602" s="36">
        <v>1.51</v>
      </c>
    </row>
    <row r="603" spans="5:9">
      <c r="E603" s="35">
        <v>44941</v>
      </c>
      <c r="F603" s="35">
        <v>45073</v>
      </c>
      <c r="G603" s="36">
        <v>3.02</v>
      </c>
      <c r="H603" s="36">
        <v>0</v>
      </c>
      <c r="I603" s="36">
        <v>1.51</v>
      </c>
    </row>
    <row r="604" spans="5:9">
      <c r="E604" s="35">
        <v>44942</v>
      </c>
      <c r="F604" s="35">
        <v>45073</v>
      </c>
      <c r="G604" s="36">
        <v>3.02</v>
      </c>
      <c r="H604" s="36">
        <v>0</v>
      </c>
      <c r="I604" s="36">
        <v>1.51</v>
      </c>
    </row>
    <row r="605" spans="5:9">
      <c r="E605" s="35">
        <v>44943</v>
      </c>
      <c r="F605" s="35">
        <v>45073</v>
      </c>
      <c r="G605" s="36">
        <v>3.02</v>
      </c>
      <c r="H605" s="36">
        <v>0</v>
      </c>
      <c r="I605" s="36">
        <v>1.51</v>
      </c>
    </row>
    <row r="606" spans="5:9">
      <c r="E606" s="35">
        <v>44944</v>
      </c>
      <c r="F606" s="35">
        <v>45073</v>
      </c>
      <c r="G606" s="36">
        <v>3.02</v>
      </c>
      <c r="H606" s="36">
        <v>0</v>
      </c>
      <c r="I606" s="36">
        <v>1.51</v>
      </c>
    </row>
    <row r="607" spans="5:9">
      <c r="E607" s="35">
        <v>44945</v>
      </c>
      <c r="F607" s="35">
        <v>45073</v>
      </c>
      <c r="G607" s="36">
        <v>3.02</v>
      </c>
      <c r="H607" s="36">
        <v>0</v>
      </c>
      <c r="I607" s="36">
        <v>1.51</v>
      </c>
    </row>
    <row r="608" spans="5:9">
      <c r="E608" s="35">
        <v>44946</v>
      </c>
      <c r="F608" s="35">
        <v>45073</v>
      </c>
      <c r="G608" s="36">
        <v>3.02</v>
      </c>
      <c r="H608" s="36">
        <v>0</v>
      </c>
      <c r="I608" s="36">
        <v>1.51</v>
      </c>
    </row>
    <row r="609" spans="5:9">
      <c r="E609" s="35">
        <v>44947</v>
      </c>
      <c r="F609" s="35">
        <v>45073</v>
      </c>
      <c r="G609" s="36">
        <v>3.02</v>
      </c>
      <c r="H609" s="36">
        <v>0</v>
      </c>
      <c r="I609" s="36">
        <v>1.51</v>
      </c>
    </row>
    <row r="610" spans="5:9">
      <c r="E610" s="35">
        <v>44948</v>
      </c>
      <c r="F610" s="35">
        <v>45073</v>
      </c>
      <c r="G610" s="36">
        <v>3.02</v>
      </c>
      <c r="H610" s="36">
        <v>0</v>
      </c>
      <c r="I610" s="36">
        <v>1.51</v>
      </c>
    </row>
    <row r="611" spans="5:9">
      <c r="E611" s="35">
        <v>44949</v>
      </c>
      <c r="F611" s="35">
        <v>45073</v>
      </c>
      <c r="G611" s="36">
        <v>3.02</v>
      </c>
      <c r="H611" s="36">
        <v>0</v>
      </c>
      <c r="I611" s="36">
        <v>1.51</v>
      </c>
    </row>
    <row r="612" spans="5:9">
      <c r="E612" s="35">
        <v>44950</v>
      </c>
      <c r="F612" s="35">
        <v>45073</v>
      </c>
      <c r="G612" s="36">
        <v>3.02</v>
      </c>
      <c r="H612" s="36">
        <v>0</v>
      </c>
      <c r="I612" s="36">
        <v>1.51</v>
      </c>
    </row>
    <row r="613" spans="5:9">
      <c r="E613" s="35">
        <v>44951</v>
      </c>
      <c r="F613" s="35">
        <v>45073</v>
      </c>
      <c r="G613" s="36">
        <v>3.02</v>
      </c>
      <c r="H613" s="36">
        <v>0</v>
      </c>
      <c r="I613" s="36">
        <v>1.51</v>
      </c>
    </row>
    <row r="614" spans="5:9">
      <c r="E614" s="35">
        <v>44952</v>
      </c>
      <c r="F614" s="35">
        <v>45073</v>
      </c>
      <c r="G614" s="36">
        <v>3.02</v>
      </c>
      <c r="H614" s="36">
        <v>0</v>
      </c>
      <c r="I614" s="36">
        <v>1.51</v>
      </c>
    </row>
    <row r="615" spans="5:9">
      <c r="E615" s="35">
        <v>44953</v>
      </c>
      <c r="F615" s="35">
        <v>45073</v>
      </c>
      <c r="G615" s="36">
        <v>3.02</v>
      </c>
      <c r="H615" s="36">
        <v>0</v>
      </c>
      <c r="I615" s="36">
        <v>1.51</v>
      </c>
    </row>
    <row r="616" spans="5:9">
      <c r="E616" s="35">
        <v>44954</v>
      </c>
      <c r="F616" s="35">
        <v>45073</v>
      </c>
      <c r="G616" s="36">
        <v>3.02</v>
      </c>
      <c r="H616" s="36">
        <v>0</v>
      </c>
      <c r="I616" s="36">
        <v>1.51</v>
      </c>
    </row>
    <row r="617" spans="5:9">
      <c r="E617" s="35">
        <v>44955</v>
      </c>
      <c r="F617" s="35">
        <v>45073</v>
      </c>
      <c r="G617" s="36">
        <v>3.02</v>
      </c>
      <c r="H617" s="36">
        <v>0</v>
      </c>
      <c r="I617" s="36">
        <v>1.51</v>
      </c>
    </row>
    <row r="618" spans="5:9">
      <c r="E618" s="35">
        <v>44956</v>
      </c>
      <c r="F618" s="35">
        <v>45073</v>
      </c>
      <c r="G618" s="36">
        <v>3.02</v>
      </c>
      <c r="H618" s="36">
        <v>0</v>
      </c>
      <c r="I618" s="36">
        <v>1.51</v>
      </c>
    </row>
    <row r="619" spans="5:9">
      <c r="E619" s="35">
        <v>44957</v>
      </c>
      <c r="F619" s="35">
        <v>45073</v>
      </c>
      <c r="G619" s="36">
        <v>3.02</v>
      </c>
      <c r="H619" s="36">
        <v>0</v>
      </c>
      <c r="I619" s="36">
        <v>1.51</v>
      </c>
    </row>
    <row r="620" spans="5:9">
      <c r="E620" s="35">
        <v>44958</v>
      </c>
      <c r="F620" s="35">
        <v>45073</v>
      </c>
      <c r="G620" s="36">
        <v>3.02</v>
      </c>
      <c r="H620" s="36">
        <v>0</v>
      </c>
      <c r="I620" s="36">
        <v>1.51</v>
      </c>
    </row>
    <row r="621" spans="5:9">
      <c r="E621" s="35">
        <v>44959</v>
      </c>
      <c r="F621" s="35">
        <v>45073</v>
      </c>
      <c r="G621" s="36">
        <v>3.02</v>
      </c>
      <c r="H621" s="36">
        <v>0</v>
      </c>
      <c r="I621" s="36">
        <v>1.51</v>
      </c>
    </row>
    <row r="622" spans="5:9">
      <c r="E622" s="35">
        <v>44960</v>
      </c>
      <c r="F622" s="35">
        <v>45073</v>
      </c>
      <c r="G622" s="36">
        <v>3.02</v>
      </c>
      <c r="H622" s="36">
        <v>0</v>
      </c>
      <c r="I622" s="36">
        <v>1.51</v>
      </c>
    </row>
    <row r="623" spans="5:9">
      <c r="E623" s="35">
        <v>44961</v>
      </c>
      <c r="F623" s="35">
        <v>45073</v>
      </c>
      <c r="G623" s="36">
        <v>3.02</v>
      </c>
      <c r="H623" s="36">
        <v>0</v>
      </c>
      <c r="I623" s="36">
        <v>1.51</v>
      </c>
    </row>
    <row r="624" spans="5:9">
      <c r="E624" s="35">
        <v>44962</v>
      </c>
      <c r="F624" s="35">
        <v>45073</v>
      </c>
      <c r="G624" s="36">
        <v>3.02</v>
      </c>
      <c r="H624" s="36">
        <v>0</v>
      </c>
      <c r="I624" s="36">
        <v>1.51</v>
      </c>
    </row>
    <row r="625" spans="5:9">
      <c r="E625" s="35">
        <v>44963</v>
      </c>
      <c r="F625" s="35">
        <v>45073</v>
      </c>
      <c r="G625" s="36">
        <v>3.02</v>
      </c>
      <c r="H625" s="36">
        <v>0</v>
      </c>
      <c r="I625" s="36">
        <v>1.51</v>
      </c>
    </row>
    <row r="626" spans="5:9">
      <c r="E626" s="35">
        <v>44964</v>
      </c>
      <c r="F626" s="35">
        <v>45073</v>
      </c>
      <c r="G626" s="36">
        <v>3.02</v>
      </c>
      <c r="H626" s="36">
        <v>0</v>
      </c>
      <c r="I626" s="36">
        <v>1.51</v>
      </c>
    </row>
    <row r="627" spans="5:9">
      <c r="E627" s="35">
        <v>44965</v>
      </c>
      <c r="F627" s="35">
        <v>45073</v>
      </c>
      <c r="G627" s="36">
        <v>3.02</v>
      </c>
      <c r="H627" s="36">
        <v>0</v>
      </c>
      <c r="I627" s="36">
        <v>1.51</v>
      </c>
    </row>
    <row r="628" spans="5:9">
      <c r="E628" s="35">
        <v>44966</v>
      </c>
      <c r="F628" s="35">
        <v>45073</v>
      </c>
      <c r="G628" s="36">
        <v>3.02</v>
      </c>
      <c r="H628" s="36">
        <v>0</v>
      </c>
      <c r="I628" s="36">
        <v>1.51</v>
      </c>
    </row>
    <row r="629" spans="5:9">
      <c r="E629" s="35">
        <v>44967</v>
      </c>
      <c r="F629" s="35">
        <v>45073</v>
      </c>
      <c r="G629" s="36">
        <v>3.02</v>
      </c>
      <c r="H629" s="36">
        <v>0</v>
      </c>
      <c r="I629" s="36">
        <v>1.51</v>
      </c>
    </row>
    <row r="630" spans="5:9">
      <c r="E630" s="35">
        <v>44968</v>
      </c>
      <c r="F630" s="35">
        <v>45073</v>
      </c>
      <c r="G630" s="36">
        <v>3.02</v>
      </c>
      <c r="H630" s="36">
        <v>0</v>
      </c>
      <c r="I630" s="36">
        <v>1.51</v>
      </c>
    </row>
    <row r="631" spans="5:9">
      <c r="E631" s="35">
        <v>44969</v>
      </c>
      <c r="F631" s="35">
        <v>45073</v>
      </c>
      <c r="G631" s="36">
        <v>3.02</v>
      </c>
      <c r="H631" s="36">
        <v>0</v>
      </c>
      <c r="I631" s="36">
        <v>1.51</v>
      </c>
    </row>
    <row r="632" spans="5:9">
      <c r="E632" s="35">
        <v>44970</v>
      </c>
      <c r="F632" s="35">
        <v>45073</v>
      </c>
      <c r="G632" s="36">
        <v>3.02</v>
      </c>
      <c r="H632" s="36">
        <v>0</v>
      </c>
      <c r="I632" s="36">
        <v>1.51</v>
      </c>
    </row>
    <row r="633" spans="5:9">
      <c r="E633" s="35">
        <v>44971</v>
      </c>
      <c r="F633" s="35">
        <v>45073</v>
      </c>
      <c r="G633" s="36">
        <v>3.02</v>
      </c>
      <c r="H633" s="36">
        <v>0</v>
      </c>
      <c r="I633" s="36">
        <v>1.51</v>
      </c>
    </row>
    <row r="634" spans="5:9">
      <c r="E634" s="35">
        <v>44972</v>
      </c>
      <c r="F634" s="35">
        <v>45073</v>
      </c>
      <c r="G634" s="36">
        <v>3.02</v>
      </c>
      <c r="H634" s="36">
        <v>0</v>
      </c>
      <c r="I634" s="36">
        <v>1.51</v>
      </c>
    </row>
    <row r="635" spans="5:9">
      <c r="E635" s="35">
        <v>44973</v>
      </c>
      <c r="F635" s="35">
        <v>45073</v>
      </c>
      <c r="G635" s="36">
        <v>3.02</v>
      </c>
      <c r="H635" s="36">
        <v>0</v>
      </c>
      <c r="I635" s="36">
        <v>1.51</v>
      </c>
    </row>
    <row r="636" spans="5:9">
      <c r="E636" s="35">
        <v>44974</v>
      </c>
      <c r="F636" s="35">
        <v>45073</v>
      </c>
      <c r="G636" s="36">
        <v>3.02</v>
      </c>
      <c r="H636" s="36">
        <v>0</v>
      </c>
      <c r="I636" s="36">
        <v>1.51</v>
      </c>
    </row>
    <row r="637" spans="5:9">
      <c r="E637" s="35">
        <v>44975</v>
      </c>
      <c r="F637" s="35">
        <v>45073</v>
      </c>
      <c r="G637" s="36">
        <v>3.02</v>
      </c>
      <c r="H637" s="36">
        <v>0</v>
      </c>
      <c r="I637" s="36">
        <v>1.51</v>
      </c>
    </row>
    <row r="638" spans="5:9">
      <c r="E638" s="35">
        <v>44976</v>
      </c>
      <c r="F638" s="35">
        <v>45073</v>
      </c>
      <c r="G638" s="36">
        <v>3.02</v>
      </c>
      <c r="H638" s="36">
        <v>0</v>
      </c>
      <c r="I638" s="36">
        <v>1.51</v>
      </c>
    </row>
    <row r="639" spans="5:9">
      <c r="E639" s="35">
        <v>44977</v>
      </c>
      <c r="F639" s="35">
        <v>45073</v>
      </c>
      <c r="G639" s="36">
        <v>3.02</v>
      </c>
      <c r="H639" s="36">
        <v>0</v>
      </c>
      <c r="I639" s="36">
        <v>1.51</v>
      </c>
    </row>
    <row r="640" spans="5:9">
      <c r="E640" s="35">
        <v>44978</v>
      </c>
      <c r="F640" s="35">
        <v>45073</v>
      </c>
      <c r="G640" s="36">
        <v>3.02</v>
      </c>
      <c r="H640" s="36">
        <v>0</v>
      </c>
      <c r="I640" s="36">
        <v>1.51</v>
      </c>
    </row>
    <row r="641" spans="5:9">
      <c r="E641" s="35">
        <v>44979</v>
      </c>
      <c r="F641" s="35">
        <v>45073</v>
      </c>
      <c r="G641" s="36">
        <v>3.02</v>
      </c>
      <c r="H641" s="36">
        <v>0</v>
      </c>
      <c r="I641" s="36">
        <v>1.51</v>
      </c>
    </row>
    <row r="642" spans="5:9">
      <c r="E642" s="35">
        <v>44980</v>
      </c>
      <c r="F642" s="35">
        <v>45073</v>
      </c>
      <c r="G642" s="36">
        <v>3.02</v>
      </c>
      <c r="H642" s="36">
        <v>0</v>
      </c>
      <c r="I642" s="36">
        <v>1.51</v>
      </c>
    </row>
    <row r="643" spans="5:9">
      <c r="E643" s="35">
        <v>44981</v>
      </c>
      <c r="F643" s="35">
        <v>45073</v>
      </c>
      <c r="G643" s="36">
        <v>3.02</v>
      </c>
      <c r="H643" s="36">
        <v>0</v>
      </c>
      <c r="I643" s="36">
        <v>1.51</v>
      </c>
    </row>
    <row r="644" spans="5:9">
      <c r="E644" s="35">
        <v>44982</v>
      </c>
      <c r="F644" s="35">
        <v>45073</v>
      </c>
      <c r="G644" s="36">
        <v>3.02</v>
      </c>
      <c r="H644" s="36">
        <v>0</v>
      </c>
      <c r="I644" s="36">
        <v>1.51</v>
      </c>
    </row>
    <row r="645" spans="5:9">
      <c r="E645" s="35">
        <v>44983</v>
      </c>
      <c r="F645" s="35">
        <v>45073</v>
      </c>
      <c r="G645" s="36">
        <v>3.02</v>
      </c>
      <c r="H645" s="36">
        <v>0</v>
      </c>
      <c r="I645" s="36">
        <v>1.51</v>
      </c>
    </row>
    <row r="646" spans="5:9">
      <c r="E646" s="35">
        <v>44984</v>
      </c>
      <c r="F646" s="35">
        <v>45073</v>
      </c>
      <c r="G646" s="36">
        <v>3.02</v>
      </c>
      <c r="H646" s="36">
        <v>0</v>
      </c>
      <c r="I646" s="36">
        <v>1.51</v>
      </c>
    </row>
    <row r="647" spans="5:9">
      <c r="E647" s="35">
        <v>44985</v>
      </c>
      <c r="F647" s="35">
        <v>45073</v>
      </c>
      <c r="G647" s="36">
        <v>3.02</v>
      </c>
      <c r="H647" s="36">
        <v>0</v>
      </c>
      <c r="I647" s="36">
        <v>1.51</v>
      </c>
    </row>
    <row r="648" spans="5:9">
      <c r="E648" s="35">
        <v>44986</v>
      </c>
      <c r="F648" s="35">
        <v>45073</v>
      </c>
      <c r="G648" s="36">
        <v>3.02</v>
      </c>
      <c r="H648" s="36">
        <v>0</v>
      </c>
      <c r="I648" s="36">
        <v>1.51</v>
      </c>
    </row>
    <row r="649" spans="5:9">
      <c r="E649" s="35">
        <v>44987</v>
      </c>
      <c r="F649" s="35">
        <v>45073</v>
      </c>
      <c r="G649" s="36">
        <v>3.02</v>
      </c>
      <c r="H649" s="36">
        <v>0</v>
      </c>
      <c r="I649" s="36">
        <v>1.51</v>
      </c>
    </row>
    <row r="650" spans="5:9">
      <c r="E650" s="35">
        <v>44988</v>
      </c>
      <c r="F650" s="35">
        <v>45073</v>
      </c>
      <c r="G650" s="36">
        <v>3.02</v>
      </c>
      <c r="H650" s="36">
        <v>0</v>
      </c>
      <c r="I650" s="36">
        <v>1.51</v>
      </c>
    </row>
    <row r="651" spans="5:9">
      <c r="E651" s="35">
        <v>44989</v>
      </c>
      <c r="F651" s="35">
        <v>45073</v>
      </c>
      <c r="G651" s="36">
        <v>3.02</v>
      </c>
      <c r="H651" s="36">
        <v>0</v>
      </c>
      <c r="I651" s="36">
        <v>1.51</v>
      </c>
    </row>
    <row r="652" spans="5:9">
      <c r="E652" s="35">
        <v>44990</v>
      </c>
      <c r="F652" s="35">
        <v>45073</v>
      </c>
      <c r="G652" s="36">
        <v>3.02</v>
      </c>
      <c r="H652" s="36">
        <v>0</v>
      </c>
      <c r="I652" s="36">
        <v>1.51</v>
      </c>
    </row>
    <row r="653" spans="5:9">
      <c r="E653" s="35">
        <v>44991</v>
      </c>
      <c r="F653" s="35">
        <v>45073</v>
      </c>
      <c r="G653" s="36">
        <v>3.02</v>
      </c>
      <c r="H653" s="36">
        <v>0</v>
      </c>
      <c r="I653" s="36">
        <v>1.51</v>
      </c>
    </row>
    <row r="654" spans="5:9">
      <c r="E654" s="35">
        <v>44992</v>
      </c>
      <c r="F654" s="35">
        <v>45073</v>
      </c>
      <c r="G654" s="36">
        <v>3.02</v>
      </c>
      <c r="H654" s="36">
        <v>0</v>
      </c>
      <c r="I654" s="36">
        <v>1.51</v>
      </c>
    </row>
    <row r="655" spans="5:9">
      <c r="E655" s="35">
        <v>44993</v>
      </c>
      <c r="F655" s="35">
        <v>45073</v>
      </c>
      <c r="G655" s="36">
        <v>3.02</v>
      </c>
      <c r="H655" s="36">
        <v>0</v>
      </c>
      <c r="I655" s="36">
        <v>1.51</v>
      </c>
    </row>
    <row r="656" spans="5:9">
      <c r="E656" s="35">
        <v>44994</v>
      </c>
      <c r="F656" s="35">
        <v>45073</v>
      </c>
      <c r="G656" s="36">
        <v>3.02</v>
      </c>
      <c r="H656" s="36">
        <v>0</v>
      </c>
      <c r="I656" s="36">
        <v>1.51</v>
      </c>
    </row>
    <row r="657" spans="5:9">
      <c r="E657" s="35">
        <v>44995</v>
      </c>
      <c r="F657" s="35">
        <v>45073</v>
      </c>
      <c r="G657" s="36">
        <v>3.02</v>
      </c>
      <c r="H657" s="36">
        <v>0</v>
      </c>
      <c r="I657" s="36">
        <v>1.51</v>
      </c>
    </row>
    <row r="658" spans="5:9">
      <c r="E658" s="35">
        <v>44996</v>
      </c>
      <c r="F658" s="35">
        <v>45073</v>
      </c>
      <c r="G658" s="36">
        <v>3.02</v>
      </c>
      <c r="H658" s="36">
        <v>0</v>
      </c>
      <c r="I658" s="36">
        <v>1.51</v>
      </c>
    </row>
    <row r="659" spans="5:9">
      <c r="E659" s="35">
        <v>44997</v>
      </c>
      <c r="F659" s="35">
        <v>45073</v>
      </c>
      <c r="G659" s="36">
        <v>3.02</v>
      </c>
      <c r="H659" s="36">
        <v>0</v>
      </c>
      <c r="I659" s="36">
        <v>1.51</v>
      </c>
    </row>
    <row r="660" spans="5:9">
      <c r="E660" s="35">
        <v>44998</v>
      </c>
      <c r="F660" s="35">
        <v>45073</v>
      </c>
      <c r="G660" s="36">
        <v>3.02</v>
      </c>
      <c r="H660" s="36">
        <v>0</v>
      </c>
      <c r="I660" s="36">
        <v>1.51</v>
      </c>
    </row>
    <row r="661" spans="5:9">
      <c r="E661" s="35">
        <v>44999</v>
      </c>
      <c r="F661" s="35">
        <v>45073</v>
      </c>
      <c r="G661" s="36">
        <v>3.02</v>
      </c>
      <c r="H661" s="36">
        <v>0</v>
      </c>
      <c r="I661" s="36">
        <v>1.51</v>
      </c>
    </row>
    <row r="662" spans="5:9">
      <c r="E662" s="35">
        <v>45000</v>
      </c>
      <c r="F662" s="35">
        <v>45073</v>
      </c>
      <c r="G662" s="36">
        <v>3.02</v>
      </c>
      <c r="H662" s="36">
        <v>0</v>
      </c>
      <c r="I662" s="36">
        <v>1.51</v>
      </c>
    </row>
    <row r="663" spans="5:9">
      <c r="E663" s="35">
        <v>45001</v>
      </c>
      <c r="F663" s="35">
        <v>45073</v>
      </c>
      <c r="G663" s="36">
        <v>3.02</v>
      </c>
      <c r="H663" s="36">
        <v>0</v>
      </c>
      <c r="I663" s="36">
        <v>1.51</v>
      </c>
    </row>
    <row r="664" spans="5:9">
      <c r="E664" s="35">
        <v>45002</v>
      </c>
      <c r="F664" s="35">
        <v>45073</v>
      </c>
      <c r="G664" s="36">
        <v>3.02</v>
      </c>
      <c r="H664" s="36">
        <v>0</v>
      </c>
      <c r="I664" s="36">
        <v>1.51</v>
      </c>
    </row>
    <row r="665" spans="5:9">
      <c r="E665" s="35">
        <v>45003</v>
      </c>
      <c r="F665" s="35">
        <v>45073</v>
      </c>
      <c r="G665" s="36">
        <v>3.02</v>
      </c>
      <c r="H665" s="36">
        <v>0</v>
      </c>
      <c r="I665" s="36">
        <v>1.51</v>
      </c>
    </row>
    <row r="666" spans="5:9">
      <c r="E666" s="35">
        <v>45004</v>
      </c>
      <c r="F666" s="35">
        <v>45073</v>
      </c>
      <c r="G666" s="36">
        <v>3.02</v>
      </c>
      <c r="H666" s="36">
        <v>0</v>
      </c>
      <c r="I666" s="36">
        <v>1.51</v>
      </c>
    </row>
    <row r="667" spans="5:9">
      <c r="E667" s="35">
        <v>45005</v>
      </c>
      <c r="F667" s="35">
        <v>45073</v>
      </c>
      <c r="G667" s="36">
        <v>3.02</v>
      </c>
      <c r="H667" s="36">
        <v>0</v>
      </c>
      <c r="I667" s="36">
        <v>1.51</v>
      </c>
    </row>
    <row r="668" spans="5:9">
      <c r="E668" s="35">
        <v>45006</v>
      </c>
      <c r="F668" s="35">
        <v>45073</v>
      </c>
      <c r="G668" s="36">
        <v>3.02</v>
      </c>
      <c r="H668" s="36">
        <v>0</v>
      </c>
      <c r="I668" s="36">
        <v>1.51</v>
      </c>
    </row>
    <row r="669" spans="5:9">
      <c r="E669" s="35">
        <v>45007</v>
      </c>
      <c r="F669" s="35">
        <v>45073</v>
      </c>
      <c r="G669" s="36">
        <v>3.02</v>
      </c>
      <c r="H669" s="36">
        <v>0</v>
      </c>
      <c r="I669" s="36">
        <v>1.51</v>
      </c>
    </row>
    <row r="670" spans="5:9">
      <c r="E670" s="35">
        <v>45008</v>
      </c>
      <c r="F670" s="35">
        <v>45073</v>
      </c>
      <c r="G670" s="36">
        <v>3.02</v>
      </c>
      <c r="H670" s="36">
        <v>0</v>
      </c>
      <c r="I670" s="36">
        <v>1.51</v>
      </c>
    </row>
    <row r="671" spans="5:9">
      <c r="E671" s="35">
        <v>45009</v>
      </c>
      <c r="F671" s="35">
        <v>45073</v>
      </c>
      <c r="G671" s="36">
        <v>3.02</v>
      </c>
      <c r="H671" s="36">
        <v>0</v>
      </c>
      <c r="I671" s="36">
        <v>1.51</v>
      </c>
    </row>
    <row r="672" spans="5:9">
      <c r="E672" s="35">
        <v>45010</v>
      </c>
      <c r="F672" s="35">
        <v>45073</v>
      </c>
      <c r="G672" s="36">
        <v>3.02</v>
      </c>
      <c r="H672" s="36">
        <v>0</v>
      </c>
      <c r="I672" s="36">
        <v>1.51</v>
      </c>
    </row>
    <row r="673" spans="5:9">
      <c r="E673" s="35">
        <v>45011</v>
      </c>
      <c r="F673" s="35">
        <v>45073</v>
      </c>
      <c r="G673" s="36">
        <v>3.02</v>
      </c>
      <c r="H673" s="36">
        <v>0</v>
      </c>
      <c r="I673" s="36">
        <v>1.51</v>
      </c>
    </row>
    <row r="674" spans="5:9">
      <c r="E674" s="35">
        <v>45012</v>
      </c>
      <c r="F674" s="35">
        <v>45073</v>
      </c>
      <c r="G674" s="36">
        <v>3.02</v>
      </c>
      <c r="H674" s="36">
        <v>0</v>
      </c>
      <c r="I674" s="36">
        <v>1.51</v>
      </c>
    </row>
    <row r="675" spans="5:9">
      <c r="E675" s="35">
        <v>45013</v>
      </c>
      <c r="F675" s="35">
        <v>45073</v>
      </c>
      <c r="G675" s="36">
        <v>3.02</v>
      </c>
      <c r="H675" s="36">
        <v>0</v>
      </c>
      <c r="I675" s="36">
        <v>1.51</v>
      </c>
    </row>
    <row r="676" spans="5:9">
      <c r="E676" s="35">
        <v>45014</v>
      </c>
      <c r="F676" s="35">
        <v>45073</v>
      </c>
      <c r="G676" s="36">
        <v>3.02</v>
      </c>
      <c r="H676" s="36">
        <v>0</v>
      </c>
      <c r="I676" s="36">
        <v>1.51</v>
      </c>
    </row>
    <row r="677" spans="5:9">
      <c r="E677" s="35">
        <v>45015</v>
      </c>
      <c r="F677" s="35">
        <v>45073</v>
      </c>
      <c r="G677" s="36">
        <v>3.02</v>
      </c>
      <c r="H677" s="36">
        <v>0</v>
      </c>
      <c r="I677" s="36">
        <v>1.51</v>
      </c>
    </row>
    <row r="678" spans="5:9">
      <c r="E678" s="35">
        <v>45016</v>
      </c>
      <c r="F678" s="35">
        <v>45073</v>
      </c>
      <c r="G678" s="36">
        <v>3.02</v>
      </c>
      <c r="H678" s="36">
        <v>0</v>
      </c>
      <c r="I678" s="36">
        <v>1.51</v>
      </c>
    </row>
    <row r="679" spans="5:9">
      <c r="E679" s="35">
        <v>45017</v>
      </c>
      <c r="F679" s="35">
        <v>45073</v>
      </c>
      <c r="G679" s="36">
        <v>3.02</v>
      </c>
      <c r="H679" s="36">
        <v>0</v>
      </c>
      <c r="I679" s="36">
        <v>1.51</v>
      </c>
    </row>
    <row r="680" spans="5:9">
      <c r="E680" s="35">
        <v>45018</v>
      </c>
      <c r="F680" s="35">
        <v>45073</v>
      </c>
      <c r="G680" s="36">
        <v>3.02</v>
      </c>
      <c r="H680" s="36">
        <v>0</v>
      </c>
      <c r="I680" s="36">
        <v>1.51</v>
      </c>
    </row>
    <row r="681" spans="5:9">
      <c r="E681" s="35">
        <v>45019</v>
      </c>
      <c r="F681" s="35">
        <v>45073</v>
      </c>
      <c r="G681" s="36">
        <v>3.02</v>
      </c>
      <c r="H681" s="36">
        <v>0</v>
      </c>
      <c r="I681" s="36">
        <v>1.51</v>
      </c>
    </row>
    <row r="682" spans="5:9">
      <c r="E682" s="35">
        <v>45020</v>
      </c>
      <c r="F682" s="35">
        <v>45073</v>
      </c>
      <c r="G682" s="36">
        <v>3.02</v>
      </c>
      <c r="H682" s="36">
        <v>0</v>
      </c>
      <c r="I682" s="36">
        <v>1.51</v>
      </c>
    </row>
    <row r="683" spans="5:9">
      <c r="E683" s="35">
        <v>45021</v>
      </c>
      <c r="F683" s="35">
        <v>45073</v>
      </c>
      <c r="G683" s="36">
        <v>3.02</v>
      </c>
      <c r="H683" s="36">
        <v>0</v>
      </c>
      <c r="I683" s="36">
        <v>1.51</v>
      </c>
    </row>
    <row r="684" spans="5:9">
      <c r="E684" s="35">
        <v>45022</v>
      </c>
      <c r="F684" s="35">
        <v>45073</v>
      </c>
      <c r="G684" s="36">
        <v>3.02</v>
      </c>
      <c r="H684" s="36">
        <v>0</v>
      </c>
      <c r="I684" s="36">
        <v>1.51</v>
      </c>
    </row>
    <row r="685" spans="5:9">
      <c r="E685" s="35">
        <v>45023</v>
      </c>
      <c r="F685" s="35">
        <v>45073</v>
      </c>
      <c r="G685" s="36">
        <v>3.02</v>
      </c>
      <c r="H685" s="36">
        <v>0</v>
      </c>
      <c r="I685" s="36">
        <v>1.51</v>
      </c>
    </row>
    <row r="686" spans="5:9">
      <c r="E686" s="35">
        <v>45024</v>
      </c>
      <c r="F686" s="35">
        <v>45073</v>
      </c>
      <c r="G686" s="36">
        <v>3.02</v>
      </c>
      <c r="H686" s="36">
        <v>0</v>
      </c>
      <c r="I686" s="36">
        <v>1.51</v>
      </c>
    </row>
    <row r="687" spans="5:9">
      <c r="E687" s="35">
        <v>45025</v>
      </c>
      <c r="F687" s="35">
        <v>45073</v>
      </c>
      <c r="G687" s="36">
        <v>3.02</v>
      </c>
      <c r="H687" s="36">
        <v>0</v>
      </c>
      <c r="I687" s="36">
        <v>1.51</v>
      </c>
    </row>
    <row r="688" spans="5:9">
      <c r="E688" s="35">
        <v>45026</v>
      </c>
      <c r="F688" s="35">
        <v>45073</v>
      </c>
      <c r="G688" s="36">
        <v>3.02</v>
      </c>
      <c r="H688" s="36">
        <v>0</v>
      </c>
      <c r="I688" s="36">
        <v>1.51</v>
      </c>
    </row>
    <row r="689" spans="5:9">
      <c r="E689" s="35">
        <v>45027</v>
      </c>
      <c r="F689" s="35">
        <v>45073</v>
      </c>
      <c r="G689" s="36">
        <v>3.02</v>
      </c>
      <c r="H689" s="36">
        <v>0</v>
      </c>
      <c r="I689" s="36">
        <v>1.51</v>
      </c>
    </row>
    <row r="690" spans="5:9">
      <c r="E690" s="35">
        <v>45028</v>
      </c>
      <c r="F690" s="35">
        <v>45073</v>
      </c>
      <c r="G690" s="36">
        <v>3.02</v>
      </c>
      <c r="H690" s="36">
        <v>0</v>
      </c>
      <c r="I690" s="36">
        <v>1.51</v>
      </c>
    </row>
    <row r="691" spans="5:9">
      <c r="E691" s="35">
        <v>45029</v>
      </c>
      <c r="F691" s="35">
        <v>45073</v>
      </c>
      <c r="G691" s="36">
        <v>3.02</v>
      </c>
      <c r="H691" s="36">
        <v>0</v>
      </c>
      <c r="I691" s="36">
        <v>1.51</v>
      </c>
    </row>
    <row r="692" spans="5:9">
      <c r="E692" s="35">
        <v>45030</v>
      </c>
      <c r="F692" s="35">
        <v>45073</v>
      </c>
      <c r="G692" s="36">
        <v>3.02</v>
      </c>
      <c r="H692" s="36">
        <v>0</v>
      </c>
      <c r="I692" s="36">
        <v>1.51</v>
      </c>
    </row>
    <row r="693" spans="5:9">
      <c r="E693" s="35">
        <v>45031</v>
      </c>
      <c r="F693" s="35">
        <v>45073</v>
      </c>
      <c r="G693" s="36">
        <v>3.02</v>
      </c>
      <c r="H693" s="36">
        <v>0</v>
      </c>
      <c r="I693" s="36">
        <v>1.51</v>
      </c>
    </row>
    <row r="694" spans="5:9">
      <c r="E694" s="35">
        <v>45032</v>
      </c>
      <c r="F694" s="35">
        <v>45073</v>
      </c>
      <c r="G694" s="36">
        <v>3.02</v>
      </c>
      <c r="H694" s="36">
        <v>0</v>
      </c>
      <c r="I694" s="36">
        <v>1.51</v>
      </c>
    </row>
    <row r="695" spans="5:9">
      <c r="E695" s="35">
        <v>45033</v>
      </c>
      <c r="F695" s="35">
        <v>45073</v>
      </c>
      <c r="G695" s="36">
        <v>3.02</v>
      </c>
      <c r="H695" s="36">
        <v>0</v>
      </c>
      <c r="I695" s="36">
        <v>1.51</v>
      </c>
    </row>
    <row r="696" spans="5:9">
      <c r="E696" s="35">
        <v>45034</v>
      </c>
      <c r="F696" s="35">
        <v>45073</v>
      </c>
      <c r="G696" s="36">
        <v>3.02</v>
      </c>
      <c r="H696" s="36">
        <v>0</v>
      </c>
      <c r="I696" s="36">
        <v>1.51</v>
      </c>
    </row>
    <row r="697" spans="5:9">
      <c r="E697" s="35">
        <v>45035</v>
      </c>
      <c r="F697" s="35">
        <v>45073</v>
      </c>
      <c r="G697" s="36">
        <v>3.02</v>
      </c>
      <c r="H697" s="36">
        <v>0</v>
      </c>
      <c r="I697" s="36">
        <v>1.51</v>
      </c>
    </row>
    <row r="698" spans="5:9">
      <c r="E698" s="35">
        <v>45036</v>
      </c>
      <c r="F698" s="35">
        <v>45073</v>
      </c>
      <c r="G698" s="36">
        <v>3.02</v>
      </c>
      <c r="H698" s="36">
        <v>0</v>
      </c>
      <c r="I698" s="36">
        <v>1.51</v>
      </c>
    </row>
    <row r="699" spans="5:9">
      <c r="E699" s="35">
        <v>45037</v>
      </c>
      <c r="F699" s="35">
        <v>45073</v>
      </c>
      <c r="G699" s="36">
        <v>3.02</v>
      </c>
      <c r="H699" s="36">
        <v>0</v>
      </c>
      <c r="I699" s="36">
        <v>1.51</v>
      </c>
    </row>
    <row r="700" spans="5:9">
      <c r="E700" s="35">
        <v>45038</v>
      </c>
      <c r="F700" s="35">
        <v>45073</v>
      </c>
      <c r="G700" s="36">
        <v>3.02</v>
      </c>
      <c r="H700" s="36">
        <v>0</v>
      </c>
      <c r="I700" s="36">
        <v>1.51</v>
      </c>
    </row>
    <row r="701" spans="5:9">
      <c r="E701" s="35">
        <v>45039</v>
      </c>
      <c r="F701" s="35">
        <v>45073</v>
      </c>
      <c r="G701" s="36">
        <v>3.02</v>
      </c>
      <c r="H701" s="36">
        <v>0</v>
      </c>
      <c r="I701" s="36">
        <v>1.51</v>
      </c>
    </row>
    <row r="702" spans="5:9">
      <c r="E702" s="35">
        <v>45040</v>
      </c>
      <c r="F702" s="35">
        <v>45073</v>
      </c>
      <c r="G702" s="36">
        <v>3.02</v>
      </c>
      <c r="H702" s="36">
        <v>0</v>
      </c>
      <c r="I702" s="36">
        <v>1.51</v>
      </c>
    </row>
    <row r="703" spans="5:9">
      <c r="E703" s="35">
        <v>45041</v>
      </c>
      <c r="F703" s="35">
        <v>45073</v>
      </c>
      <c r="G703" s="36">
        <v>3.02</v>
      </c>
      <c r="H703" s="36">
        <v>0</v>
      </c>
      <c r="I703" s="36">
        <v>1.51</v>
      </c>
    </row>
    <row r="704" spans="5:9">
      <c r="E704" s="35">
        <v>45042</v>
      </c>
      <c r="F704" s="35">
        <v>45073</v>
      </c>
      <c r="G704" s="36">
        <v>3.02</v>
      </c>
      <c r="H704" s="36">
        <v>0</v>
      </c>
      <c r="I704" s="36">
        <v>1.51</v>
      </c>
    </row>
    <row r="705" spans="5:9">
      <c r="E705" s="35">
        <v>45043</v>
      </c>
      <c r="F705" s="35">
        <v>45073</v>
      </c>
      <c r="G705" s="36">
        <v>3.02</v>
      </c>
      <c r="H705" s="36">
        <v>0</v>
      </c>
      <c r="I705" s="36">
        <v>1.51</v>
      </c>
    </row>
    <row r="706" spans="5:9">
      <c r="E706" s="35">
        <v>45044</v>
      </c>
      <c r="F706" s="35">
        <v>45073</v>
      </c>
      <c r="G706" s="36">
        <v>3.02</v>
      </c>
      <c r="H706" s="36">
        <v>0</v>
      </c>
      <c r="I706" s="36">
        <v>1.51</v>
      </c>
    </row>
    <row r="707" spans="5:9">
      <c r="E707" s="35">
        <v>45045</v>
      </c>
      <c r="F707" s="35">
        <v>45073</v>
      </c>
      <c r="G707" s="36">
        <v>3.02</v>
      </c>
      <c r="H707" s="36">
        <v>0</v>
      </c>
      <c r="I707" s="36">
        <v>1.51</v>
      </c>
    </row>
    <row r="708" spans="5:9">
      <c r="E708" s="35">
        <v>45046</v>
      </c>
      <c r="F708" s="35">
        <v>45073</v>
      </c>
      <c r="G708" s="36">
        <v>3.02</v>
      </c>
      <c r="H708" s="36">
        <v>0</v>
      </c>
      <c r="I708" s="36">
        <v>1.51</v>
      </c>
    </row>
    <row r="709" spans="5:9">
      <c r="E709" s="35">
        <v>45047</v>
      </c>
      <c r="F709" s="35">
        <v>45073</v>
      </c>
      <c r="G709" s="36">
        <v>3.02</v>
      </c>
      <c r="H709" s="36">
        <v>0</v>
      </c>
      <c r="I709" s="36">
        <v>1.51</v>
      </c>
    </row>
    <row r="710" spans="5:9">
      <c r="E710" s="35">
        <v>45048</v>
      </c>
      <c r="F710" s="35">
        <v>45073</v>
      </c>
      <c r="G710" s="36">
        <v>3.02</v>
      </c>
      <c r="H710" s="36">
        <v>0</v>
      </c>
      <c r="I710" s="36">
        <v>1.51</v>
      </c>
    </row>
    <row r="711" spans="5:9">
      <c r="E711" s="35">
        <v>45049</v>
      </c>
      <c r="F711" s="35">
        <v>45073</v>
      </c>
      <c r="G711" s="36">
        <v>3.02</v>
      </c>
      <c r="H711" s="36">
        <v>0</v>
      </c>
      <c r="I711" s="36">
        <v>1.51</v>
      </c>
    </row>
    <row r="712" spans="5:9">
      <c r="E712" s="35">
        <v>45050</v>
      </c>
      <c r="F712" s="35">
        <v>45073</v>
      </c>
      <c r="G712" s="36">
        <v>3.02</v>
      </c>
      <c r="H712" s="36">
        <v>0</v>
      </c>
      <c r="I712" s="36">
        <v>1.51</v>
      </c>
    </row>
    <row r="713" spans="5:9">
      <c r="E713" s="35">
        <v>45051</v>
      </c>
      <c r="F713" s="35">
        <v>45073</v>
      </c>
      <c r="G713" s="36">
        <v>3.02</v>
      </c>
      <c r="H713" s="36">
        <v>0</v>
      </c>
      <c r="I713" s="36">
        <v>1.51</v>
      </c>
    </row>
    <row r="714" spans="5:9">
      <c r="E714" s="35">
        <v>45052</v>
      </c>
      <c r="F714" s="35">
        <v>45073</v>
      </c>
      <c r="G714" s="36">
        <v>3.02</v>
      </c>
      <c r="H714" s="36">
        <v>0</v>
      </c>
      <c r="I714" s="36">
        <v>1.51</v>
      </c>
    </row>
    <row r="715" spans="5:9">
      <c r="E715" s="35">
        <v>45053</v>
      </c>
      <c r="F715" s="35">
        <v>45073</v>
      </c>
      <c r="G715" s="36">
        <v>3.02</v>
      </c>
      <c r="H715" s="36">
        <v>0</v>
      </c>
      <c r="I715" s="36">
        <v>1.51</v>
      </c>
    </row>
    <row r="716" spans="5:9">
      <c r="E716" s="35">
        <v>45054</v>
      </c>
      <c r="F716" s="35">
        <v>45073</v>
      </c>
      <c r="G716" s="36">
        <v>3.02</v>
      </c>
      <c r="H716" s="36">
        <v>0</v>
      </c>
      <c r="I716" s="36">
        <v>1.51</v>
      </c>
    </row>
    <row r="717" spans="5:9">
      <c r="E717" s="35">
        <v>45055</v>
      </c>
      <c r="F717" s="35">
        <v>45073</v>
      </c>
      <c r="G717" s="36">
        <v>3.02</v>
      </c>
      <c r="H717" s="36">
        <v>0</v>
      </c>
      <c r="I717" s="36">
        <v>1.51</v>
      </c>
    </row>
    <row r="718" spans="5:9">
      <c r="E718" s="35">
        <v>45056</v>
      </c>
      <c r="F718" s="35">
        <v>45073</v>
      </c>
      <c r="G718" s="36">
        <v>3.02</v>
      </c>
      <c r="H718" s="36">
        <v>0</v>
      </c>
      <c r="I718" s="36">
        <v>1.51</v>
      </c>
    </row>
    <row r="719" spans="5:9">
      <c r="E719" s="35">
        <v>45057</v>
      </c>
      <c r="F719" s="35">
        <v>45073</v>
      </c>
      <c r="G719" s="36">
        <v>3.02</v>
      </c>
      <c r="H719" s="36">
        <v>0</v>
      </c>
      <c r="I719" s="36">
        <v>1.51</v>
      </c>
    </row>
    <row r="720" spans="5:9">
      <c r="E720" s="35">
        <v>45058</v>
      </c>
      <c r="F720" s="35">
        <v>45073</v>
      </c>
      <c r="G720" s="36">
        <v>3.02</v>
      </c>
      <c r="H720" s="36">
        <v>0</v>
      </c>
      <c r="I720" s="36">
        <v>1.51</v>
      </c>
    </row>
    <row r="721" spans="5:9">
      <c r="E721" s="35">
        <v>45059</v>
      </c>
      <c r="F721" s="35">
        <v>45073</v>
      </c>
      <c r="G721" s="36">
        <v>3.02</v>
      </c>
      <c r="H721" s="36">
        <v>0</v>
      </c>
      <c r="I721" s="36">
        <v>1.51</v>
      </c>
    </row>
    <row r="722" spans="5:9">
      <c r="E722" s="35">
        <v>45060</v>
      </c>
      <c r="F722" s="35">
        <v>45073</v>
      </c>
      <c r="G722" s="36">
        <v>3.02</v>
      </c>
      <c r="H722" s="36">
        <v>0</v>
      </c>
      <c r="I722" s="36">
        <v>1.51</v>
      </c>
    </row>
    <row r="723" spans="5:9">
      <c r="E723" s="35">
        <v>45061</v>
      </c>
      <c r="F723" s="35">
        <v>45073</v>
      </c>
      <c r="G723" s="36">
        <v>3.02</v>
      </c>
      <c r="H723" s="36">
        <v>0</v>
      </c>
      <c r="I723" s="36">
        <v>1.51</v>
      </c>
    </row>
    <row r="724" spans="5:9">
      <c r="E724" s="35">
        <v>45062</v>
      </c>
      <c r="F724" s="35">
        <v>45073</v>
      </c>
      <c r="G724" s="36">
        <v>3.02</v>
      </c>
      <c r="H724" s="36">
        <v>0</v>
      </c>
      <c r="I724" s="36">
        <v>1.51</v>
      </c>
    </row>
    <row r="725" spans="5:9">
      <c r="E725" s="35">
        <v>45063</v>
      </c>
      <c r="F725" s="35">
        <v>45073</v>
      </c>
      <c r="G725" s="36">
        <v>3.02</v>
      </c>
      <c r="H725" s="36">
        <v>0</v>
      </c>
      <c r="I725" s="36">
        <v>1.51</v>
      </c>
    </row>
    <row r="726" spans="5:9">
      <c r="E726" s="35">
        <v>45064</v>
      </c>
      <c r="F726" s="35">
        <v>45073</v>
      </c>
      <c r="G726" s="36">
        <v>3.02</v>
      </c>
      <c r="H726" s="36">
        <v>0</v>
      </c>
      <c r="I726" s="36">
        <v>1.51</v>
      </c>
    </row>
    <row r="727" spans="5:9">
      <c r="E727" s="35">
        <v>45065</v>
      </c>
      <c r="F727" s="35">
        <v>45073</v>
      </c>
      <c r="G727" s="36">
        <v>3.02</v>
      </c>
      <c r="H727" s="36">
        <v>0</v>
      </c>
      <c r="I727" s="36">
        <v>1.51</v>
      </c>
    </row>
    <row r="728" spans="5:9">
      <c r="E728" s="35">
        <v>45066</v>
      </c>
      <c r="F728" s="35">
        <v>45073</v>
      </c>
      <c r="G728" s="36">
        <v>3.02</v>
      </c>
      <c r="H728" s="36">
        <v>0</v>
      </c>
      <c r="I728" s="36">
        <v>1.51</v>
      </c>
    </row>
    <row r="729" spans="5:9">
      <c r="E729" s="35">
        <v>45067</v>
      </c>
      <c r="F729" s="35">
        <v>45073</v>
      </c>
      <c r="G729" s="36">
        <v>3.02</v>
      </c>
      <c r="H729" s="36">
        <v>0</v>
      </c>
      <c r="I729" s="36">
        <v>1.51</v>
      </c>
    </row>
    <row r="730" spans="5:9">
      <c r="E730" s="35">
        <v>45068</v>
      </c>
      <c r="F730" s="35">
        <v>45073</v>
      </c>
      <c r="G730" s="36">
        <v>3.02</v>
      </c>
      <c r="H730" s="36">
        <v>0</v>
      </c>
      <c r="I730" s="36">
        <v>1.51</v>
      </c>
    </row>
    <row r="731" spans="5:9">
      <c r="E731" s="35">
        <v>45069</v>
      </c>
      <c r="F731" s="35">
        <v>45073</v>
      </c>
      <c r="G731" s="36">
        <v>3.02</v>
      </c>
      <c r="H731" s="36">
        <v>0</v>
      </c>
      <c r="I731" s="36">
        <v>1.51</v>
      </c>
    </row>
    <row r="732" spans="5:9">
      <c r="E732" s="35">
        <v>45070</v>
      </c>
      <c r="F732" s="35">
        <v>45073</v>
      </c>
      <c r="G732" s="36">
        <v>3.02</v>
      </c>
      <c r="H732" s="36">
        <v>0</v>
      </c>
      <c r="I732" s="36">
        <v>1.51</v>
      </c>
    </row>
    <row r="733" spans="5:9">
      <c r="E733" s="35">
        <v>45071</v>
      </c>
      <c r="F733" s="35">
        <v>45073</v>
      </c>
      <c r="G733" s="36">
        <v>3.02</v>
      </c>
      <c r="H733" s="36">
        <v>0</v>
      </c>
      <c r="I733" s="36">
        <v>1.51</v>
      </c>
    </row>
    <row r="734" spans="5:9">
      <c r="E734" s="35">
        <v>45072</v>
      </c>
      <c r="F734" s="35">
        <v>45073</v>
      </c>
      <c r="G734" s="36">
        <v>3.02</v>
      </c>
      <c r="H734" s="36">
        <v>0</v>
      </c>
      <c r="I734" s="36">
        <v>1.51</v>
      </c>
    </row>
    <row r="735" spans="5:9">
      <c r="E735" s="35">
        <v>45073</v>
      </c>
      <c r="F735" s="35">
        <v>45257</v>
      </c>
      <c r="G735" s="36">
        <v>3.02</v>
      </c>
      <c r="H735" s="36">
        <v>0</v>
      </c>
      <c r="I735" s="36">
        <v>1.51</v>
      </c>
    </row>
    <row r="736" spans="5:9">
      <c r="E736" s="35">
        <v>45074</v>
      </c>
      <c r="F736" s="35">
        <v>45257</v>
      </c>
      <c r="G736" s="36">
        <v>3.02</v>
      </c>
      <c r="H736" s="36">
        <v>0</v>
      </c>
      <c r="I736" s="36">
        <v>1.51</v>
      </c>
    </row>
    <row r="737" spans="5:9">
      <c r="E737" s="35">
        <v>45075</v>
      </c>
      <c r="F737" s="35">
        <v>45257</v>
      </c>
      <c r="G737" s="36">
        <v>3.02</v>
      </c>
      <c r="H737" s="36">
        <v>0</v>
      </c>
      <c r="I737" s="36">
        <v>1.51</v>
      </c>
    </row>
    <row r="738" spans="5:9">
      <c r="E738" s="35">
        <v>45076</v>
      </c>
      <c r="F738" s="35">
        <v>45257</v>
      </c>
      <c r="G738" s="36">
        <v>3.02</v>
      </c>
      <c r="H738" s="36">
        <v>0</v>
      </c>
      <c r="I738" s="36">
        <v>1.51</v>
      </c>
    </row>
    <row r="739" spans="5:9">
      <c r="E739" s="35">
        <v>45077</v>
      </c>
      <c r="F739" s="35">
        <v>45257</v>
      </c>
      <c r="G739" s="36">
        <v>3.02</v>
      </c>
      <c r="H739" s="36">
        <v>0</v>
      </c>
      <c r="I739" s="36">
        <v>1.51</v>
      </c>
    </row>
    <row r="740" spans="5:9">
      <c r="E740" s="35">
        <v>45078</v>
      </c>
      <c r="F740" s="35">
        <v>45257</v>
      </c>
      <c r="G740" s="36">
        <v>3.02</v>
      </c>
      <c r="H740" s="36">
        <v>0</v>
      </c>
      <c r="I740" s="36">
        <v>1.51</v>
      </c>
    </row>
    <row r="741" spans="5:9">
      <c r="E741" s="35">
        <v>45079</v>
      </c>
      <c r="F741" s="35">
        <v>45257</v>
      </c>
      <c r="G741" s="36">
        <v>3.02</v>
      </c>
      <c r="H741" s="36">
        <v>0</v>
      </c>
      <c r="I741" s="36">
        <v>1.51</v>
      </c>
    </row>
    <row r="742" spans="5:9">
      <c r="E742" s="35">
        <v>45080</v>
      </c>
      <c r="F742" s="35">
        <v>45257</v>
      </c>
      <c r="G742" s="36">
        <v>3.02</v>
      </c>
      <c r="H742" s="36">
        <v>0</v>
      </c>
      <c r="I742" s="36">
        <v>1.51</v>
      </c>
    </row>
    <row r="743" spans="5:9">
      <c r="E743" s="35">
        <v>45081</v>
      </c>
      <c r="F743" s="35">
        <v>45257</v>
      </c>
      <c r="G743" s="36">
        <v>3.02</v>
      </c>
      <c r="H743" s="36">
        <v>0</v>
      </c>
      <c r="I743" s="36">
        <v>1.51</v>
      </c>
    </row>
    <row r="744" spans="5:9">
      <c r="E744" s="35">
        <v>45082</v>
      </c>
      <c r="F744" s="35">
        <v>45257</v>
      </c>
      <c r="G744" s="36">
        <v>3.02</v>
      </c>
      <c r="H744" s="36">
        <v>0</v>
      </c>
      <c r="I744" s="36">
        <v>1.51</v>
      </c>
    </row>
    <row r="745" spans="5:9">
      <c r="E745" s="35">
        <v>45083</v>
      </c>
      <c r="F745" s="35">
        <v>45257</v>
      </c>
      <c r="G745" s="36">
        <v>3.02</v>
      </c>
      <c r="H745" s="36">
        <v>0</v>
      </c>
      <c r="I745" s="36">
        <v>1.51</v>
      </c>
    </row>
    <row r="746" spans="5:9">
      <c r="E746" s="35">
        <v>45084</v>
      </c>
      <c r="F746" s="35">
        <v>45257</v>
      </c>
      <c r="G746" s="36">
        <v>3.02</v>
      </c>
      <c r="H746" s="36">
        <v>0</v>
      </c>
      <c r="I746" s="36">
        <v>1.51</v>
      </c>
    </row>
    <row r="747" spans="5:9">
      <c r="E747" s="35">
        <v>45085</v>
      </c>
      <c r="F747" s="35">
        <v>45257</v>
      </c>
      <c r="G747" s="36">
        <v>3.02</v>
      </c>
      <c r="H747" s="36">
        <v>0</v>
      </c>
      <c r="I747" s="36">
        <v>1.51</v>
      </c>
    </row>
    <row r="748" spans="5:9">
      <c r="E748" s="35">
        <v>45086</v>
      </c>
      <c r="F748" s="35">
        <v>45257</v>
      </c>
      <c r="G748" s="36">
        <v>3.02</v>
      </c>
      <c r="H748" s="36">
        <v>0</v>
      </c>
      <c r="I748" s="36">
        <v>1.51</v>
      </c>
    </row>
    <row r="749" spans="5:9">
      <c r="E749" s="35">
        <v>45087</v>
      </c>
      <c r="F749" s="35">
        <v>45257</v>
      </c>
      <c r="G749" s="36">
        <v>3.02</v>
      </c>
      <c r="H749" s="36">
        <v>0</v>
      </c>
      <c r="I749" s="36">
        <v>1.51</v>
      </c>
    </row>
    <row r="750" spans="5:9">
      <c r="E750" s="35">
        <v>45088</v>
      </c>
      <c r="F750" s="35">
        <v>45257</v>
      </c>
      <c r="G750" s="36">
        <v>3.02</v>
      </c>
      <c r="H750" s="36">
        <v>0</v>
      </c>
      <c r="I750" s="36">
        <v>1.51</v>
      </c>
    </row>
    <row r="751" spans="5:9">
      <c r="E751" s="35">
        <v>45089</v>
      </c>
      <c r="F751" s="35">
        <v>45257</v>
      </c>
      <c r="G751" s="36">
        <v>3.02</v>
      </c>
      <c r="H751" s="36">
        <v>0</v>
      </c>
      <c r="I751" s="36">
        <v>1.51</v>
      </c>
    </row>
    <row r="752" spans="5:9">
      <c r="E752" s="35">
        <v>45090</v>
      </c>
      <c r="F752" s="35">
        <v>45257</v>
      </c>
      <c r="G752" s="36">
        <v>3.02</v>
      </c>
      <c r="H752" s="36">
        <v>0</v>
      </c>
      <c r="I752" s="36">
        <v>1.51</v>
      </c>
    </row>
    <row r="753" spans="5:9">
      <c r="E753" s="35">
        <v>45091</v>
      </c>
      <c r="F753" s="35">
        <v>45257</v>
      </c>
      <c r="G753" s="36">
        <v>3.02</v>
      </c>
      <c r="H753" s="36">
        <v>0</v>
      </c>
      <c r="I753" s="36">
        <v>1.51</v>
      </c>
    </row>
    <row r="754" spans="5:9">
      <c r="E754" s="35">
        <v>45092</v>
      </c>
      <c r="F754" s="35">
        <v>45257</v>
      </c>
      <c r="G754" s="36">
        <v>3.02</v>
      </c>
      <c r="H754" s="36">
        <v>0</v>
      </c>
      <c r="I754" s="36">
        <v>1.51</v>
      </c>
    </row>
    <row r="755" spans="5:9">
      <c r="E755" s="35">
        <v>45093</v>
      </c>
      <c r="F755" s="35">
        <v>45257</v>
      </c>
      <c r="G755" s="36">
        <v>3.02</v>
      </c>
      <c r="H755" s="36">
        <v>0</v>
      </c>
      <c r="I755" s="36">
        <v>1.51</v>
      </c>
    </row>
    <row r="756" spans="5:9">
      <c r="E756" s="35">
        <v>45094</v>
      </c>
      <c r="F756" s="35">
        <v>45257</v>
      </c>
      <c r="G756" s="36">
        <v>3.02</v>
      </c>
      <c r="H756" s="36">
        <v>0</v>
      </c>
      <c r="I756" s="36">
        <v>1.51</v>
      </c>
    </row>
    <row r="757" spans="5:9">
      <c r="E757" s="35">
        <v>45095</v>
      </c>
      <c r="F757" s="35">
        <v>45257</v>
      </c>
      <c r="G757" s="36">
        <v>3.02</v>
      </c>
      <c r="H757" s="36">
        <v>0</v>
      </c>
      <c r="I757" s="36">
        <v>1.51</v>
      </c>
    </row>
    <row r="758" spans="5:9">
      <c r="E758" s="35">
        <v>45096</v>
      </c>
      <c r="F758" s="35">
        <v>45257</v>
      </c>
      <c r="G758" s="36">
        <v>3.02</v>
      </c>
      <c r="H758" s="36">
        <v>0</v>
      </c>
      <c r="I758" s="36">
        <v>1.51</v>
      </c>
    </row>
    <row r="759" spans="5:9">
      <c r="E759" s="35">
        <v>45097</v>
      </c>
      <c r="F759" s="35">
        <v>45257</v>
      </c>
      <c r="G759" s="36">
        <v>3.02</v>
      </c>
      <c r="H759" s="36">
        <v>0</v>
      </c>
      <c r="I759" s="36">
        <v>1.51</v>
      </c>
    </row>
    <row r="760" spans="5:9">
      <c r="E760" s="35">
        <v>45098</v>
      </c>
      <c r="F760" s="35">
        <v>45257</v>
      </c>
      <c r="G760" s="36">
        <v>3.02</v>
      </c>
      <c r="H760" s="36">
        <v>0</v>
      </c>
      <c r="I760" s="36">
        <v>1.51</v>
      </c>
    </row>
    <row r="761" spans="5:9">
      <c r="E761" s="35">
        <v>45099</v>
      </c>
      <c r="F761" s="35">
        <v>45257</v>
      </c>
      <c r="G761" s="36">
        <v>3.02</v>
      </c>
      <c r="H761" s="36">
        <v>0</v>
      </c>
      <c r="I761" s="36">
        <v>1.51</v>
      </c>
    </row>
    <row r="762" spans="5:9">
      <c r="E762" s="35">
        <v>45100</v>
      </c>
      <c r="F762" s="35">
        <v>45257</v>
      </c>
      <c r="G762" s="36">
        <v>3.02</v>
      </c>
      <c r="H762" s="36">
        <v>0</v>
      </c>
      <c r="I762" s="36">
        <v>1.51</v>
      </c>
    </row>
    <row r="763" spans="5:9">
      <c r="E763" s="35">
        <v>45101</v>
      </c>
      <c r="F763" s="35">
        <v>45257</v>
      </c>
      <c r="G763" s="36">
        <v>3.02</v>
      </c>
      <c r="H763" s="36">
        <v>0</v>
      </c>
      <c r="I763" s="36">
        <v>1.51</v>
      </c>
    </row>
    <row r="764" spans="5:9">
      <c r="E764" s="35">
        <v>45102</v>
      </c>
      <c r="F764" s="35">
        <v>45257</v>
      </c>
      <c r="G764" s="36">
        <v>3.02</v>
      </c>
      <c r="H764" s="36">
        <v>0</v>
      </c>
      <c r="I764" s="36">
        <v>1.51</v>
      </c>
    </row>
    <row r="765" spans="5:9">
      <c r="E765" s="35">
        <v>45103</v>
      </c>
      <c r="F765" s="35">
        <v>45257</v>
      </c>
      <c r="G765" s="36">
        <v>3.02</v>
      </c>
      <c r="H765" s="36">
        <v>0</v>
      </c>
      <c r="I765" s="36">
        <v>1.51</v>
      </c>
    </row>
    <row r="766" spans="5:9">
      <c r="E766" s="35">
        <v>45104</v>
      </c>
      <c r="F766" s="35">
        <v>45257</v>
      </c>
      <c r="G766" s="36">
        <v>3.02</v>
      </c>
      <c r="H766" s="36">
        <v>0</v>
      </c>
      <c r="I766" s="36">
        <v>1.51</v>
      </c>
    </row>
    <row r="767" spans="5:9">
      <c r="E767" s="35">
        <v>45105</v>
      </c>
      <c r="F767" s="35">
        <v>45257</v>
      </c>
      <c r="G767" s="36">
        <v>3.02</v>
      </c>
      <c r="H767" s="36">
        <v>0</v>
      </c>
      <c r="I767" s="36">
        <v>1.51</v>
      </c>
    </row>
    <row r="768" spans="5:9">
      <c r="E768" s="35">
        <v>45106</v>
      </c>
      <c r="F768" s="35">
        <v>45257</v>
      </c>
      <c r="G768" s="36">
        <v>3.02</v>
      </c>
      <c r="H768" s="36">
        <v>0</v>
      </c>
      <c r="I768" s="36">
        <v>1.51</v>
      </c>
    </row>
    <row r="769" spans="5:9">
      <c r="E769" s="35">
        <v>45107</v>
      </c>
      <c r="F769" s="35">
        <v>45257</v>
      </c>
      <c r="G769" s="36">
        <v>3.02</v>
      </c>
      <c r="H769" s="36">
        <v>0</v>
      </c>
      <c r="I769" s="36">
        <v>1.51</v>
      </c>
    </row>
    <row r="770" spans="5:9">
      <c r="E770" s="35">
        <v>45108</v>
      </c>
      <c r="F770" s="35">
        <v>45257</v>
      </c>
      <c r="G770" s="36">
        <v>3.02</v>
      </c>
      <c r="H770" s="36">
        <v>0</v>
      </c>
      <c r="I770" s="36">
        <v>1.51</v>
      </c>
    </row>
    <row r="771" spans="5:9">
      <c r="E771" s="35">
        <v>45109</v>
      </c>
      <c r="F771" s="35">
        <v>45257</v>
      </c>
      <c r="G771" s="36">
        <v>3.02</v>
      </c>
      <c r="H771" s="36">
        <v>0</v>
      </c>
      <c r="I771" s="36">
        <v>1.51</v>
      </c>
    </row>
    <row r="772" spans="5:9">
      <c r="E772" s="35">
        <v>45110</v>
      </c>
      <c r="F772" s="35">
        <v>45257</v>
      </c>
      <c r="G772" s="36">
        <v>3.02</v>
      </c>
      <c r="H772" s="36">
        <v>0</v>
      </c>
      <c r="I772" s="36">
        <v>1.51</v>
      </c>
    </row>
    <row r="773" spans="5:9">
      <c r="E773" s="35">
        <v>45111</v>
      </c>
      <c r="F773" s="35">
        <v>45257</v>
      </c>
      <c r="G773" s="36">
        <v>3.02</v>
      </c>
      <c r="H773" s="36">
        <v>0</v>
      </c>
      <c r="I773" s="36">
        <v>1.51</v>
      </c>
    </row>
    <row r="774" spans="5:9">
      <c r="E774" s="35">
        <v>45112</v>
      </c>
      <c r="F774" s="35">
        <v>45257</v>
      </c>
      <c r="G774" s="36">
        <v>3.02</v>
      </c>
      <c r="H774" s="36">
        <v>0</v>
      </c>
      <c r="I774" s="36">
        <v>1.51</v>
      </c>
    </row>
    <row r="775" spans="5:9">
      <c r="E775" s="35">
        <v>45113</v>
      </c>
      <c r="F775" s="35">
        <v>45257</v>
      </c>
      <c r="G775" s="36">
        <v>3.02</v>
      </c>
      <c r="H775" s="36">
        <v>0</v>
      </c>
      <c r="I775" s="36">
        <v>1.51</v>
      </c>
    </row>
    <row r="776" spans="5:9">
      <c r="E776" s="35">
        <v>45114</v>
      </c>
      <c r="F776" s="35">
        <v>45257</v>
      </c>
      <c r="G776" s="36">
        <v>3.02</v>
      </c>
      <c r="H776" s="36">
        <v>0</v>
      </c>
      <c r="I776" s="36">
        <v>1.51</v>
      </c>
    </row>
    <row r="777" spans="5:9">
      <c r="E777" s="35">
        <v>45115</v>
      </c>
      <c r="F777" s="35">
        <v>45257</v>
      </c>
      <c r="G777" s="36">
        <v>3.02</v>
      </c>
      <c r="H777" s="36">
        <v>0</v>
      </c>
      <c r="I777" s="36">
        <v>1.51</v>
      </c>
    </row>
    <row r="778" spans="5:9">
      <c r="E778" s="35">
        <v>45116</v>
      </c>
      <c r="F778" s="35">
        <v>45257</v>
      </c>
      <c r="G778" s="36">
        <v>3.02</v>
      </c>
      <c r="H778" s="36">
        <v>0</v>
      </c>
      <c r="I778" s="36">
        <v>1.51</v>
      </c>
    </row>
    <row r="779" spans="5:9">
      <c r="E779" s="35">
        <v>45117</v>
      </c>
      <c r="F779" s="35">
        <v>45257</v>
      </c>
      <c r="G779" s="36">
        <v>3.02</v>
      </c>
      <c r="H779" s="36">
        <v>0</v>
      </c>
      <c r="I779" s="36">
        <v>1.51</v>
      </c>
    </row>
    <row r="780" spans="5:9">
      <c r="E780" s="35">
        <v>45118</v>
      </c>
      <c r="F780" s="35">
        <v>45257</v>
      </c>
      <c r="G780" s="36">
        <v>3.02</v>
      </c>
      <c r="H780" s="36">
        <v>0</v>
      </c>
      <c r="I780" s="36">
        <v>1.51</v>
      </c>
    </row>
    <row r="781" spans="5:9">
      <c r="E781" s="35">
        <v>45119</v>
      </c>
      <c r="F781" s="35">
        <v>45257</v>
      </c>
      <c r="G781" s="36">
        <v>3.02</v>
      </c>
      <c r="H781" s="36">
        <v>0</v>
      </c>
      <c r="I781" s="36">
        <v>1.51</v>
      </c>
    </row>
    <row r="782" spans="5:9">
      <c r="E782" s="35">
        <v>45120</v>
      </c>
      <c r="F782" s="35">
        <v>45257</v>
      </c>
      <c r="G782" s="36">
        <v>3.02</v>
      </c>
      <c r="H782" s="36">
        <v>0</v>
      </c>
      <c r="I782" s="36">
        <v>1.51</v>
      </c>
    </row>
    <row r="783" spans="5:9">
      <c r="E783" s="35">
        <v>45121</v>
      </c>
      <c r="F783" s="35">
        <v>45257</v>
      </c>
      <c r="G783" s="36">
        <v>3.02</v>
      </c>
      <c r="H783" s="36">
        <v>0</v>
      </c>
      <c r="I783" s="36">
        <v>1.51</v>
      </c>
    </row>
    <row r="784" spans="5:9">
      <c r="E784" s="35">
        <v>45122</v>
      </c>
      <c r="F784" s="35">
        <v>45257</v>
      </c>
      <c r="G784" s="36">
        <v>3.02</v>
      </c>
      <c r="H784" s="36">
        <v>0</v>
      </c>
      <c r="I784" s="36">
        <v>1.51</v>
      </c>
    </row>
    <row r="785" spans="5:9">
      <c r="E785" s="35">
        <v>45123</v>
      </c>
      <c r="F785" s="35">
        <v>45257</v>
      </c>
      <c r="G785" s="36">
        <v>3.02</v>
      </c>
      <c r="H785" s="36">
        <v>0</v>
      </c>
      <c r="I785" s="36">
        <v>1.51</v>
      </c>
    </row>
    <row r="786" spans="5:9">
      <c r="E786" s="35">
        <v>45124</v>
      </c>
      <c r="F786" s="35">
        <v>45257</v>
      </c>
      <c r="G786" s="36">
        <v>3.02</v>
      </c>
      <c r="H786" s="36">
        <v>0</v>
      </c>
      <c r="I786" s="36">
        <v>1.51</v>
      </c>
    </row>
    <row r="787" spans="5:9">
      <c r="E787" s="35">
        <v>45125</v>
      </c>
      <c r="F787" s="35">
        <v>45257</v>
      </c>
      <c r="G787" s="36">
        <v>3.02</v>
      </c>
      <c r="H787" s="36">
        <v>0</v>
      </c>
      <c r="I787" s="36">
        <v>1.51</v>
      </c>
    </row>
    <row r="788" spans="5:9">
      <c r="E788" s="35">
        <v>45126</v>
      </c>
      <c r="F788" s="35">
        <v>45257</v>
      </c>
      <c r="G788" s="36">
        <v>3.02</v>
      </c>
      <c r="H788" s="36">
        <v>0</v>
      </c>
      <c r="I788" s="36">
        <v>1.51</v>
      </c>
    </row>
    <row r="789" spans="5:9">
      <c r="E789" s="35">
        <v>45127</v>
      </c>
      <c r="F789" s="35">
        <v>45257</v>
      </c>
      <c r="G789" s="36">
        <v>3.02</v>
      </c>
      <c r="H789" s="36">
        <v>0</v>
      </c>
      <c r="I789" s="36">
        <v>1.51</v>
      </c>
    </row>
    <row r="790" spans="5:9">
      <c r="E790" s="35">
        <v>45128</v>
      </c>
      <c r="F790" s="35">
        <v>45257</v>
      </c>
      <c r="G790" s="36">
        <v>3.02</v>
      </c>
      <c r="H790" s="36">
        <v>0</v>
      </c>
      <c r="I790" s="36">
        <v>1.51</v>
      </c>
    </row>
    <row r="791" spans="5:9">
      <c r="E791" s="35">
        <v>45129</v>
      </c>
      <c r="F791" s="35">
        <v>45257</v>
      </c>
      <c r="G791" s="36">
        <v>3.02</v>
      </c>
      <c r="H791" s="36">
        <v>0</v>
      </c>
      <c r="I791" s="36">
        <v>1.51</v>
      </c>
    </row>
    <row r="792" spans="5:9">
      <c r="E792" s="35">
        <v>45130</v>
      </c>
      <c r="F792" s="35">
        <v>45257</v>
      </c>
      <c r="G792" s="36">
        <v>3.02</v>
      </c>
      <c r="H792" s="36">
        <v>0</v>
      </c>
      <c r="I792" s="36">
        <v>1.51</v>
      </c>
    </row>
    <row r="793" spans="5:9">
      <c r="E793" s="35">
        <v>45131</v>
      </c>
      <c r="F793" s="35">
        <v>45257</v>
      </c>
      <c r="G793" s="36">
        <v>3.02</v>
      </c>
      <c r="H793" s="36">
        <v>0</v>
      </c>
      <c r="I793" s="36">
        <v>1.51</v>
      </c>
    </row>
    <row r="794" spans="5:9">
      <c r="E794" s="35">
        <v>45132</v>
      </c>
      <c r="F794" s="35">
        <v>45257</v>
      </c>
      <c r="G794" s="36">
        <v>3.02</v>
      </c>
      <c r="H794" s="36">
        <v>0</v>
      </c>
      <c r="I794" s="36">
        <v>1.51</v>
      </c>
    </row>
    <row r="795" spans="5:9">
      <c r="E795" s="35">
        <v>45133</v>
      </c>
      <c r="F795" s="35">
        <v>45257</v>
      </c>
      <c r="G795" s="36">
        <v>3.02</v>
      </c>
      <c r="H795" s="36">
        <v>0</v>
      </c>
      <c r="I795" s="36">
        <v>1.51</v>
      </c>
    </row>
    <row r="796" spans="5:9">
      <c r="E796" s="35">
        <v>45134</v>
      </c>
      <c r="F796" s="35">
        <v>45257</v>
      </c>
      <c r="G796" s="36">
        <v>3.02</v>
      </c>
      <c r="H796" s="36">
        <v>0</v>
      </c>
      <c r="I796" s="36">
        <v>1.51</v>
      </c>
    </row>
    <row r="797" spans="5:9">
      <c r="E797" s="35">
        <v>45135</v>
      </c>
      <c r="F797" s="35">
        <v>45257</v>
      </c>
      <c r="G797" s="36">
        <v>3.02</v>
      </c>
      <c r="H797" s="36">
        <v>0</v>
      </c>
      <c r="I797" s="36">
        <v>1.51</v>
      </c>
    </row>
    <row r="798" spans="5:9">
      <c r="E798" s="35">
        <v>45136</v>
      </c>
      <c r="F798" s="35">
        <v>45257</v>
      </c>
      <c r="G798" s="36">
        <v>3.02</v>
      </c>
      <c r="H798" s="36">
        <v>0</v>
      </c>
      <c r="I798" s="36">
        <v>1.51</v>
      </c>
    </row>
    <row r="799" spans="5:9">
      <c r="E799" s="35">
        <v>45137</v>
      </c>
      <c r="F799" s="35">
        <v>45257</v>
      </c>
      <c r="G799" s="36">
        <v>3.02</v>
      </c>
      <c r="H799" s="36">
        <v>0</v>
      </c>
      <c r="I799" s="36">
        <v>1.51</v>
      </c>
    </row>
    <row r="800" spans="5:9">
      <c r="E800" s="35">
        <v>45138</v>
      </c>
      <c r="F800" s="35">
        <v>45257</v>
      </c>
      <c r="G800" s="36">
        <v>3.02</v>
      </c>
      <c r="H800" s="36">
        <v>0</v>
      </c>
      <c r="I800" s="36">
        <v>1.51</v>
      </c>
    </row>
    <row r="801" spans="5:9">
      <c r="E801" s="35">
        <v>45139</v>
      </c>
      <c r="F801" s="35">
        <v>45257</v>
      </c>
      <c r="G801" s="36">
        <v>3.02</v>
      </c>
      <c r="H801" s="36">
        <v>0</v>
      </c>
      <c r="I801" s="36">
        <v>1.51</v>
      </c>
    </row>
    <row r="802" spans="5:9">
      <c r="E802" s="35">
        <v>45140</v>
      </c>
      <c r="F802" s="35">
        <v>45257</v>
      </c>
      <c r="G802" s="36">
        <v>3.02</v>
      </c>
      <c r="H802" s="36">
        <v>0</v>
      </c>
      <c r="I802" s="36">
        <v>1.51</v>
      </c>
    </row>
    <row r="803" spans="5:9">
      <c r="E803" s="35">
        <v>45141</v>
      </c>
      <c r="F803" s="35">
        <v>45257</v>
      </c>
      <c r="G803" s="36">
        <v>3.02</v>
      </c>
      <c r="H803" s="36">
        <v>0</v>
      </c>
      <c r="I803" s="36">
        <v>1.51</v>
      </c>
    </row>
    <row r="804" spans="5:9">
      <c r="E804" s="35">
        <v>45142</v>
      </c>
      <c r="F804" s="35">
        <v>45257</v>
      </c>
      <c r="G804" s="36">
        <v>3.02</v>
      </c>
      <c r="H804" s="36">
        <v>0</v>
      </c>
      <c r="I804" s="36">
        <v>1.51</v>
      </c>
    </row>
    <row r="805" spans="5:9">
      <c r="E805" s="35">
        <v>45143</v>
      </c>
      <c r="F805" s="35">
        <v>45257</v>
      </c>
      <c r="G805" s="36">
        <v>3.02</v>
      </c>
      <c r="H805" s="36">
        <v>0</v>
      </c>
      <c r="I805" s="36">
        <v>1.51</v>
      </c>
    </row>
    <row r="806" spans="5:9">
      <c r="E806" s="35">
        <v>45144</v>
      </c>
      <c r="F806" s="35">
        <v>45257</v>
      </c>
      <c r="G806" s="36">
        <v>3.02</v>
      </c>
      <c r="H806" s="36">
        <v>0</v>
      </c>
      <c r="I806" s="36">
        <v>1.51</v>
      </c>
    </row>
    <row r="807" spans="5:9">
      <c r="E807" s="35">
        <v>45145</v>
      </c>
      <c r="F807" s="35">
        <v>45257</v>
      </c>
      <c r="G807" s="36">
        <v>3.02</v>
      </c>
      <c r="H807" s="36">
        <v>0</v>
      </c>
      <c r="I807" s="36">
        <v>1.51</v>
      </c>
    </row>
    <row r="808" spans="5:9">
      <c r="E808" s="35">
        <v>45146</v>
      </c>
      <c r="F808" s="35">
        <v>45257</v>
      </c>
      <c r="G808" s="36">
        <v>3.02</v>
      </c>
      <c r="H808" s="36">
        <v>0</v>
      </c>
      <c r="I808" s="36">
        <v>1.51</v>
      </c>
    </row>
    <row r="809" spans="5:9">
      <c r="E809" s="35">
        <v>45147</v>
      </c>
      <c r="F809" s="35">
        <v>45257</v>
      </c>
      <c r="G809" s="36">
        <v>3.02</v>
      </c>
      <c r="H809" s="36">
        <v>0</v>
      </c>
      <c r="I809" s="36">
        <v>1.51</v>
      </c>
    </row>
    <row r="810" spans="5:9">
      <c r="E810" s="35">
        <v>45148</v>
      </c>
      <c r="F810" s="35">
        <v>45257</v>
      </c>
      <c r="G810" s="36">
        <v>3.02</v>
      </c>
      <c r="H810" s="36">
        <v>0</v>
      </c>
      <c r="I810" s="36">
        <v>1.51</v>
      </c>
    </row>
    <row r="811" spans="5:9">
      <c r="E811" s="35">
        <v>45149</v>
      </c>
      <c r="F811" s="35">
        <v>45257</v>
      </c>
      <c r="G811" s="36">
        <v>3.02</v>
      </c>
      <c r="H811" s="36">
        <v>0</v>
      </c>
      <c r="I811" s="36">
        <v>1.51</v>
      </c>
    </row>
    <row r="812" spans="5:9">
      <c r="E812" s="35">
        <v>45150</v>
      </c>
      <c r="F812" s="35">
        <v>45257</v>
      </c>
      <c r="G812" s="36">
        <v>3.02</v>
      </c>
      <c r="H812" s="36">
        <v>0</v>
      </c>
      <c r="I812" s="36">
        <v>1.51</v>
      </c>
    </row>
    <row r="813" spans="5:9">
      <c r="E813" s="35">
        <v>45151</v>
      </c>
      <c r="F813" s="35">
        <v>45257</v>
      </c>
      <c r="G813" s="36">
        <v>3.02</v>
      </c>
      <c r="H813" s="36">
        <v>0</v>
      </c>
      <c r="I813" s="36">
        <v>1.51</v>
      </c>
    </row>
    <row r="814" spans="5:9">
      <c r="E814" s="35">
        <v>45152</v>
      </c>
      <c r="F814" s="35">
        <v>45257</v>
      </c>
      <c r="G814" s="36">
        <v>3.02</v>
      </c>
      <c r="H814" s="36">
        <v>0</v>
      </c>
      <c r="I814" s="36">
        <v>1.51</v>
      </c>
    </row>
    <row r="815" spans="5:9">
      <c r="E815" s="35">
        <v>45153</v>
      </c>
      <c r="F815" s="35">
        <v>45257</v>
      </c>
      <c r="G815" s="36">
        <v>3.02</v>
      </c>
      <c r="H815" s="36">
        <v>0</v>
      </c>
      <c r="I815" s="36">
        <v>1.51</v>
      </c>
    </row>
    <row r="816" spans="5:9">
      <c r="E816" s="35">
        <v>45154</v>
      </c>
      <c r="F816" s="35">
        <v>45257</v>
      </c>
      <c r="G816" s="36">
        <v>3.02</v>
      </c>
      <c r="H816" s="36">
        <v>0</v>
      </c>
      <c r="I816" s="36">
        <v>1.51</v>
      </c>
    </row>
    <row r="817" spans="5:9">
      <c r="E817" s="35">
        <v>45155</v>
      </c>
      <c r="F817" s="35">
        <v>45257</v>
      </c>
      <c r="G817" s="36">
        <v>3.02</v>
      </c>
      <c r="H817" s="36">
        <v>0</v>
      </c>
      <c r="I817" s="36">
        <v>1.51</v>
      </c>
    </row>
    <row r="818" spans="5:9">
      <c r="E818" s="35">
        <v>45156</v>
      </c>
      <c r="F818" s="35">
        <v>45257</v>
      </c>
      <c r="G818" s="36">
        <v>3.02</v>
      </c>
      <c r="H818" s="36">
        <v>0</v>
      </c>
      <c r="I818" s="36">
        <v>1.51</v>
      </c>
    </row>
    <row r="819" spans="5:9">
      <c r="E819" s="35">
        <v>45157</v>
      </c>
      <c r="F819" s="35">
        <v>45257</v>
      </c>
      <c r="G819" s="36">
        <v>3.02</v>
      </c>
      <c r="H819" s="36">
        <v>0</v>
      </c>
      <c r="I819" s="36">
        <v>1.51</v>
      </c>
    </row>
    <row r="820" spans="5:9">
      <c r="E820" s="35">
        <v>45158</v>
      </c>
      <c r="F820" s="35">
        <v>45257</v>
      </c>
      <c r="G820" s="36">
        <v>3.02</v>
      </c>
      <c r="H820" s="36">
        <v>0</v>
      </c>
      <c r="I820" s="36">
        <v>1.51</v>
      </c>
    </row>
    <row r="821" spans="5:9">
      <c r="E821" s="35">
        <v>45159</v>
      </c>
      <c r="F821" s="35">
        <v>45257</v>
      </c>
      <c r="G821" s="36">
        <v>3.02</v>
      </c>
      <c r="H821" s="36">
        <v>0</v>
      </c>
      <c r="I821" s="36">
        <v>1.51</v>
      </c>
    </row>
    <row r="822" spans="5:9">
      <c r="E822" s="35">
        <v>45160</v>
      </c>
      <c r="F822" s="35">
        <v>45257</v>
      </c>
      <c r="G822" s="36">
        <v>3.02</v>
      </c>
      <c r="H822" s="36">
        <v>0</v>
      </c>
      <c r="I822" s="36">
        <v>1.51</v>
      </c>
    </row>
    <row r="823" spans="5:9">
      <c r="E823" s="35">
        <v>45161</v>
      </c>
      <c r="F823" s="35">
        <v>45257</v>
      </c>
      <c r="G823" s="36">
        <v>3.02</v>
      </c>
      <c r="H823" s="36">
        <v>0</v>
      </c>
      <c r="I823" s="36">
        <v>1.51</v>
      </c>
    </row>
    <row r="824" spans="5:9">
      <c r="E824" s="35">
        <v>45162</v>
      </c>
      <c r="F824" s="35">
        <v>45257</v>
      </c>
      <c r="G824" s="36">
        <v>3.02</v>
      </c>
      <c r="H824" s="36">
        <v>0</v>
      </c>
      <c r="I824" s="36">
        <v>1.51</v>
      </c>
    </row>
    <row r="825" spans="5:9">
      <c r="E825" s="35">
        <v>45163</v>
      </c>
      <c r="F825" s="35">
        <v>45257</v>
      </c>
      <c r="G825" s="36">
        <v>3.02</v>
      </c>
      <c r="H825" s="36">
        <v>0</v>
      </c>
      <c r="I825" s="36">
        <v>1.51</v>
      </c>
    </row>
    <row r="826" spans="5:9">
      <c r="E826" s="35">
        <v>45164</v>
      </c>
      <c r="F826" s="35">
        <v>45257</v>
      </c>
      <c r="G826" s="36">
        <v>3.02</v>
      </c>
      <c r="H826" s="36">
        <v>0</v>
      </c>
      <c r="I826" s="36">
        <v>1.51</v>
      </c>
    </row>
    <row r="827" spans="5:9">
      <c r="E827" s="35">
        <v>45165</v>
      </c>
      <c r="F827" s="35">
        <v>45257</v>
      </c>
      <c r="G827" s="36">
        <v>3.02</v>
      </c>
      <c r="H827" s="36">
        <v>0</v>
      </c>
      <c r="I827" s="36">
        <v>1.51</v>
      </c>
    </row>
    <row r="828" spans="5:9">
      <c r="E828" s="35">
        <v>45166</v>
      </c>
      <c r="F828" s="35">
        <v>45257</v>
      </c>
      <c r="G828" s="36">
        <v>3.02</v>
      </c>
      <c r="H828" s="36">
        <v>0</v>
      </c>
      <c r="I828" s="36">
        <v>1.51</v>
      </c>
    </row>
    <row r="829" spans="5:9">
      <c r="E829" s="35">
        <v>45167</v>
      </c>
      <c r="F829" s="35">
        <v>45257</v>
      </c>
      <c r="G829" s="36">
        <v>3.02</v>
      </c>
      <c r="H829" s="36">
        <v>0</v>
      </c>
      <c r="I829" s="36">
        <v>1.51</v>
      </c>
    </row>
    <row r="830" spans="5:9">
      <c r="E830" s="35">
        <v>45168</v>
      </c>
      <c r="F830" s="35">
        <v>45257</v>
      </c>
      <c r="G830" s="36">
        <v>3.02</v>
      </c>
      <c r="H830" s="36">
        <v>0</v>
      </c>
      <c r="I830" s="36">
        <v>1.51</v>
      </c>
    </row>
    <row r="831" spans="5:9">
      <c r="E831" s="35">
        <v>45169</v>
      </c>
      <c r="F831" s="35">
        <v>45257</v>
      </c>
      <c r="G831" s="36">
        <v>3.02</v>
      </c>
      <c r="H831" s="36">
        <v>0</v>
      </c>
      <c r="I831" s="36">
        <v>1.51</v>
      </c>
    </row>
    <row r="832" spans="5:9">
      <c r="E832" s="35">
        <v>45170</v>
      </c>
      <c r="F832" s="35">
        <v>45257</v>
      </c>
      <c r="G832" s="36">
        <v>3.02</v>
      </c>
      <c r="H832" s="36">
        <v>0</v>
      </c>
      <c r="I832" s="36">
        <v>1.51</v>
      </c>
    </row>
    <row r="833" spans="5:9">
      <c r="E833" s="35">
        <v>45171</v>
      </c>
      <c r="F833" s="35">
        <v>45257</v>
      </c>
      <c r="G833" s="36">
        <v>3.02</v>
      </c>
      <c r="H833" s="36">
        <v>0</v>
      </c>
      <c r="I833" s="36">
        <v>1.51</v>
      </c>
    </row>
    <row r="834" spans="5:9">
      <c r="E834" s="35">
        <v>45172</v>
      </c>
      <c r="F834" s="35">
        <v>45257</v>
      </c>
      <c r="G834" s="36">
        <v>3.02</v>
      </c>
      <c r="H834" s="36">
        <v>0</v>
      </c>
      <c r="I834" s="36">
        <v>1.51</v>
      </c>
    </row>
    <row r="835" spans="5:9">
      <c r="E835" s="35">
        <v>45173</v>
      </c>
      <c r="F835" s="35">
        <v>45257</v>
      </c>
      <c r="G835" s="36">
        <v>3.02</v>
      </c>
      <c r="H835" s="36">
        <v>0</v>
      </c>
      <c r="I835" s="36">
        <v>1.51</v>
      </c>
    </row>
    <row r="836" spans="5:9">
      <c r="E836" s="35">
        <v>45174</v>
      </c>
      <c r="F836" s="35">
        <v>45257</v>
      </c>
      <c r="G836" s="36">
        <v>3.02</v>
      </c>
      <c r="H836" s="36">
        <v>0</v>
      </c>
      <c r="I836" s="36">
        <v>1.51</v>
      </c>
    </row>
    <row r="837" spans="5:9">
      <c r="E837" s="35">
        <v>45175</v>
      </c>
      <c r="F837" s="35">
        <v>45257</v>
      </c>
      <c r="G837" s="36">
        <v>3.02</v>
      </c>
      <c r="H837" s="36">
        <v>0</v>
      </c>
      <c r="I837" s="36">
        <v>1.51</v>
      </c>
    </row>
    <row r="838" spans="5:9">
      <c r="E838" s="35">
        <v>45176</v>
      </c>
      <c r="F838" s="35">
        <v>45257</v>
      </c>
      <c r="G838" s="36">
        <v>3.02</v>
      </c>
      <c r="H838" s="36">
        <v>0</v>
      </c>
      <c r="I838" s="36">
        <v>1.51</v>
      </c>
    </row>
    <row r="839" spans="5:9">
      <c r="E839" s="35">
        <v>45177</v>
      </c>
      <c r="F839" s="35">
        <v>45257</v>
      </c>
      <c r="G839" s="36">
        <v>3.02</v>
      </c>
      <c r="H839" s="36">
        <v>0</v>
      </c>
      <c r="I839" s="36">
        <v>1.51</v>
      </c>
    </row>
    <row r="840" spans="5:9">
      <c r="E840" s="35">
        <v>45178</v>
      </c>
      <c r="F840" s="35">
        <v>45257</v>
      </c>
      <c r="G840" s="36">
        <v>3.02</v>
      </c>
      <c r="H840" s="36">
        <v>0</v>
      </c>
      <c r="I840" s="36">
        <v>1.51</v>
      </c>
    </row>
    <row r="841" spans="5:9">
      <c r="E841" s="35">
        <v>45179</v>
      </c>
      <c r="F841" s="35">
        <v>45257</v>
      </c>
      <c r="G841" s="36">
        <v>3.02</v>
      </c>
      <c r="H841" s="36">
        <v>0</v>
      </c>
      <c r="I841" s="36">
        <v>1.51</v>
      </c>
    </row>
    <row r="842" spans="5:9">
      <c r="E842" s="35">
        <v>45180</v>
      </c>
      <c r="F842" s="35">
        <v>45257</v>
      </c>
      <c r="G842" s="36">
        <v>3.02</v>
      </c>
      <c r="H842" s="36">
        <v>0</v>
      </c>
      <c r="I842" s="36">
        <v>1.51</v>
      </c>
    </row>
    <row r="843" spans="5:9">
      <c r="E843" s="35">
        <v>45181</v>
      </c>
      <c r="F843" s="35">
        <v>45257</v>
      </c>
      <c r="G843" s="36">
        <v>3.02</v>
      </c>
      <c r="H843" s="36">
        <v>0</v>
      </c>
      <c r="I843" s="36">
        <v>1.51</v>
      </c>
    </row>
    <row r="844" spans="5:9">
      <c r="E844" s="35">
        <v>45182</v>
      </c>
      <c r="F844" s="35">
        <v>45257</v>
      </c>
      <c r="G844" s="36">
        <v>3.02</v>
      </c>
      <c r="H844" s="36">
        <v>0</v>
      </c>
      <c r="I844" s="36">
        <v>1.51</v>
      </c>
    </row>
    <row r="845" spans="5:9">
      <c r="E845" s="35">
        <v>45183</v>
      </c>
      <c r="F845" s="35">
        <v>45257</v>
      </c>
      <c r="G845" s="36">
        <v>3.02</v>
      </c>
      <c r="H845" s="36">
        <v>0</v>
      </c>
      <c r="I845" s="36">
        <v>1.51</v>
      </c>
    </row>
    <row r="846" spans="5:9">
      <c r="E846" s="35">
        <v>45184</v>
      </c>
      <c r="F846" s="35">
        <v>45257</v>
      </c>
      <c r="G846" s="36">
        <v>3.02</v>
      </c>
      <c r="H846" s="36">
        <v>0</v>
      </c>
      <c r="I846" s="36">
        <v>1.51</v>
      </c>
    </row>
    <row r="847" spans="5:9">
      <c r="E847" s="35">
        <v>45185</v>
      </c>
      <c r="F847" s="35">
        <v>45257</v>
      </c>
      <c r="G847" s="36">
        <v>3.02</v>
      </c>
      <c r="H847" s="36">
        <v>0</v>
      </c>
      <c r="I847" s="36">
        <v>1.51</v>
      </c>
    </row>
    <row r="848" spans="5:9">
      <c r="E848" s="35">
        <v>45186</v>
      </c>
      <c r="F848" s="35">
        <v>45257</v>
      </c>
      <c r="G848" s="36">
        <v>3.02</v>
      </c>
      <c r="H848" s="36">
        <v>0</v>
      </c>
      <c r="I848" s="36">
        <v>1.51</v>
      </c>
    </row>
    <row r="849" spans="5:9">
      <c r="E849" s="35">
        <v>45187</v>
      </c>
      <c r="F849" s="35">
        <v>45257</v>
      </c>
      <c r="G849" s="36">
        <v>3.02</v>
      </c>
      <c r="H849" s="36">
        <v>0</v>
      </c>
      <c r="I849" s="36">
        <v>1.51</v>
      </c>
    </row>
    <row r="850" spans="5:9">
      <c r="E850" s="35">
        <v>45188</v>
      </c>
      <c r="F850" s="35">
        <v>45257</v>
      </c>
      <c r="G850" s="36">
        <v>3.02</v>
      </c>
      <c r="H850" s="36">
        <v>0</v>
      </c>
      <c r="I850" s="36">
        <v>1.51</v>
      </c>
    </row>
    <row r="851" spans="5:9">
      <c r="E851" s="35">
        <v>45189</v>
      </c>
      <c r="F851" s="35">
        <v>45257</v>
      </c>
      <c r="G851" s="36">
        <v>3.02</v>
      </c>
      <c r="H851" s="36">
        <v>0</v>
      </c>
      <c r="I851" s="36">
        <v>1.51</v>
      </c>
    </row>
    <row r="852" spans="5:9">
      <c r="E852" s="35">
        <v>45190</v>
      </c>
      <c r="F852" s="35">
        <v>45257</v>
      </c>
      <c r="G852" s="36">
        <v>3.02</v>
      </c>
      <c r="H852" s="36">
        <v>0</v>
      </c>
      <c r="I852" s="36">
        <v>1.51</v>
      </c>
    </row>
    <row r="853" spans="5:9">
      <c r="E853" s="35">
        <v>45191</v>
      </c>
      <c r="F853" s="35">
        <v>45257</v>
      </c>
      <c r="G853" s="36">
        <v>3.02</v>
      </c>
      <c r="H853" s="36">
        <v>0</v>
      </c>
      <c r="I853" s="36">
        <v>1.51</v>
      </c>
    </row>
    <row r="854" spans="5:9">
      <c r="E854" s="35">
        <v>45192</v>
      </c>
      <c r="F854" s="35">
        <v>45257</v>
      </c>
      <c r="G854" s="36">
        <v>3.02</v>
      </c>
      <c r="H854" s="36">
        <v>0</v>
      </c>
      <c r="I854" s="36">
        <v>1.51</v>
      </c>
    </row>
    <row r="855" spans="5:9">
      <c r="E855" s="35">
        <v>45193</v>
      </c>
      <c r="F855" s="35">
        <v>45257</v>
      </c>
      <c r="G855" s="36">
        <v>3.02</v>
      </c>
      <c r="H855" s="36">
        <v>0</v>
      </c>
      <c r="I855" s="36">
        <v>1.51</v>
      </c>
    </row>
    <row r="856" spans="5:9">
      <c r="E856" s="35">
        <v>45194</v>
      </c>
      <c r="F856" s="35">
        <v>45257</v>
      </c>
      <c r="G856" s="36">
        <v>3.02</v>
      </c>
      <c r="H856" s="36">
        <v>0</v>
      </c>
      <c r="I856" s="36">
        <v>1.51</v>
      </c>
    </row>
    <row r="857" spans="5:9">
      <c r="E857" s="35">
        <v>45195</v>
      </c>
      <c r="F857" s="35">
        <v>45257</v>
      </c>
      <c r="G857" s="36">
        <v>3.02</v>
      </c>
      <c r="H857" s="36">
        <v>0</v>
      </c>
      <c r="I857" s="36">
        <v>1.51</v>
      </c>
    </row>
    <row r="858" spans="5:9">
      <c r="E858" s="35">
        <v>45196</v>
      </c>
      <c r="F858" s="35">
        <v>45257</v>
      </c>
      <c r="G858" s="36">
        <v>3.02</v>
      </c>
      <c r="H858" s="36">
        <v>0</v>
      </c>
      <c r="I858" s="36">
        <v>1.51</v>
      </c>
    </row>
    <row r="859" spans="5:9">
      <c r="E859" s="35">
        <v>45197</v>
      </c>
      <c r="F859" s="35">
        <v>45257</v>
      </c>
      <c r="G859" s="36">
        <v>3.02</v>
      </c>
      <c r="H859" s="36">
        <v>0</v>
      </c>
      <c r="I859" s="36">
        <v>1.51</v>
      </c>
    </row>
    <row r="860" spans="5:9">
      <c r="E860" s="35">
        <v>45198</v>
      </c>
      <c r="F860" s="35">
        <v>45257</v>
      </c>
      <c r="G860" s="36">
        <v>3.02</v>
      </c>
      <c r="H860" s="36">
        <v>0</v>
      </c>
      <c r="I860" s="36">
        <v>1.51</v>
      </c>
    </row>
    <row r="861" spans="5:9">
      <c r="E861" s="35">
        <v>45199</v>
      </c>
      <c r="F861" s="35">
        <v>45257</v>
      </c>
      <c r="G861" s="36">
        <v>3.02</v>
      </c>
      <c r="H861" s="36">
        <v>0</v>
      </c>
      <c r="I861" s="36">
        <v>1.51</v>
      </c>
    </row>
    <row r="862" spans="5:9">
      <c r="E862" s="35">
        <v>45200</v>
      </c>
      <c r="F862" s="35">
        <v>45257</v>
      </c>
      <c r="G862" s="36">
        <v>3.02</v>
      </c>
      <c r="H862" s="36">
        <v>0</v>
      </c>
      <c r="I862" s="36">
        <v>1.51</v>
      </c>
    </row>
    <row r="863" spans="5:9">
      <c r="E863" s="35">
        <v>45201</v>
      </c>
      <c r="F863" s="35">
        <v>45257</v>
      </c>
      <c r="G863" s="36">
        <v>3.02</v>
      </c>
      <c r="H863" s="36">
        <v>0</v>
      </c>
      <c r="I863" s="36">
        <v>1.51</v>
      </c>
    </row>
    <row r="864" spans="5:9">
      <c r="E864" s="35">
        <v>45202</v>
      </c>
      <c r="F864" s="35">
        <v>45257</v>
      </c>
      <c r="G864" s="36">
        <v>3.02</v>
      </c>
      <c r="H864" s="36">
        <v>0</v>
      </c>
      <c r="I864" s="36">
        <v>1.51</v>
      </c>
    </row>
    <row r="865" spans="5:9">
      <c r="E865" s="35">
        <v>45203</v>
      </c>
      <c r="F865" s="35">
        <v>45257</v>
      </c>
      <c r="G865" s="36">
        <v>3.02</v>
      </c>
      <c r="H865" s="36">
        <v>0</v>
      </c>
      <c r="I865" s="36">
        <v>1.51</v>
      </c>
    </row>
    <row r="866" spans="5:9">
      <c r="E866" s="35">
        <v>45204</v>
      </c>
      <c r="F866" s="35">
        <v>45257</v>
      </c>
      <c r="G866" s="36">
        <v>3.02</v>
      </c>
      <c r="H866" s="36">
        <v>0</v>
      </c>
      <c r="I866" s="36">
        <v>1.51</v>
      </c>
    </row>
    <row r="867" spans="5:9">
      <c r="E867" s="35">
        <v>45205</v>
      </c>
      <c r="F867" s="35">
        <v>45257</v>
      </c>
      <c r="G867" s="36">
        <v>3.02</v>
      </c>
      <c r="H867" s="36">
        <v>0</v>
      </c>
      <c r="I867" s="36">
        <v>1.51</v>
      </c>
    </row>
    <row r="868" spans="5:9">
      <c r="E868" s="35">
        <v>45206</v>
      </c>
      <c r="F868" s="35">
        <v>45257</v>
      </c>
      <c r="G868" s="36">
        <v>3.02</v>
      </c>
      <c r="H868" s="36">
        <v>0</v>
      </c>
      <c r="I868" s="36">
        <v>1.51</v>
      </c>
    </row>
    <row r="869" spans="5:9">
      <c r="E869" s="35">
        <v>45207</v>
      </c>
      <c r="F869" s="35">
        <v>45257</v>
      </c>
      <c r="G869" s="36">
        <v>3.02</v>
      </c>
      <c r="H869" s="36">
        <v>0</v>
      </c>
      <c r="I869" s="36">
        <v>1.51</v>
      </c>
    </row>
    <row r="870" spans="5:9">
      <c r="E870" s="35">
        <v>45208</v>
      </c>
      <c r="F870" s="35">
        <v>45257</v>
      </c>
      <c r="G870" s="36">
        <v>3.02</v>
      </c>
      <c r="H870" s="36">
        <v>0</v>
      </c>
      <c r="I870" s="36">
        <v>1.51</v>
      </c>
    </row>
    <row r="871" spans="5:9">
      <c r="E871" s="35">
        <v>45209</v>
      </c>
      <c r="F871" s="35">
        <v>45257</v>
      </c>
      <c r="G871" s="36">
        <v>3.02</v>
      </c>
      <c r="H871" s="36">
        <v>0</v>
      </c>
      <c r="I871" s="36">
        <v>1.51</v>
      </c>
    </row>
    <row r="872" spans="5:9">
      <c r="E872" s="35">
        <v>45210</v>
      </c>
      <c r="F872" s="35">
        <v>45257</v>
      </c>
      <c r="G872" s="36">
        <v>3.02</v>
      </c>
      <c r="H872" s="36">
        <v>0</v>
      </c>
      <c r="I872" s="36">
        <v>1.51</v>
      </c>
    </row>
    <row r="873" spans="5:9">
      <c r="E873" s="35">
        <v>45211</v>
      </c>
      <c r="F873" s="35">
        <v>45257</v>
      </c>
      <c r="G873" s="36">
        <v>3.02</v>
      </c>
      <c r="H873" s="36">
        <v>0</v>
      </c>
      <c r="I873" s="36">
        <v>1.51</v>
      </c>
    </row>
    <row r="874" spans="5:9">
      <c r="E874" s="35">
        <v>45212</v>
      </c>
      <c r="F874" s="35">
        <v>45257</v>
      </c>
      <c r="G874" s="36">
        <v>3.02</v>
      </c>
      <c r="H874" s="36">
        <v>0</v>
      </c>
      <c r="I874" s="36">
        <v>1.51</v>
      </c>
    </row>
    <row r="875" spans="5:9">
      <c r="E875" s="35">
        <v>45213</v>
      </c>
      <c r="F875" s="35">
        <v>45257</v>
      </c>
      <c r="G875" s="36">
        <v>3.02</v>
      </c>
      <c r="H875" s="36">
        <v>0</v>
      </c>
      <c r="I875" s="36">
        <v>1.51</v>
      </c>
    </row>
    <row r="876" spans="5:9">
      <c r="E876" s="35">
        <v>45214</v>
      </c>
      <c r="F876" s="35">
        <v>45257</v>
      </c>
      <c r="G876" s="36">
        <v>3.02</v>
      </c>
      <c r="H876" s="36">
        <v>0</v>
      </c>
      <c r="I876" s="36">
        <v>1.51</v>
      </c>
    </row>
    <row r="877" spans="5:9">
      <c r="E877" s="35">
        <v>45215</v>
      </c>
      <c r="F877" s="35">
        <v>45257</v>
      </c>
      <c r="G877" s="36">
        <v>3.02</v>
      </c>
      <c r="H877" s="36">
        <v>0</v>
      </c>
      <c r="I877" s="36">
        <v>1.51</v>
      </c>
    </row>
    <row r="878" spans="5:9">
      <c r="E878" s="35">
        <v>45216</v>
      </c>
      <c r="F878" s="35">
        <v>45257</v>
      </c>
      <c r="G878" s="36">
        <v>3.02</v>
      </c>
      <c r="H878" s="36">
        <v>0</v>
      </c>
      <c r="I878" s="36">
        <v>1.51</v>
      </c>
    </row>
    <row r="879" spans="5:9">
      <c r="E879" s="35">
        <v>45217</v>
      </c>
      <c r="F879" s="35">
        <v>45257</v>
      </c>
      <c r="G879" s="36">
        <v>3.02</v>
      </c>
      <c r="H879" s="36">
        <v>0</v>
      </c>
      <c r="I879" s="36">
        <v>1.51</v>
      </c>
    </row>
    <row r="880" spans="5:9">
      <c r="E880" s="35">
        <v>45218</v>
      </c>
      <c r="F880" s="35">
        <v>45257</v>
      </c>
      <c r="G880" s="36">
        <v>3.02</v>
      </c>
      <c r="H880" s="36">
        <v>0</v>
      </c>
      <c r="I880" s="36">
        <v>1.51</v>
      </c>
    </row>
    <row r="881" spans="5:9">
      <c r="E881" s="35">
        <v>45219</v>
      </c>
      <c r="F881" s="35">
        <v>45257</v>
      </c>
      <c r="G881" s="36">
        <v>3.02</v>
      </c>
      <c r="H881" s="36">
        <v>0</v>
      </c>
      <c r="I881" s="36">
        <v>1.51</v>
      </c>
    </row>
    <row r="882" spans="5:9">
      <c r="E882" s="35">
        <v>45220</v>
      </c>
      <c r="F882" s="35">
        <v>45257</v>
      </c>
      <c r="G882" s="36">
        <v>3.02</v>
      </c>
      <c r="H882" s="36">
        <v>0</v>
      </c>
      <c r="I882" s="36">
        <v>1.51</v>
      </c>
    </row>
    <row r="883" spans="5:9">
      <c r="E883" s="35">
        <v>45221</v>
      </c>
      <c r="F883" s="35">
        <v>45257</v>
      </c>
      <c r="G883" s="36">
        <v>3.02</v>
      </c>
      <c r="H883" s="36">
        <v>0</v>
      </c>
      <c r="I883" s="36">
        <v>1.51</v>
      </c>
    </row>
    <row r="884" spans="5:9">
      <c r="E884" s="35">
        <v>45222</v>
      </c>
      <c r="F884" s="35">
        <v>45257</v>
      </c>
      <c r="G884" s="36">
        <v>3.02</v>
      </c>
      <c r="H884" s="36">
        <v>0</v>
      </c>
      <c r="I884" s="36">
        <v>1.51</v>
      </c>
    </row>
    <row r="885" spans="5:9">
      <c r="E885" s="35">
        <v>45223</v>
      </c>
      <c r="F885" s="35">
        <v>45257</v>
      </c>
      <c r="G885" s="36">
        <v>3.02</v>
      </c>
      <c r="H885" s="36">
        <v>0</v>
      </c>
      <c r="I885" s="36">
        <v>1.51</v>
      </c>
    </row>
    <row r="886" spans="5:9">
      <c r="E886" s="35">
        <v>45224</v>
      </c>
      <c r="F886" s="35">
        <v>45257</v>
      </c>
      <c r="G886" s="36">
        <v>3.02</v>
      </c>
      <c r="H886" s="36">
        <v>0</v>
      </c>
      <c r="I886" s="36">
        <v>1.51</v>
      </c>
    </row>
    <row r="887" spans="5:9">
      <c r="E887" s="35">
        <v>45225</v>
      </c>
      <c r="F887" s="35">
        <v>45257</v>
      </c>
      <c r="G887" s="36">
        <v>3.02</v>
      </c>
      <c r="H887" s="36">
        <v>0</v>
      </c>
      <c r="I887" s="36">
        <v>1.51</v>
      </c>
    </row>
    <row r="888" spans="5:9">
      <c r="E888" s="35">
        <v>45226</v>
      </c>
      <c r="F888" s="35">
        <v>45257</v>
      </c>
      <c r="G888" s="36">
        <v>3.02</v>
      </c>
      <c r="H888" s="36">
        <v>0</v>
      </c>
      <c r="I888" s="36">
        <v>1.51</v>
      </c>
    </row>
    <row r="889" spans="5:9">
      <c r="E889" s="35">
        <v>45227</v>
      </c>
      <c r="F889" s="35">
        <v>45257</v>
      </c>
      <c r="G889" s="36">
        <v>3.02</v>
      </c>
      <c r="H889" s="36">
        <v>0</v>
      </c>
      <c r="I889" s="36">
        <v>1.51</v>
      </c>
    </row>
    <row r="890" spans="5:9">
      <c r="E890" s="35">
        <v>45228</v>
      </c>
      <c r="F890" s="35">
        <v>45257</v>
      </c>
      <c r="G890" s="36">
        <v>3.02</v>
      </c>
      <c r="H890" s="36">
        <v>0</v>
      </c>
      <c r="I890" s="36">
        <v>1.51</v>
      </c>
    </row>
    <row r="891" spans="5:9">
      <c r="E891" s="35">
        <v>45229</v>
      </c>
      <c r="F891" s="35">
        <v>45257</v>
      </c>
      <c r="G891" s="36">
        <v>3.02</v>
      </c>
      <c r="H891" s="36">
        <v>0</v>
      </c>
      <c r="I891" s="36">
        <v>1.51</v>
      </c>
    </row>
    <row r="892" spans="5:9">
      <c r="E892" s="35">
        <v>45230</v>
      </c>
      <c r="F892" s="35">
        <v>45257</v>
      </c>
      <c r="G892" s="36">
        <v>3.02</v>
      </c>
      <c r="H892" s="36">
        <v>0</v>
      </c>
      <c r="I892" s="36">
        <v>1.51</v>
      </c>
    </row>
    <row r="893" spans="5:9">
      <c r="E893" s="35">
        <v>45231</v>
      </c>
      <c r="F893" s="35">
        <v>45257</v>
      </c>
      <c r="G893" s="36">
        <v>3.02</v>
      </c>
      <c r="H893" s="36">
        <v>0</v>
      </c>
      <c r="I893" s="36">
        <v>1.51</v>
      </c>
    </row>
    <row r="894" spans="5:9">
      <c r="E894" s="35">
        <v>45232</v>
      </c>
      <c r="F894" s="35">
        <v>45257</v>
      </c>
      <c r="G894" s="36">
        <v>3.02</v>
      </c>
      <c r="H894" s="36">
        <v>0</v>
      </c>
      <c r="I894" s="36">
        <v>1.51</v>
      </c>
    </row>
    <row r="895" spans="5:9">
      <c r="E895" s="35">
        <v>45233</v>
      </c>
      <c r="F895" s="35">
        <v>45257</v>
      </c>
      <c r="G895" s="36">
        <v>3.02</v>
      </c>
      <c r="H895" s="36">
        <v>0</v>
      </c>
      <c r="I895" s="36">
        <v>1.51</v>
      </c>
    </row>
    <row r="896" spans="5:9">
      <c r="E896" s="35">
        <v>45234</v>
      </c>
      <c r="F896" s="35">
        <v>45257</v>
      </c>
      <c r="G896" s="36">
        <v>3.02</v>
      </c>
      <c r="H896" s="36">
        <v>0</v>
      </c>
      <c r="I896" s="36">
        <v>1.51</v>
      </c>
    </row>
    <row r="897" spans="5:9">
      <c r="E897" s="35">
        <v>45235</v>
      </c>
      <c r="F897" s="35">
        <v>45257</v>
      </c>
      <c r="G897" s="36">
        <v>3.02</v>
      </c>
      <c r="H897" s="36">
        <v>0</v>
      </c>
      <c r="I897" s="36">
        <v>1.51</v>
      </c>
    </row>
    <row r="898" spans="5:9">
      <c r="E898" s="35">
        <v>45236</v>
      </c>
      <c r="F898" s="35">
        <v>45257</v>
      </c>
      <c r="G898" s="36">
        <v>3.02</v>
      </c>
      <c r="H898" s="36">
        <v>0</v>
      </c>
      <c r="I898" s="36">
        <v>1.51</v>
      </c>
    </row>
    <row r="899" spans="5:9">
      <c r="E899" s="35">
        <v>45237</v>
      </c>
      <c r="F899" s="35">
        <v>45257</v>
      </c>
      <c r="G899" s="36">
        <v>3.02</v>
      </c>
      <c r="H899" s="36">
        <v>0</v>
      </c>
      <c r="I899" s="36">
        <v>1.51</v>
      </c>
    </row>
    <row r="900" spans="5:9">
      <c r="E900" s="35">
        <v>45238</v>
      </c>
      <c r="F900" s="35">
        <v>45257</v>
      </c>
      <c r="G900" s="36">
        <v>3.02</v>
      </c>
      <c r="H900" s="36">
        <v>0</v>
      </c>
      <c r="I900" s="36">
        <v>1.51</v>
      </c>
    </row>
    <row r="901" spans="5:9">
      <c r="E901" s="35">
        <v>45239</v>
      </c>
      <c r="F901" s="35">
        <v>45257</v>
      </c>
      <c r="G901" s="36">
        <v>3.02</v>
      </c>
      <c r="H901" s="36">
        <v>0</v>
      </c>
      <c r="I901" s="36">
        <v>1.51</v>
      </c>
    </row>
    <row r="902" spans="5:9">
      <c r="E902" s="35">
        <v>45240</v>
      </c>
      <c r="F902" s="35">
        <v>45257</v>
      </c>
      <c r="G902" s="36">
        <v>3.02</v>
      </c>
      <c r="H902" s="36">
        <v>0</v>
      </c>
      <c r="I902" s="36">
        <v>1.51</v>
      </c>
    </row>
    <row r="903" spans="5:9">
      <c r="E903" s="35">
        <v>45241</v>
      </c>
      <c r="F903" s="35">
        <v>45257</v>
      </c>
      <c r="G903" s="36">
        <v>3.02</v>
      </c>
      <c r="H903" s="36">
        <v>0</v>
      </c>
      <c r="I903" s="36">
        <v>1.51</v>
      </c>
    </row>
    <row r="904" spans="5:9">
      <c r="E904" s="35">
        <v>45242</v>
      </c>
      <c r="F904" s="35">
        <v>45257</v>
      </c>
      <c r="G904" s="36">
        <v>3.02</v>
      </c>
      <c r="H904" s="36">
        <v>0</v>
      </c>
      <c r="I904" s="36">
        <v>1.51</v>
      </c>
    </row>
    <row r="905" spans="5:9">
      <c r="E905" s="35">
        <v>45243</v>
      </c>
      <c r="F905" s="35">
        <v>45257</v>
      </c>
      <c r="G905" s="36">
        <v>3.02</v>
      </c>
      <c r="H905" s="36">
        <v>0</v>
      </c>
      <c r="I905" s="36">
        <v>1.51</v>
      </c>
    </row>
    <row r="906" spans="5:9">
      <c r="E906" s="35">
        <v>45244</v>
      </c>
      <c r="F906" s="35">
        <v>45257</v>
      </c>
      <c r="G906" s="36">
        <v>3.02</v>
      </c>
      <c r="H906" s="36">
        <v>0</v>
      </c>
      <c r="I906" s="36">
        <v>1.51</v>
      </c>
    </row>
    <row r="907" spans="5:9">
      <c r="E907" s="35">
        <v>45245</v>
      </c>
      <c r="F907" s="35">
        <v>45257</v>
      </c>
      <c r="G907" s="36">
        <v>3.02</v>
      </c>
      <c r="H907" s="36">
        <v>0</v>
      </c>
      <c r="I907" s="36">
        <v>1.51</v>
      </c>
    </row>
    <row r="908" spans="5:9">
      <c r="E908" s="35">
        <v>45246</v>
      </c>
      <c r="F908" s="35">
        <v>45257</v>
      </c>
      <c r="G908" s="36">
        <v>3.02</v>
      </c>
      <c r="H908" s="36">
        <v>0</v>
      </c>
      <c r="I908" s="36">
        <v>1.51</v>
      </c>
    </row>
    <row r="909" spans="5:9">
      <c r="E909" s="35">
        <v>45247</v>
      </c>
      <c r="F909" s="35">
        <v>45257</v>
      </c>
      <c r="G909" s="36">
        <v>3.02</v>
      </c>
      <c r="H909" s="36">
        <v>0</v>
      </c>
      <c r="I909" s="36">
        <v>1.51</v>
      </c>
    </row>
    <row r="910" spans="5:9">
      <c r="E910" s="35">
        <v>45248</v>
      </c>
      <c r="F910" s="35">
        <v>45257</v>
      </c>
      <c r="G910" s="36">
        <v>3.02</v>
      </c>
      <c r="H910" s="36">
        <v>0</v>
      </c>
      <c r="I910" s="36">
        <v>1.51</v>
      </c>
    </row>
    <row r="911" spans="5:9">
      <c r="E911" s="35">
        <v>45249</v>
      </c>
      <c r="F911" s="35">
        <v>45257</v>
      </c>
      <c r="G911" s="36">
        <v>3.02</v>
      </c>
      <c r="H911" s="36">
        <v>0</v>
      </c>
      <c r="I911" s="36">
        <v>1.51</v>
      </c>
    </row>
    <row r="912" spans="5:9">
      <c r="E912" s="35">
        <v>45250</v>
      </c>
      <c r="F912" s="35">
        <v>45257</v>
      </c>
      <c r="G912" s="36">
        <v>3.02</v>
      </c>
      <c r="H912" s="36">
        <v>0</v>
      </c>
      <c r="I912" s="36">
        <v>1.51</v>
      </c>
    </row>
    <row r="913" spans="5:9">
      <c r="E913" s="35">
        <v>45251</v>
      </c>
      <c r="F913" s="35">
        <v>45257</v>
      </c>
      <c r="G913" s="36">
        <v>3.02</v>
      </c>
      <c r="H913" s="36">
        <v>0</v>
      </c>
      <c r="I913" s="36">
        <v>1.51</v>
      </c>
    </row>
    <row r="914" spans="5:9">
      <c r="E914" s="35">
        <v>45252</v>
      </c>
      <c r="F914" s="35">
        <v>45257</v>
      </c>
      <c r="G914" s="36">
        <v>3.02</v>
      </c>
      <c r="H914" s="36">
        <v>0</v>
      </c>
      <c r="I914" s="36">
        <v>1.51</v>
      </c>
    </row>
    <row r="915" spans="5:9">
      <c r="E915" s="35">
        <v>45253</v>
      </c>
      <c r="F915" s="35">
        <v>45257</v>
      </c>
      <c r="G915" s="36">
        <v>3.02</v>
      </c>
      <c r="H915" s="36">
        <v>0</v>
      </c>
      <c r="I915" s="36">
        <v>1.51</v>
      </c>
    </row>
    <row r="916" spans="5:9">
      <c r="E916" s="35">
        <v>45254</v>
      </c>
      <c r="F916" s="35">
        <v>45257</v>
      </c>
      <c r="G916" s="36">
        <v>3.02</v>
      </c>
      <c r="H916" s="36">
        <v>0</v>
      </c>
      <c r="I916" s="36">
        <v>1.51</v>
      </c>
    </row>
    <row r="917" spans="5:9">
      <c r="E917" s="35">
        <v>45255</v>
      </c>
      <c r="F917" s="35">
        <v>45257</v>
      </c>
      <c r="G917" s="36">
        <v>3.02</v>
      </c>
      <c r="H917" s="36">
        <v>0</v>
      </c>
      <c r="I917" s="36">
        <v>1.51</v>
      </c>
    </row>
    <row r="918" spans="5:9">
      <c r="E918" s="35">
        <v>45256</v>
      </c>
      <c r="F918" s="35">
        <v>45257</v>
      </c>
      <c r="G918" s="36">
        <v>3.02</v>
      </c>
      <c r="H918" s="36">
        <v>0</v>
      </c>
      <c r="I918" s="36">
        <v>1.51</v>
      </c>
    </row>
    <row r="919" spans="5:9">
      <c r="E919" s="35">
        <v>45257</v>
      </c>
      <c r="F919" s="35">
        <v>45439</v>
      </c>
      <c r="G919" s="36">
        <v>3.02</v>
      </c>
      <c r="H919" s="36">
        <v>0</v>
      </c>
      <c r="I919" s="36">
        <v>1.51</v>
      </c>
    </row>
    <row r="920" spans="5:9">
      <c r="E920" s="35">
        <v>45258</v>
      </c>
      <c r="F920" s="35">
        <v>45439</v>
      </c>
      <c r="G920" s="36">
        <v>3.02</v>
      </c>
      <c r="H920" s="36">
        <v>0</v>
      </c>
      <c r="I920" s="36">
        <v>1.51</v>
      </c>
    </row>
    <row r="921" spans="5:9">
      <c r="E921" s="35">
        <v>45259</v>
      </c>
      <c r="F921" s="35">
        <v>45439</v>
      </c>
      <c r="G921" s="36">
        <v>3.02</v>
      </c>
      <c r="H921" s="36">
        <v>0</v>
      </c>
      <c r="I921" s="36">
        <v>1.51</v>
      </c>
    </row>
    <row r="922" spans="5:9">
      <c r="E922" s="35">
        <v>45260</v>
      </c>
      <c r="F922" s="35">
        <v>45439</v>
      </c>
      <c r="G922" s="36">
        <v>3.02</v>
      </c>
      <c r="H922" s="36">
        <v>0</v>
      </c>
      <c r="I922" s="36">
        <v>1.51</v>
      </c>
    </row>
    <row r="923" spans="5:9">
      <c r="E923" s="35">
        <v>45261</v>
      </c>
      <c r="F923" s="35">
        <v>45439</v>
      </c>
      <c r="G923" s="36">
        <v>3.02</v>
      </c>
      <c r="H923" s="36">
        <v>0</v>
      </c>
      <c r="I923" s="36">
        <v>1.51</v>
      </c>
    </row>
    <row r="924" spans="5:9">
      <c r="E924" s="35">
        <v>45262</v>
      </c>
      <c r="F924" s="35">
        <v>45439</v>
      </c>
      <c r="G924" s="36">
        <v>3.02</v>
      </c>
      <c r="H924" s="36">
        <v>0</v>
      </c>
      <c r="I924" s="36">
        <v>1.51</v>
      </c>
    </row>
    <row r="925" spans="5:9">
      <c r="E925" s="35">
        <v>45263</v>
      </c>
      <c r="F925" s="35">
        <v>45439</v>
      </c>
      <c r="G925" s="36">
        <v>3.02</v>
      </c>
      <c r="H925" s="36">
        <v>0</v>
      </c>
      <c r="I925" s="36">
        <v>1.51</v>
      </c>
    </row>
    <row r="926" spans="5:9">
      <c r="E926" s="35">
        <v>45264</v>
      </c>
      <c r="F926" s="35">
        <v>45439</v>
      </c>
      <c r="G926" s="36">
        <v>3.02</v>
      </c>
      <c r="H926" s="36">
        <v>0</v>
      </c>
      <c r="I926" s="36">
        <v>1.51</v>
      </c>
    </row>
    <row r="927" spans="5:9">
      <c r="E927" s="35">
        <v>45265</v>
      </c>
      <c r="F927" s="35">
        <v>45439</v>
      </c>
      <c r="G927" s="36">
        <v>3.02</v>
      </c>
      <c r="H927" s="36">
        <v>0</v>
      </c>
      <c r="I927" s="36">
        <v>1.51</v>
      </c>
    </row>
    <row r="928" spans="5:9">
      <c r="E928" s="35">
        <v>45266</v>
      </c>
      <c r="F928" s="35">
        <v>45439</v>
      </c>
      <c r="G928" s="36">
        <v>3.02</v>
      </c>
      <c r="H928" s="36">
        <v>0</v>
      </c>
      <c r="I928" s="36">
        <v>1.51</v>
      </c>
    </row>
    <row r="929" spans="5:9">
      <c r="E929" s="35">
        <v>45267</v>
      </c>
      <c r="F929" s="35">
        <v>45439</v>
      </c>
      <c r="G929" s="36">
        <v>3.02</v>
      </c>
      <c r="H929" s="36">
        <v>0</v>
      </c>
      <c r="I929" s="36">
        <v>1.51</v>
      </c>
    </row>
    <row r="930" spans="5:9">
      <c r="E930" s="35">
        <v>45268</v>
      </c>
      <c r="F930" s="35">
        <v>45439</v>
      </c>
      <c r="G930" s="36">
        <v>3.02</v>
      </c>
      <c r="H930" s="36">
        <v>0</v>
      </c>
      <c r="I930" s="36">
        <v>1.51</v>
      </c>
    </row>
    <row r="931" spans="5:9">
      <c r="E931" s="35">
        <v>45269</v>
      </c>
      <c r="F931" s="35">
        <v>45439</v>
      </c>
      <c r="G931" s="36">
        <v>3.02</v>
      </c>
      <c r="H931" s="36">
        <v>0</v>
      </c>
      <c r="I931" s="36">
        <v>1.51</v>
      </c>
    </row>
    <row r="932" spans="5:9">
      <c r="E932" s="35">
        <v>45270</v>
      </c>
      <c r="F932" s="35">
        <v>45439</v>
      </c>
      <c r="G932" s="36">
        <v>3.02</v>
      </c>
      <c r="H932" s="36">
        <v>0</v>
      </c>
      <c r="I932" s="36">
        <v>1.51</v>
      </c>
    </row>
    <row r="933" spans="5:9">
      <c r="E933" s="35">
        <v>45271</v>
      </c>
      <c r="F933" s="35">
        <v>45439</v>
      </c>
      <c r="G933" s="36">
        <v>3.02</v>
      </c>
      <c r="H933" s="36">
        <v>0</v>
      </c>
      <c r="I933" s="36">
        <v>1.51</v>
      </c>
    </row>
    <row r="934" spans="5:9">
      <c r="E934" s="35">
        <v>45272</v>
      </c>
      <c r="F934" s="35">
        <v>45439</v>
      </c>
      <c r="G934" s="36">
        <v>3.02</v>
      </c>
      <c r="H934" s="36">
        <v>0</v>
      </c>
      <c r="I934" s="36">
        <v>1.51</v>
      </c>
    </row>
    <row r="935" spans="5:9">
      <c r="E935" s="35">
        <v>45273</v>
      </c>
      <c r="F935" s="35">
        <v>45439</v>
      </c>
      <c r="G935" s="36">
        <v>3.02</v>
      </c>
      <c r="H935" s="36">
        <v>0</v>
      </c>
      <c r="I935" s="36">
        <v>1.51</v>
      </c>
    </row>
    <row r="936" spans="5:9">
      <c r="E936" s="35">
        <v>45274</v>
      </c>
      <c r="F936" s="35">
        <v>45439</v>
      </c>
      <c r="G936" s="36">
        <v>3.02</v>
      </c>
      <c r="H936" s="36">
        <v>0</v>
      </c>
      <c r="I936" s="36">
        <v>1.51</v>
      </c>
    </row>
    <row r="937" spans="5:9">
      <c r="E937" s="35">
        <v>45275</v>
      </c>
      <c r="F937" s="35">
        <v>45439</v>
      </c>
      <c r="G937" s="36">
        <v>3.02</v>
      </c>
      <c r="H937" s="36">
        <v>0</v>
      </c>
      <c r="I937" s="36">
        <v>1.51</v>
      </c>
    </row>
    <row r="938" spans="5:9">
      <c r="E938" s="35">
        <v>45276</v>
      </c>
      <c r="F938" s="35">
        <v>45439</v>
      </c>
      <c r="G938" s="36">
        <v>3.02</v>
      </c>
      <c r="H938" s="36">
        <v>0</v>
      </c>
      <c r="I938" s="36">
        <v>1.51</v>
      </c>
    </row>
    <row r="939" spans="5:9">
      <c r="E939" s="35">
        <v>45277</v>
      </c>
      <c r="F939" s="35">
        <v>45439</v>
      </c>
      <c r="G939" s="36">
        <v>3.02</v>
      </c>
      <c r="H939" s="36">
        <v>0</v>
      </c>
      <c r="I939" s="36">
        <v>1.51</v>
      </c>
    </row>
    <row r="940" spans="5:9">
      <c r="E940" s="35">
        <v>45278</v>
      </c>
      <c r="F940" s="35">
        <v>45439</v>
      </c>
      <c r="G940" s="36">
        <v>3.02</v>
      </c>
      <c r="H940" s="36">
        <v>0</v>
      </c>
      <c r="I940" s="36">
        <v>1.51</v>
      </c>
    </row>
    <row r="941" spans="5:9">
      <c r="E941" s="35">
        <v>45279</v>
      </c>
      <c r="F941" s="35">
        <v>45439</v>
      </c>
      <c r="G941" s="36">
        <v>3.02</v>
      </c>
      <c r="H941" s="36">
        <v>0</v>
      </c>
      <c r="I941" s="36">
        <v>1.51</v>
      </c>
    </row>
    <row r="942" spans="5:9">
      <c r="E942" s="35">
        <v>45280</v>
      </c>
      <c r="F942" s="35">
        <v>45439</v>
      </c>
      <c r="G942" s="36">
        <v>3.02</v>
      </c>
      <c r="H942" s="36">
        <v>0</v>
      </c>
      <c r="I942" s="36">
        <v>1.51</v>
      </c>
    </row>
    <row r="943" spans="5:9">
      <c r="E943" s="35">
        <v>45281</v>
      </c>
      <c r="F943" s="35">
        <v>45439</v>
      </c>
      <c r="G943" s="36">
        <v>3.02</v>
      </c>
      <c r="H943" s="36">
        <v>0</v>
      </c>
      <c r="I943" s="36">
        <v>1.51</v>
      </c>
    </row>
    <row r="944" spans="5:9">
      <c r="E944" s="35">
        <v>45282</v>
      </c>
      <c r="F944" s="35">
        <v>45439</v>
      </c>
      <c r="G944" s="36">
        <v>3.02</v>
      </c>
      <c r="H944" s="36">
        <v>0</v>
      </c>
      <c r="I944" s="36">
        <v>1.51</v>
      </c>
    </row>
    <row r="945" spans="5:9">
      <c r="E945" s="35">
        <v>45283</v>
      </c>
      <c r="F945" s="35">
        <v>45439</v>
      </c>
      <c r="G945" s="36">
        <v>3.02</v>
      </c>
      <c r="H945" s="36">
        <v>0</v>
      </c>
      <c r="I945" s="36">
        <v>1.51</v>
      </c>
    </row>
    <row r="946" spans="5:9">
      <c r="E946" s="35">
        <v>45284</v>
      </c>
      <c r="F946" s="35">
        <v>45439</v>
      </c>
      <c r="G946" s="36">
        <v>3.02</v>
      </c>
      <c r="H946" s="36">
        <v>0</v>
      </c>
      <c r="I946" s="36">
        <v>1.51</v>
      </c>
    </row>
    <row r="947" spans="5:9">
      <c r="E947" s="35">
        <v>45285</v>
      </c>
      <c r="F947" s="35">
        <v>45439</v>
      </c>
      <c r="G947" s="36">
        <v>3.02</v>
      </c>
      <c r="H947" s="36">
        <v>0</v>
      </c>
      <c r="I947" s="36">
        <v>1.51</v>
      </c>
    </row>
    <row r="948" spans="5:9">
      <c r="E948" s="35">
        <v>45286</v>
      </c>
      <c r="F948" s="35">
        <v>45439</v>
      </c>
      <c r="G948" s="36">
        <v>3.02</v>
      </c>
      <c r="H948" s="36">
        <v>0</v>
      </c>
      <c r="I948" s="36">
        <v>1.51</v>
      </c>
    </row>
    <row r="949" spans="5:9">
      <c r="E949" s="35">
        <v>45287</v>
      </c>
      <c r="F949" s="35">
        <v>45439</v>
      </c>
      <c r="G949" s="36">
        <v>3.02</v>
      </c>
      <c r="H949" s="36">
        <v>0</v>
      </c>
      <c r="I949" s="36">
        <v>1.51</v>
      </c>
    </row>
    <row r="950" spans="5:9">
      <c r="E950" s="35">
        <v>45288</v>
      </c>
      <c r="F950" s="35">
        <v>45439</v>
      </c>
      <c r="G950" s="36">
        <v>3.02</v>
      </c>
      <c r="H950" s="36">
        <v>0</v>
      </c>
      <c r="I950" s="36">
        <v>1.51</v>
      </c>
    </row>
    <row r="951" spans="5:9">
      <c r="E951" s="35">
        <v>45289</v>
      </c>
      <c r="F951" s="35">
        <v>45439</v>
      </c>
      <c r="G951" s="36">
        <v>3.02</v>
      </c>
      <c r="H951" s="36">
        <v>0</v>
      </c>
      <c r="I951" s="36">
        <v>1.51</v>
      </c>
    </row>
    <row r="952" spans="5:9">
      <c r="E952" s="35">
        <v>45290</v>
      </c>
      <c r="F952" s="35">
        <v>45439</v>
      </c>
      <c r="G952" s="36">
        <v>3.02</v>
      </c>
      <c r="H952" s="36">
        <v>0</v>
      </c>
      <c r="I952" s="36">
        <v>1.51</v>
      </c>
    </row>
    <row r="953" spans="5:9">
      <c r="E953" s="35">
        <v>45291</v>
      </c>
      <c r="F953" s="35">
        <v>45439</v>
      </c>
      <c r="G953" s="36">
        <v>3.02</v>
      </c>
      <c r="H953" s="36">
        <v>0</v>
      </c>
      <c r="I953" s="36">
        <v>1.51</v>
      </c>
    </row>
    <row r="954" spans="5:9">
      <c r="E954" s="35">
        <v>45292</v>
      </c>
      <c r="F954" s="35">
        <v>45439</v>
      </c>
      <c r="G954" s="36">
        <v>3.02</v>
      </c>
      <c r="H954" s="36">
        <v>0</v>
      </c>
      <c r="I954" s="36">
        <v>1.51</v>
      </c>
    </row>
    <row r="955" spans="5:9">
      <c r="E955" s="35">
        <v>45293</v>
      </c>
      <c r="F955" s="35">
        <v>45439</v>
      </c>
      <c r="G955" s="36">
        <v>3.02</v>
      </c>
      <c r="H955" s="36">
        <v>0</v>
      </c>
      <c r="I955" s="36">
        <v>1.51</v>
      </c>
    </row>
    <row r="956" spans="5:9">
      <c r="E956" s="35">
        <v>45294</v>
      </c>
      <c r="F956" s="35">
        <v>45439</v>
      </c>
      <c r="G956" s="36">
        <v>3.02</v>
      </c>
      <c r="H956" s="36">
        <v>0</v>
      </c>
      <c r="I956" s="36">
        <v>1.51</v>
      </c>
    </row>
    <row r="957" spans="5:9">
      <c r="E957" s="35">
        <v>45295</v>
      </c>
      <c r="F957" s="35">
        <v>45439</v>
      </c>
      <c r="G957" s="36">
        <v>3.02</v>
      </c>
      <c r="H957" s="36">
        <v>0</v>
      </c>
      <c r="I957" s="36">
        <v>1.51</v>
      </c>
    </row>
    <row r="958" spans="5:9">
      <c r="E958" s="35">
        <v>45296</v>
      </c>
      <c r="F958" s="35">
        <v>45439</v>
      </c>
      <c r="G958" s="36">
        <v>3.02</v>
      </c>
      <c r="H958" s="36">
        <v>0</v>
      </c>
      <c r="I958" s="36">
        <v>1.51</v>
      </c>
    </row>
    <row r="959" spans="5:9">
      <c r="E959" s="35">
        <v>45297</v>
      </c>
      <c r="F959" s="35">
        <v>45439</v>
      </c>
      <c r="G959" s="36">
        <v>3.02</v>
      </c>
      <c r="H959" s="36">
        <v>0</v>
      </c>
      <c r="I959" s="36">
        <v>1.51</v>
      </c>
    </row>
    <row r="960" spans="5:9">
      <c r="E960" s="35">
        <v>45298</v>
      </c>
      <c r="F960" s="35">
        <v>45439</v>
      </c>
      <c r="G960" s="36">
        <v>3.02</v>
      </c>
      <c r="H960" s="36">
        <v>0</v>
      </c>
      <c r="I960" s="36">
        <v>1.51</v>
      </c>
    </row>
    <row r="961" spans="5:9">
      <c r="E961" s="35">
        <v>45299</v>
      </c>
      <c r="F961" s="35">
        <v>45439</v>
      </c>
      <c r="G961" s="36">
        <v>3.02</v>
      </c>
      <c r="H961" s="36">
        <v>0</v>
      </c>
      <c r="I961" s="36">
        <v>1.51</v>
      </c>
    </row>
    <row r="962" spans="5:9">
      <c r="E962" s="35">
        <v>45300</v>
      </c>
      <c r="F962" s="35">
        <v>45439</v>
      </c>
      <c r="G962" s="36">
        <v>3.02</v>
      </c>
      <c r="H962" s="36">
        <v>0</v>
      </c>
      <c r="I962" s="36">
        <v>1.51</v>
      </c>
    </row>
    <row r="963" spans="5:9">
      <c r="E963" s="35">
        <v>45301</v>
      </c>
      <c r="F963" s="35">
        <v>45439</v>
      </c>
      <c r="G963" s="36">
        <v>3.02</v>
      </c>
      <c r="H963" s="36">
        <v>0</v>
      </c>
      <c r="I963" s="36">
        <v>1.51</v>
      </c>
    </row>
    <row r="964" spans="5:9">
      <c r="E964" s="35">
        <v>45302</v>
      </c>
      <c r="F964" s="35">
        <v>45439</v>
      </c>
      <c r="G964" s="36">
        <v>3.02</v>
      </c>
      <c r="H964" s="36">
        <v>0</v>
      </c>
      <c r="I964" s="36">
        <v>1.51</v>
      </c>
    </row>
    <row r="965" spans="5:9">
      <c r="E965" s="35">
        <v>45303</v>
      </c>
      <c r="F965" s="35">
        <v>45439</v>
      </c>
      <c r="G965" s="36">
        <v>3.02</v>
      </c>
      <c r="H965" s="36">
        <v>0</v>
      </c>
      <c r="I965" s="36">
        <v>1.51</v>
      </c>
    </row>
    <row r="966" spans="5:9">
      <c r="E966" s="35">
        <v>45304</v>
      </c>
      <c r="F966" s="35">
        <v>45439</v>
      </c>
      <c r="G966" s="36">
        <v>3.02</v>
      </c>
      <c r="H966" s="36">
        <v>0</v>
      </c>
      <c r="I966" s="36">
        <v>1.51</v>
      </c>
    </row>
    <row r="967" spans="5:9">
      <c r="E967" s="35">
        <v>45305</v>
      </c>
      <c r="F967" s="35">
        <v>45439</v>
      </c>
      <c r="G967" s="36">
        <v>3.02</v>
      </c>
      <c r="H967" s="36">
        <v>0</v>
      </c>
      <c r="I967" s="36">
        <v>1.51</v>
      </c>
    </row>
    <row r="968" spans="5:9">
      <c r="E968" s="35">
        <v>45306</v>
      </c>
      <c r="F968" s="35">
        <v>45439</v>
      </c>
      <c r="G968" s="36">
        <v>3.02</v>
      </c>
      <c r="H968" s="36">
        <v>0</v>
      </c>
      <c r="I968" s="36">
        <v>1.51</v>
      </c>
    </row>
    <row r="969" spans="5:9">
      <c r="E969" s="35">
        <v>45307</v>
      </c>
      <c r="F969" s="35">
        <v>45439</v>
      </c>
      <c r="G969" s="36">
        <v>3.02</v>
      </c>
      <c r="H969" s="36">
        <v>0</v>
      </c>
      <c r="I969" s="36">
        <v>1.51</v>
      </c>
    </row>
    <row r="970" spans="5:9">
      <c r="E970" s="35">
        <v>45308</v>
      </c>
      <c r="F970" s="35">
        <v>45439</v>
      </c>
      <c r="G970" s="36">
        <v>3.02</v>
      </c>
      <c r="H970" s="36">
        <v>0</v>
      </c>
      <c r="I970" s="36">
        <v>1.51</v>
      </c>
    </row>
    <row r="971" spans="5:9">
      <c r="E971" s="35">
        <v>45309</v>
      </c>
      <c r="F971" s="35">
        <v>45439</v>
      </c>
      <c r="G971" s="36">
        <v>3.02</v>
      </c>
      <c r="H971" s="36">
        <v>0</v>
      </c>
      <c r="I971" s="36">
        <v>1.51</v>
      </c>
    </row>
    <row r="972" spans="5:9">
      <c r="E972" s="35">
        <v>45310</v>
      </c>
      <c r="F972" s="35">
        <v>45439</v>
      </c>
      <c r="G972" s="36">
        <v>3.02</v>
      </c>
      <c r="H972" s="36">
        <v>0</v>
      </c>
      <c r="I972" s="36">
        <v>1.51</v>
      </c>
    </row>
    <row r="973" spans="5:9">
      <c r="E973" s="35">
        <v>45311</v>
      </c>
      <c r="F973" s="35">
        <v>45439</v>
      </c>
      <c r="G973" s="36">
        <v>3.02</v>
      </c>
      <c r="H973" s="36">
        <v>0</v>
      </c>
      <c r="I973" s="36">
        <v>1.51</v>
      </c>
    </row>
    <row r="974" spans="5:9">
      <c r="E974" s="35">
        <v>45312</v>
      </c>
      <c r="F974" s="35">
        <v>45439</v>
      </c>
      <c r="G974" s="36">
        <v>3.02</v>
      </c>
      <c r="H974" s="36">
        <v>0</v>
      </c>
      <c r="I974" s="36">
        <v>1.51</v>
      </c>
    </row>
    <row r="975" spans="5:9">
      <c r="E975" s="35">
        <v>45313</v>
      </c>
      <c r="F975" s="35">
        <v>45439</v>
      </c>
      <c r="G975" s="36">
        <v>3.02</v>
      </c>
      <c r="H975" s="36">
        <v>0</v>
      </c>
      <c r="I975" s="36">
        <v>1.51</v>
      </c>
    </row>
    <row r="976" spans="5:9">
      <c r="E976" s="35">
        <v>45314</v>
      </c>
      <c r="F976" s="35">
        <v>45439</v>
      </c>
      <c r="G976" s="36">
        <v>3.02</v>
      </c>
      <c r="H976" s="36">
        <v>0</v>
      </c>
      <c r="I976" s="36">
        <v>1.51</v>
      </c>
    </row>
    <row r="977" spans="5:9">
      <c r="E977" s="35">
        <v>45315</v>
      </c>
      <c r="F977" s="35">
        <v>45439</v>
      </c>
      <c r="G977" s="36">
        <v>3.02</v>
      </c>
      <c r="H977" s="36">
        <v>0</v>
      </c>
      <c r="I977" s="36">
        <v>1.51</v>
      </c>
    </row>
    <row r="978" spans="5:9">
      <c r="E978" s="35">
        <v>45316</v>
      </c>
      <c r="F978" s="35">
        <v>45439</v>
      </c>
      <c r="G978" s="36">
        <v>3.02</v>
      </c>
      <c r="H978" s="36">
        <v>0</v>
      </c>
      <c r="I978" s="36">
        <v>1.51</v>
      </c>
    </row>
    <row r="979" spans="5:9">
      <c r="E979" s="35">
        <v>45317</v>
      </c>
      <c r="F979" s="35">
        <v>45439</v>
      </c>
      <c r="G979" s="36">
        <v>3.02</v>
      </c>
      <c r="H979" s="36">
        <v>0</v>
      </c>
      <c r="I979" s="36">
        <v>1.51</v>
      </c>
    </row>
    <row r="980" spans="5:9">
      <c r="E980" s="35">
        <v>45318</v>
      </c>
      <c r="F980" s="35">
        <v>45439</v>
      </c>
      <c r="G980" s="36">
        <v>3.02</v>
      </c>
      <c r="H980" s="36">
        <v>0</v>
      </c>
      <c r="I980" s="36">
        <v>1.51</v>
      </c>
    </row>
    <row r="981" spans="5:9">
      <c r="E981" s="35">
        <v>45319</v>
      </c>
      <c r="F981" s="35">
        <v>45439</v>
      </c>
      <c r="G981" s="36">
        <v>3.02</v>
      </c>
      <c r="H981" s="36">
        <v>0</v>
      </c>
      <c r="I981" s="36">
        <v>1.51</v>
      </c>
    </row>
    <row r="982" spans="5:9">
      <c r="E982" s="35">
        <v>45320</v>
      </c>
      <c r="F982" s="35">
        <v>45439</v>
      </c>
      <c r="G982" s="36">
        <v>3.02</v>
      </c>
      <c r="H982" s="36">
        <v>0</v>
      </c>
      <c r="I982" s="36">
        <v>1.51</v>
      </c>
    </row>
    <row r="983" spans="5:9">
      <c r="E983" s="35">
        <v>45321</v>
      </c>
      <c r="F983" s="35">
        <v>45439</v>
      </c>
      <c r="G983" s="36">
        <v>3.02</v>
      </c>
      <c r="H983" s="36">
        <v>0</v>
      </c>
      <c r="I983" s="36">
        <v>1.51</v>
      </c>
    </row>
    <row r="984" spans="5:9">
      <c r="E984" s="35">
        <v>45322</v>
      </c>
      <c r="F984" s="35">
        <v>45439</v>
      </c>
      <c r="G984" s="36">
        <v>3.02</v>
      </c>
      <c r="H984" s="36">
        <v>0</v>
      </c>
      <c r="I984" s="36">
        <v>1.51</v>
      </c>
    </row>
    <row r="985" spans="5:9">
      <c r="E985" s="35">
        <v>45323</v>
      </c>
      <c r="F985" s="35">
        <v>45439</v>
      </c>
      <c r="G985" s="36">
        <v>3.02</v>
      </c>
      <c r="H985" s="36">
        <v>0</v>
      </c>
      <c r="I985" s="36">
        <v>1.51</v>
      </c>
    </row>
    <row r="986" spans="5:9">
      <c r="E986" s="35">
        <v>45324</v>
      </c>
      <c r="F986" s="35">
        <v>45439</v>
      </c>
      <c r="G986" s="36">
        <v>3.02</v>
      </c>
      <c r="H986" s="36">
        <v>0</v>
      </c>
      <c r="I986" s="36">
        <v>1.51</v>
      </c>
    </row>
    <row r="987" spans="5:9">
      <c r="E987" s="35">
        <v>45325</v>
      </c>
      <c r="F987" s="35">
        <v>45439</v>
      </c>
      <c r="G987" s="36">
        <v>3.02</v>
      </c>
      <c r="H987" s="36">
        <v>0</v>
      </c>
      <c r="I987" s="36">
        <v>1.51</v>
      </c>
    </row>
    <row r="988" spans="5:9">
      <c r="E988" s="35">
        <v>45326</v>
      </c>
      <c r="F988" s="35">
        <v>45439</v>
      </c>
      <c r="G988" s="36">
        <v>3.02</v>
      </c>
      <c r="H988" s="36">
        <v>0</v>
      </c>
      <c r="I988" s="36">
        <v>1.51</v>
      </c>
    </row>
    <row r="989" spans="5:9">
      <c r="E989" s="35">
        <v>45327</v>
      </c>
      <c r="F989" s="35">
        <v>45439</v>
      </c>
      <c r="G989" s="36">
        <v>3.02</v>
      </c>
      <c r="H989" s="36">
        <v>0</v>
      </c>
      <c r="I989" s="36">
        <v>1.51</v>
      </c>
    </row>
    <row r="990" spans="5:9">
      <c r="E990" s="35">
        <v>45328</v>
      </c>
      <c r="F990" s="35">
        <v>45439</v>
      </c>
      <c r="G990" s="36">
        <v>3.02</v>
      </c>
      <c r="H990" s="36">
        <v>0</v>
      </c>
      <c r="I990" s="36">
        <v>1.51</v>
      </c>
    </row>
    <row r="991" spans="5:9">
      <c r="E991" s="35">
        <v>45329</v>
      </c>
      <c r="F991" s="35">
        <v>45439</v>
      </c>
      <c r="G991" s="36">
        <v>3.02</v>
      </c>
      <c r="H991" s="36">
        <v>0</v>
      </c>
      <c r="I991" s="36">
        <v>1.51</v>
      </c>
    </row>
    <row r="992" spans="5:9">
      <c r="E992" s="35">
        <v>45330</v>
      </c>
      <c r="F992" s="35">
        <v>45439</v>
      </c>
      <c r="G992" s="36">
        <v>3.02</v>
      </c>
      <c r="H992" s="36">
        <v>0</v>
      </c>
      <c r="I992" s="36">
        <v>1.51</v>
      </c>
    </row>
    <row r="993" spans="5:9">
      <c r="E993" s="35">
        <v>45331</v>
      </c>
      <c r="F993" s="35">
        <v>45439</v>
      </c>
      <c r="G993" s="36">
        <v>3.02</v>
      </c>
      <c r="H993" s="36">
        <v>0</v>
      </c>
      <c r="I993" s="36">
        <v>1.51</v>
      </c>
    </row>
    <row r="994" spans="5:9">
      <c r="E994" s="35">
        <v>45332</v>
      </c>
      <c r="F994" s="35">
        <v>45439</v>
      </c>
      <c r="G994" s="36">
        <v>3.02</v>
      </c>
      <c r="H994" s="36">
        <v>0</v>
      </c>
      <c r="I994" s="36">
        <v>1.51</v>
      </c>
    </row>
    <row r="995" spans="5:9">
      <c r="E995" s="35">
        <v>45333</v>
      </c>
      <c r="F995" s="35">
        <v>45439</v>
      </c>
      <c r="G995" s="36">
        <v>3.02</v>
      </c>
      <c r="H995" s="36">
        <v>0</v>
      </c>
      <c r="I995" s="36">
        <v>1.51</v>
      </c>
    </row>
    <row r="996" spans="5:9">
      <c r="E996" s="35">
        <v>45334</v>
      </c>
      <c r="F996" s="35">
        <v>45439</v>
      </c>
      <c r="G996" s="36">
        <v>3.02</v>
      </c>
      <c r="H996" s="36">
        <v>0</v>
      </c>
      <c r="I996" s="36">
        <v>1.51</v>
      </c>
    </row>
    <row r="997" spans="5:9">
      <c r="E997" s="35">
        <v>45335</v>
      </c>
      <c r="F997" s="35">
        <v>45439</v>
      </c>
      <c r="G997" s="36">
        <v>3.02</v>
      </c>
      <c r="H997" s="36">
        <v>0</v>
      </c>
      <c r="I997" s="36">
        <v>1.51</v>
      </c>
    </row>
    <row r="998" spans="5:9">
      <c r="E998" s="35">
        <v>45336</v>
      </c>
      <c r="F998" s="35">
        <v>45439</v>
      </c>
      <c r="G998" s="36">
        <v>3.02</v>
      </c>
      <c r="H998" s="36">
        <v>0</v>
      </c>
      <c r="I998" s="36">
        <v>1.51</v>
      </c>
    </row>
    <row r="999" spans="5:9">
      <c r="E999" s="35">
        <v>45337</v>
      </c>
      <c r="F999" s="35">
        <v>45439</v>
      </c>
      <c r="G999" s="36">
        <v>3.02</v>
      </c>
      <c r="H999" s="36">
        <v>0</v>
      </c>
      <c r="I999" s="36">
        <v>1.51</v>
      </c>
    </row>
    <row r="1000" spans="5:9">
      <c r="E1000" s="35">
        <v>45338</v>
      </c>
      <c r="F1000" s="35">
        <v>45439</v>
      </c>
      <c r="G1000" s="36">
        <v>3.02</v>
      </c>
      <c r="H1000" s="36">
        <v>0</v>
      </c>
      <c r="I1000" s="36">
        <v>1.51</v>
      </c>
    </row>
    <row r="1001" spans="5:9">
      <c r="E1001" s="35">
        <v>45339</v>
      </c>
      <c r="F1001" s="35">
        <v>45439</v>
      </c>
      <c r="G1001" s="36">
        <v>3.02</v>
      </c>
      <c r="H1001" s="36">
        <v>0</v>
      </c>
      <c r="I1001" s="36">
        <v>1.51</v>
      </c>
    </row>
    <row r="1002" spans="5:9">
      <c r="E1002" s="35">
        <v>45340</v>
      </c>
      <c r="F1002" s="35">
        <v>45439</v>
      </c>
      <c r="G1002" s="36">
        <v>3.02</v>
      </c>
      <c r="H1002" s="36">
        <v>0</v>
      </c>
      <c r="I1002" s="36">
        <v>1.51</v>
      </c>
    </row>
    <row r="1003" spans="5:9">
      <c r="E1003" s="35">
        <v>45341</v>
      </c>
      <c r="F1003" s="35">
        <v>45439</v>
      </c>
      <c r="G1003" s="36">
        <v>3.02</v>
      </c>
      <c r="H1003" s="36">
        <v>0</v>
      </c>
      <c r="I1003" s="36">
        <v>1.51</v>
      </c>
    </row>
    <row r="1004" spans="5:9">
      <c r="E1004" s="35">
        <v>45342</v>
      </c>
      <c r="F1004" s="35">
        <v>45439</v>
      </c>
      <c r="G1004" s="36">
        <v>3.02</v>
      </c>
      <c r="H1004" s="36">
        <v>0</v>
      </c>
      <c r="I1004" s="36">
        <v>1.51</v>
      </c>
    </row>
    <row r="1005" spans="5:9">
      <c r="E1005" s="35">
        <v>45343</v>
      </c>
      <c r="F1005" s="35">
        <v>45439</v>
      </c>
      <c r="G1005" s="36">
        <v>3.02</v>
      </c>
      <c r="H1005" s="36">
        <v>0</v>
      </c>
      <c r="I1005" s="36">
        <v>1.51</v>
      </c>
    </row>
    <row r="1006" spans="5:9">
      <c r="E1006" s="35">
        <v>45344</v>
      </c>
      <c r="F1006" s="35">
        <v>45439</v>
      </c>
      <c r="G1006" s="36">
        <v>3.02</v>
      </c>
      <c r="H1006" s="36">
        <v>0</v>
      </c>
      <c r="I1006" s="36">
        <v>1.51</v>
      </c>
    </row>
    <row r="1007" spans="5:9">
      <c r="E1007" s="35">
        <v>45345</v>
      </c>
      <c r="F1007" s="35">
        <v>45439</v>
      </c>
      <c r="G1007" s="36">
        <v>3.02</v>
      </c>
      <c r="H1007" s="36">
        <v>0</v>
      </c>
      <c r="I1007" s="36">
        <v>1.51</v>
      </c>
    </row>
    <row r="1008" spans="5:9">
      <c r="E1008" s="35">
        <v>45346</v>
      </c>
      <c r="F1008" s="35">
        <v>45439</v>
      </c>
      <c r="G1008" s="36">
        <v>3.02</v>
      </c>
      <c r="H1008" s="36">
        <v>0</v>
      </c>
      <c r="I1008" s="36">
        <v>1.51</v>
      </c>
    </row>
    <row r="1009" spans="5:9">
      <c r="E1009" s="35">
        <v>45347</v>
      </c>
      <c r="F1009" s="35">
        <v>45439</v>
      </c>
      <c r="G1009" s="36">
        <v>3.02</v>
      </c>
      <c r="H1009" s="36">
        <v>0</v>
      </c>
      <c r="I1009" s="36">
        <v>1.51</v>
      </c>
    </row>
    <row r="1010" spans="5:9">
      <c r="E1010" s="35">
        <v>45348</v>
      </c>
      <c r="F1010" s="35">
        <v>45439</v>
      </c>
      <c r="G1010" s="36">
        <v>3.02</v>
      </c>
      <c r="H1010" s="36">
        <v>0</v>
      </c>
      <c r="I1010" s="36">
        <v>1.51</v>
      </c>
    </row>
    <row r="1011" spans="5:9">
      <c r="E1011" s="35">
        <v>45349</v>
      </c>
      <c r="F1011" s="35">
        <v>45439</v>
      </c>
      <c r="G1011" s="36">
        <v>3.02</v>
      </c>
      <c r="H1011" s="36">
        <v>0</v>
      </c>
      <c r="I1011" s="36">
        <v>1.51</v>
      </c>
    </row>
    <row r="1012" spans="5:9">
      <c r="E1012" s="35">
        <v>45350</v>
      </c>
      <c r="F1012" s="35">
        <v>45439</v>
      </c>
      <c r="G1012" s="36">
        <v>3.02</v>
      </c>
      <c r="H1012" s="36">
        <v>0</v>
      </c>
      <c r="I1012" s="36">
        <v>1.51</v>
      </c>
    </row>
    <row r="1013" spans="5:9">
      <c r="E1013" s="35">
        <v>45351</v>
      </c>
      <c r="F1013" s="35">
        <v>45439</v>
      </c>
      <c r="G1013" s="36">
        <v>3.02</v>
      </c>
      <c r="H1013" s="36">
        <v>0</v>
      </c>
      <c r="I1013" s="36">
        <v>1.51</v>
      </c>
    </row>
    <row r="1014" spans="5:9">
      <c r="E1014" s="35">
        <v>45352</v>
      </c>
      <c r="F1014" s="35">
        <v>45439</v>
      </c>
      <c r="G1014" s="36">
        <v>3.02</v>
      </c>
      <c r="H1014" s="36">
        <v>0</v>
      </c>
      <c r="I1014" s="36">
        <v>1.51</v>
      </c>
    </row>
    <row r="1015" spans="5:9">
      <c r="E1015" s="35">
        <v>45353</v>
      </c>
      <c r="F1015" s="35">
        <v>45439</v>
      </c>
      <c r="G1015" s="36">
        <v>3.02</v>
      </c>
      <c r="H1015" s="36">
        <v>0</v>
      </c>
      <c r="I1015" s="36">
        <v>1.51</v>
      </c>
    </row>
    <row r="1016" spans="5:9">
      <c r="E1016" s="35">
        <v>45354</v>
      </c>
      <c r="F1016" s="35">
        <v>45439</v>
      </c>
      <c r="G1016" s="36">
        <v>3.02</v>
      </c>
      <c r="H1016" s="36">
        <v>0</v>
      </c>
      <c r="I1016" s="36">
        <v>1.51</v>
      </c>
    </row>
    <row r="1017" spans="5:9">
      <c r="E1017" s="35">
        <v>45355</v>
      </c>
      <c r="F1017" s="35">
        <v>45439</v>
      </c>
      <c r="G1017" s="36">
        <v>3.02</v>
      </c>
      <c r="H1017" s="36">
        <v>0</v>
      </c>
      <c r="I1017" s="36">
        <v>1.51</v>
      </c>
    </row>
    <row r="1018" spans="5:9">
      <c r="E1018" s="35">
        <v>45356</v>
      </c>
      <c r="F1018" s="35">
        <v>45439</v>
      </c>
      <c r="G1018" s="36">
        <v>3.02</v>
      </c>
      <c r="H1018" s="36">
        <v>0</v>
      </c>
      <c r="I1018" s="36">
        <v>1.51</v>
      </c>
    </row>
    <row r="1019" spans="5:9">
      <c r="E1019" s="35">
        <v>45357</v>
      </c>
      <c r="F1019" s="35">
        <v>45439</v>
      </c>
      <c r="G1019" s="36">
        <v>3.02</v>
      </c>
      <c r="H1019" s="36">
        <v>0</v>
      </c>
      <c r="I1019" s="36">
        <v>1.51</v>
      </c>
    </row>
    <row r="1020" spans="5:9">
      <c r="E1020" s="35">
        <v>45358</v>
      </c>
      <c r="F1020" s="35">
        <v>45439</v>
      </c>
      <c r="G1020" s="36">
        <v>3.02</v>
      </c>
      <c r="H1020" s="36">
        <v>0</v>
      </c>
      <c r="I1020" s="36">
        <v>1.51</v>
      </c>
    </row>
    <row r="1021" spans="5:9">
      <c r="E1021" s="35">
        <v>45359</v>
      </c>
      <c r="F1021" s="35">
        <v>45439</v>
      </c>
      <c r="G1021" s="36">
        <v>3.02</v>
      </c>
      <c r="H1021" s="36">
        <v>0</v>
      </c>
      <c r="I1021" s="36">
        <v>1.51</v>
      </c>
    </row>
    <row r="1022" spans="5:9">
      <c r="E1022" s="35">
        <v>45360</v>
      </c>
      <c r="F1022" s="35">
        <v>45439</v>
      </c>
      <c r="G1022" s="36">
        <v>3.02</v>
      </c>
      <c r="H1022" s="36">
        <v>0</v>
      </c>
      <c r="I1022" s="36">
        <v>1.51</v>
      </c>
    </row>
    <row r="1023" spans="5:9">
      <c r="E1023" s="35">
        <v>45361</v>
      </c>
      <c r="F1023" s="35">
        <v>45439</v>
      </c>
      <c r="G1023" s="36">
        <v>3.02</v>
      </c>
      <c r="H1023" s="36">
        <v>0</v>
      </c>
      <c r="I1023" s="36">
        <v>1.51</v>
      </c>
    </row>
    <row r="1024" spans="5:9">
      <c r="E1024" s="35">
        <v>45362</v>
      </c>
      <c r="F1024" s="35">
        <v>45439</v>
      </c>
      <c r="G1024" s="36">
        <v>3.02</v>
      </c>
      <c r="H1024" s="36">
        <v>0</v>
      </c>
      <c r="I1024" s="36">
        <v>1.51</v>
      </c>
    </row>
    <row r="1025" spans="5:9">
      <c r="E1025" s="35">
        <v>45363</v>
      </c>
      <c r="F1025" s="35">
        <v>45439</v>
      </c>
      <c r="G1025" s="36">
        <v>3.02</v>
      </c>
      <c r="H1025" s="36">
        <v>0</v>
      </c>
      <c r="I1025" s="36">
        <v>1.51</v>
      </c>
    </row>
    <row r="1026" spans="5:9">
      <c r="E1026" s="35">
        <v>45364</v>
      </c>
      <c r="F1026" s="35">
        <v>45439</v>
      </c>
      <c r="G1026" s="36">
        <v>3.02</v>
      </c>
      <c r="H1026" s="36">
        <v>0</v>
      </c>
      <c r="I1026" s="36">
        <v>1.51</v>
      </c>
    </row>
    <row r="1027" spans="5:9">
      <c r="E1027" s="35">
        <v>45365</v>
      </c>
      <c r="F1027" s="35">
        <v>45439</v>
      </c>
      <c r="G1027" s="36">
        <v>3.02</v>
      </c>
      <c r="H1027" s="36">
        <v>0</v>
      </c>
      <c r="I1027" s="36">
        <v>1.51</v>
      </c>
    </row>
    <row r="1028" spans="5:9">
      <c r="E1028" s="35">
        <v>45366</v>
      </c>
      <c r="F1028" s="35">
        <v>45439</v>
      </c>
      <c r="G1028" s="36">
        <v>3.02</v>
      </c>
      <c r="H1028" s="36">
        <v>0</v>
      </c>
      <c r="I1028" s="36">
        <v>1.51</v>
      </c>
    </row>
    <row r="1029" spans="5:9">
      <c r="E1029" s="35">
        <v>45367</v>
      </c>
      <c r="F1029" s="35">
        <v>45439</v>
      </c>
      <c r="G1029" s="36">
        <v>3.02</v>
      </c>
      <c r="H1029" s="36">
        <v>0</v>
      </c>
      <c r="I1029" s="36">
        <v>1.51</v>
      </c>
    </row>
    <row r="1030" spans="5:9">
      <c r="E1030" s="35">
        <v>45368</v>
      </c>
      <c r="F1030" s="35">
        <v>45439</v>
      </c>
      <c r="G1030" s="36">
        <v>3.02</v>
      </c>
      <c r="H1030" s="36">
        <v>0</v>
      </c>
      <c r="I1030" s="36">
        <v>1.51</v>
      </c>
    </row>
    <row r="1031" spans="5:9">
      <c r="E1031" s="35">
        <v>45369</v>
      </c>
      <c r="F1031" s="35">
        <v>45439</v>
      </c>
      <c r="G1031" s="36">
        <v>3.02</v>
      </c>
      <c r="H1031" s="36">
        <v>0</v>
      </c>
      <c r="I1031" s="36">
        <v>1.51</v>
      </c>
    </row>
    <row r="1032" spans="5:9">
      <c r="E1032" s="35">
        <v>45370</v>
      </c>
      <c r="F1032" s="35">
        <v>45439</v>
      </c>
      <c r="G1032" s="36">
        <v>3.02</v>
      </c>
      <c r="H1032" s="36">
        <v>0</v>
      </c>
      <c r="I1032" s="36">
        <v>1.51</v>
      </c>
    </row>
    <row r="1033" spans="5:9">
      <c r="E1033" s="35">
        <v>45371</v>
      </c>
      <c r="F1033" s="35">
        <v>45439</v>
      </c>
      <c r="G1033" s="36">
        <v>3.02</v>
      </c>
      <c r="H1033" s="36">
        <v>0</v>
      </c>
      <c r="I1033" s="36">
        <v>1.51</v>
      </c>
    </row>
    <row r="1034" spans="5:9">
      <c r="E1034" s="35">
        <v>45372</v>
      </c>
      <c r="F1034" s="35">
        <v>45439</v>
      </c>
      <c r="G1034" s="36">
        <v>3.02</v>
      </c>
      <c r="H1034" s="36">
        <v>0</v>
      </c>
      <c r="I1034" s="36">
        <v>1.51</v>
      </c>
    </row>
    <row r="1035" spans="5:9">
      <c r="E1035" s="35">
        <v>45373</v>
      </c>
      <c r="F1035" s="35">
        <v>45439</v>
      </c>
      <c r="G1035" s="36">
        <v>3.02</v>
      </c>
      <c r="H1035" s="36">
        <v>0</v>
      </c>
      <c r="I1035" s="36">
        <v>1.51</v>
      </c>
    </row>
    <row r="1036" spans="5:9">
      <c r="E1036" s="35">
        <v>45374</v>
      </c>
      <c r="F1036" s="35">
        <v>45439</v>
      </c>
      <c r="G1036" s="36">
        <v>3.02</v>
      </c>
      <c r="H1036" s="36">
        <v>0</v>
      </c>
      <c r="I1036" s="36">
        <v>1.51</v>
      </c>
    </row>
    <row r="1037" spans="5:9">
      <c r="E1037" s="35">
        <v>45375</v>
      </c>
      <c r="F1037" s="35">
        <v>45439</v>
      </c>
      <c r="G1037" s="36">
        <v>3.02</v>
      </c>
      <c r="H1037" s="36">
        <v>0</v>
      </c>
      <c r="I1037" s="36">
        <v>1.51</v>
      </c>
    </row>
    <row r="1038" spans="5:9">
      <c r="E1038" s="35">
        <v>45376</v>
      </c>
      <c r="F1038" s="35">
        <v>45439</v>
      </c>
      <c r="G1038" s="36">
        <v>3.02</v>
      </c>
      <c r="H1038" s="36">
        <v>0</v>
      </c>
      <c r="I1038" s="36">
        <v>1.51</v>
      </c>
    </row>
    <row r="1039" spans="5:9">
      <c r="E1039" s="35">
        <v>45377</v>
      </c>
      <c r="F1039" s="35">
        <v>45439</v>
      </c>
      <c r="G1039" s="36">
        <v>3.02</v>
      </c>
      <c r="H1039" s="36">
        <v>0</v>
      </c>
      <c r="I1039" s="36">
        <v>1.51</v>
      </c>
    </row>
    <row r="1040" spans="5:9">
      <c r="E1040" s="35">
        <v>45378</v>
      </c>
      <c r="F1040" s="35">
        <v>45439</v>
      </c>
      <c r="G1040" s="36">
        <v>3.02</v>
      </c>
      <c r="H1040" s="36">
        <v>0</v>
      </c>
      <c r="I1040" s="36">
        <v>1.51</v>
      </c>
    </row>
    <row r="1041" spans="5:9">
      <c r="E1041" s="35">
        <v>45379</v>
      </c>
      <c r="F1041" s="35">
        <v>45439</v>
      </c>
      <c r="G1041" s="36">
        <v>3.02</v>
      </c>
      <c r="H1041" s="36">
        <v>0</v>
      </c>
      <c r="I1041" s="36">
        <v>1.51</v>
      </c>
    </row>
    <row r="1042" spans="5:9">
      <c r="E1042" s="35">
        <v>45380</v>
      </c>
      <c r="F1042" s="35">
        <v>45439</v>
      </c>
      <c r="G1042" s="36">
        <v>3.02</v>
      </c>
      <c r="H1042" s="36">
        <v>0</v>
      </c>
      <c r="I1042" s="36">
        <v>1.51</v>
      </c>
    </row>
    <row r="1043" spans="5:9">
      <c r="E1043" s="35">
        <v>45381</v>
      </c>
      <c r="F1043" s="35">
        <v>45439</v>
      </c>
      <c r="G1043" s="36">
        <v>3.02</v>
      </c>
      <c r="H1043" s="36">
        <v>0</v>
      </c>
      <c r="I1043" s="36">
        <v>1.51</v>
      </c>
    </row>
    <row r="1044" spans="5:9">
      <c r="E1044" s="35">
        <v>45382</v>
      </c>
      <c r="F1044" s="35">
        <v>45439</v>
      </c>
      <c r="G1044" s="36">
        <v>3.02</v>
      </c>
      <c r="H1044" s="36">
        <v>0</v>
      </c>
      <c r="I1044" s="36">
        <v>1.51</v>
      </c>
    </row>
    <row r="1045" spans="5:9">
      <c r="E1045" s="35">
        <v>45383</v>
      </c>
      <c r="F1045" s="35">
        <v>45439</v>
      </c>
      <c r="G1045" s="36">
        <v>3.02</v>
      </c>
      <c r="H1045" s="36">
        <v>0</v>
      </c>
      <c r="I1045" s="36">
        <v>1.51</v>
      </c>
    </row>
    <row r="1046" spans="5:9">
      <c r="E1046" s="35">
        <v>45384</v>
      </c>
      <c r="F1046" s="35">
        <v>45439</v>
      </c>
      <c r="G1046" s="36">
        <v>3.02</v>
      </c>
      <c r="H1046" s="36">
        <v>0</v>
      </c>
      <c r="I1046" s="36">
        <v>1.51</v>
      </c>
    </row>
    <row r="1047" spans="5:9">
      <c r="E1047" s="35">
        <v>45385</v>
      </c>
      <c r="F1047" s="35">
        <v>45439</v>
      </c>
      <c r="G1047" s="36">
        <v>3.02</v>
      </c>
      <c r="H1047" s="36">
        <v>0</v>
      </c>
      <c r="I1047" s="36">
        <v>1.51</v>
      </c>
    </row>
    <row r="1048" spans="5:9">
      <c r="E1048" s="35">
        <v>45386</v>
      </c>
      <c r="F1048" s="35">
        <v>45439</v>
      </c>
      <c r="G1048" s="36">
        <v>3.02</v>
      </c>
      <c r="H1048" s="36">
        <v>0</v>
      </c>
      <c r="I1048" s="36">
        <v>1.51</v>
      </c>
    </row>
    <row r="1049" spans="5:9">
      <c r="E1049" s="35">
        <v>45387</v>
      </c>
      <c r="F1049" s="35">
        <v>45439</v>
      </c>
      <c r="G1049" s="36">
        <v>3.02</v>
      </c>
      <c r="H1049" s="36">
        <v>0</v>
      </c>
      <c r="I1049" s="36">
        <v>1.51</v>
      </c>
    </row>
    <row r="1050" spans="5:9">
      <c r="E1050" s="35">
        <v>45388</v>
      </c>
      <c r="F1050" s="35">
        <v>45439</v>
      </c>
      <c r="G1050" s="36">
        <v>3.02</v>
      </c>
      <c r="H1050" s="36">
        <v>0</v>
      </c>
      <c r="I1050" s="36">
        <v>1.51</v>
      </c>
    </row>
    <row r="1051" spans="5:9">
      <c r="E1051" s="35">
        <v>45389</v>
      </c>
      <c r="F1051" s="35">
        <v>45439</v>
      </c>
      <c r="G1051" s="36">
        <v>3.02</v>
      </c>
      <c r="H1051" s="36">
        <v>0</v>
      </c>
      <c r="I1051" s="36">
        <v>1.51</v>
      </c>
    </row>
    <row r="1052" spans="5:9">
      <c r="E1052" s="35">
        <v>45390</v>
      </c>
      <c r="F1052" s="35">
        <v>45439</v>
      </c>
      <c r="G1052" s="36">
        <v>3.02</v>
      </c>
      <c r="H1052" s="36">
        <v>0</v>
      </c>
      <c r="I1052" s="36">
        <v>1.51</v>
      </c>
    </row>
    <row r="1053" spans="5:9">
      <c r="E1053" s="35">
        <v>45391</v>
      </c>
      <c r="F1053" s="35">
        <v>45439</v>
      </c>
      <c r="G1053" s="36">
        <v>3.02</v>
      </c>
      <c r="H1053" s="36">
        <v>0</v>
      </c>
      <c r="I1053" s="36">
        <v>1.51</v>
      </c>
    </row>
    <row r="1054" spans="5:9">
      <c r="E1054" s="35">
        <v>45392</v>
      </c>
      <c r="F1054" s="35">
        <v>45439</v>
      </c>
      <c r="G1054" s="36">
        <v>3.02</v>
      </c>
      <c r="H1054" s="36">
        <v>0</v>
      </c>
      <c r="I1054" s="36">
        <v>1.51</v>
      </c>
    </row>
    <row r="1055" spans="5:9">
      <c r="E1055" s="35">
        <v>45393</v>
      </c>
      <c r="F1055" s="35">
        <v>45439</v>
      </c>
      <c r="G1055" s="36">
        <v>3.02</v>
      </c>
      <c r="H1055" s="36">
        <v>0</v>
      </c>
      <c r="I1055" s="36">
        <v>1.51</v>
      </c>
    </row>
    <row r="1056" spans="5:9">
      <c r="E1056" s="35">
        <v>45394</v>
      </c>
      <c r="F1056" s="35">
        <v>45439</v>
      </c>
      <c r="G1056" s="36">
        <v>3.02</v>
      </c>
      <c r="H1056" s="36">
        <v>0</v>
      </c>
      <c r="I1056" s="36">
        <v>1.51</v>
      </c>
    </row>
    <row r="1057" spans="5:9">
      <c r="E1057" s="35">
        <v>45395</v>
      </c>
      <c r="F1057" s="35">
        <v>45439</v>
      </c>
      <c r="G1057" s="36">
        <v>3.02</v>
      </c>
      <c r="H1057" s="36">
        <v>0</v>
      </c>
      <c r="I1057" s="36">
        <v>1.51</v>
      </c>
    </row>
    <row r="1058" spans="5:9">
      <c r="E1058" s="35">
        <v>45396</v>
      </c>
      <c r="F1058" s="35">
        <v>45439</v>
      </c>
      <c r="G1058" s="36">
        <v>3.02</v>
      </c>
      <c r="H1058" s="36">
        <v>0</v>
      </c>
      <c r="I1058" s="36">
        <v>1.51</v>
      </c>
    </row>
    <row r="1059" spans="5:9">
      <c r="E1059" s="35">
        <v>45397</v>
      </c>
      <c r="F1059" s="35">
        <v>45439</v>
      </c>
      <c r="G1059" s="36">
        <v>3.02</v>
      </c>
      <c r="H1059" s="36">
        <v>0</v>
      </c>
      <c r="I1059" s="36">
        <v>1.51</v>
      </c>
    </row>
    <row r="1060" spans="5:9">
      <c r="E1060" s="35">
        <v>45398</v>
      </c>
      <c r="F1060" s="35">
        <v>45439</v>
      </c>
      <c r="G1060" s="36">
        <v>3.02</v>
      </c>
      <c r="H1060" s="36">
        <v>0</v>
      </c>
      <c r="I1060" s="36">
        <v>1.51</v>
      </c>
    </row>
    <row r="1061" spans="5:9">
      <c r="E1061" s="35">
        <v>45399</v>
      </c>
      <c r="F1061" s="35">
        <v>45439</v>
      </c>
      <c r="G1061" s="36">
        <v>3.02</v>
      </c>
      <c r="H1061" s="36">
        <v>0</v>
      </c>
      <c r="I1061" s="36">
        <v>1.51</v>
      </c>
    </row>
    <row r="1062" spans="5:9">
      <c r="E1062" s="35">
        <v>45400</v>
      </c>
      <c r="F1062" s="35">
        <v>45439</v>
      </c>
      <c r="G1062" s="36">
        <v>3.02</v>
      </c>
      <c r="H1062" s="36">
        <v>0</v>
      </c>
      <c r="I1062" s="36">
        <v>1.51</v>
      </c>
    </row>
    <row r="1063" spans="5:9">
      <c r="E1063" s="35">
        <v>45401</v>
      </c>
      <c r="F1063" s="35">
        <v>45439</v>
      </c>
      <c r="G1063" s="36">
        <v>3.02</v>
      </c>
      <c r="H1063" s="36">
        <v>0</v>
      </c>
      <c r="I1063" s="36">
        <v>1.51</v>
      </c>
    </row>
    <row r="1064" spans="5:9">
      <c r="E1064" s="35">
        <v>45402</v>
      </c>
      <c r="F1064" s="35">
        <v>45439</v>
      </c>
      <c r="G1064" s="36">
        <v>3.02</v>
      </c>
      <c r="H1064" s="36">
        <v>0</v>
      </c>
      <c r="I1064" s="36">
        <v>1.51</v>
      </c>
    </row>
    <row r="1065" spans="5:9">
      <c r="E1065" s="35">
        <v>45403</v>
      </c>
      <c r="F1065" s="35">
        <v>45439</v>
      </c>
      <c r="G1065" s="36">
        <v>3.02</v>
      </c>
      <c r="H1065" s="36">
        <v>0</v>
      </c>
      <c r="I1065" s="36">
        <v>1.51</v>
      </c>
    </row>
    <row r="1066" spans="5:9">
      <c r="E1066" s="35">
        <v>45404</v>
      </c>
      <c r="F1066" s="35">
        <v>45439</v>
      </c>
      <c r="G1066" s="36">
        <v>3.02</v>
      </c>
      <c r="H1066" s="36">
        <v>0</v>
      </c>
      <c r="I1066" s="36">
        <v>1.51</v>
      </c>
    </row>
    <row r="1067" spans="5:9">
      <c r="E1067" s="35">
        <v>45405</v>
      </c>
      <c r="F1067" s="35">
        <v>45439</v>
      </c>
      <c r="G1067" s="36">
        <v>3.02</v>
      </c>
      <c r="H1067" s="36">
        <v>0</v>
      </c>
      <c r="I1067" s="36">
        <v>1.51</v>
      </c>
    </row>
    <row r="1068" spans="5:9">
      <c r="E1068" s="35">
        <v>45406</v>
      </c>
      <c r="F1068" s="35">
        <v>45439</v>
      </c>
      <c r="G1068" s="36">
        <v>3.02</v>
      </c>
      <c r="H1068" s="36">
        <v>0</v>
      </c>
      <c r="I1068" s="36">
        <v>1.51</v>
      </c>
    </row>
    <row r="1069" spans="5:9">
      <c r="E1069" s="35">
        <v>45407</v>
      </c>
      <c r="F1069" s="35">
        <v>45439</v>
      </c>
      <c r="G1069" s="36">
        <v>3.02</v>
      </c>
      <c r="H1069" s="36">
        <v>0</v>
      </c>
      <c r="I1069" s="36">
        <v>1.51</v>
      </c>
    </row>
    <row r="1070" spans="5:9">
      <c r="E1070" s="35">
        <v>45408</v>
      </c>
      <c r="F1070" s="35">
        <v>45439</v>
      </c>
      <c r="G1070" s="36">
        <v>3.02</v>
      </c>
      <c r="H1070" s="36">
        <v>0</v>
      </c>
      <c r="I1070" s="36">
        <v>1.51</v>
      </c>
    </row>
    <row r="1071" spans="5:9">
      <c r="E1071" s="35">
        <v>45409</v>
      </c>
      <c r="F1071" s="35">
        <v>45439</v>
      </c>
      <c r="G1071" s="36">
        <v>3.02</v>
      </c>
      <c r="H1071" s="36">
        <v>0</v>
      </c>
      <c r="I1071" s="36">
        <v>1.51</v>
      </c>
    </row>
    <row r="1072" spans="5:9">
      <c r="E1072" s="35">
        <v>45410</v>
      </c>
      <c r="F1072" s="35">
        <v>45439</v>
      </c>
      <c r="G1072" s="36">
        <v>3.02</v>
      </c>
      <c r="H1072" s="36">
        <v>0</v>
      </c>
      <c r="I1072" s="36">
        <v>1.51</v>
      </c>
    </row>
    <row r="1073" spans="5:9">
      <c r="E1073" s="35">
        <v>45411</v>
      </c>
      <c r="F1073" s="35">
        <v>45439</v>
      </c>
      <c r="G1073" s="36">
        <v>3.02</v>
      </c>
      <c r="H1073" s="36">
        <v>0</v>
      </c>
      <c r="I1073" s="36">
        <v>1.51</v>
      </c>
    </row>
    <row r="1074" spans="5:9">
      <c r="E1074" s="35">
        <v>45412</v>
      </c>
      <c r="F1074" s="35">
        <v>45439</v>
      </c>
      <c r="G1074" s="36">
        <v>3.02</v>
      </c>
      <c r="H1074" s="36">
        <v>0</v>
      </c>
      <c r="I1074" s="36">
        <v>1.51</v>
      </c>
    </row>
    <row r="1075" spans="5:9">
      <c r="E1075" s="35">
        <v>45413</v>
      </c>
      <c r="F1075" s="35">
        <v>45439</v>
      </c>
      <c r="G1075" s="36">
        <v>3.02</v>
      </c>
      <c r="H1075" s="36">
        <v>0</v>
      </c>
      <c r="I1075" s="36">
        <v>1.51</v>
      </c>
    </row>
    <row r="1076" spans="5:9">
      <c r="E1076" s="35">
        <v>45414</v>
      </c>
      <c r="F1076" s="35">
        <v>45439</v>
      </c>
      <c r="G1076" s="36">
        <v>3.02</v>
      </c>
      <c r="H1076" s="36">
        <v>0</v>
      </c>
      <c r="I1076" s="36">
        <v>1.51</v>
      </c>
    </row>
    <row r="1077" spans="5:9">
      <c r="E1077" s="35">
        <v>45415</v>
      </c>
      <c r="F1077" s="35">
        <v>45439</v>
      </c>
      <c r="G1077" s="36">
        <v>3.02</v>
      </c>
      <c r="H1077" s="36">
        <v>0</v>
      </c>
      <c r="I1077" s="36">
        <v>1.51</v>
      </c>
    </row>
    <row r="1078" spans="5:9">
      <c r="E1078" s="35">
        <v>45416</v>
      </c>
      <c r="F1078" s="35">
        <v>45439</v>
      </c>
      <c r="G1078" s="36">
        <v>3.02</v>
      </c>
      <c r="H1078" s="36">
        <v>0</v>
      </c>
      <c r="I1078" s="36">
        <v>1.51</v>
      </c>
    </row>
    <row r="1079" spans="5:9">
      <c r="E1079" s="35">
        <v>45417</v>
      </c>
      <c r="F1079" s="35">
        <v>45439</v>
      </c>
      <c r="G1079" s="36">
        <v>3.02</v>
      </c>
      <c r="H1079" s="36">
        <v>0</v>
      </c>
      <c r="I1079" s="36">
        <v>1.51</v>
      </c>
    </row>
    <row r="1080" spans="5:9">
      <c r="E1080" s="35">
        <v>45418</v>
      </c>
      <c r="F1080" s="35">
        <v>45439</v>
      </c>
      <c r="G1080" s="36">
        <v>3.02</v>
      </c>
      <c r="H1080" s="36">
        <v>0</v>
      </c>
      <c r="I1080" s="36">
        <v>1.51</v>
      </c>
    </row>
    <row r="1081" spans="5:9">
      <c r="E1081" s="35">
        <v>45419</v>
      </c>
      <c r="F1081" s="35">
        <v>45439</v>
      </c>
      <c r="G1081" s="36">
        <v>3.02</v>
      </c>
      <c r="H1081" s="36">
        <v>0</v>
      </c>
      <c r="I1081" s="36">
        <v>1.51</v>
      </c>
    </row>
    <row r="1082" spans="5:9">
      <c r="E1082" s="35">
        <v>45420</v>
      </c>
      <c r="F1082" s="35">
        <v>45439</v>
      </c>
      <c r="G1082" s="36">
        <v>3.02</v>
      </c>
      <c r="H1082" s="36">
        <v>0</v>
      </c>
      <c r="I1082" s="36">
        <v>1.51</v>
      </c>
    </row>
    <row r="1083" spans="5:9">
      <c r="E1083" s="35">
        <v>45421</v>
      </c>
      <c r="F1083" s="35">
        <v>45439</v>
      </c>
      <c r="G1083" s="36">
        <v>3.02</v>
      </c>
      <c r="H1083" s="36">
        <v>0</v>
      </c>
      <c r="I1083" s="36">
        <v>1.51</v>
      </c>
    </row>
    <row r="1084" spans="5:9">
      <c r="E1084" s="35">
        <v>45422</v>
      </c>
      <c r="F1084" s="35">
        <v>45439</v>
      </c>
      <c r="G1084" s="36">
        <v>3.02</v>
      </c>
      <c r="H1084" s="36">
        <v>0</v>
      </c>
      <c r="I1084" s="36">
        <v>1.51</v>
      </c>
    </row>
    <row r="1085" spans="5:9">
      <c r="E1085" s="35">
        <v>45423</v>
      </c>
      <c r="F1085" s="35">
        <v>45439</v>
      </c>
      <c r="G1085" s="36">
        <v>3.02</v>
      </c>
      <c r="H1085" s="36">
        <v>0</v>
      </c>
      <c r="I1085" s="36">
        <v>1.51</v>
      </c>
    </row>
    <row r="1086" spans="5:9">
      <c r="E1086" s="35">
        <v>45424</v>
      </c>
      <c r="F1086" s="35">
        <v>45439</v>
      </c>
      <c r="G1086" s="36">
        <v>3.02</v>
      </c>
      <c r="H1086" s="36">
        <v>0</v>
      </c>
      <c r="I1086" s="36">
        <v>1.51</v>
      </c>
    </row>
    <row r="1087" spans="5:9">
      <c r="E1087" s="35">
        <v>45425</v>
      </c>
      <c r="F1087" s="35">
        <v>45439</v>
      </c>
      <c r="G1087" s="36">
        <v>3.02</v>
      </c>
      <c r="H1087" s="36">
        <v>0</v>
      </c>
      <c r="I1087" s="36">
        <v>1.51</v>
      </c>
    </row>
    <row r="1088" spans="5:9">
      <c r="E1088" s="35">
        <v>45426</v>
      </c>
      <c r="F1088" s="35">
        <v>45439</v>
      </c>
      <c r="G1088" s="36">
        <v>3.02</v>
      </c>
      <c r="H1088" s="36">
        <v>0</v>
      </c>
      <c r="I1088" s="36">
        <v>1.51</v>
      </c>
    </row>
    <row r="1089" spans="5:9">
      <c r="E1089" s="35">
        <v>45427</v>
      </c>
      <c r="F1089" s="35">
        <v>45439</v>
      </c>
      <c r="G1089" s="36">
        <v>3.02</v>
      </c>
      <c r="H1089" s="36">
        <v>0</v>
      </c>
      <c r="I1089" s="36">
        <v>1.51</v>
      </c>
    </row>
    <row r="1090" spans="5:9">
      <c r="E1090" s="35">
        <v>45428</v>
      </c>
      <c r="F1090" s="35">
        <v>45439</v>
      </c>
      <c r="G1090" s="36">
        <v>3.02</v>
      </c>
      <c r="H1090" s="36">
        <v>0</v>
      </c>
      <c r="I1090" s="36">
        <v>1.51</v>
      </c>
    </row>
    <row r="1091" spans="5:9">
      <c r="E1091" s="35">
        <v>45429</v>
      </c>
      <c r="F1091" s="35">
        <v>45439</v>
      </c>
      <c r="G1091" s="36">
        <v>3.02</v>
      </c>
      <c r="H1091" s="36">
        <v>0</v>
      </c>
      <c r="I1091" s="36">
        <v>1.51</v>
      </c>
    </row>
    <row r="1092" spans="5:9">
      <c r="E1092" s="35">
        <v>45430</v>
      </c>
      <c r="F1092" s="35">
        <v>45439</v>
      </c>
      <c r="G1092" s="36">
        <v>3.02</v>
      </c>
      <c r="H1092" s="36">
        <v>0</v>
      </c>
      <c r="I1092" s="36">
        <v>1.51</v>
      </c>
    </row>
    <row r="1093" spans="5:9">
      <c r="E1093" s="35">
        <v>45431</v>
      </c>
      <c r="F1093" s="35">
        <v>45439</v>
      </c>
      <c r="G1093" s="36">
        <v>3.02</v>
      </c>
      <c r="H1093" s="36">
        <v>0</v>
      </c>
      <c r="I1093" s="36">
        <v>1.51</v>
      </c>
    </row>
    <row r="1094" spans="5:9">
      <c r="E1094" s="35">
        <v>45432</v>
      </c>
      <c r="F1094" s="35">
        <v>45439</v>
      </c>
      <c r="G1094" s="36">
        <v>3.02</v>
      </c>
      <c r="H1094" s="36">
        <v>0</v>
      </c>
      <c r="I1094" s="36">
        <v>1.51</v>
      </c>
    </row>
    <row r="1095" spans="5:9">
      <c r="E1095" s="35">
        <v>45433</v>
      </c>
      <c r="F1095" s="35">
        <v>45439</v>
      </c>
      <c r="G1095" s="36">
        <v>3.02</v>
      </c>
      <c r="H1095" s="36">
        <v>0</v>
      </c>
      <c r="I1095" s="36">
        <v>1.51</v>
      </c>
    </row>
    <row r="1096" spans="5:9">
      <c r="E1096" s="35">
        <v>45434</v>
      </c>
      <c r="F1096" s="35">
        <v>45439</v>
      </c>
      <c r="G1096" s="36">
        <v>3.02</v>
      </c>
      <c r="H1096" s="36">
        <v>0</v>
      </c>
      <c r="I1096" s="36">
        <v>1.51</v>
      </c>
    </row>
    <row r="1097" spans="5:9">
      <c r="E1097" s="35">
        <v>45435</v>
      </c>
      <c r="F1097" s="35">
        <v>45439</v>
      </c>
      <c r="G1097" s="36">
        <v>3.02</v>
      </c>
      <c r="H1097" s="36">
        <v>0</v>
      </c>
      <c r="I1097" s="36">
        <v>1.51</v>
      </c>
    </row>
    <row r="1098" spans="5:9">
      <c r="E1098" s="35">
        <v>45436</v>
      </c>
      <c r="F1098" s="35">
        <v>45439</v>
      </c>
      <c r="G1098" s="36">
        <v>3.02</v>
      </c>
      <c r="H1098" s="36">
        <v>0</v>
      </c>
      <c r="I1098" s="36">
        <v>1.51</v>
      </c>
    </row>
    <row r="1099" spans="5:9">
      <c r="E1099" s="35">
        <v>45437</v>
      </c>
      <c r="F1099" s="35">
        <v>45439</v>
      </c>
      <c r="G1099" s="36">
        <v>3.02</v>
      </c>
      <c r="H1099" s="36">
        <v>0</v>
      </c>
      <c r="I1099" s="36">
        <v>1.51</v>
      </c>
    </row>
    <row r="1100" spans="5:9">
      <c r="E1100" s="35">
        <v>45438</v>
      </c>
      <c r="F1100" s="35">
        <v>45439</v>
      </c>
      <c r="G1100" s="36">
        <v>3.02</v>
      </c>
      <c r="H1100" s="36">
        <v>0</v>
      </c>
      <c r="I1100" s="36">
        <v>1.51</v>
      </c>
    </row>
    <row r="1101" spans="5:9">
      <c r="E1101" s="35">
        <v>45439</v>
      </c>
      <c r="F1101" s="35">
        <v>45623</v>
      </c>
      <c r="G1101" s="36">
        <v>3.02</v>
      </c>
      <c r="H1101" s="36">
        <v>0</v>
      </c>
      <c r="I1101" s="36">
        <v>1.51</v>
      </c>
    </row>
    <row r="1102" spans="5:9">
      <c r="E1102" s="35">
        <v>45440</v>
      </c>
      <c r="F1102" s="35">
        <v>45623</v>
      </c>
      <c r="G1102" s="36">
        <v>3.02</v>
      </c>
      <c r="H1102" s="36">
        <v>0</v>
      </c>
      <c r="I1102" s="36">
        <v>1.51</v>
      </c>
    </row>
    <row r="1103" spans="5:9">
      <c r="E1103" s="35">
        <v>45441</v>
      </c>
      <c r="F1103" s="35">
        <v>45623</v>
      </c>
      <c r="G1103" s="36">
        <v>3.02</v>
      </c>
      <c r="H1103" s="36">
        <v>0</v>
      </c>
      <c r="I1103" s="36">
        <v>1.51</v>
      </c>
    </row>
    <row r="1104" spans="5:9">
      <c r="E1104" s="35">
        <v>45442</v>
      </c>
      <c r="F1104" s="35">
        <v>45623</v>
      </c>
      <c r="G1104" s="36">
        <v>3.02</v>
      </c>
      <c r="H1104" s="36">
        <v>0</v>
      </c>
      <c r="I1104" s="36">
        <v>1.51</v>
      </c>
    </row>
    <row r="1105" spans="5:9">
      <c r="E1105" s="35">
        <v>45443</v>
      </c>
      <c r="F1105" s="35">
        <v>45623</v>
      </c>
      <c r="G1105" s="36">
        <v>3.02</v>
      </c>
      <c r="H1105" s="36">
        <v>0</v>
      </c>
      <c r="I1105" s="36">
        <v>1.51</v>
      </c>
    </row>
    <row r="1106" spans="5:9">
      <c r="E1106" s="35">
        <v>45444</v>
      </c>
      <c r="F1106" s="35">
        <v>45623</v>
      </c>
      <c r="G1106" s="36">
        <v>3.02</v>
      </c>
      <c r="H1106" s="36">
        <v>0</v>
      </c>
      <c r="I1106" s="36">
        <v>1.51</v>
      </c>
    </row>
    <row r="1107" spans="5:9">
      <c r="E1107" s="35">
        <v>45445</v>
      </c>
      <c r="F1107" s="35">
        <v>45623</v>
      </c>
      <c r="G1107" s="36">
        <v>3.02</v>
      </c>
      <c r="H1107" s="36">
        <v>0</v>
      </c>
      <c r="I1107" s="36">
        <v>1.51</v>
      </c>
    </row>
    <row r="1108" spans="5:9">
      <c r="E1108" s="35">
        <v>45446</v>
      </c>
      <c r="F1108" s="35">
        <v>45623</v>
      </c>
      <c r="G1108" s="36">
        <v>3.02</v>
      </c>
      <c r="H1108" s="36">
        <v>0</v>
      </c>
      <c r="I1108" s="36">
        <v>1.51</v>
      </c>
    </row>
    <row r="1109" spans="5:9">
      <c r="E1109" s="35">
        <v>45447</v>
      </c>
      <c r="F1109" s="35">
        <v>45623</v>
      </c>
      <c r="G1109" s="36">
        <v>3.02</v>
      </c>
      <c r="H1109" s="36">
        <v>0</v>
      </c>
      <c r="I1109" s="36">
        <v>1.51</v>
      </c>
    </row>
    <row r="1110" spans="5:9">
      <c r="E1110" s="35">
        <v>45448</v>
      </c>
      <c r="F1110" s="35">
        <v>45623</v>
      </c>
      <c r="G1110" s="36">
        <v>3.02</v>
      </c>
      <c r="H1110" s="36">
        <v>0</v>
      </c>
      <c r="I1110" s="36">
        <v>1.51</v>
      </c>
    </row>
    <row r="1111" spans="5:9">
      <c r="E1111" s="35">
        <v>45449</v>
      </c>
      <c r="F1111" s="35">
        <v>45623</v>
      </c>
      <c r="G1111" s="36">
        <v>3.02</v>
      </c>
      <c r="H1111" s="36">
        <v>0</v>
      </c>
      <c r="I1111" s="36">
        <v>1.51</v>
      </c>
    </row>
    <row r="1112" spans="5:9">
      <c r="E1112" s="35">
        <v>45450</v>
      </c>
      <c r="F1112" s="35">
        <v>45623</v>
      </c>
      <c r="G1112" s="36">
        <v>3.02</v>
      </c>
      <c r="H1112" s="36">
        <v>0</v>
      </c>
      <c r="I1112" s="36">
        <v>1.51</v>
      </c>
    </row>
    <row r="1113" spans="5:9">
      <c r="E1113" s="35">
        <v>45451</v>
      </c>
      <c r="F1113" s="35">
        <v>45623</v>
      </c>
      <c r="G1113" s="36">
        <v>3.02</v>
      </c>
      <c r="H1113" s="36">
        <v>0</v>
      </c>
      <c r="I1113" s="36">
        <v>1.51</v>
      </c>
    </row>
    <row r="1114" spans="5:9">
      <c r="E1114" s="35">
        <v>45452</v>
      </c>
      <c r="F1114" s="35">
        <v>45623</v>
      </c>
      <c r="G1114" s="36">
        <v>3.02</v>
      </c>
      <c r="H1114" s="36">
        <v>0</v>
      </c>
      <c r="I1114" s="36">
        <v>1.51</v>
      </c>
    </row>
    <row r="1115" spans="5:9">
      <c r="E1115" s="35">
        <v>45453</v>
      </c>
      <c r="F1115" s="35">
        <v>45623</v>
      </c>
      <c r="G1115" s="36">
        <v>3.02</v>
      </c>
      <c r="H1115" s="36">
        <v>0</v>
      </c>
      <c r="I1115" s="36">
        <v>1.51</v>
      </c>
    </row>
    <row r="1116" spans="5:9">
      <c r="E1116" s="35">
        <v>45454</v>
      </c>
      <c r="F1116" s="35">
        <v>45623</v>
      </c>
      <c r="G1116" s="36">
        <v>3.02</v>
      </c>
      <c r="H1116" s="36">
        <v>0</v>
      </c>
      <c r="I1116" s="36">
        <v>1.51</v>
      </c>
    </row>
    <row r="1117" spans="5:9">
      <c r="E1117" s="35">
        <v>45455</v>
      </c>
      <c r="F1117" s="35">
        <v>45623</v>
      </c>
      <c r="G1117" s="36">
        <v>3.02</v>
      </c>
      <c r="H1117" s="36">
        <v>0</v>
      </c>
      <c r="I1117" s="36">
        <v>1.51</v>
      </c>
    </row>
    <row r="1118" spans="5:9">
      <c r="E1118" s="35">
        <v>45456</v>
      </c>
      <c r="F1118" s="35">
        <v>45623</v>
      </c>
      <c r="G1118" s="36">
        <v>3.02</v>
      </c>
      <c r="H1118" s="36">
        <v>0</v>
      </c>
      <c r="I1118" s="36">
        <v>1.51</v>
      </c>
    </row>
    <row r="1119" spans="5:9">
      <c r="E1119" s="35">
        <v>45457</v>
      </c>
      <c r="F1119" s="35">
        <v>45623</v>
      </c>
      <c r="G1119" s="36">
        <v>3.02</v>
      </c>
      <c r="H1119" s="36">
        <v>0</v>
      </c>
      <c r="I1119" s="36">
        <v>1.51</v>
      </c>
    </row>
    <row r="1120" spans="5:9">
      <c r="E1120" s="35">
        <v>45458</v>
      </c>
      <c r="F1120" s="35">
        <v>45623</v>
      </c>
      <c r="G1120" s="36">
        <v>3.02</v>
      </c>
      <c r="H1120" s="36">
        <v>0</v>
      </c>
      <c r="I1120" s="36">
        <v>1.51</v>
      </c>
    </row>
    <row r="1121" spans="5:9">
      <c r="E1121" s="35">
        <v>45459</v>
      </c>
      <c r="F1121" s="35">
        <v>45623</v>
      </c>
      <c r="G1121" s="36">
        <v>3.02</v>
      </c>
      <c r="H1121" s="36">
        <v>0</v>
      </c>
      <c r="I1121" s="36">
        <v>1.51</v>
      </c>
    </row>
    <row r="1122" spans="5:9">
      <c r="E1122" s="35">
        <v>45460</v>
      </c>
      <c r="F1122" s="35">
        <v>45623</v>
      </c>
      <c r="G1122" s="36">
        <v>3.02</v>
      </c>
      <c r="H1122" s="36">
        <v>0</v>
      </c>
      <c r="I1122" s="36">
        <v>1.51</v>
      </c>
    </row>
    <row r="1123" spans="5:9">
      <c r="E1123" s="35">
        <v>45461</v>
      </c>
      <c r="F1123" s="35">
        <v>45623</v>
      </c>
      <c r="G1123" s="36">
        <v>3.02</v>
      </c>
      <c r="H1123" s="36">
        <v>0</v>
      </c>
      <c r="I1123" s="36">
        <v>1.51</v>
      </c>
    </row>
    <row r="1124" spans="5:9">
      <c r="E1124" s="35">
        <v>45462</v>
      </c>
      <c r="F1124" s="35">
        <v>45623</v>
      </c>
      <c r="G1124" s="36">
        <v>3.02</v>
      </c>
      <c r="H1124" s="36">
        <v>0</v>
      </c>
      <c r="I1124" s="36">
        <v>1.51</v>
      </c>
    </row>
    <row r="1125" spans="5:9">
      <c r="E1125" s="35">
        <v>45463</v>
      </c>
      <c r="F1125" s="35">
        <v>45623</v>
      </c>
      <c r="G1125" s="36">
        <v>3.02</v>
      </c>
      <c r="H1125" s="36">
        <v>0</v>
      </c>
      <c r="I1125" s="36">
        <v>1.51</v>
      </c>
    </row>
    <row r="1126" spans="5:9">
      <c r="E1126" s="35">
        <v>45464</v>
      </c>
      <c r="F1126" s="35">
        <v>45623</v>
      </c>
      <c r="G1126" s="36">
        <v>3.02</v>
      </c>
      <c r="H1126" s="36">
        <v>0</v>
      </c>
      <c r="I1126" s="36">
        <v>1.51</v>
      </c>
    </row>
    <row r="1127" spans="5:9">
      <c r="E1127" s="35">
        <v>45465</v>
      </c>
      <c r="F1127" s="35">
        <v>45623</v>
      </c>
      <c r="G1127" s="36">
        <v>3.02</v>
      </c>
      <c r="H1127" s="36">
        <v>0</v>
      </c>
      <c r="I1127" s="36">
        <v>1.51</v>
      </c>
    </row>
    <row r="1128" spans="5:9">
      <c r="E1128" s="35">
        <v>45466</v>
      </c>
      <c r="F1128" s="35">
        <v>45623</v>
      </c>
      <c r="G1128" s="36">
        <v>3.02</v>
      </c>
      <c r="H1128" s="36">
        <v>0</v>
      </c>
      <c r="I1128" s="36">
        <v>1.51</v>
      </c>
    </row>
    <row r="1129" spans="5:9">
      <c r="E1129" s="35">
        <v>45467</v>
      </c>
      <c r="F1129" s="35">
        <v>45623</v>
      </c>
      <c r="G1129" s="36">
        <v>3.02</v>
      </c>
      <c r="H1129" s="36">
        <v>0</v>
      </c>
      <c r="I1129" s="36">
        <v>1.51</v>
      </c>
    </row>
    <row r="1130" spans="5:9">
      <c r="E1130" s="35">
        <v>45468</v>
      </c>
      <c r="F1130" s="35">
        <v>45623</v>
      </c>
      <c r="G1130" s="36">
        <v>3.02</v>
      </c>
      <c r="H1130" s="36">
        <v>0</v>
      </c>
      <c r="I1130" s="36">
        <v>1.51</v>
      </c>
    </row>
    <row r="1131" spans="5:9">
      <c r="E1131" s="35">
        <v>45469</v>
      </c>
      <c r="F1131" s="35">
        <v>45623</v>
      </c>
      <c r="G1131" s="36">
        <v>3.02</v>
      </c>
      <c r="H1131" s="36">
        <v>0</v>
      </c>
      <c r="I1131" s="36">
        <v>1.51</v>
      </c>
    </row>
    <row r="1132" spans="5:9">
      <c r="E1132" s="35">
        <v>45470</v>
      </c>
      <c r="F1132" s="35">
        <v>45623</v>
      </c>
      <c r="G1132" s="36">
        <v>3.02</v>
      </c>
      <c r="H1132" s="36">
        <v>0</v>
      </c>
      <c r="I1132" s="36">
        <v>1.51</v>
      </c>
    </row>
    <row r="1133" spans="5:9">
      <c r="E1133" s="35">
        <v>45471</v>
      </c>
      <c r="F1133" s="35">
        <v>45623</v>
      </c>
      <c r="G1133" s="36">
        <v>3.02</v>
      </c>
      <c r="H1133" s="36">
        <v>0</v>
      </c>
      <c r="I1133" s="36">
        <v>1.51</v>
      </c>
    </row>
    <row r="1134" spans="5:9">
      <c r="E1134" s="35">
        <v>45472</v>
      </c>
      <c r="F1134" s="35">
        <v>45623</v>
      </c>
      <c r="G1134" s="36">
        <v>3.02</v>
      </c>
      <c r="H1134" s="36">
        <v>0</v>
      </c>
      <c r="I1134" s="36">
        <v>1.51</v>
      </c>
    </row>
    <row r="1135" spans="5:9">
      <c r="E1135" s="35">
        <v>45473</v>
      </c>
      <c r="F1135" s="35">
        <v>45623</v>
      </c>
      <c r="G1135" s="36">
        <v>3.02</v>
      </c>
      <c r="H1135" s="36">
        <v>0</v>
      </c>
      <c r="I1135" s="36">
        <v>1.51</v>
      </c>
    </row>
    <row r="1136" spans="5:9">
      <c r="E1136" s="35">
        <v>45474</v>
      </c>
      <c r="F1136" s="35">
        <v>45623</v>
      </c>
      <c r="G1136" s="36">
        <v>3.02</v>
      </c>
      <c r="H1136" s="36">
        <v>0</v>
      </c>
      <c r="I1136" s="36">
        <v>1.51</v>
      </c>
    </row>
    <row r="1137" spans="5:9">
      <c r="E1137" s="35">
        <v>45475</v>
      </c>
      <c r="F1137" s="35">
        <v>45623</v>
      </c>
      <c r="G1137" s="36">
        <v>3.02</v>
      </c>
      <c r="H1137" s="36">
        <v>0</v>
      </c>
      <c r="I1137" s="36">
        <v>1.51</v>
      </c>
    </row>
    <row r="1138" spans="5:9">
      <c r="E1138" s="35">
        <v>45476</v>
      </c>
      <c r="F1138" s="35">
        <v>45623</v>
      </c>
      <c r="G1138" s="36">
        <v>3.02</v>
      </c>
      <c r="H1138" s="36">
        <v>0</v>
      </c>
      <c r="I1138" s="36">
        <v>1.51</v>
      </c>
    </row>
    <row r="1139" spans="5:9">
      <c r="E1139" s="35">
        <v>45477</v>
      </c>
      <c r="F1139" s="35">
        <v>45623</v>
      </c>
      <c r="G1139" s="36">
        <v>3.02</v>
      </c>
      <c r="H1139" s="36">
        <v>0</v>
      </c>
      <c r="I1139" s="36">
        <v>1.51</v>
      </c>
    </row>
    <row r="1140" spans="5:9">
      <c r="E1140" s="35">
        <v>45478</v>
      </c>
      <c r="F1140" s="35">
        <v>45623</v>
      </c>
      <c r="G1140" s="36">
        <v>3.02</v>
      </c>
      <c r="H1140" s="36">
        <v>0</v>
      </c>
      <c r="I1140" s="36">
        <v>1.51</v>
      </c>
    </row>
    <row r="1141" spans="5:9">
      <c r="E1141" s="35">
        <v>45479</v>
      </c>
      <c r="F1141" s="35">
        <v>45623</v>
      </c>
      <c r="G1141" s="36">
        <v>3.02</v>
      </c>
      <c r="H1141" s="36">
        <v>0</v>
      </c>
      <c r="I1141" s="36">
        <v>1.51</v>
      </c>
    </row>
    <row r="1142" spans="5:9">
      <c r="E1142" s="35">
        <v>45480</v>
      </c>
      <c r="F1142" s="35">
        <v>45623</v>
      </c>
      <c r="G1142" s="36">
        <v>3.02</v>
      </c>
      <c r="H1142" s="36">
        <v>0</v>
      </c>
      <c r="I1142" s="36">
        <v>1.51</v>
      </c>
    </row>
    <row r="1143" spans="5:9">
      <c r="E1143" s="35">
        <v>45481</v>
      </c>
      <c r="F1143" s="35">
        <v>45623</v>
      </c>
      <c r="G1143" s="36">
        <v>3.02</v>
      </c>
      <c r="H1143" s="36">
        <v>0</v>
      </c>
      <c r="I1143" s="36">
        <v>1.51</v>
      </c>
    </row>
    <row r="1144" spans="5:9">
      <c r="E1144" s="35">
        <v>45482</v>
      </c>
      <c r="F1144" s="35">
        <v>45623</v>
      </c>
      <c r="G1144" s="36">
        <v>3.02</v>
      </c>
      <c r="H1144" s="36">
        <v>0</v>
      </c>
      <c r="I1144" s="36">
        <v>1.51</v>
      </c>
    </row>
    <row r="1145" spans="5:9">
      <c r="E1145" s="35">
        <v>45483</v>
      </c>
      <c r="F1145" s="35">
        <v>45623</v>
      </c>
      <c r="G1145" s="36">
        <v>3.02</v>
      </c>
      <c r="H1145" s="36">
        <v>0</v>
      </c>
      <c r="I1145" s="36">
        <v>1.51</v>
      </c>
    </row>
    <row r="1146" spans="5:9">
      <c r="E1146" s="35">
        <v>45484</v>
      </c>
      <c r="F1146" s="35">
        <v>45623</v>
      </c>
      <c r="G1146" s="36">
        <v>3.02</v>
      </c>
      <c r="H1146" s="36">
        <v>0</v>
      </c>
      <c r="I1146" s="36">
        <v>1.51</v>
      </c>
    </row>
    <row r="1147" spans="5:9">
      <c r="E1147" s="35">
        <v>45485</v>
      </c>
      <c r="F1147" s="35">
        <v>45623</v>
      </c>
      <c r="G1147" s="36">
        <v>3.02</v>
      </c>
      <c r="H1147" s="36">
        <v>0</v>
      </c>
      <c r="I1147" s="36">
        <v>1.51</v>
      </c>
    </row>
    <row r="1148" spans="5:9">
      <c r="E1148" s="35">
        <v>45486</v>
      </c>
      <c r="F1148" s="35">
        <v>45623</v>
      </c>
      <c r="G1148" s="36">
        <v>3.02</v>
      </c>
      <c r="H1148" s="36">
        <v>0</v>
      </c>
      <c r="I1148" s="36">
        <v>1.51</v>
      </c>
    </row>
    <row r="1149" spans="5:9">
      <c r="E1149" s="35">
        <v>45487</v>
      </c>
      <c r="F1149" s="35">
        <v>45623</v>
      </c>
      <c r="G1149" s="36">
        <v>3.02</v>
      </c>
      <c r="H1149" s="36">
        <v>0</v>
      </c>
      <c r="I1149" s="36">
        <v>1.51</v>
      </c>
    </row>
    <row r="1150" spans="5:9">
      <c r="E1150" s="35">
        <v>45488</v>
      </c>
      <c r="F1150" s="35">
        <v>45623</v>
      </c>
      <c r="G1150" s="36">
        <v>3.02</v>
      </c>
      <c r="H1150" s="36">
        <v>0</v>
      </c>
      <c r="I1150" s="36">
        <v>1.51</v>
      </c>
    </row>
    <row r="1151" spans="5:9">
      <c r="E1151" s="35">
        <v>45489</v>
      </c>
      <c r="F1151" s="35">
        <v>45623</v>
      </c>
      <c r="G1151" s="36">
        <v>3.02</v>
      </c>
      <c r="H1151" s="36">
        <v>0</v>
      </c>
      <c r="I1151" s="36">
        <v>1.51</v>
      </c>
    </row>
    <row r="1152" spans="5:9">
      <c r="E1152" s="35">
        <v>45490</v>
      </c>
      <c r="F1152" s="35">
        <v>45623</v>
      </c>
      <c r="G1152" s="36">
        <v>3.02</v>
      </c>
      <c r="H1152" s="36">
        <v>0</v>
      </c>
      <c r="I1152" s="36">
        <v>1.51</v>
      </c>
    </row>
    <row r="1153" spans="5:9">
      <c r="E1153" s="35">
        <v>45491</v>
      </c>
      <c r="F1153" s="35">
        <v>45623</v>
      </c>
      <c r="G1153" s="36">
        <v>3.02</v>
      </c>
      <c r="H1153" s="36">
        <v>0</v>
      </c>
      <c r="I1153" s="36">
        <v>1.51</v>
      </c>
    </row>
    <row r="1154" spans="5:9">
      <c r="E1154" s="35">
        <v>45492</v>
      </c>
      <c r="F1154" s="35">
        <v>45623</v>
      </c>
      <c r="G1154" s="36">
        <v>3.02</v>
      </c>
      <c r="H1154" s="36">
        <v>0</v>
      </c>
      <c r="I1154" s="36">
        <v>1.51</v>
      </c>
    </row>
    <row r="1155" spans="5:9">
      <c r="E1155" s="35">
        <v>45493</v>
      </c>
      <c r="F1155" s="35">
        <v>45623</v>
      </c>
      <c r="G1155" s="36">
        <v>3.02</v>
      </c>
      <c r="H1155" s="36">
        <v>0</v>
      </c>
      <c r="I1155" s="36">
        <v>1.51</v>
      </c>
    </row>
    <row r="1156" spans="5:9">
      <c r="E1156" s="35">
        <v>45494</v>
      </c>
      <c r="F1156" s="35">
        <v>45623</v>
      </c>
      <c r="G1156" s="36">
        <v>3.02</v>
      </c>
      <c r="H1156" s="36">
        <v>0</v>
      </c>
      <c r="I1156" s="36">
        <v>1.51</v>
      </c>
    </row>
    <row r="1157" spans="5:9">
      <c r="E1157" s="35">
        <v>45495</v>
      </c>
      <c r="F1157" s="35">
        <v>45623</v>
      </c>
      <c r="G1157" s="36">
        <v>3.02</v>
      </c>
      <c r="H1157" s="36">
        <v>0</v>
      </c>
      <c r="I1157" s="36">
        <v>1.51</v>
      </c>
    </row>
    <row r="1158" spans="5:9">
      <c r="E1158" s="35">
        <v>45496</v>
      </c>
      <c r="F1158" s="35">
        <v>45623</v>
      </c>
      <c r="G1158" s="36">
        <v>3.02</v>
      </c>
      <c r="H1158" s="36">
        <v>0</v>
      </c>
      <c r="I1158" s="36">
        <v>1.51</v>
      </c>
    </row>
    <row r="1159" spans="5:9">
      <c r="E1159" s="35">
        <v>45497</v>
      </c>
      <c r="F1159" s="35">
        <v>45623</v>
      </c>
      <c r="G1159" s="36">
        <v>3.02</v>
      </c>
      <c r="H1159" s="36">
        <v>0</v>
      </c>
      <c r="I1159" s="36">
        <v>1.51</v>
      </c>
    </row>
    <row r="1160" spans="5:9">
      <c r="E1160" s="35">
        <v>45498</v>
      </c>
      <c r="F1160" s="35">
        <v>45623</v>
      </c>
      <c r="G1160" s="36">
        <v>3.02</v>
      </c>
      <c r="H1160" s="36">
        <v>0</v>
      </c>
      <c r="I1160" s="36">
        <v>1.51</v>
      </c>
    </row>
    <row r="1161" spans="5:9">
      <c r="E1161" s="35">
        <v>45499</v>
      </c>
      <c r="F1161" s="35">
        <v>45623</v>
      </c>
      <c r="G1161" s="36">
        <v>3.02</v>
      </c>
      <c r="H1161" s="36">
        <v>0</v>
      </c>
      <c r="I1161" s="36">
        <v>1.51</v>
      </c>
    </row>
    <row r="1162" spans="5:9">
      <c r="E1162" s="35">
        <v>45500</v>
      </c>
      <c r="F1162" s="35">
        <v>45623</v>
      </c>
      <c r="G1162" s="36">
        <v>3.02</v>
      </c>
      <c r="H1162" s="36">
        <v>0</v>
      </c>
      <c r="I1162" s="36">
        <v>1.51</v>
      </c>
    </row>
    <row r="1163" spans="5:9">
      <c r="E1163" s="35">
        <v>45501</v>
      </c>
      <c r="F1163" s="35">
        <v>45623</v>
      </c>
      <c r="G1163" s="36">
        <v>3.02</v>
      </c>
      <c r="H1163" s="36">
        <v>0</v>
      </c>
      <c r="I1163" s="36">
        <v>1.51</v>
      </c>
    </row>
    <row r="1164" spans="5:9">
      <c r="E1164" s="35">
        <v>45502</v>
      </c>
      <c r="F1164" s="35">
        <v>45623</v>
      </c>
      <c r="G1164" s="36">
        <v>3.02</v>
      </c>
      <c r="H1164" s="36">
        <v>0</v>
      </c>
      <c r="I1164" s="36">
        <v>1.51</v>
      </c>
    </row>
    <row r="1165" spans="5:9">
      <c r="E1165" s="35">
        <v>45503</v>
      </c>
      <c r="F1165" s="35">
        <v>45623</v>
      </c>
      <c r="G1165" s="36">
        <v>3.02</v>
      </c>
      <c r="H1165" s="36">
        <v>0</v>
      </c>
      <c r="I1165" s="36">
        <v>1.51</v>
      </c>
    </row>
    <row r="1166" spans="5:9">
      <c r="E1166" s="35">
        <v>45504</v>
      </c>
      <c r="F1166" s="35">
        <v>45623</v>
      </c>
      <c r="G1166" s="36">
        <v>3.02</v>
      </c>
      <c r="H1166" s="36">
        <v>0</v>
      </c>
      <c r="I1166" s="36">
        <v>1.51</v>
      </c>
    </row>
    <row r="1167" spans="5:9">
      <c r="E1167" s="35">
        <v>45505</v>
      </c>
      <c r="F1167" s="35">
        <v>45623</v>
      </c>
      <c r="G1167" s="36">
        <v>3.02</v>
      </c>
      <c r="H1167" s="36">
        <v>0</v>
      </c>
      <c r="I1167" s="36">
        <v>1.51</v>
      </c>
    </row>
    <row r="1168" spans="5:9">
      <c r="E1168" s="35">
        <v>45506</v>
      </c>
      <c r="F1168" s="35">
        <v>45623</v>
      </c>
      <c r="G1168" s="36">
        <v>3.02</v>
      </c>
      <c r="H1168" s="36">
        <v>0</v>
      </c>
      <c r="I1168" s="36">
        <v>1.51</v>
      </c>
    </row>
    <row r="1169" spans="5:9">
      <c r="E1169" s="35">
        <v>45507</v>
      </c>
      <c r="F1169" s="35">
        <v>45623</v>
      </c>
      <c r="G1169" s="36">
        <v>3.02</v>
      </c>
      <c r="H1169" s="36">
        <v>0</v>
      </c>
      <c r="I1169" s="36">
        <v>1.51</v>
      </c>
    </row>
    <row r="1170" spans="5:9">
      <c r="E1170" s="35">
        <v>45508</v>
      </c>
      <c r="F1170" s="35">
        <v>45623</v>
      </c>
      <c r="G1170" s="36">
        <v>3.02</v>
      </c>
      <c r="H1170" s="36">
        <v>0</v>
      </c>
      <c r="I1170" s="36">
        <v>1.51</v>
      </c>
    </row>
    <row r="1171" spans="5:9">
      <c r="E1171" s="35">
        <v>45509</v>
      </c>
      <c r="F1171" s="35">
        <v>45623</v>
      </c>
      <c r="G1171" s="36">
        <v>3.02</v>
      </c>
      <c r="H1171" s="36">
        <v>0</v>
      </c>
      <c r="I1171" s="36">
        <v>1.51</v>
      </c>
    </row>
    <row r="1172" spans="5:9">
      <c r="E1172" s="35">
        <v>45510</v>
      </c>
      <c r="F1172" s="35">
        <v>45623</v>
      </c>
      <c r="G1172" s="36">
        <v>3.02</v>
      </c>
      <c r="H1172" s="36">
        <v>0</v>
      </c>
      <c r="I1172" s="36">
        <v>1.51</v>
      </c>
    </row>
    <row r="1173" spans="5:9">
      <c r="E1173" s="35">
        <v>45511</v>
      </c>
      <c r="F1173" s="35">
        <v>45623</v>
      </c>
      <c r="G1173" s="36">
        <v>3.02</v>
      </c>
      <c r="H1173" s="36">
        <v>0</v>
      </c>
      <c r="I1173" s="36">
        <v>1.51</v>
      </c>
    </row>
    <row r="1174" spans="5:9">
      <c r="E1174" s="35">
        <v>45512</v>
      </c>
      <c r="F1174" s="35">
        <v>45623</v>
      </c>
      <c r="G1174" s="36">
        <v>3.02</v>
      </c>
      <c r="H1174" s="36">
        <v>0</v>
      </c>
      <c r="I1174" s="36">
        <v>1.51</v>
      </c>
    </row>
    <row r="1175" spans="5:9">
      <c r="E1175" s="35">
        <v>45513</v>
      </c>
      <c r="F1175" s="35">
        <v>45623</v>
      </c>
      <c r="G1175" s="36">
        <v>3.02</v>
      </c>
      <c r="H1175" s="36">
        <v>0</v>
      </c>
      <c r="I1175" s="36">
        <v>1.51</v>
      </c>
    </row>
    <row r="1176" spans="5:9">
      <c r="E1176" s="35">
        <v>45514</v>
      </c>
      <c r="F1176" s="35">
        <v>45623</v>
      </c>
      <c r="G1176" s="36">
        <v>3.02</v>
      </c>
      <c r="H1176" s="36">
        <v>0</v>
      </c>
      <c r="I1176" s="36">
        <v>1.51</v>
      </c>
    </row>
    <row r="1177" spans="5:9">
      <c r="E1177" s="35">
        <v>45515</v>
      </c>
      <c r="F1177" s="35">
        <v>45623</v>
      </c>
      <c r="G1177" s="36">
        <v>3.02</v>
      </c>
      <c r="H1177" s="36">
        <v>0</v>
      </c>
      <c r="I1177" s="36">
        <v>1.51</v>
      </c>
    </row>
    <row r="1178" spans="5:9">
      <c r="E1178" s="35">
        <v>45516</v>
      </c>
      <c r="F1178" s="35">
        <v>45623</v>
      </c>
      <c r="G1178" s="36">
        <v>3.02</v>
      </c>
      <c r="H1178" s="36">
        <v>0</v>
      </c>
      <c r="I1178" s="36">
        <v>1.51</v>
      </c>
    </row>
    <row r="1179" spans="5:9">
      <c r="E1179" s="35">
        <v>45517</v>
      </c>
      <c r="F1179" s="35">
        <v>45623</v>
      </c>
      <c r="G1179" s="36">
        <v>3.02</v>
      </c>
      <c r="H1179" s="36">
        <v>0</v>
      </c>
      <c r="I1179" s="36">
        <v>1.51</v>
      </c>
    </row>
    <row r="1180" spans="5:9">
      <c r="E1180" s="35">
        <v>45518</v>
      </c>
      <c r="F1180" s="35">
        <v>45623</v>
      </c>
      <c r="G1180" s="36">
        <v>3.02</v>
      </c>
      <c r="H1180" s="36">
        <v>0</v>
      </c>
      <c r="I1180" s="36">
        <v>1.51</v>
      </c>
    </row>
    <row r="1181" spans="5:9">
      <c r="E1181" s="35">
        <v>45519</v>
      </c>
      <c r="F1181" s="35">
        <v>45623</v>
      </c>
      <c r="G1181" s="36">
        <v>3.02</v>
      </c>
      <c r="H1181" s="36">
        <v>0</v>
      </c>
      <c r="I1181" s="36">
        <v>1.51</v>
      </c>
    </row>
    <row r="1182" spans="5:9">
      <c r="E1182" s="35">
        <v>45520</v>
      </c>
      <c r="F1182" s="35">
        <v>45623</v>
      </c>
      <c r="G1182" s="36">
        <v>3.02</v>
      </c>
      <c r="H1182" s="36">
        <v>0</v>
      </c>
      <c r="I1182" s="36">
        <v>1.51</v>
      </c>
    </row>
    <row r="1183" spans="5:9">
      <c r="E1183" s="35">
        <v>45521</v>
      </c>
      <c r="F1183" s="35">
        <v>45623</v>
      </c>
      <c r="G1183" s="36">
        <v>3.02</v>
      </c>
      <c r="H1183" s="36">
        <v>0</v>
      </c>
      <c r="I1183" s="36">
        <v>1.51</v>
      </c>
    </row>
    <row r="1184" spans="5:9">
      <c r="E1184" s="35">
        <v>45522</v>
      </c>
      <c r="F1184" s="35">
        <v>45623</v>
      </c>
      <c r="G1184" s="36">
        <v>3.02</v>
      </c>
      <c r="H1184" s="36">
        <v>0</v>
      </c>
      <c r="I1184" s="36">
        <v>1.51</v>
      </c>
    </row>
    <row r="1185" spans="5:9">
      <c r="E1185" s="35">
        <v>45523</v>
      </c>
      <c r="F1185" s="35">
        <v>45623</v>
      </c>
      <c r="G1185" s="36">
        <v>3.02</v>
      </c>
      <c r="H1185" s="36">
        <v>0</v>
      </c>
      <c r="I1185" s="36">
        <v>1.51</v>
      </c>
    </row>
    <row r="1186" spans="5:9">
      <c r="E1186" s="35">
        <v>45524</v>
      </c>
      <c r="F1186" s="35">
        <v>45623</v>
      </c>
      <c r="G1186" s="36">
        <v>3.02</v>
      </c>
      <c r="H1186" s="36">
        <v>0</v>
      </c>
      <c r="I1186" s="36">
        <v>1.51</v>
      </c>
    </row>
    <row r="1187" spans="5:9">
      <c r="E1187" s="35">
        <v>45525</v>
      </c>
      <c r="F1187" s="35">
        <v>45623</v>
      </c>
      <c r="G1187" s="36">
        <v>3.02</v>
      </c>
      <c r="H1187" s="36">
        <v>0</v>
      </c>
      <c r="I1187" s="36">
        <v>1.51</v>
      </c>
    </row>
    <row r="1188" spans="5:9">
      <c r="E1188" s="35">
        <v>45526</v>
      </c>
      <c r="F1188" s="35">
        <v>45623</v>
      </c>
      <c r="G1188" s="36">
        <v>3.02</v>
      </c>
      <c r="H1188" s="36">
        <v>0</v>
      </c>
      <c r="I1188" s="36">
        <v>1.51</v>
      </c>
    </row>
    <row r="1189" spans="5:9">
      <c r="E1189" s="35">
        <v>45527</v>
      </c>
      <c r="F1189" s="35">
        <v>45623</v>
      </c>
      <c r="G1189" s="36">
        <v>3.02</v>
      </c>
      <c r="H1189" s="36">
        <v>0</v>
      </c>
      <c r="I1189" s="36">
        <v>1.51</v>
      </c>
    </row>
    <row r="1190" spans="5:9">
      <c r="E1190" s="35">
        <v>45528</v>
      </c>
      <c r="F1190" s="35">
        <v>45623</v>
      </c>
      <c r="G1190" s="36">
        <v>3.02</v>
      </c>
      <c r="H1190" s="36">
        <v>0</v>
      </c>
      <c r="I1190" s="36">
        <v>1.51</v>
      </c>
    </row>
    <row r="1191" spans="5:9">
      <c r="E1191" s="35">
        <v>45529</v>
      </c>
      <c r="F1191" s="35">
        <v>45623</v>
      </c>
      <c r="G1191" s="36">
        <v>3.02</v>
      </c>
      <c r="H1191" s="36">
        <v>0</v>
      </c>
      <c r="I1191" s="36">
        <v>1.51</v>
      </c>
    </row>
    <row r="1192" spans="5:9">
      <c r="E1192" s="35">
        <v>45530</v>
      </c>
      <c r="F1192" s="35">
        <v>45623</v>
      </c>
      <c r="G1192" s="36">
        <v>3.02</v>
      </c>
      <c r="H1192" s="36">
        <v>0</v>
      </c>
      <c r="I1192" s="36">
        <v>1.51</v>
      </c>
    </row>
    <row r="1193" spans="5:9">
      <c r="E1193" s="35">
        <v>45531</v>
      </c>
      <c r="F1193" s="35">
        <v>45623</v>
      </c>
      <c r="G1193" s="36">
        <v>3.02</v>
      </c>
      <c r="H1193" s="36">
        <v>0</v>
      </c>
      <c r="I1193" s="36">
        <v>1.51</v>
      </c>
    </row>
    <row r="1194" spans="5:9">
      <c r="E1194" s="35">
        <v>45532</v>
      </c>
      <c r="F1194" s="35">
        <v>45623</v>
      </c>
      <c r="G1194" s="36">
        <v>3.02</v>
      </c>
      <c r="H1194" s="36">
        <v>0</v>
      </c>
      <c r="I1194" s="36">
        <v>1.51</v>
      </c>
    </row>
    <row r="1195" spans="5:9">
      <c r="E1195" s="35">
        <v>45533</v>
      </c>
      <c r="F1195" s="35">
        <v>45623</v>
      </c>
      <c r="G1195" s="36">
        <v>3.02</v>
      </c>
      <c r="H1195" s="36">
        <v>0</v>
      </c>
      <c r="I1195" s="36">
        <v>1.51</v>
      </c>
    </row>
    <row r="1196" spans="5:9">
      <c r="E1196" s="35">
        <v>45534</v>
      </c>
      <c r="F1196" s="35">
        <v>45623</v>
      </c>
      <c r="G1196" s="36">
        <v>3.02</v>
      </c>
      <c r="H1196" s="36">
        <v>0</v>
      </c>
      <c r="I1196" s="36">
        <v>1.51</v>
      </c>
    </row>
    <row r="1197" spans="5:9">
      <c r="E1197" s="35">
        <v>45535</v>
      </c>
      <c r="F1197" s="35">
        <v>45623</v>
      </c>
      <c r="G1197" s="36">
        <v>3.02</v>
      </c>
      <c r="H1197" s="36">
        <v>0</v>
      </c>
      <c r="I1197" s="36">
        <v>1.51</v>
      </c>
    </row>
    <row r="1198" spans="5:9">
      <c r="E1198" s="35">
        <v>45536</v>
      </c>
      <c r="F1198" s="35">
        <v>45623</v>
      </c>
      <c r="G1198" s="36">
        <v>3.02</v>
      </c>
      <c r="H1198" s="36">
        <v>0</v>
      </c>
      <c r="I1198" s="36">
        <v>1.51</v>
      </c>
    </row>
    <row r="1199" spans="5:9">
      <c r="E1199" s="35">
        <v>45537</v>
      </c>
      <c r="F1199" s="35">
        <v>45623</v>
      </c>
      <c r="G1199" s="36">
        <v>3.02</v>
      </c>
      <c r="H1199" s="36">
        <v>0</v>
      </c>
      <c r="I1199" s="36">
        <v>1.51</v>
      </c>
    </row>
    <row r="1200" spans="5:9">
      <c r="E1200" s="35">
        <v>45538</v>
      </c>
      <c r="F1200" s="35">
        <v>45623</v>
      </c>
      <c r="G1200" s="36">
        <v>3.02</v>
      </c>
      <c r="H1200" s="36">
        <v>0</v>
      </c>
      <c r="I1200" s="36">
        <v>1.51</v>
      </c>
    </row>
    <row r="1201" spans="5:9">
      <c r="E1201" s="35">
        <v>45539</v>
      </c>
      <c r="F1201" s="35">
        <v>45623</v>
      </c>
      <c r="G1201" s="36">
        <v>3.02</v>
      </c>
      <c r="H1201" s="36">
        <v>0</v>
      </c>
      <c r="I1201" s="36">
        <v>1.51</v>
      </c>
    </row>
    <row r="1202" spans="5:9">
      <c r="E1202" s="35">
        <v>45540</v>
      </c>
      <c r="F1202" s="35">
        <v>45623</v>
      </c>
      <c r="G1202" s="36">
        <v>3.02</v>
      </c>
      <c r="H1202" s="36">
        <v>0</v>
      </c>
      <c r="I1202" s="36">
        <v>1.51</v>
      </c>
    </row>
    <row r="1203" spans="5:9">
      <c r="E1203" s="35">
        <v>45541</v>
      </c>
      <c r="F1203" s="35">
        <v>45623</v>
      </c>
      <c r="G1203" s="36">
        <v>3.02</v>
      </c>
      <c r="H1203" s="36">
        <v>0</v>
      </c>
      <c r="I1203" s="36">
        <v>1.51</v>
      </c>
    </row>
    <row r="1204" spans="5:9">
      <c r="E1204" s="35">
        <v>45542</v>
      </c>
      <c r="F1204" s="35">
        <v>45623</v>
      </c>
      <c r="G1204" s="36">
        <v>3.02</v>
      </c>
      <c r="H1204" s="36">
        <v>0</v>
      </c>
      <c r="I1204" s="36">
        <v>1.51</v>
      </c>
    </row>
    <row r="1205" spans="5:9">
      <c r="E1205" s="35">
        <v>45543</v>
      </c>
      <c r="F1205" s="35">
        <v>45623</v>
      </c>
      <c r="G1205" s="36">
        <v>3.02</v>
      </c>
      <c r="H1205" s="36">
        <v>0</v>
      </c>
      <c r="I1205" s="36">
        <v>1.51</v>
      </c>
    </row>
    <row r="1206" spans="5:9">
      <c r="E1206" s="35">
        <v>45544</v>
      </c>
      <c r="F1206" s="35">
        <v>45623</v>
      </c>
      <c r="G1206" s="36">
        <v>3.02</v>
      </c>
      <c r="H1206" s="36">
        <v>0</v>
      </c>
      <c r="I1206" s="36">
        <v>1.51</v>
      </c>
    </row>
    <row r="1207" spans="5:9">
      <c r="E1207" s="35">
        <v>45545</v>
      </c>
      <c r="F1207" s="35">
        <v>45623</v>
      </c>
      <c r="G1207" s="36">
        <v>3.02</v>
      </c>
      <c r="H1207" s="36">
        <v>0</v>
      </c>
      <c r="I1207" s="36">
        <v>1.51</v>
      </c>
    </row>
    <row r="1208" spans="5:9">
      <c r="E1208" s="35">
        <v>45546</v>
      </c>
      <c r="F1208" s="35">
        <v>45623</v>
      </c>
      <c r="G1208" s="36">
        <v>3.02</v>
      </c>
      <c r="H1208" s="36">
        <v>0</v>
      </c>
      <c r="I1208" s="36">
        <v>1.51</v>
      </c>
    </row>
    <row r="1209" spans="5:9">
      <c r="E1209" s="35">
        <v>45547</v>
      </c>
      <c r="F1209" s="35">
        <v>45623</v>
      </c>
      <c r="G1209" s="36">
        <v>3.02</v>
      </c>
      <c r="H1209" s="36">
        <v>0</v>
      </c>
      <c r="I1209" s="36">
        <v>1.51</v>
      </c>
    </row>
    <row r="1210" spans="5:9">
      <c r="E1210" s="35">
        <v>45548</v>
      </c>
      <c r="F1210" s="35">
        <v>45623</v>
      </c>
      <c r="G1210" s="36">
        <v>3.02</v>
      </c>
      <c r="H1210" s="36">
        <v>0</v>
      </c>
      <c r="I1210" s="36">
        <v>1.51</v>
      </c>
    </row>
    <row r="1211" spans="5:9">
      <c r="E1211" s="35">
        <v>45549</v>
      </c>
      <c r="F1211" s="35">
        <v>45623</v>
      </c>
      <c r="G1211" s="36">
        <v>3.02</v>
      </c>
      <c r="H1211" s="36">
        <v>0</v>
      </c>
      <c r="I1211" s="36">
        <v>1.51</v>
      </c>
    </row>
    <row r="1212" spans="5:9">
      <c r="E1212" s="35">
        <v>45550</v>
      </c>
      <c r="F1212" s="35">
        <v>45623</v>
      </c>
      <c r="G1212" s="36">
        <v>3.02</v>
      </c>
      <c r="H1212" s="36">
        <v>0</v>
      </c>
      <c r="I1212" s="36">
        <v>1.51</v>
      </c>
    </row>
    <row r="1213" spans="5:9">
      <c r="E1213" s="35">
        <v>45551</v>
      </c>
      <c r="F1213" s="35">
        <v>45623</v>
      </c>
      <c r="G1213" s="36">
        <v>3.02</v>
      </c>
      <c r="H1213" s="36">
        <v>0</v>
      </c>
      <c r="I1213" s="36">
        <v>1.51</v>
      </c>
    </row>
    <row r="1214" spans="5:9">
      <c r="E1214" s="35">
        <v>45552</v>
      </c>
      <c r="F1214" s="35">
        <v>45623</v>
      </c>
      <c r="G1214" s="36">
        <v>3.02</v>
      </c>
      <c r="H1214" s="36">
        <v>0</v>
      </c>
      <c r="I1214" s="36">
        <v>1.51</v>
      </c>
    </row>
    <row r="1215" spans="5:9">
      <c r="E1215" s="35">
        <v>45553</v>
      </c>
      <c r="F1215" s="35">
        <v>45623</v>
      </c>
      <c r="G1215" s="36">
        <v>3.02</v>
      </c>
      <c r="H1215" s="36">
        <v>0</v>
      </c>
      <c r="I1215" s="36">
        <v>1.51</v>
      </c>
    </row>
    <row r="1216" spans="5:9">
      <c r="E1216" s="35">
        <v>45554</v>
      </c>
      <c r="F1216" s="35">
        <v>45623</v>
      </c>
      <c r="G1216" s="36">
        <v>3.02</v>
      </c>
      <c r="H1216" s="36">
        <v>0</v>
      </c>
      <c r="I1216" s="36">
        <v>1.51</v>
      </c>
    </row>
    <row r="1217" spans="5:9">
      <c r="E1217" s="35">
        <v>45555</v>
      </c>
      <c r="F1217" s="35">
        <v>45623</v>
      </c>
      <c r="G1217" s="36">
        <v>3.02</v>
      </c>
      <c r="H1217" s="36">
        <v>0</v>
      </c>
      <c r="I1217" s="36">
        <v>1.51</v>
      </c>
    </row>
    <row r="1218" spans="5:9">
      <c r="E1218" s="35">
        <v>45556</v>
      </c>
      <c r="F1218" s="35">
        <v>45623</v>
      </c>
      <c r="G1218" s="36">
        <v>3.02</v>
      </c>
      <c r="H1218" s="36">
        <v>0</v>
      </c>
      <c r="I1218" s="36">
        <v>1.51</v>
      </c>
    </row>
    <row r="1219" spans="5:9">
      <c r="E1219" s="35">
        <v>45557</v>
      </c>
      <c r="F1219" s="35">
        <v>45623</v>
      </c>
      <c r="G1219" s="36">
        <v>3.02</v>
      </c>
      <c r="H1219" s="36">
        <v>0</v>
      </c>
      <c r="I1219" s="36">
        <v>1.51</v>
      </c>
    </row>
    <row r="1220" spans="5:9">
      <c r="E1220" s="35">
        <v>45558</v>
      </c>
      <c r="F1220" s="35">
        <v>45623</v>
      </c>
      <c r="G1220" s="36">
        <v>3.02</v>
      </c>
      <c r="H1220" s="36">
        <v>0</v>
      </c>
      <c r="I1220" s="36">
        <v>1.51</v>
      </c>
    </row>
    <row r="1221" spans="5:9">
      <c r="E1221" s="35">
        <v>45559</v>
      </c>
      <c r="F1221" s="35">
        <v>45623</v>
      </c>
      <c r="G1221" s="36">
        <v>3.02</v>
      </c>
      <c r="H1221" s="36">
        <v>0</v>
      </c>
      <c r="I1221" s="36">
        <v>1.51</v>
      </c>
    </row>
    <row r="1222" spans="5:9">
      <c r="E1222" s="35">
        <v>45560</v>
      </c>
      <c r="F1222" s="35">
        <v>45623</v>
      </c>
      <c r="G1222" s="36">
        <v>3.02</v>
      </c>
      <c r="H1222" s="36">
        <v>0</v>
      </c>
      <c r="I1222" s="36">
        <v>1.51</v>
      </c>
    </row>
    <row r="1223" spans="5:9">
      <c r="E1223" s="35">
        <v>45561</v>
      </c>
      <c r="F1223" s="35">
        <v>45623</v>
      </c>
      <c r="G1223" s="36">
        <v>3.02</v>
      </c>
      <c r="H1223" s="36">
        <v>0</v>
      </c>
      <c r="I1223" s="36">
        <v>1.51</v>
      </c>
    </row>
    <row r="1224" spans="5:9">
      <c r="E1224" s="35">
        <v>45562</v>
      </c>
      <c r="F1224" s="35">
        <v>45623</v>
      </c>
      <c r="G1224" s="36">
        <v>3.02</v>
      </c>
      <c r="H1224" s="36">
        <v>0</v>
      </c>
      <c r="I1224" s="36">
        <v>1.51</v>
      </c>
    </row>
    <row r="1225" spans="5:9">
      <c r="E1225" s="35">
        <v>45563</v>
      </c>
      <c r="F1225" s="35">
        <v>45623</v>
      </c>
      <c r="G1225" s="36">
        <v>3.02</v>
      </c>
      <c r="H1225" s="36">
        <v>0</v>
      </c>
      <c r="I1225" s="36">
        <v>1.51</v>
      </c>
    </row>
    <row r="1226" spans="5:9">
      <c r="E1226" s="35">
        <v>45564</v>
      </c>
      <c r="F1226" s="35">
        <v>45623</v>
      </c>
      <c r="G1226" s="36">
        <v>3.02</v>
      </c>
      <c r="H1226" s="36">
        <v>0</v>
      </c>
      <c r="I1226" s="36">
        <v>1.51</v>
      </c>
    </row>
    <row r="1227" spans="5:9">
      <c r="E1227" s="35">
        <v>45565</v>
      </c>
      <c r="F1227" s="35">
        <v>45623</v>
      </c>
      <c r="G1227" s="36">
        <v>3.02</v>
      </c>
      <c r="H1227" s="36">
        <v>0</v>
      </c>
      <c r="I1227" s="36">
        <v>1.51</v>
      </c>
    </row>
    <row r="1228" spans="5:9">
      <c r="E1228" s="35">
        <v>45566</v>
      </c>
      <c r="F1228" s="35">
        <v>45623</v>
      </c>
      <c r="G1228" s="36">
        <v>3.02</v>
      </c>
      <c r="H1228" s="36">
        <v>0</v>
      </c>
      <c r="I1228" s="36">
        <v>1.51</v>
      </c>
    </row>
    <row r="1229" spans="5:9">
      <c r="E1229" s="35">
        <v>45567</v>
      </c>
      <c r="F1229" s="35">
        <v>45623</v>
      </c>
      <c r="G1229" s="36">
        <v>3.02</v>
      </c>
      <c r="H1229" s="36">
        <v>0</v>
      </c>
      <c r="I1229" s="36">
        <v>1.51</v>
      </c>
    </row>
    <row r="1230" spans="5:9">
      <c r="E1230" s="35">
        <v>45568</v>
      </c>
      <c r="F1230" s="35">
        <v>45623</v>
      </c>
      <c r="G1230" s="36">
        <v>3.02</v>
      </c>
      <c r="H1230" s="36">
        <v>0</v>
      </c>
      <c r="I1230" s="36">
        <v>1.51</v>
      </c>
    </row>
    <row r="1231" spans="5:9">
      <c r="E1231" s="35">
        <v>45569</v>
      </c>
      <c r="F1231" s="35">
        <v>45623</v>
      </c>
      <c r="G1231" s="36">
        <v>3.02</v>
      </c>
      <c r="H1231" s="36">
        <v>0</v>
      </c>
      <c r="I1231" s="36">
        <v>1.51</v>
      </c>
    </row>
    <row r="1232" spans="5:9">
      <c r="E1232" s="35">
        <v>45570</v>
      </c>
      <c r="F1232" s="35">
        <v>45623</v>
      </c>
      <c r="G1232" s="36">
        <v>3.02</v>
      </c>
      <c r="H1232" s="36">
        <v>0</v>
      </c>
      <c r="I1232" s="36">
        <v>1.51</v>
      </c>
    </row>
    <row r="1233" spans="5:9">
      <c r="E1233" s="35">
        <v>45571</v>
      </c>
      <c r="F1233" s="35">
        <v>45623</v>
      </c>
      <c r="G1233" s="36">
        <v>3.02</v>
      </c>
      <c r="H1233" s="36">
        <v>0</v>
      </c>
      <c r="I1233" s="36">
        <v>1.51</v>
      </c>
    </row>
    <row r="1234" spans="5:9">
      <c r="E1234" s="35">
        <v>45572</v>
      </c>
      <c r="F1234" s="35">
        <v>45623</v>
      </c>
      <c r="G1234" s="36">
        <v>3.02</v>
      </c>
      <c r="H1234" s="36">
        <v>0</v>
      </c>
      <c r="I1234" s="36">
        <v>1.51</v>
      </c>
    </row>
    <row r="1235" spans="5:9">
      <c r="E1235" s="35">
        <v>45573</v>
      </c>
      <c r="F1235" s="35">
        <v>45623</v>
      </c>
      <c r="G1235" s="36">
        <v>3.02</v>
      </c>
      <c r="H1235" s="36">
        <v>0</v>
      </c>
      <c r="I1235" s="36">
        <v>1.51</v>
      </c>
    </row>
    <row r="1236" spans="5:9">
      <c r="E1236" s="35">
        <v>45574</v>
      </c>
      <c r="F1236" s="35">
        <v>45623</v>
      </c>
      <c r="G1236" s="36">
        <v>3.02</v>
      </c>
      <c r="H1236" s="36">
        <v>0</v>
      </c>
      <c r="I1236" s="36">
        <v>1.51</v>
      </c>
    </row>
    <row r="1237" spans="5:9">
      <c r="E1237" s="35">
        <v>45575</v>
      </c>
      <c r="F1237" s="35">
        <v>45623</v>
      </c>
      <c r="G1237" s="36">
        <v>3.02</v>
      </c>
      <c r="H1237" s="36">
        <v>0</v>
      </c>
      <c r="I1237" s="36">
        <v>1.51</v>
      </c>
    </row>
    <row r="1238" spans="5:9">
      <c r="E1238" s="35">
        <v>45576</v>
      </c>
      <c r="F1238" s="35">
        <v>45623</v>
      </c>
      <c r="G1238" s="36">
        <v>3.02</v>
      </c>
      <c r="H1238" s="36">
        <v>0</v>
      </c>
      <c r="I1238" s="36">
        <v>1.51</v>
      </c>
    </row>
    <row r="1239" spans="5:9">
      <c r="E1239" s="35">
        <v>45577</v>
      </c>
      <c r="F1239" s="35">
        <v>45623</v>
      </c>
      <c r="G1239" s="36">
        <v>3.02</v>
      </c>
      <c r="H1239" s="36">
        <v>0</v>
      </c>
      <c r="I1239" s="36">
        <v>1.51</v>
      </c>
    </row>
    <row r="1240" spans="5:9">
      <c r="E1240" s="35">
        <v>45578</v>
      </c>
      <c r="F1240" s="35">
        <v>45623</v>
      </c>
      <c r="G1240" s="36">
        <v>3.02</v>
      </c>
      <c r="H1240" s="36">
        <v>0</v>
      </c>
      <c r="I1240" s="36">
        <v>1.51</v>
      </c>
    </row>
    <row r="1241" spans="5:9">
      <c r="E1241" s="35">
        <v>45579</v>
      </c>
      <c r="F1241" s="35">
        <v>45623</v>
      </c>
      <c r="G1241" s="36">
        <v>3.02</v>
      </c>
      <c r="H1241" s="36">
        <v>0</v>
      </c>
      <c r="I1241" s="36">
        <v>1.51</v>
      </c>
    </row>
    <row r="1242" spans="5:9">
      <c r="E1242" s="35">
        <v>45580</v>
      </c>
      <c r="F1242" s="35">
        <v>45623</v>
      </c>
      <c r="G1242" s="36">
        <v>3.02</v>
      </c>
      <c r="H1242" s="36">
        <v>0</v>
      </c>
      <c r="I1242" s="36">
        <v>1.51</v>
      </c>
    </row>
    <row r="1243" spans="5:9">
      <c r="E1243" s="35">
        <v>45581</v>
      </c>
      <c r="F1243" s="35">
        <v>45623</v>
      </c>
      <c r="G1243" s="36">
        <v>3.02</v>
      </c>
      <c r="H1243" s="36">
        <v>0</v>
      </c>
      <c r="I1243" s="36">
        <v>1.51</v>
      </c>
    </row>
    <row r="1244" spans="5:9">
      <c r="E1244" s="35">
        <v>45582</v>
      </c>
      <c r="F1244" s="35">
        <v>45623</v>
      </c>
      <c r="G1244" s="36">
        <v>3.02</v>
      </c>
      <c r="H1244" s="36">
        <v>0</v>
      </c>
      <c r="I1244" s="36">
        <v>1.51</v>
      </c>
    </row>
    <row r="1245" spans="5:9">
      <c r="E1245" s="35">
        <v>45583</v>
      </c>
      <c r="F1245" s="35">
        <v>45623</v>
      </c>
      <c r="G1245" s="36">
        <v>3.02</v>
      </c>
      <c r="H1245" s="36">
        <v>0</v>
      </c>
      <c r="I1245" s="36">
        <v>1.51</v>
      </c>
    </row>
    <row r="1246" spans="5:9">
      <c r="E1246" s="35">
        <v>45584</v>
      </c>
      <c r="F1246" s="35">
        <v>45623</v>
      </c>
      <c r="G1246" s="36">
        <v>3.02</v>
      </c>
      <c r="H1246" s="36">
        <v>0</v>
      </c>
      <c r="I1246" s="36">
        <v>1.51</v>
      </c>
    </row>
    <row r="1247" spans="5:9">
      <c r="E1247" s="35">
        <v>45585</v>
      </c>
      <c r="F1247" s="35">
        <v>45623</v>
      </c>
      <c r="G1247" s="36">
        <v>3.02</v>
      </c>
      <c r="H1247" s="36">
        <v>0</v>
      </c>
      <c r="I1247" s="36">
        <v>1.51</v>
      </c>
    </row>
    <row r="1248" spans="5:9">
      <c r="E1248" s="35">
        <v>45586</v>
      </c>
      <c r="F1248" s="35">
        <v>45623</v>
      </c>
      <c r="G1248" s="36">
        <v>3.02</v>
      </c>
      <c r="H1248" s="36">
        <v>0</v>
      </c>
      <c r="I1248" s="36">
        <v>1.51</v>
      </c>
    </row>
    <row r="1249" spans="5:9">
      <c r="E1249" s="35">
        <v>45587</v>
      </c>
      <c r="F1249" s="35">
        <v>45623</v>
      </c>
      <c r="G1249" s="36">
        <v>3.02</v>
      </c>
      <c r="H1249" s="36">
        <v>0</v>
      </c>
      <c r="I1249" s="36">
        <v>1.51</v>
      </c>
    </row>
    <row r="1250" spans="5:9">
      <c r="E1250" s="35">
        <v>45588</v>
      </c>
      <c r="F1250" s="35">
        <v>45623</v>
      </c>
      <c r="G1250" s="36">
        <v>3.02</v>
      </c>
      <c r="H1250" s="36">
        <v>0</v>
      </c>
      <c r="I1250" s="36">
        <v>1.51</v>
      </c>
    </row>
    <row r="1251" spans="5:9">
      <c r="E1251" s="35">
        <v>45589</v>
      </c>
      <c r="F1251" s="35">
        <v>45623</v>
      </c>
      <c r="G1251" s="36">
        <v>3.02</v>
      </c>
      <c r="H1251" s="36">
        <v>0</v>
      </c>
      <c r="I1251" s="36">
        <v>1.51</v>
      </c>
    </row>
    <row r="1252" spans="5:9">
      <c r="E1252" s="35">
        <v>45590</v>
      </c>
      <c r="F1252" s="35">
        <v>45623</v>
      </c>
      <c r="G1252" s="36">
        <v>3.02</v>
      </c>
      <c r="H1252" s="36">
        <v>0</v>
      </c>
      <c r="I1252" s="36">
        <v>1.51</v>
      </c>
    </row>
    <row r="1253" spans="5:9">
      <c r="E1253" s="35">
        <v>45591</v>
      </c>
      <c r="F1253" s="35">
        <v>45623</v>
      </c>
      <c r="G1253" s="36">
        <v>3.02</v>
      </c>
      <c r="H1253" s="36">
        <v>0</v>
      </c>
      <c r="I1253" s="36">
        <v>1.51</v>
      </c>
    </row>
    <row r="1254" spans="5:9">
      <c r="E1254" s="35">
        <v>45592</v>
      </c>
      <c r="F1254" s="35">
        <v>45623</v>
      </c>
      <c r="G1254" s="36">
        <v>3.02</v>
      </c>
      <c r="H1254" s="36">
        <v>0</v>
      </c>
      <c r="I1254" s="36">
        <v>1.51</v>
      </c>
    </row>
    <row r="1255" spans="5:9">
      <c r="E1255" s="35">
        <v>45593</v>
      </c>
      <c r="F1255" s="35">
        <v>45623</v>
      </c>
      <c r="G1255" s="36">
        <v>3.02</v>
      </c>
      <c r="H1255" s="36">
        <v>0</v>
      </c>
      <c r="I1255" s="36">
        <v>1.51</v>
      </c>
    </row>
    <row r="1256" spans="5:9">
      <c r="E1256" s="35">
        <v>45594</v>
      </c>
      <c r="F1256" s="35">
        <v>45623</v>
      </c>
      <c r="G1256" s="36">
        <v>3.02</v>
      </c>
      <c r="H1256" s="36">
        <v>0</v>
      </c>
      <c r="I1256" s="36">
        <v>1.51</v>
      </c>
    </row>
    <row r="1257" spans="5:9">
      <c r="E1257" s="35">
        <v>45595</v>
      </c>
      <c r="F1257" s="35">
        <v>45623</v>
      </c>
      <c r="G1257" s="36">
        <v>3.02</v>
      </c>
      <c r="H1257" s="36">
        <v>0</v>
      </c>
      <c r="I1257" s="36">
        <v>1.51</v>
      </c>
    </row>
    <row r="1258" spans="5:9">
      <c r="E1258" s="35">
        <v>45596</v>
      </c>
      <c r="F1258" s="35">
        <v>45623</v>
      </c>
      <c r="G1258" s="36">
        <v>3.02</v>
      </c>
      <c r="H1258" s="36">
        <v>0</v>
      </c>
      <c r="I1258" s="36">
        <v>1.51</v>
      </c>
    </row>
    <row r="1259" spans="5:9">
      <c r="E1259" s="35">
        <v>45597</v>
      </c>
      <c r="F1259" s="35">
        <v>45623</v>
      </c>
      <c r="G1259" s="36">
        <v>3.02</v>
      </c>
      <c r="H1259" s="36">
        <v>0</v>
      </c>
      <c r="I1259" s="36">
        <v>1.51</v>
      </c>
    </row>
    <row r="1260" spans="5:9">
      <c r="E1260" s="35">
        <v>45598</v>
      </c>
      <c r="F1260" s="35">
        <v>45623</v>
      </c>
      <c r="G1260" s="36">
        <v>3.02</v>
      </c>
      <c r="H1260" s="36">
        <v>0</v>
      </c>
      <c r="I1260" s="36">
        <v>1.51</v>
      </c>
    </row>
    <row r="1261" spans="5:9">
      <c r="E1261" s="35">
        <v>45599</v>
      </c>
      <c r="F1261" s="35">
        <v>45623</v>
      </c>
      <c r="G1261" s="36">
        <v>3.02</v>
      </c>
      <c r="H1261" s="36">
        <v>0</v>
      </c>
      <c r="I1261" s="36">
        <v>1.51</v>
      </c>
    </row>
    <row r="1262" spans="5:9">
      <c r="E1262" s="35">
        <v>45600</v>
      </c>
      <c r="F1262" s="35">
        <v>45623</v>
      </c>
      <c r="G1262" s="36">
        <v>3.02</v>
      </c>
      <c r="H1262" s="36">
        <v>0</v>
      </c>
      <c r="I1262" s="36">
        <v>1.51</v>
      </c>
    </row>
    <row r="1263" spans="5:9">
      <c r="E1263" s="35">
        <v>45601</v>
      </c>
      <c r="F1263" s="35">
        <v>45623</v>
      </c>
      <c r="G1263" s="36">
        <v>3.02</v>
      </c>
      <c r="H1263" s="36">
        <v>0</v>
      </c>
      <c r="I1263" s="36">
        <v>1.51</v>
      </c>
    </row>
    <row r="1264" spans="5:9">
      <c r="E1264" s="35">
        <v>45602</v>
      </c>
      <c r="F1264" s="35">
        <v>45623</v>
      </c>
      <c r="G1264" s="36">
        <v>3.02</v>
      </c>
      <c r="H1264" s="36">
        <v>0</v>
      </c>
      <c r="I1264" s="36">
        <v>1.51</v>
      </c>
    </row>
    <row r="1265" spans="5:9">
      <c r="E1265" s="35">
        <v>45603</v>
      </c>
      <c r="F1265" s="35">
        <v>45623</v>
      </c>
      <c r="G1265" s="36">
        <v>3.02</v>
      </c>
      <c r="H1265" s="36">
        <v>0</v>
      </c>
      <c r="I1265" s="36">
        <v>1.51</v>
      </c>
    </row>
    <row r="1266" spans="5:9">
      <c r="E1266" s="35">
        <v>45604</v>
      </c>
      <c r="F1266" s="35">
        <v>45623</v>
      </c>
      <c r="G1266" s="36">
        <v>3.02</v>
      </c>
      <c r="H1266" s="36">
        <v>0</v>
      </c>
      <c r="I1266" s="36">
        <v>1.51</v>
      </c>
    </row>
    <row r="1267" spans="5:9">
      <c r="E1267" s="35">
        <v>45605</v>
      </c>
      <c r="F1267" s="35">
        <v>45623</v>
      </c>
      <c r="G1267" s="36">
        <v>3.02</v>
      </c>
      <c r="H1267" s="36">
        <v>0</v>
      </c>
      <c r="I1267" s="36">
        <v>1.51</v>
      </c>
    </row>
    <row r="1268" spans="5:9">
      <c r="E1268" s="35">
        <v>45606</v>
      </c>
      <c r="F1268" s="35">
        <v>45623</v>
      </c>
      <c r="G1268" s="36">
        <v>3.02</v>
      </c>
      <c r="H1268" s="36">
        <v>0</v>
      </c>
      <c r="I1268" s="36">
        <v>1.51</v>
      </c>
    </row>
    <row r="1269" spans="5:9">
      <c r="E1269" s="35">
        <v>45607</v>
      </c>
      <c r="F1269" s="35">
        <v>45623</v>
      </c>
      <c r="G1269" s="36">
        <v>3.02</v>
      </c>
      <c r="H1269" s="36">
        <v>0</v>
      </c>
      <c r="I1269" s="36">
        <v>1.51</v>
      </c>
    </row>
    <row r="1270" spans="5:9">
      <c r="E1270" s="35">
        <v>45608</v>
      </c>
      <c r="F1270" s="35">
        <v>45623</v>
      </c>
      <c r="G1270" s="36">
        <v>3.02</v>
      </c>
      <c r="H1270" s="36">
        <v>0</v>
      </c>
      <c r="I1270" s="36">
        <v>1.51</v>
      </c>
    </row>
    <row r="1271" spans="5:9">
      <c r="E1271" s="35">
        <v>45609</v>
      </c>
      <c r="F1271" s="35">
        <v>45623</v>
      </c>
      <c r="G1271" s="36">
        <v>3.02</v>
      </c>
      <c r="H1271" s="36">
        <v>0</v>
      </c>
      <c r="I1271" s="36">
        <v>1.51</v>
      </c>
    </row>
    <row r="1272" spans="5:9">
      <c r="E1272" s="35">
        <v>45610</v>
      </c>
      <c r="F1272" s="35">
        <v>45623</v>
      </c>
      <c r="G1272" s="36">
        <v>3.02</v>
      </c>
      <c r="H1272" s="36">
        <v>0</v>
      </c>
      <c r="I1272" s="36">
        <v>1.51</v>
      </c>
    </row>
    <row r="1273" spans="5:9">
      <c r="E1273" s="35">
        <v>45611</v>
      </c>
      <c r="F1273" s="35">
        <v>45623</v>
      </c>
      <c r="G1273" s="36">
        <v>3.02</v>
      </c>
      <c r="H1273" s="36">
        <v>0</v>
      </c>
      <c r="I1273" s="36">
        <v>1.51</v>
      </c>
    </row>
    <row r="1274" spans="5:9">
      <c r="E1274" s="35">
        <v>45612</v>
      </c>
      <c r="F1274" s="35">
        <v>45623</v>
      </c>
      <c r="G1274" s="36">
        <v>3.02</v>
      </c>
      <c r="H1274" s="36">
        <v>0</v>
      </c>
      <c r="I1274" s="36">
        <v>1.51</v>
      </c>
    </row>
    <row r="1275" spans="5:9">
      <c r="E1275" s="35">
        <v>45613</v>
      </c>
      <c r="F1275" s="35">
        <v>45623</v>
      </c>
      <c r="G1275" s="36">
        <v>3.02</v>
      </c>
      <c r="H1275" s="36">
        <v>0</v>
      </c>
      <c r="I1275" s="36">
        <v>1.51</v>
      </c>
    </row>
    <row r="1276" spans="5:9">
      <c r="E1276" s="35">
        <v>45614</v>
      </c>
      <c r="F1276" s="35">
        <v>45623</v>
      </c>
      <c r="G1276" s="36">
        <v>3.02</v>
      </c>
      <c r="H1276" s="36">
        <v>0</v>
      </c>
      <c r="I1276" s="36">
        <v>1.51</v>
      </c>
    </row>
    <row r="1277" spans="5:9">
      <c r="E1277" s="35">
        <v>45615</v>
      </c>
      <c r="F1277" s="35">
        <v>45623</v>
      </c>
      <c r="G1277" s="36">
        <v>3.02</v>
      </c>
      <c r="H1277" s="36">
        <v>0</v>
      </c>
      <c r="I1277" s="36">
        <v>1.51</v>
      </c>
    </row>
    <row r="1278" spans="5:9">
      <c r="E1278" s="35">
        <v>45616</v>
      </c>
      <c r="F1278" s="35">
        <v>45623</v>
      </c>
      <c r="G1278" s="36">
        <v>3.02</v>
      </c>
      <c r="H1278" s="36">
        <v>0</v>
      </c>
      <c r="I1278" s="36">
        <v>1.51</v>
      </c>
    </row>
    <row r="1279" spans="5:9">
      <c r="E1279" s="35">
        <v>45617</v>
      </c>
      <c r="F1279" s="35">
        <v>45623</v>
      </c>
      <c r="G1279" s="36">
        <v>3.02</v>
      </c>
      <c r="H1279" s="36">
        <v>0</v>
      </c>
      <c r="I1279" s="36">
        <v>1.51</v>
      </c>
    </row>
    <row r="1280" spans="5:9">
      <c r="E1280" s="35">
        <v>45618</v>
      </c>
      <c r="F1280" s="35">
        <v>45623</v>
      </c>
      <c r="G1280" s="36">
        <v>3.02</v>
      </c>
      <c r="H1280" s="36">
        <v>0</v>
      </c>
      <c r="I1280" s="36">
        <v>1.51</v>
      </c>
    </row>
    <row r="1281" spans="5:9">
      <c r="E1281" s="35">
        <v>45619</v>
      </c>
      <c r="F1281" s="35">
        <v>45623</v>
      </c>
      <c r="G1281" s="36">
        <v>3.02</v>
      </c>
      <c r="H1281" s="36">
        <v>0</v>
      </c>
      <c r="I1281" s="36">
        <v>1.51</v>
      </c>
    </row>
    <row r="1282" spans="5:9">
      <c r="E1282" s="35">
        <v>45620</v>
      </c>
      <c r="F1282" s="35">
        <v>45623</v>
      </c>
      <c r="G1282" s="36">
        <v>3.02</v>
      </c>
      <c r="H1282" s="36">
        <v>0</v>
      </c>
      <c r="I1282" s="36">
        <v>1.51</v>
      </c>
    </row>
    <row r="1283" spans="5:9">
      <c r="E1283" s="35">
        <v>45621</v>
      </c>
      <c r="F1283" s="35">
        <v>45623</v>
      </c>
      <c r="G1283" s="36">
        <v>3.02</v>
      </c>
      <c r="H1283" s="36">
        <v>0</v>
      </c>
      <c r="I1283" s="36">
        <v>1.51</v>
      </c>
    </row>
    <row r="1284" spans="5:9">
      <c r="E1284" s="35">
        <v>45622</v>
      </c>
      <c r="F1284" s="35">
        <v>45623</v>
      </c>
      <c r="G1284" s="36">
        <v>3.02</v>
      </c>
      <c r="H1284" s="36">
        <v>0</v>
      </c>
      <c r="I1284" s="36">
        <v>1.51</v>
      </c>
    </row>
    <row r="1285" spans="5:9">
      <c r="E1285" s="35">
        <v>45623</v>
      </c>
      <c r="F1285" s="35">
        <v>45804</v>
      </c>
      <c r="G1285" s="36">
        <v>3.02</v>
      </c>
      <c r="H1285" s="36">
        <v>0</v>
      </c>
      <c r="I1285" s="36">
        <v>1.51</v>
      </c>
    </row>
    <row r="1286" spans="5:9">
      <c r="E1286" s="35">
        <v>45624</v>
      </c>
      <c r="F1286" s="35">
        <v>45804</v>
      </c>
      <c r="G1286" s="36">
        <v>3.02</v>
      </c>
      <c r="H1286" s="36">
        <v>0</v>
      </c>
      <c r="I1286" s="36">
        <v>1.51</v>
      </c>
    </row>
    <row r="1287" spans="5:9">
      <c r="E1287" s="35">
        <v>45625</v>
      </c>
      <c r="F1287" s="35">
        <v>45804</v>
      </c>
      <c r="G1287" s="36">
        <v>3.02</v>
      </c>
      <c r="H1287" s="36">
        <v>0</v>
      </c>
      <c r="I1287" s="36">
        <v>1.51</v>
      </c>
    </row>
    <row r="1288" spans="5:9">
      <c r="E1288" s="35">
        <v>45626</v>
      </c>
      <c r="F1288" s="35">
        <v>45804</v>
      </c>
      <c r="G1288" s="36">
        <v>3.02</v>
      </c>
      <c r="H1288" s="36">
        <v>0</v>
      </c>
      <c r="I1288" s="36">
        <v>1.51</v>
      </c>
    </row>
    <row r="1289" spans="5:9">
      <c r="E1289" s="35">
        <v>45627</v>
      </c>
      <c r="F1289" s="35">
        <v>45804</v>
      </c>
      <c r="G1289" s="36">
        <v>3.02</v>
      </c>
      <c r="H1289" s="36">
        <v>0</v>
      </c>
      <c r="I1289" s="36">
        <v>1.51</v>
      </c>
    </row>
    <row r="1290" spans="5:9">
      <c r="E1290" s="35">
        <v>45628</v>
      </c>
      <c r="F1290" s="35">
        <v>45804</v>
      </c>
      <c r="G1290" s="36">
        <v>3.02</v>
      </c>
      <c r="H1290" s="36">
        <v>0</v>
      </c>
      <c r="I1290" s="36">
        <v>1.51</v>
      </c>
    </row>
    <row r="1291" spans="5:9">
      <c r="E1291" s="35">
        <v>45629</v>
      </c>
      <c r="F1291" s="35">
        <v>45804</v>
      </c>
      <c r="G1291" s="36">
        <v>3.02</v>
      </c>
      <c r="H1291" s="36">
        <v>0</v>
      </c>
      <c r="I1291" s="36">
        <v>1.51</v>
      </c>
    </row>
    <row r="1292" spans="5:9">
      <c r="E1292" s="35">
        <v>45630</v>
      </c>
      <c r="F1292" s="35">
        <v>45804</v>
      </c>
      <c r="G1292" s="36">
        <v>3.02</v>
      </c>
      <c r="H1292" s="36">
        <v>0</v>
      </c>
      <c r="I1292" s="36">
        <v>1.51</v>
      </c>
    </row>
    <row r="1293" spans="5:9">
      <c r="E1293" s="35">
        <v>45631</v>
      </c>
      <c r="F1293" s="35">
        <v>45804</v>
      </c>
      <c r="G1293" s="36">
        <v>3.02</v>
      </c>
      <c r="H1293" s="36">
        <v>0</v>
      </c>
      <c r="I1293" s="36">
        <v>1.51</v>
      </c>
    </row>
    <row r="1294" spans="5:9">
      <c r="E1294" s="35">
        <v>45632</v>
      </c>
      <c r="F1294" s="35">
        <v>45804</v>
      </c>
      <c r="G1294" s="36">
        <v>3.02</v>
      </c>
      <c r="H1294" s="36">
        <v>0</v>
      </c>
      <c r="I1294" s="36">
        <v>1.51</v>
      </c>
    </row>
    <row r="1295" spans="5:9">
      <c r="E1295" s="35">
        <v>45633</v>
      </c>
      <c r="F1295" s="35">
        <v>45804</v>
      </c>
      <c r="G1295" s="36">
        <v>3.02</v>
      </c>
      <c r="H1295" s="36">
        <v>0</v>
      </c>
      <c r="I1295" s="36">
        <v>1.51</v>
      </c>
    </row>
    <row r="1296" spans="5:9">
      <c r="E1296" s="35">
        <v>45634</v>
      </c>
      <c r="F1296" s="35">
        <v>45804</v>
      </c>
      <c r="G1296" s="36">
        <v>3.02</v>
      </c>
      <c r="H1296" s="36">
        <v>0</v>
      </c>
      <c r="I1296" s="36">
        <v>1.51</v>
      </c>
    </row>
    <row r="1297" spans="5:9">
      <c r="E1297" s="35">
        <v>45635</v>
      </c>
      <c r="F1297" s="35">
        <v>45804</v>
      </c>
      <c r="G1297" s="36">
        <v>3.02</v>
      </c>
      <c r="H1297" s="36">
        <v>0</v>
      </c>
      <c r="I1297" s="36">
        <v>1.51</v>
      </c>
    </row>
    <row r="1298" spans="5:9">
      <c r="E1298" s="35">
        <v>45636</v>
      </c>
      <c r="F1298" s="35">
        <v>45804</v>
      </c>
      <c r="G1298" s="36">
        <v>3.02</v>
      </c>
      <c r="H1298" s="36">
        <v>0</v>
      </c>
      <c r="I1298" s="36">
        <v>1.51</v>
      </c>
    </row>
    <row r="1299" spans="5:9">
      <c r="E1299" s="35">
        <v>45637</v>
      </c>
      <c r="F1299" s="35">
        <v>45804</v>
      </c>
      <c r="G1299" s="36">
        <v>3.02</v>
      </c>
      <c r="H1299" s="36">
        <v>0</v>
      </c>
      <c r="I1299" s="36">
        <v>1.51</v>
      </c>
    </row>
    <row r="1300" spans="5:9">
      <c r="E1300" s="35">
        <v>45638</v>
      </c>
      <c r="F1300" s="35">
        <v>45804</v>
      </c>
      <c r="G1300" s="36">
        <v>3.02</v>
      </c>
      <c r="H1300" s="36">
        <v>0</v>
      </c>
      <c r="I1300" s="36">
        <v>1.51</v>
      </c>
    </row>
    <row r="1301" spans="5:9">
      <c r="E1301" s="35">
        <v>45639</v>
      </c>
      <c r="F1301" s="35">
        <v>45804</v>
      </c>
      <c r="G1301" s="36">
        <v>3.02</v>
      </c>
      <c r="H1301" s="36">
        <v>0</v>
      </c>
      <c r="I1301" s="36">
        <v>1.51</v>
      </c>
    </row>
    <row r="1302" spans="5:9">
      <c r="E1302" s="35">
        <v>45640</v>
      </c>
      <c r="F1302" s="35">
        <v>45804</v>
      </c>
      <c r="G1302" s="36">
        <v>3.02</v>
      </c>
      <c r="H1302" s="36">
        <v>0</v>
      </c>
      <c r="I1302" s="36">
        <v>1.51</v>
      </c>
    </row>
    <row r="1303" spans="5:9">
      <c r="E1303" s="35">
        <v>45641</v>
      </c>
      <c r="F1303" s="35">
        <v>45804</v>
      </c>
      <c r="G1303" s="36">
        <v>3.02</v>
      </c>
      <c r="H1303" s="36">
        <v>0</v>
      </c>
      <c r="I1303" s="36">
        <v>1.51</v>
      </c>
    </row>
    <row r="1304" spans="5:9">
      <c r="E1304" s="35">
        <v>45642</v>
      </c>
      <c r="F1304" s="35">
        <v>45804</v>
      </c>
      <c r="G1304" s="36">
        <v>3.02</v>
      </c>
      <c r="H1304" s="36">
        <v>0</v>
      </c>
      <c r="I1304" s="36">
        <v>1.51</v>
      </c>
    </row>
    <row r="1305" spans="5:9">
      <c r="E1305" s="35">
        <v>45643</v>
      </c>
      <c r="F1305" s="35">
        <v>45804</v>
      </c>
      <c r="G1305" s="36">
        <v>3.02</v>
      </c>
      <c r="H1305" s="36">
        <v>0</v>
      </c>
      <c r="I1305" s="36">
        <v>1.51</v>
      </c>
    </row>
    <row r="1306" spans="5:9">
      <c r="E1306" s="35">
        <v>45644</v>
      </c>
      <c r="F1306" s="35">
        <v>45804</v>
      </c>
      <c r="G1306" s="36">
        <v>3.02</v>
      </c>
      <c r="H1306" s="36">
        <v>0</v>
      </c>
      <c r="I1306" s="36">
        <v>1.51</v>
      </c>
    </row>
    <row r="1307" spans="5:9">
      <c r="E1307" s="35">
        <v>45645</v>
      </c>
      <c r="F1307" s="35">
        <v>45804</v>
      </c>
      <c r="G1307" s="36">
        <v>3.02</v>
      </c>
      <c r="H1307" s="36">
        <v>0</v>
      </c>
      <c r="I1307" s="36">
        <v>1.51</v>
      </c>
    </row>
    <row r="1308" spans="5:9">
      <c r="E1308" s="35">
        <v>45646</v>
      </c>
      <c r="F1308" s="35">
        <v>45804</v>
      </c>
      <c r="G1308" s="36">
        <v>3.02</v>
      </c>
      <c r="H1308" s="36">
        <v>0</v>
      </c>
      <c r="I1308" s="36">
        <v>1.51</v>
      </c>
    </row>
    <row r="1309" spans="5:9">
      <c r="E1309" s="35">
        <v>45647</v>
      </c>
      <c r="F1309" s="35">
        <v>45804</v>
      </c>
      <c r="G1309" s="36">
        <v>3.02</v>
      </c>
      <c r="H1309" s="36">
        <v>0</v>
      </c>
      <c r="I1309" s="36">
        <v>1.51</v>
      </c>
    </row>
    <row r="1310" spans="5:9">
      <c r="E1310" s="35">
        <v>45648</v>
      </c>
      <c r="F1310" s="35">
        <v>45804</v>
      </c>
      <c r="G1310" s="36">
        <v>3.02</v>
      </c>
      <c r="H1310" s="36">
        <v>0</v>
      </c>
      <c r="I1310" s="36">
        <v>1.51</v>
      </c>
    </row>
    <row r="1311" spans="5:9">
      <c r="E1311" s="35">
        <v>45649</v>
      </c>
      <c r="F1311" s="35">
        <v>45804</v>
      </c>
      <c r="G1311" s="36">
        <v>3.02</v>
      </c>
      <c r="H1311" s="36">
        <v>0</v>
      </c>
      <c r="I1311" s="36">
        <v>1.51</v>
      </c>
    </row>
    <row r="1312" spans="5:9">
      <c r="E1312" s="35">
        <v>45650</v>
      </c>
      <c r="F1312" s="35">
        <v>45804</v>
      </c>
      <c r="G1312" s="36">
        <v>3.02</v>
      </c>
      <c r="H1312" s="36">
        <v>0</v>
      </c>
      <c r="I1312" s="36">
        <v>1.51</v>
      </c>
    </row>
    <row r="1313" spans="5:9">
      <c r="E1313" s="35">
        <v>45651</v>
      </c>
      <c r="F1313" s="35">
        <v>45804</v>
      </c>
      <c r="G1313" s="36">
        <v>3.02</v>
      </c>
      <c r="H1313" s="36">
        <v>0</v>
      </c>
      <c r="I1313" s="36">
        <v>1.51</v>
      </c>
    </row>
    <row r="1314" spans="5:9">
      <c r="E1314" s="35">
        <v>45652</v>
      </c>
      <c r="F1314" s="35">
        <v>45804</v>
      </c>
      <c r="G1314" s="36">
        <v>3.02</v>
      </c>
      <c r="H1314" s="36">
        <v>0</v>
      </c>
      <c r="I1314" s="36">
        <v>1.51</v>
      </c>
    </row>
    <row r="1315" spans="5:9">
      <c r="E1315" s="35">
        <v>45653</v>
      </c>
      <c r="F1315" s="35">
        <v>45804</v>
      </c>
      <c r="G1315" s="36">
        <v>3.02</v>
      </c>
      <c r="H1315" s="36">
        <v>0</v>
      </c>
      <c r="I1315" s="36">
        <v>1.51</v>
      </c>
    </row>
    <row r="1316" spans="5:9">
      <c r="E1316" s="35">
        <v>45654</v>
      </c>
      <c r="F1316" s="35">
        <v>45804</v>
      </c>
      <c r="G1316" s="36">
        <v>3.02</v>
      </c>
      <c r="H1316" s="36">
        <v>0</v>
      </c>
      <c r="I1316" s="36">
        <v>1.51</v>
      </c>
    </row>
    <row r="1317" spans="5:9">
      <c r="E1317" s="35">
        <v>45655</v>
      </c>
      <c r="F1317" s="35">
        <v>45804</v>
      </c>
      <c r="G1317" s="36">
        <v>3.02</v>
      </c>
      <c r="H1317" s="36">
        <v>0</v>
      </c>
      <c r="I1317" s="36">
        <v>1.51</v>
      </c>
    </row>
    <row r="1318" spans="5:9">
      <c r="E1318" s="35">
        <v>45656</v>
      </c>
      <c r="F1318" s="35">
        <v>45804</v>
      </c>
      <c r="G1318" s="36">
        <v>3.02</v>
      </c>
      <c r="H1318" s="36">
        <v>0</v>
      </c>
      <c r="I1318" s="36">
        <v>1.51</v>
      </c>
    </row>
    <row r="1319" spans="5:9">
      <c r="E1319" s="35">
        <v>45657</v>
      </c>
      <c r="F1319" s="35">
        <v>45804</v>
      </c>
      <c r="G1319" s="36">
        <v>3.02</v>
      </c>
      <c r="H1319" s="36">
        <v>0</v>
      </c>
      <c r="I1319" s="36">
        <v>1.51</v>
      </c>
    </row>
    <row r="1320" spans="5:9">
      <c r="E1320" s="35">
        <v>45658</v>
      </c>
      <c r="F1320" s="35">
        <v>45804</v>
      </c>
      <c r="G1320" s="36">
        <v>3.02</v>
      </c>
      <c r="H1320" s="36">
        <v>0</v>
      </c>
      <c r="I1320" s="36">
        <v>1.51</v>
      </c>
    </row>
    <row r="1321" spans="5:9">
      <c r="E1321" s="35">
        <v>45659</v>
      </c>
      <c r="F1321" s="35">
        <v>45804</v>
      </c>
      <c r="G1321" s="36">
        <v>3.02</v>
      </c>
      <c r="H1321" s="36">
        <v>0</v>
      </c>
      <c r="I1321" s="36">
        <v>1.51</v>
      </c>
    </row>
    <row r="1322" spans="5:9">
      <c r="E1322" s="35">
        <v>45660</v>
      </c>
      <c r="F1322" s="35">
        <v>45804</v>
      </c>
      <c r="G1322" s="36">
        <v>3.02</v>
      </c>
      <c r="H1322" s="36">
        <v>0</v>
      </c>
      <c r="I1322" s="36">
        <v>1.51</v>
      </c>
    </row>
    <row r="1323" spans="5:9">
      <c r="E1323" s="35">
        <v>45661</v>
      </c>
      <c r="F1323" s="35">
        <v>45804</v>
      </c>
      <c r="G1323" s="36">
        <v>3.02</v>
      </c>
      <c r="H1323" s="36">
        <v>0</v>
      </c>
      <c r="I1323" s="36">
        <v>1.51</v>
      </c>
    </row>
    <row r="1324" spans="5:9">
      <c r="E1324" s="35">
        <v>45662</v>
      </c>
      <c r="F1324" s="35">
        <v>45804</v>
      </c>
      <c r="G1324" s="36">
        <v>3.02</v>
      </c>
      <c r="H1324" s="36">
        <v>0</v>
      </c>
      <c r="I1324" s="36">
        <v>1.51</v>
      </c>
    </row>
    <row r="1325" spans="5:9">
      <c r="E1325" s="35">
        <v>45663</v>
      </c>
      <c r="F1325" s="35">
        <v>45804</v>
      </c>
      <c r="G1325" s="36">
        <v>3.02</v>
      </c>
      <c r="H1325" s="36">
        <v>0</v>
      </c>
      <c r="I1325" s="36">
        <v>1.51</v>
      </c>
    </row>
    <row r="1326" spans="5:9">
      <c r="E1326" s="35">
        <v>45664</v>
      </c>
      <c r="F1326" s="35">
        <v>45804</v>
      </c>
      <c r="G1326" s="36">
        <v>3.02</v>
      </c>
      <c r="H1326" s="36">
        <v>0</v>
      </c>
      <c r="I1326" s="36">
        <v>1.51</v>
      </c>
    </row>
    <row r="1327" spans="5:9">
      <c r="E1327" s="35">
        <v>45665</v>
      </c>
      <c r="F1327" s="35">
        <v>45804</v>
      </c>
      <c r="G1327" s="36">
        <v>3.02</v>
      </c>
      <c r="H1327" s="36">
        <v>0</v>
      </c>
      <c r="I1327" s="36">
        <v>1.51</v>
      </c>
    </row>
    <row r="1328" spans="5:9">
      <c r="E1328" s="35">
        <v>45666</v>
      </c>
      <c r="F1328" s="35">
        <v>45804</v>
      </c>
      <c r="G1328" s="36">
        <v>3.02</v>
      </c>
      <c r="H1328" s="36">
        <v>0</v>
      </c>
      <c r="I1328" s="36">
        <v>1.51</v>
      </c>
    </row>
    <row r="1329" spans="5:9">
      <c r="E1329" s="35">
        <v>45667</v>
      </c>
      <c r="F1329" s="35">
        <v>45804</v>
      </c>
      <c r="G1329" s="36">
        <v>3.02</v>
      </c>
      <c r="H1329" s="36">
        <v>0</v>
      </c>
      <c r="I1329" s="36">
        <v>1.51</v>
      </c>
    </row>
    <row r="1330" spans="5:9">
      <c r="E1330" s="35">
        <v>45668</v>
      </c>
      <c r="F1330" s="35">
        <v>45804</v>
      </c>
      <c r="G1330" s="36">
        <v>3.02</v>
      </c>
      <c r="H1330" s="36">
        <v>0</v>
      </c>
      <c r="I1330" s="36">
        <v>1.51</v>
      </c>
    </row>
    <row r="1331" spans="5:9">
      <c r="E1331" s="35">
        <v>45669</v>
      </c>
      <c r="F1331" s="35">
        <v>45804</v>
      </c>
      <c r="G1331" s="36">
        <v>3.02</v>
      </c>
      <c r="H1331" s="36">
        <v>0</v>
      </c>
      <c r="I1331" s="36">
        <v>1.51</v>
      </c>
    </row>
    <row r="1332" spans="5:9">
      <c r="E1332" s="35">
        <v>45670</v>
      </c>
      <c r="F1332" s="35">
        <v>45804</v>
      </c>
      <c r="G1332" s="36">
        <v>3.02</v>
      </c>
      <c r="H1332" s="36">
        <v>0</v>
      </c>
      <c r="I1332" s="36">
        <v>1.51</v>
      </c>
    </row>
    <row r="1333" spans="5:9">
      <c r="E1333" s="35">
        <v>45671</v>
      </c>
      <c r="F1333" s="35">
        <v>45804</v>
      </c>
      <c r="G1333" s="36">
        <v>3.02</v>
      </c>
      <c r="H1333" s="36">
        <v>0</v>
      </c>
      <c r="I1333" s="36">
        <v>1.51</v>
      </c>
    </row>
    <row r="1334" spans="5:9">
      <c r="E1334" s="35">
        <v>45672</v>
      </c>
      <c r="F1334" s="35">
        <v>45804</v>
      </c>
      <c r="G1334" s="36">
        <v>3.02</v>
      </c>
      <c r="H1334" s="36">
        <v>0</v>
      </c>
      <c r="I1334" s="36">
        <v>1.51</v>
      </c>
    </row>
    <row r="1335" spans="5:9">
      <c r="E1335" s="35">
        <v>45673</v>
      </c>
      <c r="F1335" s="35">
        <v>45804</v>
      </c>
      <c r="G1335" s="36">
        <v>3.02</v>
      </c>
      <c r="H1335" s="36">
        <v>0</v>
      </c>
      <c r="I1335" s="36">
        <v>1.51</v>
      </c>
    </row>
    <row r="1336" spans="5:9">
      <c r="E1336" s="35">
        <v>45674</v>
      </c>
      <c r="F1336" s="35">
        <v>45804</v>
      </c>
      <c r="G1336" s="36">
        <v>3.02</v>
      </c>
      <c r="H1336" s="36">
        <v>0</v>
      </c>
      <c r="I1336" s="36">
        <v>1.51</v>
      </c>
    </row>
    <row r="1337" spans="5:9">
      <c r="E1337" s="35">
        <v>45675</v>
      </c>
      <c r="F1337" s="35">
        <v>45804</v>
      </c>
      <c r="G1337" s="36">
        <v>3.02</v>
      </c>
      <c r="H1337" s="36">
        <v>0</v>
      </c>
      <c r="I1337" s="36">
        <v>1.51</v>
      </c>
    </row>
    <row r="1338" spans="5:9">
      <c r="E1338" s="35">
        <v>45676</v>
      </c>
      <c r="F1338" s="35">
        <v>45804</v>
      </c>
      <c r="G1338" s="36">
        <v>3.02</v>
      </c>
      <c r="H1338" s="36">
        <v>0</v>
      </c>
      <c r="I1338" s="36">
        <v>1.51</v>
      </c>
    </row>
    <row r="1339" spans="5:9">
      <c r="E1339" s="35">
        <v>45677</v>
      </c>
      <c r="F1339" s="35">
        <v>45804</v>
      </c>
      <c r="G1339" s="36">
        <v>3.02</v>
      </c>
      <c r="H1339" s="36">
        <v>0</v>
      </c>
      <c r="I1339" s="36">
        <v>1.51</v>
      </c>
    </row>
    <row r="1340" spans="5:9">
      <c r="E1340" s="35">
        <v>45678</v>
      </c>
      <c r="F1340" s="35">
        <v>45804</v>
      </c>
      <c r="G1340" s="36">
        <v>3.02</v>
      </c>
      <c r="H1340" s="36">
        <v>0</v>
      </c>
      <c r="I1340" s="36">
        <v>1.51</v>
      </c>
    </row>
    <row r="1341" spans="5:9">
      <c r="E1341" s="35">
        <v>45679</v>
      </c>
      <c r="F1341" s="35">
        <v>45804</v>
      </c>
      <c r="G1341" s="36">
        <v>3.02</v>
      </c>
      <c r="H1341" s="36">
        <v>0</v>
      </c>
      <c r="I1341" s="36">
        <v>1.51</v>
      </c>
    </row>
    <row r="1342" spans="5:9">
      <c r="E1342" s="35">
        <v>45680</v>
      </c>
      <c r="F1342" s="35">
        <v>45804</v>
      </c>
      <c r="G1342" s="36">
        <v>3.02</v>
      </c>
      <c r="H1342" s="36">
        <v>0</v>
      </c>
      <c r="I1342" s="36">
        <v>1.51</v>
      </c>
    </row>
    <row r="1343" spans="5:9">
      <c r="E1343" s="35">
        <v>45681</v>
      </c>
      <c r="F1343" s="35">
        <v>45804</v>
      </c>
      <c r="G1343" s="36">
        <v>3.02</v>
      </c>
      <c r="H1343" s="36">
        <v>0</v>
      </c>
      <c r="I1343" s="36">
        <v>1.51</v>
      </c>
    </row>
    <row r="1344" spans="5:9">
      <c r="E1344" s="35">
        <v>45682</v>
      </c>
      <c r="F1344" s="35">
        <v>45804</v>
      </c>
      <c r="G1344" s="36">
        <v>3.02</v>
      </c>
      <c r="H1344" s="36">
        <v>0</v>
      </c>
      <c r="I1344" s="36">
        <v>1.51</v>
      </c>
    </row>
    <row r="1345" spans="5:9">
      <c r="E1345" s="35">
        <v>45683</v>
      </c>
      <c r="F1345" s="35">
        <v>45804</v>
      </c>
      <c r="G1345" s="36">
        <v>3.02</v>
      </c>
      <c r="H1345" s="36">
        <v>0</v>
      </c>
      <c r="I1345" s="36">
        <v>1.51</v>
      </c>
    </row>
    <row r="1346" spans="5:9">
      <c r="E1346" s="35">
        <v>45684</v>
      </c>
      <c r="F1346" s="35">
        <v>45804</v>
      </c>
      <c r="G1346" s="36">
        <v>3.02</v>
      </c>
      <c r="H1346" s="36">
        <v>0</v>
      </c>
      <c r="I1346" s="36">
        <v>1.51</v>
      </c>
    </row>
    <row r="1347" spans="5:9">
      <c r="E1347" s="35">
        <v>45685</v>
      </c>
      <c r="F1347" s="35">
        <v>45804</v>
      </c>
      <c r="G1347" s="36">
        <v>3.02</v>
      </c>
      <c r="H1347" s="36">
        <v>0</v>
      </c>
      <c r="I1347" s="36">
        <v>1.51</v>
      </c>
    </row>
    <row r="1348" spans="5:9">
      <c r="E1348" s="35">
        <v>45686</v>
      </c>
      <c r="F1348" s="35">
        <v>45804</v>
      </c>
      <c r="G1348" s="36">
        <v>3.02</v>
      </c>
      <c r="H1348" s="36">
        <v>0</v>
      </c>
      <c r="I1348" s="36">
        <v>1.51</v>
      </c>
    </row>
    <row r="1349" spans="5:9">
      <c r="E1349" s="35">
        <v>45687</v>
      </c>
      <c r="F1349" s="35">
        <v>45804</v>
      </c>
      <c r="G1349" s="36">
        <v>3.02</v>
      </c>
      <c r="H1349" s="36">
        <v>0</v>
      </c>
      <c r="I1349" s="36">
        <v>1.51</v>
      </c>
    </row>
    <row r="1350" spans="5:9">
      <c r="E1350" s="35">
        <v>45688</v>
      </c>
      <c r="F1350" s="35">
        <v>45804</v>
      </c>
      <c r="G1350" s="36">
        <v>3.02</v>
      </c>
      <c r="H1350" s="36">
        <v>0</v>
      </c>
      <c r="I1350" s="36">
        <v>1.51</v>
      </c>
    </row>
    <row r="1351" spans="5:9">
      <c r="E1351" s="35">
        <v>45689</v>
      </c>
      <c r="F1351" s="35">
        <v>45804</v>
      </c>
      <c r="G1351" s="36">
        <v>3.02</v>
      </c>
      <c r="H1351" s="36">
        <v>0</v>
      </c>
      <c r="I1351" s="36">
        <v>1.51</v>
      </c>
    </row>
    <row r="1352" spans="5:9">
      <c r="E1352" s="35">
        <v>45690</v>
      </c>
      <c r="F1352" s="35">
        <v>45804</v>
      </c>
      <c r="G1352" s="36">
        <v>3.02</v>
      </c>
      <c r="H1352" s="36">
        <v>0</v>
      </c>
      <c r="I1352" s="36">
        <v>1.51</v>
      </c>
    </row>
    <row r="1353" spans="5:9">
      <c r="E1353" s="35">
        <v>45691</v>
      </c>
      <c r="F1353" s="35">
        <v>45804</v>
      </c>
      <c r="G1353" s="36">
        <v>3.02</v>
      </c>
      <c r="H1353" s="36">
        <v>0</v>
      </c>
      <c r="I1353" s="36">
        <v>1.51</v>
      </c>
    </row>
    <row r="1354" spans="5:9">
      <c r="E1354" s="35">
        <v>45692</v>
      </c>
      <c r="F1354" s="35">
        <v>45804</v>
      </c>
      <c r="G1354" s="36">
        <v>3.02</v>
      </c>
      <c r="H1354" s="36">
        <v>0</v>
      </c>
      <c r="I1354" s="36">
        <v>1.51</v>
      </c>
    </row>
    <row r="1355" spans="5:9">
      <c r="E1355" s="35">
        <v>45693</v>
      </c>
      <c r="F1355" s="35">
        <v>45804</v>
      </c>
      <c r="G1355" s="36">
        <v>3.02</v>
      </c>
      <c r="H1355" s="36">
        <v>0</v>
      </c>
      <c r="I1355" s="36">
        <v>1.51</v>
      </c>
    </row>
    <row r="1356" spans="5:9">
      <c r="E1356" s="35">
        <v>45694</v>
      </c>
      <c r="F1356" s="35">
        <v>45804</v>
      </c>
      <c r="G1356" s="36">
        <v>3.02</v>
      </c>
      <c r="H1356" s="36">
        <v>0</v>
      </c>
      <c r="I1356" s="36">
        <v>1.51</v>
      </c>
    </row>
    <row r="1357" spans="5:9">
      <c r="E1357" s="35">
        <v>45695</v>
      </c>
      <c r="F1357" s="35">
        <v>45804</v>
      </c>
      <c r="G1357" s="36">
        <v>3.02</v>
      </c>
      <c r="H1357" s="36">
        <v>0</v>
      </c>
      <c r="I1357" s="36">
        <v>1.51</v>
      </c>
    </row>
    <row r="1358" spans="5:9">
      <c r="E1358" s="35">
        <v>45696</v>
      </c>
      <c r="F1358" s="35">
        <v>45804</v>
      </c>
      <c r="G1358" s="36">
        <v>3.02</v>
      </c>
      <c r="H1358" s="36">
        <v>0</v>
      </c>
      <c r="I1358" s="36">
        <v>1.51</v>
      </c>
    </row>
    <row r="1359" spans="5:9">
      <c r="E1359" s="35">
        <v>45697</v>
      </c>
      <c r="F1359" s="35">
        <v>45804</v>
      </c>
      <c r="G1359" s="36">
        <v>3.02</v>
      </c>
      <c r="H1359" s="36">
        <v>0</v>
      </c>
      <c r="I1359" s="36">
        <v>1.51</v>
      </c>
    </row>
    <row r="1360" spans="5:9">
      <c r="E1360" s="35">
        <v>45698</v>
      </c>
      <c r="F1360" s="35">
        <v>45804</v>
      </c>
      <c r="G1360" s="36">
        <v>3.02</v>
      </c>
      <c r="H1360" s="36">
        <v>0</v>
      </c>
      <c r="I1360" s="36">
        <v>1.51</v>
      </c>
    </row>
    <row r="1361" spans="5:9">
      <c r="E1361" s="35">
        <v>45699</v>
      </c>
      <c r="F1361" s="35">
        <v>45804</v>
      </c>
      <c r="G1361" s="36">
        <v>3.02</v>
      </c>
      <c r="H1361" s="36">
        <v>0</v>
      </c>
      <c r="I1361" s="36">
        <v>1.51</v>
      </c>
    </row>
    <row r="1362" spans="5:9">
      <c r="E1362" s="35">
        <v>45700</v>
      </c>
      <c r="F1362" s="35">
        <v>45804</v>
      </c>
      <c r="G1362" s="36">
        <v>3.02</v>
      </c>
      <c r="H1362" s="36">
        <v>0</v>
      </c>
      <c r="I1362" s="36">
        <v>1.51</v>
      </c>
    </row>
    <row r="1363" spans="5:9">
      <c r="E1363" s="35">
        <v>45701</v>
      </c>
      <c r="F1363" s="35">
        <v>45804</v>
      </c>
      <c r="G1363" s="36">
        <v>3.02</v>
      </c>
      <c r="H1363" s="36">
        <v>0</v>
      </c>
      <c r="I1363" s="36">
        <v>1.51</v>
      </c>
    </row>
    <row r="1364" spans="5:9">
      <c r="E1364" s="35">
        <v>45702</v>
      </c>
      <c r="F1364" s="35">
        <v>45804</v>
      </c>
      <c r="G1364" s="36">
        <v>3.02</v>
      </c>
      <c r="H1364" s="36">
        <v>0</v>
      </c>
      <c r="I1364" s="36">
        <v>1.51</v>
      </c>
    </row>
    <row r="1365" spans="5:9">
      <c r="E1365" s="35">
        <v>45703</v>
      </c>
      <c r="F1365" s="35">
        <v>45804</v>
      </c>
      <c r="G1365" s="36">
        <v>3.02</v>
      </c>
      <c r="H1365" s="36">
        <v>0</v>
      </c>
      <c r="I1365" s="36">
        <v>1.51</v>
      </c>
    </row>
    <row r="1366" spans="5:9">
      <c r="E1366" s="35">
        <v>45704</v>
      </c>
      <c r="F1366" s="35">
        <v>45804</v>
      </c>
      <c r="G1366" s="36">
        <v>3.02</v>
      </c>
      <c r="H1366" s="36">
        <v>0</v>
      </c>
      <c r="I1366" s="36">
        <v>1.51</v>
      </c>
    </row>
    <row r="1367" spans="5:9">
      <c r="E1367" s="35">
        <v>45705</v>
      </c>
      <c r="F1367" s="35">
        <v>45804</v>
      </c>
      <c r="G1367" s="36">
        <v>3.02</v>
      </c>
      <c r="H1367" s="36">
        <v>0</v>
      </c>
      <c r="I1367" s="36">
        <v>1.51</v>
      </c>
    </row>
    <row r="1368" spans="5:9">
      <c r="E1368" s="35">
        <v>45706</v>
      </c>
      <c r="F1368" s="35">
        <v>45804</v>
      </c>
      <c r="G1368" s="36">
        <v>3.02</v>
      </c>
      <c r="H1368" s="36">
        <v>0</v>
      </c>
      <c r="I1368" s="36">
        <v>1.51</v>
      </c>
    </row>
    <row r="1369" spans="5:9">
      <c r="E1369" s="35">
        <v>45707</v>
      </c>
      <c r="F1369" s="35">
        <v>45804</v>
      </c>
      <c r="G1369" s="36">
        <v>3.02</v>
      </c>
      <c r="H1369" s="36">
        <v>0</v>
      </c>
      <c r="I1369" s="36">
        <v>1.51</v>
      </c>
    </row>
    <row r="1370" spans="5:9">
      <c r="E1370" s="35">
        <v>45708</v>
      </c>
      <c r="F1370" s="35">
        <v>45804</v>
      </c>
      <c r="G1370" s="36">
        <v>3.02</v>
      </c>
      <c r="H1370" s="36">
        <v>0</v>
      </c>
      <c r="I1370" s="36">
        <v>1.51</v>
      </c>
    </row>
    <row r="1371" spans="5:9">
      <c r="E1371" s="35">
        <v>45709</v>
      </c>
      <c r="F1371" s="35">
        <v>45804</v>
      </c>
      <c r="G1371" s="36">
        <v>3.02</v>
      </c>
      <c r="H1371" s="36">
        <v>0</v>
      </c>
      <c r="I1371" s="36">
        <v>1.51</v>
      </c>
    </row>
    <row r="1372" spans="5:9">
      <c r="E1372" s="35">
        <v>45710</v>
      </c>
      <c r="F1372" s="35">
        <v>45804</v>
      </c>
      <c r="G1372" s="36">
        <v>3.02</v>
      </c>
      <c r="H1372" s="36">
        <v>0</v>
      </c>
      <c r="I1372" s="36">
        <v>1.51</v>
      </c>
    </row>
    <row r="1373" spans="5:9">
      <c r="E1373" s="35">
        <v>45711</v>
      </c>
      <c r="F1373" s="35">
        <v>45804</v>
      </c>
      <c r="G1373" s="36">
        <v>3.02</v>
      </c>
      <c r="H1373" s="36">
        <v>0</v>
      </c>
      <c r="I1373" s="36">
        <v>1.51</v>
      </c>
    </row>
    <row r="1374" spans="5:9">
      <c r="E1374" s="35">
        <v>45712</v>
      </c>
      <c r="F1374" s="35">
        <v>45804</v>
      </c>
      <c r="G1374" s="36">
        <v>3.02</v>
      </c>
      <c r="H1374" s="36">
        <v>0</v>
      </c>
      <c r="I1374" s="36">
        <v>1.51</v>
      </c>
    </row>
    <row r="1375" spans="5:9">
      <c r="E1375" s="35">
        <v>45713</v>
      </c>
      <c r="F1375" s="35">
        <v>45804</v>
      </c>
      <c r="G1375" s="36">
        <v>3.02</v>
      </c>
      <c r="H1375" s="36">
        <v>0</v>
      </c>
      <c r="I1375" s="36">
        <v>1.51</v>
      </c>
    </row>
    <row r="1376" spans="5:9">
      <c r="E1376" s="35">
        <v>45714</v>
      </c>
      <c r="F1376" s="35">
        <v>45804</v>
      </c>
      <c r="G1376" s="36">
        <v>3.02</v>
      </c>
      <c r="H1376" s="36">
        <v>0</v>
      </c>
      <c r="I1376" s="36">
        <v>1.51</v>
      </c>
    </row>
    <row r="1377" spans="5:9">
      <c r="E1377" s="35">
        <v>45715</v>
      </c>
      <c r="F1377" s="35">
        <v>45804</v>
      </c>
      <c r="G1377" s="36">
        <v>3.02</v>
      </c>
      <c r="H1377" s="36">
        <v>0</v>
      </c>
      <c r="I1377" s="36">
        <v>1.51</v>
      </c>
    </row>
    <row r="1378" spans="5:9">
      <c r="E1378" s="35">
        <v>45716</v>
      </c>
      <c r="F1378" s="35">
        <v>45804</v>
      </c>
      <c r="G1378" s="36">
        <v>3.02</v>
      </c>
      <c r="H1378" s="36">
        <v>0</v>
      </c>
      <c r="I1378" s="36">
        <v>1.51</v>
      </c>
    </row>
    <row r="1379" spans="5:9">
      <c r="E1379" s="35">
        <v>45717</v>
      </c>
      <c r="F1379" s="35">
        <v>45804</v>
      </c>
      <c r="G1379" s="36">
        <v>3.02</v>
      </c>
      <c r="H1379" s="36">
        <v>0</v>
      </c>
      <c r="I1379" s="36">
        <v>1.51</v>
      </c>
    </row>
    <row r="1380" spans="5:9">
      <c r="E1380" s="35">
        <v>45718</v>
      </c>
      <c r="F1380" s="35">
        <v>45804</v>
      </c>
      <c r="G1380" s="36">
        <v>3.02</v>
      </c>
      <c r="H1380" s="36">
        <v>0</v>
      </c>
      <c r="I1380" s="36">
        <v>1.51</v>
      </c>
    </row>
    <row r="1381" spans="5:9">
      <c r="E1381" s="35">
        <v>45719</v>
      </c>
      <c r="F1381" s="35">
        <v>45804</v>
      </c>
      <c r="G1381" s="36">
        <v>3.02</v>
      </c>
      <c r="H1381" s="36">
        <v>0</v>
      </c>
      <c r="I1381" s="36">
        <v>1.51</v>
      </c>
    </row>
    <row r="1382" spans="5:9">
      <c r="E1382" s="35">
        <v>45720</v>
      </c>
      <c r="F1382" s="35">
        <v>45804</v>
      </c>
      <c r="G1382" s="36">
        <v>3.02</v>
      </c>
      <c r="H1382" s="36">
        <v>0</v>
      </c>
      <c r="I1382" s="36">
        <v>1.51</v>
      </c>
    </row>
    <row r="1383" spans="5:9">
      <c r="E1383" s="35">
        <v>45721</v>
      </c>
      <c r="F1383" s="35">
        <v>45804</v>
      </c>
      <c r="G1383" s="36">
        <v>3.02</v>
      </c>
      <c r="H1383" s="36">
        <v>0</v>
      </c>
      <c r="I1383" s="36">
        <v>1.51</v>
      </c>
    </row>
    <row r="1384" spans="5:9">
      <c r="E1384" s="35">
        <v>45722</v>
      </c>
      <c r="F1384" s="35">
        <v>45804</v>
      </c>
      <c r="G1384" s="36">
        <v>3.02</v>
      </c>
      <c r="H1384" s="36">
        <v>0</v>
      </c>
      <c r="I1384" s="36">
        <v>1.51</v>
      </c>
    </row>
    <row r="1385" spans="5:9">
      <c r="E1385" s="35">
        <v>45723</v>
      </c>
      <c r="F1385" s="35">
        <v>45804</v>
      </c>
      <c r="G1385" s="36">
        <v>3.02</v>
      </c>
      <c r="H1385" s="36">
        <v>0</v>
      </c>
      <c r="I1385" s="36">
        <v>1.51</v>
      </c>
    </row>
    <row r="1386" spans="5:9">
      <c r="E1386" s="35">
        <v>45724</v>
      </c>
      <c r="F1386" s="35">
        <v>45804</v>
      </c>
      <c r="G1386" s="36">
        <v>3.02</v>
      </c>
      <c r="H1386" s="36">
        <v>0</v>
      </c>
      <c r="I1386" s="36">
        <v>1.51</v>
      </c>
    </row>
    <row r="1387" spans="5:9">
      <c r="E1387" s="35">
        <v>45725</v>
      </c>
      <c r="F1387" s="35">
        <v>45804</v>
      </c>
      <c r="G1387" s="36">
        <v>3.02</v>
      </c>
      <c r="H1387" s="36">
        <v>0</v>
      </c>
      <c r="I1387" s="36">
        <v>1.51</v>
      </c>
    </row>
    <row r="1388" spans="5:9">
      <c r="E1388" s="35">
        <v>45726</v>
      </c>
      <c r="F1388" s="35">
        <v>45804</v>
      </c>
      <c r="G1388" s="36">
        <v>3.02</v>
      </c>
      <c r="H1388" s="36">
        <v>0</v>
      </c>
      <c r="I1388" s="36">
        <v>1.51</v>
      </c>
    </row>
    <row r="1389" spans="5:9">
      <c r="E1389" s="35">
        <v>45727</v>
      </c>
      <c r="F1389" s="35">
        <v>45804</v>
      </c>
      <c r="G1389" s="36">
        <v>3.02</v>
      </c>
      <c r="H1389" s="36">
        <v>0</v>
      </c>
      <c r="I1389" s="36">
        <v>1.51</v>
      </c>
    </row>
    <row r="1390" spans="5:9">
      <c r="E1390" s="35">
        <v>45728</v>
      </c>
      <c r="F1390" s="35">
        <v>45804</v>
      </c>
      <c r="G1390" s="36">
        <v>3.02</v>
      </c>
      <c r="H1390" s="36">
        <v>0</v>
      </c>
      <c r="I1390" s="36">
        <v>1.51</v>
      </c>
    </row>
    <row r="1391" spans="5:9">
      <c r="E1391" s="35">
        <v>45729</v>
      </c>
      <c r="F1391" s="35">
        <v>45804</v>
      </c>
      <c r="G1391" s="36">
        <v>3.02</v>
      </c>
      <c r="H1391" s="36">
        <v>0</v>
      </c>
      <c r="I1391" s="36">
        <v>1.51</v>
      </c>
    </row>
    <row r="1392" spans="5:9">
      <c r="E1392" s="35">
        <v>45730</v>
      </c>
      <c r="F1392" s="35">
        <v>45804</v>
      </c>
      <c r="G1392" s="36">
        <v>3.02</v>
      </c>
      <c r="H1392" s="36">
        <v>0</v>
      </c>
      <c r="I1392" s="36">
        <v>1.51</v>
      </c>
    </row>
    <row r="1393" spans="5:9">
      <c r="E1393" s="35">
        <v>45731</v>
      </c>
      <c r="F1393" s="35">
        <v>45804</v>
      </c>
      <c r="G1393" s="36">
        <v>3.02</v>
      </c>
      <c r="H1393" s="36">
        <v>0</v>
      </c>
      <c r="I1393" s="36">
        <v>1.51</v>
      </c>
    </row>
    <row r="1394" spans="5:9">
      <c r="E1394" s="35">
        <v>45732</v>
      </c>
      <c r="F1394" s="35">
        <v>45804</v>
      </c>
      <c r="G1394" s="36">
        <v>3.02</v>
      </c>
      <c r="H1394" s="36">
        <v>0</v>
      </c>
      <c r="I1394" s="36">
        <v>1.51</v>
      </c>
    </row>
    <row r="1395" spans="5:9">
      <c r="E1395" s="35">
        <v>45733</v>
      </c>
      <c r="F1395" s="35">
        <v>45804</v>
      </c>
      <c r="G1395" s="36">
        <v>3.02</v>
      </c>
      <c r="H1395" s="36">
        <v>0</v>
      </c>
      <c r="I1395" s="36">
        <v>1.51</v>
      </c>
    </row>
    <row r="1396" spans="5:9">
      <c r="E1396" s="35">
        <v>45734</v>
      </c>
      <c r="F1396" s="35">
        <v>45804</v>
      </c>
      <c r="G1396" s="36">
        <v>3.02</v>
      </c>
      <c r="H1396" s="36">
        <v>0</v>
      </c>
      <c r="I1396" s="36">
        <v>1.51</v>
      </c>
    </row>
    <row r="1397" spans="5:9">
      <c r="E1397" s="35">
        <v>45735</v>
      </c>
      <c r="F1397" s="35">
        <v>45804</v>
      </c>
      <c r="G1397" s="36">
        <v>3.02</v>
      </c>
      <c r="H1397" s="36">
        <v>0</v>
      </c>
      <c r="I1397" s="36">
        <v>1.51</v>
      </c>
    </row>
    <row r="1398" spans="5:9">
      <c r="E1398" s="35">
        <v>45736</v>
      </c>
      <c r="F1398" s="35">
        <v>45804</v>
      </c>
      <c r="G1398" s="36">
        <v>3.02</v>
      </c>
      <c r="H1398" s="36">
        <v>0</v>
      </c>
      <c r="I1398" s="36">
        <v>1.51</v>
      </c>
    </row>
    <row r="1399" spans="5:9">
      <c r="E1399" s="35">
        <v>45737</v>
      </c>
      <c r="F1399" s="35">
        <v>45804</v>
      </c>
      <c r="G1399" s="36">
        <v>3.02</v>
      </c>
      <c r="H1399" s="36">
        <v>0</v>
      </c>
      <c r="I1399" s="36">
        <v>1.51</v>
      </c>
    </row>
    <row r="1400" spans="5:9">
      <c r="E1400" s="35">
        <v>45738</v>
      </c>
      <c r="F1400" s="35">
        <v>45804</v>
      </c>
      <c r="G1400" s="36">
        <v>3.02</v>
      </c>
      <c r="H1400" s="36">
        <v>0</v>
      </c>
      <c r="I1400" s="36">
        <v>1.51</v>
      </c>
    </row>
    <row r="1401" spans="5:9">
      <c r="E1401" s="35">
        <v>45739</v>
      </c>
      <c r="F1401" s="35">
        <v>45804</v>
      </c>
      <c r="G1401" s="36">
        <v>3.02</v>
      </c>
      <c r="H1401" s="36">
        <v>0</v>
      </c>
      <c r="I1401" s="36">
        <v>1.51</v>
      </c>
    </row>
    <row r="1402" spans="5:9">
      <c r="E1402" s="35">
        <v>45740</v>
      </c>
      <c r="F1402" s="35">
        <v>45804</v>
      </c>
      <c r="G1402" s="36">
        <v>3.02</v>
      </c>
      <c r="H1402" s="36">
        <v>0</v>
      </c>
      <c r="I1402" s="36">
        <v>1.51</v>
      </c>
    </row>
    <row r="1403" spans="5:9">
      <c r="E1403" s="35">
        <v>45741</v>
      </c>
      <c r="F1403" s="35">
        <v>45804</v>
      </c>
      <c r="G1403" s="36">
        <v>3.02</v>
      </c>
      <c r="H1403" s="36">
        <v>0</v>
      </c>
      <c r="I1403" s="36">
        <v>1.51</v>
      </c>
    </row>
    <row r="1404" spans="5:9">
      <c r="E1404" s="35">
        <v>45742</v>
      </c>
      <c r="F1404" s="35">
        <v>45804</v>
      </c>
      <c r="G1404" s="36">
        <v>3.02</v>
      </c>
      <c r="H1404" s="36">
        <v>0</v>
      </c>
      <c r="I1404" s="36">
        <v>1.51</v>
      </c>
    </row>
    <row r="1405" spans="5:9">
      <c r="E1405" s="35">
        <v>45743</v>
      </c>
      <c r="F1405" s="35">
        <v>45804</v>
      </c>
      <c r="G1405" s="36">
        <v>3.02</v>
      </c>
      <c r="H1405" s="36">
        <v>0</v>
      </c>
      <c r="I1405" s="36">
        <v>1.51</v>
      </c>
    </row>
    <row r="1406" spans="5:9">
      <c r="E1406" s="35">
        <v>45744</v>
      </c>
      <c r="F1406" s="35">
        <v>45804</v>
      </c>
      <c r="G1406" s="36">
        <v>3.02</v>
      </c>
      <c r="H1406" s="36">
        <v>0</v>
      </c>
      <c r="I1406" s="36">
        <v>1.51</v>
      </c>
    </row>
    <row r="1407" spans="5:9">
      <c r="E1407" s="35">
        <v>45745</v>
      </c>
      <c r="F1407" s="35">
        <v>45804</v>
      </c>
      <c r="G1407" s="36">
        <v>3.02</v>
      </c>
      <c r="H1407" s="36">
        <v>0</v>
      </c>
      <c r="I1407" s="36">
        <v>1.51</v>
      </c>
    </row>
    <row r="1408" spans="5:9">
      <c r="E1408" s="35">
        <v>45746</v>
      </c>
      <c r="F1408" s="35">
        <v>45804</v>
      </c>
      <c r="G1408" s="36">
        <v>3.02</v>
      </c>
      <c r="H1408" s="36">
        <v>0</v>
      </c>
      <c r="I1408" s="36">
        <v>1.51</v>
      </c>
    </row>
    <row r="1409" spans="5:9">
      <c r="E1409" s="35">
        <v>45747</v>
      </c>
      <c r="F1409" s="35">
        <v>45804</v>
      </c>
      <c r="G1409" s="36">
        <v>3.02</v>
      </c>
      <c r="H1409" s="36">
        <v>0</v>
      </c>
      <c r="I1409" s="36">
        <v>1.51</v>
      </c>
    </row>
    <row r="1410" spans="5:9">
      <c r="E1410" s="35">
        <v>45748</v>
      </c>
      <c r="F1410" s="35">
        <v>45804</v>
      </c>
      <c r="G1410" s="36">
        <v>3.02</v>
      </c>
      <c r="H1410" s="36">
        <v>0</v>
      </c>
      <c r="I1410" s="36">
        <v>1.51</v>
      </c>
    </row>
    <row r="1411" spans="5:9">
      <c r="E1411" s="35">
        <v>45749</v>
      </c>
      <c r="F1411" s="35">
        <v>45804</v>
      </c>
      <c r="G1411" s="36">
        <v>3.02</v>
      </c>
      <c r="H1411" s="36">
        <v>0</v>
      </c>
      <c r="I1411" s="36">
        <v>1.51</v>
      </c>
    </row>
    <row r="1412" spans="5:9">
      <c r="E1412" s="35">
        <v>45750</v>
      </c>
      <c r="F1412" s="35">
        <v>45804</v>
      </c>
      <c r="G1412" s="36">
        <v>3.02</v>
      </c>
      <c r="H1412" s="36">
        <v>0</v>
      </c>
      <c r="I1412" s="36">
        <v>1.51</v>
      </c>
    </row>
    <row r="1413" spans="5:9">
      <c r="E1413" s="35">
        <v>45751</v>
      </c>
      <c r="F1413" s="35">
        <v>45804</v>
      </c>
      <c r="G1413" s="36">
        <v>3.02</v>
      </c>
      <c r="H1413" s="36">
        <v>0</v>
      </c>
      <c r="I1413" s="36">
        <v>1.51</v>
      </c>
    </row>
    <row r="1414" spans="5:9">
      <c r="E1414" s="35">
        <v>45752</v>
      </c>
      <c r="F1414" s="35">
        <v>45804</v>
      </c>
      <c r="G1414" s="36">
        <v>3.02</v>
      </c>
      <c r="H1414" s="36">
        <v>0</v>
      </c>
      <c r="I1414" s="36">
        <v>1.51</v>
      </c>
    </row>
    <row r="1415" spans="5:9">
      <c r="E1415" s="35">
        <v>45753</v>
      </c>
      <c r="F1415" s="35">
        <v>45804</v>
      </c>
      <c r="G1415" s="36">
        <v>3.02</v>
      </c>
      <c r="H1415" s="36">
        <v>0</v>
      </c>
      <c r="I1415" s="36">
        <v>1.51</v>
      </c>
    </row>
    <row r="1416" spans="5:9">
      <c r="E1416" s="35">
        <v>45754</v>
      </c>
      <c r="F1416" s="35">
        <v>45804</v>
      </c>
      <c r="G1416" s="36">
        <v>3.02</v>
      </c>
      <c r="H1416" s="36">
        <v>0</v>
      </c>
      <c r="I1416" s="36">
        <v>1.51</v>
      </c>
    </row>
    <row r="1417" spans="5:9">
      <c r="E1417" s="35">
        <v>45755</v>
      </c>
      <c r="F1417" s="35">
        <v>45804</v>
      </c>
      <c r="G1417" s="36">
        <v>3.02</v>
      </c>
      <c r="H1417" s="36">
        <v>0</v>
      </c>
      <c r="I1417" s="36">
        <v>1.51</v>
      </c>
    </row>
    <row r="1418" spans="5:9">
      <c r="E1418" s="35">
        <v>45756</v>
      </c>
      <c r="F1418" s="35">
        <v>45804</v>
      </c>
      <c r="G1418" s="36">
        <v>3.02</v>
      </c>
      <c r="H1418" s="36">
        <v>0</v>
      </c>
      <c r="I1418" s="36">
        <v>1.51</v>
      </c>
    </row>
    <row r="1419" spans="5:9">
      <c r="E1419" s="35">
        <v>45757</v>
      </c>
      <c r="F1419" s="35">
        <v>45804</v>
      </c>
      <c r="G1419" s="36">
        <v>3.02</v>
      </c>
      <c r="H1419" s="36">
        <v>0</v>
      </c>
      <c r="I1419" s="36">
        <v>1.51</v>
      </c>
    </row>
    <row r="1420" spans="5:9">
      <c r="E1420" s="35">
        <v>45758</v>
      </c>
      <c r="F1420" s="35">
        <v>45804</v>
      </c>
      <c r="G1420" s="36">
        <v>3.02</v>
      </c>
      <c r="H1420" s="36">
        <v>0</v>
      </c>
      <c r="I1420" s="36">
        <v>1.51</v>
      </c>
    </row>
    <row r="1421" spans="5:9">
      <c r="E1421" s="35">
        <v>45759</v>
      </c>
      <c r="F1421" s="35">
        <v>45804</v>
      </c>
      <c r="G1421" s="36">
        <v>3.02</v>
      </c>
      <c r="H1421" s="36">
        <v>0</v>
      </c>
      <c r="I1421" s="36">
        <v>1.51</v>
      </c>
    </row>
    <row r="1422" spans="5:9">
      <c r="E1422" s="35">
        <v>45760</v>
      </c>
      <c r="F1422" s="35">
        <v>45804</v>
      </c>
      <c r="G1422" s="36">
        <v>3.02</v>
      </c>
      <c r="H1422" s="36">
        <v>0</v>
      </c>
      <c r="I1422" s="36">
        <v>1.51</v>
      </c>
    </row>
    <row r="1423" spans="5:9">
      <c r="E1423" s="35">
        <v>45761</v>
      </c>
      <c r="F1423" s="35">
        <v>45804</v>
      </c>
      <c r="G1423" s="36">
        <v>3.02</v>
      </c>
      <c r="H1423" s="36">
        <v>0</v>
      </c>
      <c r="I1423" s="36">
        <v>1.51</v>
      </c>
    </row>
    <row r="1424" spans="5:9">
      <c r="E1424" s="35">
        <v>45762</v>
      </c>
      <c r="F1424" s="35">
        <v>45804</v>
      </c>
      <c r="G1424" s="36">
        <v>3.02</v>
      </c>
      <c r="H1424" s="36">
        <v>0</v>
      </c>
      <c r="I1424" s="36">
        <v>1.51</v>
      </c>
    </row>
    <row r="1425" spans="5:9">
      <c r="E1425" s="35">
        <v>45763</v>
      </c>
      <c r="F1425" s="35">
        <v>45804</v>
      </c>
      <c r="G1425" s="36">
        <v>3.02</v>
      </c>
      <c r="H1425" s="36">
        <v>0</v>
      </c>
      <c r="I1425" s="36">
        <v>1.51</v>
      </c>
    </row>
    <row r="1426" spans="5:9">
      <c r="E1426" s="35">
        <v>45764</v>
      </c>
      <c r="F1426" s="35">
        <v>45804</v>
      </c>
      <c r="G1426" s="36">
        <v>3.02</v>
      </c>
      <c r="H1426" s="36">
        <v>0</v>
      </c>
      <c r="I1426" s="36">
        <v>1.51</v>
      </c>
    </row>
    <row r="1427" spans="5:9">
      <c r="E1427" s="35">
        <v>45765</v>
      </c>
      <c r="F1427" s="35">
        <v>45804</v>
      </c>
      <c r="G1427" s="36">
        <v>3.02</v>
      </c>
      <c r="H1427" s="36">
        <v>0</v>
      </c>
      <c r="I1427" s="36">
        <v>1.51</v>
      </c>
    </row>
    <row r="1428" spans="5:9">
      <c r="E1428" s="35">
        <v>45766</v>
      </c>
      <c r="F1428" s="35">
        <v>45804</v>
      </c>
      <c r="G1428" s="36">
        <v>3.02</v>
      </c>
      <c r="H1428" s="36">
        <v>0</v>
      </c>
      <c r="I1428" s="36">
        <v>1.51</v>
      </c>
    </row>
    <row r="1429" spans="5:9">
      <c r="E1429" s="35">
        <v>45767</v>
      </c>
      <c r="F1429" s="35">
        <v>45804</v>
      </c>
      <c r="G1429" s="36">
        <v>3.02</v>
      </c>
      <c r="H1429" s="36">
        <v>0</v>
      </c>
      <c r="I1429" s="36">
        <v>1.51</v>
      </c>
    </row>
    <row r="1430" spans="5:9">
      <c r="E1430" s="35">
        <v>45768</v>
      </c>
      <c r="F1430" s="35">
        <v>45804</v>
      </c>
      <c r="G1430" s="36">
        <v>3.02</v>
      </c>
      <c r="H1430" s="36">
        <v>0</v>
      </c>
      <c r="I1430" s="36">
        <v>1.51</v>
      </c>
    </row>
    <row r="1431" spans="5:9">
      <c r="E1431" s="35">
        <v>45769</v>
      </c>
      <c r="F1431" s="35">
        <v>45804</v>
      </c>
      <c r="G1431" s="36">
        <v>3.02</v>
      </c>
      <c r="H1431" s="36">
        <v>0</v>
      </c>
      <c r="I1431" s="36">
        <v>1.51</v>
      </c>
    </row>
    <row r="1432" spans="5:9">
      <c r="E1432" s="35">
        <v>45770</v>
      </c>
      <c r="F1432" s="35">
        <v>45804</v>
      </c>
      <c r="G1432" s="36">
        <v>3.02</v>
      </c>
      <c r="H1432" s="36">
        <v>0</v>
      </c>
      <c r="I1432" s="36">
        <v>1.51</v>
      </c>
    </row>
    <row r="1433" spans="5:9">
      <c r="E1433" s="35">
        <v>45771</v>
      </c>
      <c r="F1433" s="35">
        <v>45804</v>
      </c>
      <c r="G1433" s="36">
        <v>3.02</v>
      </c>
      <c r="H1433" s="36">
        <v>0</v>
      </c>
      <c r="I1433" s="36">
        <v>1.51</v>
      </c>
    </row>
    <row r="1434" spans="5:9">
      <c r="E1434" s="35">
        <v>45772</v>
      </c>
      <c r="F1434" s="35">
        <v>45804</v>
      </c>
      <c r="G1434" s="36">
        <v>3.02</v>
      </c>
      <c r="H1434" s="36">
        <v>0</v>
      </c>
      <c r="I1434" s="36">
        <v>1.51</v>
      </c>
    </row>
    <row r="1435" spans="5:9">
      <c r="E1435" s="35">
        <v>45773</v>
      </c>
      <c r="F1435" s="35">
        <v>45804</v>
      </c>
      <c r="G1435" s="36">
        <v>3.02</v>
      </c>
      <c r="H1435" s="36">
        <v>0</v>
      </c>
      <c r="I1435" s="36">
        <v>1.51</v>
      </c>
    </row>
    <row r="1436" spans="5:9">
      <c r="E1436" s="35">
        <v>45774</v>
      </c>
      <c r="F1436" s="35">
        <v>45804</v>
      </c>
      <c r="G1436" s="36">
        <v>3.02</v>
      </c>
      <c r="H1436" s="36">
        <v>0</v>
      </c>
      <c r="I1436" s="36">
        <v>1.51</v>
      </c>
    </row>
    <row r="1437" spans="5:9">
      <c r="E1437" s="35">
        <v>45775</v>
      </c>
      <c r="F1437" s="35">
        <v>45804</v>
      </c>
      <c r="G1437" s="36">
        <v>3.02</v>
      </c>
      <c r="H1437" s="36">
        <v>0</v>
      </c>
      <c r="I1437" s="36">
        <v>1.51</v>
      </c>
    </row>
    <row r="1438" spans="5:9">
      <c r="E1438" s="35">
        <v>45776</v>
      </c>
      <c r="F1438" s="35">
        <v>45804</v>
      </c>
      <c r="G1438" s="36">
        <v>3.02</v>
      </c>
      <c r="H1438" s="36">
        <v>0</v>
      </c>
      <c r="I1438" s="36">
        <v>1.51</v>
      </c>
    </row>
    <row r="1439" spans="5:9">
      <c r="E1439" s="35">
        <v>45777</v>
      </c>
      <c r="F1439" s="35">
        <v>45804</v>
      </c>
      <c r="G1439" s="36">
        <v>3.02</v>
      </c>
      <c r="H1439" s="36">
        <v>0</v>
      </c>
      <c r="I1439" s="36">
        <v>1.51</v>
      </c>
    </row>
    <row r="1440" spans="5:9">
      <c r="E1440" s="35">
        <v>45778</v>
      </c>
      <c r="F1440" s="35">
        <v>45804</v>
      </c>
      <c r="G1440" s="36">
        <v>3.02</v>
      </c>
      <c r="H1440" s="36">
        <v>0</v>
      </c>
      <c r="I1440" s="36">
        <v>1.51</v>
      </c>
    </row>
    <row r="1441" spans="5:9">
      <c r="E1441" s="35">
        <v>45779</v>
      </c>
      <c r="F1441" s="35">
        <v>45804</v>
      </c>
      <c r="G1441" s="36">
        <v>3.02</v>
      </c>
      <c r="H1441" s="36">
        <v>0</v>
      </c>
      <c r="I1441" s="36">
        <v>1.51</v>
      </c>
    </row>
    <row r="1442" spans="5:9">
      <c r="E1442" s="35">
        <v>45780</v>
      </c>
      <c r="F1442" s="35">
        <v>45804</v>
      </c>
      <c r="G1442" s="36">
        <v>3.02</v>
      </c>
      <c r="H1442" s="36">
        <v>0</v>
      </c>
      <c r="I1442" s="36">
        <v>1.51</v>
      </c>
    </row>
    <row r="1443" spans="5:9">
      <c r="E1443" s="35">
        <v>45781</v>
      </c>
      <c r="F1443" s="35">
        <v>45804</v>
      </c>
      <c r="G1443" s="36">
        <v>3.02</v>
      </c>
      <c r="H1443" s="36">
        <v>0</v>
      </c>
      <c r="I1443" s="36">
        <v>1.51</v>
      </c>
    </row>
    <row r="1444" spans="5:9">
      <c r="E1444" s="35">
        <v>45782</v>
      </c>
      <c r="F1444" s="35">
        <v>45804</v>
      </c>
      <c r="G1444" s="36">
        <v>3.02</v>
      </c>
      <c r="H1444" s="36">
        <v>0</v>
      </c>
      <c r="I1444" s="36">
        <v>1.51</v>
      </c>
    </row>
    <row r="1445" spans="5:9">
      <c r="E1445" s="35">
        <v>45783</v>
      </c>
      <c r="F1445" s="35">
        <v>45804</v>
      </c>
      <c r="G1445" s="36">
        <v>3.02</v>
      </c>
      <c r="H1445" s="36">
        <v>0</v>
      </c>
      <c r="I1445" s="36">
        <v>1.51</v>
      </c>
    </row>
    <row r="1446" spans="5:9">
      <c r="E1446" s="35">
        <v>45784</v>
      </c>
      <c r="F1446" s="35">
        <v>45804</v>
      </c>
      <c r="G1446" s="36">
        <v>3.02</v>
      </c>
      <c r="H1446" s="36">
        <v>0</v>
      </c>
      <c r="I1446" s="36">
        <v>1.51</v>
      </c>
    </row>
    <row r="1447" spans="5:9">
      <c r="E1447" s="35">
        <v>45785</v>
      </c>
      <c r="F1447" s="35">
        <v>45804</v>
      </c>
      <c r="G1447" s="36">
        <v>3.02</v>
      </c>
      <c r="H1447" s="36">
        <v>0</v>
      </c>
      <c r="I1447" s="36">
        <v>1.51</v>
      </c>
    </row>
    <row r="1448" spans="5:9">
      <c r="E1448" s="35">
        <v>45786</v>
      </c>
      <c r="F1448" s="35">
        <v>45804</v>
      </c>
      <c r="G1448" s="36">
        <v>3.02</v>
      </c>
      <c r="H1448" s="36">
        <v>0</v>
      </c>
      <c r="I1448" s="36">
        <v>1.51</v>
      </c>
    </row>
    <row r="1449" spans="5:9">
      <c r="E1449" s="35">
        <v>45787</v>
      </c>
      <c r="F1449" s="35">
        <v>45804</v>
      </c>
      <c r="G1449" s="36">
        <v>3.02</v>
      </c>
      <c r="H1449" s="36">
        <v>0</v>
      </c>
      <c r="I1449" s="36">
        <v>1.51</v>
      </c>
    </row>
    <row r="1450" spans="5:9">
      <c r="E1450" s="35">
        <v>45788</v>
      </c>
      <c r="F1450" s="35">
        <v>45804</v>
      </c>
      <c r="G1450" s="36">
        <v>3.02</v>
      </c>
      <c r="H1450" s="36">
        <v>0</v>
      </c>
      <c r="I1450" s="36">
        <v>1.51</v>
      </c>
    </row>
    <row r="1451" spans="5:9">
      <c r="E1451" s="35">
        <v>45789</v>
      </c>
      <c r="F1451" s="35">
        <v>45804</v>
      </c>
      <c r="G1451" s="36">
        <v>3.02</v>
      </c>
      <c r="H1451" s="36">
        <v>0</v>
      </c>
      <c r="I1451" s="36">
        <v>1.51</v>
      </c>
    </row>
    <row r="1452" spans="5:9">
      <c r="E1452" s="35">
        <v>45790</v>
      </c>
      <c r="F1452" s="35">
        <v>45804</v>
      </c>
      <c r="G1452" s="36">
        <v>3.02</v>
      </c>
      <c r="H1452" s="36">
        <v>0</v>
      </c>
      <c r="I1452" s="36">
        <v>1.51</v>
      </c>
    </row>
    <row r="1453" spans="5:9">
      <c r="E1453" s="35">
        <v>45791</v>
      </c>
      <c r="F1453" s="35">
        <v>45804</v>
      </c>
      <c r="G1453" s="36">
        <v>3.02</v>
      </c>
      <c r="H1453" s="36">
        <v>0</v>
      </c>
      <c r="I1453" s="36">
        <v>1.51</v>
      </c>
    </row>
    <row r="1454" spans="5:9">
      <c r="E1454" s="35">
        <v>45792</v>
      </c>
      <c r="F1454" s="35">
        <v>45804</v>
      </c>
      <c r="G1454" s="36">
        <v>3.02</v>
      </c>
      <c r="H1454" s="36">
        <v>0</v>
      </c>
      <c r="I1454" s="36">
        <v>1.51</v>
      </c>
    </row>
    <row r="1455" spans="5:9">
      <c r="E1455" s="35">
        <v>45793</v>
      </c>
      <c r="F1455" s="35">
        <v>45804</v>
      </c>
      <c r="G1455" s="36">
        <v>3.02</v>
      </c>
      <c r="H1455" s="36">
        <v>0</v>
      </c>
      <c r="I1455" s="36">
        <v>1.51</v>
      </c>
    </row>
    <row r="1456" spans="5:9">
      <c r="E1456" s="35">
        <v>45794</v>
      </c>
      <c r="F1456" s="35">
        <v>45804</v>
      </c>
      <c r="G1456" s="36">
        <v>3.02</v>
      </c>
      <c r="H1456" s="36">
        <v>0</v>
      </c>
      <c r="I1456" s="36">
        <v>1.51</v>
      </c>
    </row>
    <row r="1457" spans="5:9">
      <c r="E1457" s="35">
        <v>45795</v>
      </c>
      <c r="F1457" s="35">
        <v>45804</v>
      </c>
      <c r="G1457" s="36">
        <v>3.02</v>
      </c>
      <c r="H1457" s="36">
        <v>0</v>
      </c>
      <c r="I1457" s="36">
        <v>1.51</v>
      </c>
    </row>
    <row r="1458" spans="5:9">
      <c r="E1458" s="35">
        <v>45796</v>
      </c>
      <c r="F1458" s="35">
        <v>45804</v>
      </c>
      <c r="G1458" s="36">
        <v>3.02</v>
      </c>
      <c r="H1458" s="36">
        <v>0</v>
      </c>
      <c r="I1458" s="36">
        <v>1.51</v>
      </c>
    </row>
    <row r="1459" spans="5:9">
      <c r="E1459" s="35">
        <v>45797</v>
      </c>
      <c r="F1459" s="35">
        <v>45804</v>
      </c>
      <c r="G1459" s="36">
        <v>3.02</v>
      </c>
      <c r="H1459" s="36">
        <v>0</v>
      </c>
      <c r="I1459" s="36">
        <v>1.51</v>
      </c>
    </row>
    <row r="1460" spans="5:9">
      <c r="E1460" s="35">
        <v>45798</v>
      </c>
      <c r="F1460" s="35">
        <v>45804</v>
      </c>
      <c r="G1460" s="36">
        <v>3.02</v>
      </c>
      <c r="H1460" s="36">
        <v>0</v>
      </c>
      <c r="I1460" s="36">
        <v>1.51</v>
      </c>
    </row>
    <row r="1461" spans="5:9">
      <c r="E1461" s="35">
        <v>45799</v>
      </c>
      <c r="F1461" s="35">
        <v>45804</v>
      </c>
      <c r="G1461" s="36">
        <v>3.02</v>
      </c>
      <c r="H1461" s="36">
        <v>0</v>
      </c>
      <c r="I1461" s="36">
        <v>1.51</v>
      </c>
    </row>
    <row r="1462" spans="5:9">
      <c r="E1462" s="35">
        <v>45800</v>
      </c>
      <c r="F1462" s="35">
        <v>45804</v>
      </c>
      <c r="G1462" s="36">
        <v>3.02</v>
      </c>
      <c r="H1462" s="36">
        <v>0</v>
      </c>
      <c r="I1462" s="36">
        <v>1.51</v>
      </c>
    </row>
    <row r="1463" spans="5:9">
      <c r="E1463" s="35">
        <v>45801</v>
      </c>
      <c r="F1463" s="35">
        <v>45804</v>
      </c>
      <c r="G1463" s="36">
        <v>3.02</v>
      </c>
      <c r="H1463" s="36">
        <v>0</v>
      </c>
      <c r="I1463" s="36">
        <v>1.51</v>
      </c>
    </row>
    <row r="1464" spans="5:9">
      <c r="E1464" s="35">
        <v>45802</v>
      </c>
      <c r="F1464" s="35">
        <v>45804</v>
      </c>
      <c r="G1464" s="36">
        <v>3.02</v>
      </c>
      <c r="H1464" s="36">
        <v>0</v>
      </c>
      <c r="I1464" s="36">
        <v>1.51</v>
      </c>
    </row>
    <row r="1465" spans="5:9">
      <c r="E1465" s="35">
        <v>45803</v>
      </c>
      <c r="F1465" s="35">
        <v>45804</v>
      </c>
      <c r="G1465" s="36">
        <v>3.02</v>
      </c>
      <c r="H1465" s="36">
        <v>0</v>
      </c>
      <c r="I1465" s="36">
        <v>1.51</v>
      </c>
    </row>
    <row r="1466" spans="5:9">
      <c r="E1466" s="35">
        <v>45804</v>
      </c>
      <c r="F1466" s="35">
        <v>45988</v>
      </c>
      <c r="G1466" s="36">
        <v>3.02</v>
      </c>
      <c r="H1466" s="36">
        <v>0</v>
      </c>
      <c r="I1466" s="36">
        <v>1.51</v>
      </c>
    </row>
    <row r="1467" spans="5:9">
      <c r="E1467" s="35">
        <v>45805</v>
      </c>
      <c r="F1467" s="35">
        <v>45988</v>
      </c>
      <c r="G1467" s="36">
        <v>3.02</v>
      </c>
      <c r="H1467" s="36">
        <v>0</v>
      </c>
      <c r="I1467" s="36">
        <v>1.51</v>
      </c>
    </row>
    <row r="1468" spans="5:9">
      <c r="E1468" s="35">
        <v>45806</v>
      </c>
      <c r="F1468" s="35">
        <v>45988</v>
      </c>
      <c r="G1468" s="36">
        <v>3.02</v>
      </c>
      <c r="H1468" s="36">
        <v>0</v>
      </c>
      <c r="I1468" s="36">
        <v>1.51</v>
      </c>
    </row>
    <row r="1469" spans="5:9">
      <c r="E1469" s="35">
        <v>45807</v>
      </c>
      <c r="F1469" s="35">
        <v>45988</v>
      </c>
      <c r="G1469" s="36">
        <v>3.02</v>
      </c>
      <c r="H1469" s="36">
        <v>0</v>
      </c>
      <c r="I1469" s="36">
        <v>1.51</v>
      </c>
    </row>
    <row r="1470" spans="5:9">
      <c r="E1470" s="35">
        <v>45808</v>
      </c>
      <c r="F1470" s="35">
        <v>45988</v>
      </c>
      <c r="G1470" s="36">
        <v>3.02</v>
      </c>
      <c r="H1470" s="36">
        <v>0</v>
      </c>
      <c r="I1470" s="36">
        <v>1.51</v>
      </c>
    </row>
    <row r="1471" spans="5:9">
      <c r="E1471" s="35">
        <v>45809</v>
      </c>
      <c r="F1471" s="35">
        <v>45988</v>
      </c>
      <c r="G1471" s="36">
        <v>3.02</v>
      </c>
      <c r="H1471" s="36">
        <v>0</v>
      </c>
      <c r="I1471" s="36">
        <v>1.51</v>
      </c>
    </row>
    <row r="1472" spans="5:9">
      <c r="E1472" s="35">
        <v>45810</v>
      </c>
      <c r="F1472" s="35">
        <v>45988</v>
      </c>
      <c r="G1472" s="36">
        <v>3.02</v>
      </c>
      <c r="H1472" s="36">
        <v>0</v>
      </c>
      <c r="I1472" s="36">
        <v>1.51</v>
      </c>
    </row>
    <row r="1473" spans="5:9">
      <c r="E1473" s="35">
        <v>45811</v>
      </c>
      <c r="F1473" s="35">
        <v>45988</v>
      </c>
      <c r="G1473" s="36">
        <v>3.02</v>
      </c>
      <c r="H1473" s="36">
        <v>0</v>
      </c>
      <c r="I1473" s="36">
        <v>1.51</v>
      </c>
    </row>
    <row r="1474" spans="5:9">
      <c r="E1474" s="35">
        <v>45812</v>
      </c>
      <c r="F1474" s="35">
        <v>45988</v>
      </c>
      <c r="G1474" s="36">
        <v>3.02</v>
      </c>
      <c r="H1474" s="36">
        <v>0</v>
      </c>
      <c r="I1474" s="36">
        <v>1.51</v>
      </c>
    </row>
    <row r="1475" spans="5:9">
      <c r="E1475" s="35">
        <v>45813</v>
      </c>
      <c r="F1475" s="35">
        <v>45988</v>
      </c>
      <c r="G1475" s="36">
        <v>3.02</v>
      </c>
      <c r="H1475" s="36">
        <v>0</v>
      </c>
      <c r="I1475" s="36">
        <v>1.51</v>
      </c>
    </row>
    <row r="1476" spans="5:9">
      <c r="E1476" s="35">
        <v>45814</v>
      </c>
      <c r="F1476" s="35">
        <v>45988</v>
      </c>
      <c r="G1476" s="36">
        <v>3.02</v>
      </c>
      <c r="H1476" s="36">
        <v>0</v>
      </c>
      <c r="I1476" s="36">
        <v>1.51</v>
      </c>
    </row>
    <row r="1477" spans="5:9">
      <c r="E1477" s="35">
        <v>45815</v>
      </c>
      <c r="F1477" s="35">
        <v>45988</v>
      </c>
      <c r="G1477" s="36">
        <v>3.02</v>
      </c>
      <c r="H1477" s="36">
        <v>0</v>
      </c>
      <c r="I1477" s="36">
        <v>1.51</v>
      </c>
    </row>
    <row r="1478" spans="5:9">
      <c r="E1478" s="35">
        <v>45816</v>
      </c>
      <c r="F1478" s="35">
        <v>45988</v>
      </c>
      <c r="G1478" s="36">
        <v>3.02</v>
      </c>
      <c r="H1478" s="36">
        <v>0</v>
      </c>
      <c r="I1478" s="36">
        <v>1.51</v>
      </c>
    </row>
    <row r="1479" spans="5:9">
      <c r="E1479" s="35">
        <v>45817</v>
      </c>
      <c r="F1479" s="35">
        <v>45988</v>
      </c>
      <c r="G1479" s="36">
        <v>3.02</v>
      </c>
      <c r="H1479" s="36">
        <v>0</v>
      </c>
      <c r="I1479" s="36">
        <v>1.51</v>
      </c>
    </row>
    <row r="1480" spans="5:9">
      <c r="E1480" s="35">
        <v>45818</v>
      </c>
      <c r="F1480" s="35">
        <v>45988</v>
      </c>
      <c r="G1480" s="36">
        <v>3.02</v>
      </c>
      <c r="H1480" s="36">
        <v>0</v>
      </c>
      <c r="I1480" s="36">
        <v>1.51</v>
      </c>
    </row>
    <row r="1481" spans="5:9">
      <c r="E1481" s="35">
        <v>45819</v>
      </c>
      <c r="F1481" s="35">
        <v>45988</v>
      </c>
      <c r="G1481" s="36">
        <v>3.02</v>
      </c>
      <c r="H1481" s="36">
        <v>0</v>
      </c>
      <c r="I1481" s="36">
        <v>1.51</v>
      </c>
    </row>
    <row r="1482" spans="5:9">
      <c r="E1482" s="35">
        <v>45820</v>
      </c>
      <c r="F1482" s="35">
        <v>45988</v>
      </c>
      <c r="G1482" s="36">
        <v>3.02</v>
      </c>
      <c r="H1482" s="36">
        <v>0</v>
      </c>
      <c r="I1482" s="36">
        <v>1.51</v>
      </c>
    </row>
    <row r="1483" spans="5:9">
      <c r="E1483" s="35">
        <v>45821</v>
      </c>
      <c r="F1483" s="35">
        <v>45988</v>
      </c>
      <c r="G1483" s="36">
        <v>3.02</v>
      </c>
      <c r="H1483" s="36">
        <v>0</v>
      </c>
      <c r="I1483" s="36">
        <v>1.51</v>
      </c>
    </row>
    <row r="1484" spans="5:9">
      <c r="E1484" s="35">
        <v>45822</v>
      </c>
      <c r="F1484" s="35">
        <v>45988</v>
      </c>
      <c r="G1484" s="36">
        <v>3.02</v>
      </c>
      <c r="H1484" s="36">
        <v>0</v>
      </c>
      <c r="I1484" s="36">
        <v>1.51</v>
      </c>
    </row>
    <row r="1485" spans="5:9">
      <c r="E1485" s="35">
        <v>45823</v>
      </c>
      <c r="F1485" s="35">
        <v>45988</v>
      </c>
      <c r="G1485" s="36">
        <v>3.02</v>
      </c>
      <c r="H1485" s="36">
        <v>0</v>
      </c>
      <c r="I1485" s="36">
        <v>1.51</v>
      </c>
    </row>
    <row r="1486" spans="5:9">
      <c r="E1486" s="35">
        <v>45824</v>
      </c>
      <c r="F1486" s="35">
        <v>45988</v>
      </c>
      <c r="G1486" s="36">
        <v>3.02</v>
      </c>
      <c r="H1486" s="36">
        <v>0</v>
      </c>
      <c r="I1486" s="36">
        <v>1.51</v>
      </c>
    </row>
    <row r="1487" spans="5:9">
      <c r="E1487" s="35">
        <v>45825</v>
      </c>
      <c r="F1487" s="35">
        <v>45988</v>
      </c>
      <c r="G1487" s="36">
        <v>3.02</v>
      </c>
      <c r="H1487" s="36">
        <v>0</v>
      </c>
      <c r="I1487" s="36">
        <v>1.51</v>
      </c>
    </row>
    <row r="1488" spans="5:9">
      <c r="E1488" s="35">
        <v>45826</v>
      </c>
      <c r="F1488" s="35">
        <v>45988</v>
      </c>
      <c r="G1488" s="36">
        <v>3.02</v>
      </c>
      <c r="H1488" s="36">
        <v>0</v>
      </c>
      <c r="I1488" s="36">
        <v>1.51</v>
      </c>
    </row>
    <row r="1489" spans="5:9">
      <c r="E1489" s="35">
        <v>45827</v>
      </c>
      <c r="F1489" s="35">
        <v>45988</v>
      </c>
      <c r="G1489" s="36">
        <v>3.02</v>
      </c>
      <c r="H1489" s="36">
        <v>0</v>
      </c>
      <c r="I1489" s="36">
        <v>1.51</v>
      </c>
    </row>
    <row r="1490" spans="5:9">
      <c r="E1490" s="35">
        <v>45828</v>
      </c>
      <c r="F1490" s="35">
        <v>45988</v>
      </c>
      <c r="G1490" s="36">
        <v>3.02</v>
      </c>
      <c r="H1490" s="36">
        <v>0</v>
      </c>
      <c r="I1490" s="36">
        <v>1.51</v>
      </c>
    </row>
    <row r="1491" spans="5:9">
      <c r="E1491" s="35">
        <v>45829</v>
      </c>
      <c r="F1491" s="35">
        <v>45988</v>
      </c>
      <c r="G1491" s="36">
        <v>3.02</v>
      </c>
      <c r="H1491" s="36">
        <v>0</v>
      </c>
      <c r="I1491" s="36">
        <v>1.51</v>
      </c>
    </row>
    <row r="1492" spans="5:9">
      <c r="E1492" s="35">
        <v>45830</v>
      </c>
      <c r="F1492" s="35">
        <v>45988</v>
      </c>
      <c r="G1492" s="36">
        <v>3.02</v>
      </c>
      <c r="H1492" s="36">
        <v>0</v>
      </c>
      <c r="I1492" s="36">
        <v>1.51</v>
      </c>
    </row>
    <row r="1493" spans="5:9">
      <c r="E1493" s="35">
        <v>45831</v>
      </c>
      <c r="F1493" s="35">
        <v>45988</v>
      </c>
      <c r="G1493" s="36">
        <v>3.02</v>
      </c>
      <c r="H1493" s="36">
        <v>0</v>
      </c>
      <c r="I1493" s="36">
        <v>1.51</v>
      </c>
    </row>
    <row r="1494" spans="5:9">
      <c r="E1494" s="35">
        <v>45832</v>
      </c>
      <c r="F1494" s="35">
        <v>45988</v>
      </c>
      <c r="G1494" s="36">
        <v>3.02</v>
      </c>
      <c r="H1494" s="36">
        <v>0</v>
      </c>
      <c r="I1494" s="36">
        <v>1.51</v>
      </c>
    </row>
    <row r="1495" spans="5:9">
      <c r="E1495" s="35">
        <v>45833</v>
      </c>
      <c r="F1495" s="35">
        <v>45988</v>
      </c>
      <c r="G1495" s="36">
        <v>3.02</v>
      </c>
      <c r="H1495" s="36">
        <v>0</v>
      </c>
      <c r="I1495" s="36">
        <v>1.51</v>
      </c>
    </row>
    <row r="1496" spans="5:9">
      <c r="E1496" s="35">
        <v>45834</v>
      </c>
      <c r="F1496" s="35">
        <v>45988</v>
      </c>
      <c r="G1496" s="36">
        <v>3.02</v>
      </c>
      <c r="H1496" s="36">
        <v>0</v>
      </c>
      <c r="I1496" s="36">
        <v>1.51</v>
      </c>
    </row>
    <row r="1497" spans="5:9">
      <c r="E1497" s="35">
        <v>45835</v>
      </c>
      <c r="F1497" s="35">
        <v>45988</v>
      </c>
      <c r="G1497" s="36">
        <v>3.02</v>
      </c>
      <c r="H1497" s="36">
        <v>0</v>
      </c>
      <c r="I1497" s="36">
        <v>1.51</v>
      </c>
    </row>
    <row r="1498" spans="5:9">
      <c r="E1498" s="35">
        <v>45836</v>
      </c>
      <c r="F1498" s="35">
        <v>45988</v>
      </c>
      <c r="G1498" s="36">
        <v>3.02</v>
      </c>
      <c r="H1498" s="36">
        <v>0</v>
      </c>
      <c r="I1498" s="36">
        <v>1.51</v>
      </c>
    </row>
    <row r="1499" spans="5:9">
      <c r="E1499" s="35">
        <v>45837</v>
      </c>
      <c r="F1499" s="35">
        <v>45988</v>
      </c>
      <c r="G1499" s="36">
        <v>3.02</v>
      </c>
      <c r="H1499" s="36">
        <v>0</v>
      </c>
      <c r="I1499" s="36">
        <v>1.51</v>
      </c>
    </row>
    <row r="1500" spans="5:9">
      <c r="E1500" s="35">
        <v>45838</v>
      </c>
      <c r="F1500" s="35">
        <v>45988</v>
      </c>
      <c r="G1500" s="36">
        <v>3.02</v>
      </c>
      <c r="H1500" s="36">
        <v>0</v>
      </c>
      <c r="I1500" s="36">
        <v>1.51</v>
      </c>
    </row>
    <row r="1501" spans="5:9">
      <c r="E1501" s="35">
        <v>45839</v>
      </c>
      <c r="F1501" s="35">
        <v>45988</v>
      </c>
      <c r="G1501" s="36">
        <v>3.02</v>
      </c>
      <c r="H1501" s="36">
        <v>0</v>
      </c>
      <c r="I1501" s="36">
        <v>1.51</v>
      </c>
    </row>
    <row r="1502" spans="5:9">
      <c r="E1502" s="35">
        <v>45840</v>
      </c>
      <c r="F1502" s="35">
        <v>45988</v>
      </c>
      <c r="G1502" s="36">
        <v>3.02</v>
      </c>
      <c r="H1502" s="36">
        <v>0</v>
      </c>
      <c r="I1502" s="36">
        <v>1.51</v>
      </c>
    </row>
    <row r="1503" spans="5:9">
      <c r="E1503" s="35">
        <v>45841</v>
      </c>
      <c r="F1503" s="35">
        <v>45988</v>
      </c>
      <c r="G1503" s="36">
        <v>3.02</v>
      </c>
      <c r="H1503" s="36">
        <v>0</v>
      </c>
      <c r="I1503" s="36">
        <v>1.51</v>
      </c>
    </row>
    <row r="1504" spans="5:9">
      <c r="E1504" s="35">
        <v>45842</v>
      </c>
      <c r="F1504" s="35">
        <v>45988</v>
      </c>
      <c r="G1504" s="36">
        <v>3.02</v>
      </c>
      <c r="H1504" s="36">
        <v>0</v>
      </c>
      <c r="I1504" s="36">
        <v>1.51</v>
      </c>
    </row>
    <row r="1505" spans="5:9">
      <c r="E1505" s="35">
        <v>45843</v>
      </c>
      <c r="F1505" s="35">
        <v>45988</v>
      </c>
      <c r="G1505" s="36">
        <v>3.02</v>
      </c>
      <c r="H1505" s="36">
        <v>0</v>
      </c>
      <c r="I1505" s="36">
        <v>1.51</v>
      </c>
    </row>
    <row r="1506" spans="5:9">
      <c r="E1506" s="35">
        <v>45844</v>
      </c>
      <c r="F1506" s="35">
        <v>45988</v>
      </c>
      <c r="G1506" s="36">
        <v>3.02</v>
      </c>
      <c r="H1506" s="36">
        <v>0</v>
      </c>
      <c r="I1506" s="36">
        <v>1.51</v>
      </c>
    </row>
    <row r="1507" spans="5:9">
      <c r="E1507" s="35">
        <v>45845</v>
      </c>
      <c r="F1507" s="35">
        <v>45988</v>
      </c>
      <c r="G1507" s="36">
        <v>3.02</v>
      </c>
      <c r="H1507" s="36">
        <v>0</v>
      </c>
      <c r="I1507" s="36">
        <v>1.51</v>
      </c>
    </row>
    <row r="1508" spans="5:9">
      <c r="E1508" s="35">
        <v>45846</v>
      </c>
      <c r="F1508" s="35">
        <v>45988</v>
      </c>
      <c r="G1508" s="36">
        <v>3.02</v>
      </c>
      <c r="H1508" s="36">
        <v>0</v>
      </c>
      <c r="I1508" s="36">
        <v>1.51</v>
      </c>
    </row>
    <row r="1509" spans="5:9">
      <c r="E1509" s="35">
        <v>45847</v>
      </c>
      <c r="F1509" s="35">
        <v>45988</v>
      </c>
      <c r="G1509" s="36">
        <v>3.02</v>
      </c>
      <c r="H1509" s="36">
        <v>0</v>
      </c>
      <c r="I1509" s="36">
        <v>1.51</v>
      </c>
    </row>
    <row r="1510" spans="5:9">
      <c r="E1510" s="35">
        <v>45848</v>
      </c>
      <c r="F1510" s="35">
        <v>45988</v>
      </c>
      <c r="G1510" s="36">
        <v>3.02</v>
      </c>
      <c r="H1510" s="36">
        <v>0</v>
      </c>
      <c r="I1510" s="36">
        <v>1.51</v>
      </c>
    </row>
    <row r="1511" spans="5:9">
      <c r="E1511" s="35">
        <v>45849</v>
      </c>
      <c r="F1511" s="35">
        <v>45988</v>
      </c>
      <c r="G1511" s="36">
        <v>3.02</v>
      </c>
      <c r="H1511" s="36">
        <v>0</v>
      </c>
      <c r="I1511" s="36">
        <v>1.51</v>
      </c>
    </row>
    <row r="1512" spans="5:9">
      <c r="E1512" s="35">
        <v>45850</v>
      </c>
      <c r="F1512" s="35">
        <v>45988</v>
      </c>
      <c r="G1512" s="36">
        <v>3.02</v>
      </c>
      <c r="H1512" s="36">
        <v>0</v>
      </c>
      <c r="I1512" s="36">
        <v>1.51</v>
      </c>
    </row>
    <row r="1513" spans="5:9">
      <c r="E1513" s="35">
        <v>45851</v>
      </c>
      <c r="F1513" s="35">
        <v>45988</v>
      </c>
      <c r="G1513" s="36">
        <v>3.02</v>
      </c>
      <c r="H1513" s="36">
        <v>0</v>
      </c>
      <c r="I1513" s="36">
        <v>1.51</v>
      </c>
    </row>
    <row r="1514" spans="5:9">
      <c r="E1514" s="35">
        <v>45852</v>
      </c>
      <c r="F1514" s="35">
        <v>45988</v>
      </c>
      <c r="G1514" s="36">
        <v>3.02</v>
      </c>
      <c r="H1514" s="36">
        <v>0</v>
      </c>
      <c r="I1514" s="36">
        <v>1.51</v>
      </c>
    </row>
    <row r="1515" spans="5:9">
      <c r="E1515" s="35">
        <v>45853</v>
      </c>
      <c r="F1515" s="35">
        <v>45988</v>
      </c>
      <c r="G1515" s="36">
        <v>3.02</v>
      </c>
      <c r="H1515" s="36">
        <v>0</v>
      </c>
      <c r="I1515" s="36">
        <v>1.51</v>
      </c>
    </row>
    <row r="1516" spans="5:9">
      <c r="E1516" s="35">
        <v>45854</v>
      </c>
      <c r="F1516" s="35">
        <v>45988</v>
      </c>
      <c r="G1516" s="36">
        <v>3.02</v>
      </c>
      <c r="H1516" s="36">
        <v>0</v>
      </c>
      <c r="I1516" s="36">
        <v>1.51</v>
      </c>
    </row>
    <row r="1517" spans="5:9">
      <c r="E1517" s="35">
        <v>45855</v>
      </c>
      <c r="F1517" s="35">
        <v>45988</v>
      </c>
      <c r="G1517" s="36">
        <v>3.02</v>
      </c>
      <c r="H1517" s="36">
        <v>0</v>
      </c>
      <c r="I1517" s="36">
        <v>1.51</v>
      </c>
    </row>
    <row r="1518" spans="5:9">
      <c r="E1518" s="35">
        <v>45856</v>
      </c>
      <c r="F1518" s="35">
        <v>45988</v>
      </c>
      <c r="G1518" s="36">
        <v>3.02</v>
      </c>
      <c r="H1518" s="36">
        <v>0</v>
      </c>
      <c r="I1518" s="36">
        <v>1.51</v>
      </c>
    </row>
    <row r="1519" spans="5:9">
      <c r="E1519" s="35">
        <v>45857</v>
      </c>
      <c r="F1519" s="35">
        <v>45988</v>
      </c>
      <c r="G1519" s="36">
        <v>3.02</v>
      </c>
      <c r="H1519" s="36">
        <v>0</v>
      </c>
      <c r="I1519" s="36">
        <v>1.51</v>
      </c>
    </row>
    <row r="1520" spans="5:9">
      <c r="E1520" s="35">
        <v>45858</v>
      </c>
      <c r="F1520" s="35">
        <v>45988</v>
      </c>
      <c r="G1520" s="36">
        <v>3.02</v>
      </c>
      <c r="H1520" s="36">
        <v>0</v>
      </c>
      <c r="I1520" s="36">
        <v>1.51</v>
      </c>
    </row>
    <row r="1521" spans="5:9">
      <c r="E1521" s="35">
        <v>45859</v>
      </c>
      <c r="F1521" s="35">
        <v>45988</v>
      </c>
      <c r="G1521" s="36">
        <v>3.02</v>
      </c>
      <c r="H1521" s="36">
        <v>0</v>
      </c>
      <c r="I1521" s="36">
        <v>1.51</v>
      </c>
    </row>
    <row r="1522" spans="5:9">
      <c r="E1522" s="35">
        <v>45860</v>
      </c>
      <c r="F1522" s="35">
        <v>45988</v>
      </c>
      <c r="G1522" s="36">
        <v>3.02</v>
      </c>
      <c r="H1522" s="36">
        <v>0</v>
      </c>
      <c r="I1522" s="36">
        <v>1.51</v>
      </c>
    </row>
    <row r="1523" spans="5:9">
      <c r="E1523" s="35">
        <v>45861</v>
      </c>
      <c r="F1523" s="35">
        <v>45988</v>
      </c>
      <c r="G1523" s="36">
        <v>3.02</v>
      </c>
      <c r="H1523" s="36">
        <v>0</v>
      </c>
      <c r="I1523" s="36">
        <v>1.51</v>
      </c>
    </row>
    <row r="1524" spans="5:9">
      <c r="E1524" s="35">
        <v>45862</v>
      </c>
      <c r="F1524" s="35">
        <v>45988</v>
      </c>
      <c r="G1524" s="36">
        <v>3.02</v>
      </c>
      <c r="H1524" s="36">
        <v>0</v>
      </c>
      <c r="I1524" s="36">
        <v>1.51</v>
      </c>
    </row>
    <row r="1525" spans="5:9">
      <c r="E1525" s="35">
        <v>45863</v>
      </c>
      <c r="F1525" s="35">
        <v>45988</v>
      </c>
      <c r="G1525" s="36">
        <v>3.02</v>
      </c>
      <c r="H1525" s="36">
        <v>0</v>
      </c>
      <c r="I1525" s="36">
        <v>1.51</v>
      </c>
    </row>
    <row r="1526" spans="5:9">
      <c r="E1526" s="35">
        <v>45864</v>
      </c>
      <c r="F1526" s="35">
        <v>45988</v>
      </c>
      <c r="G1526" s="36">
        <v>3.02</v>
      </c>
      <c r="H1526" s="36">
        <v>0</v>
      </c>
      <c r="I1526" s="36">
        <v>1.51</v>
      </c>
    </row>
    <row r="1527" spans="5:9">
      <c r="E1527" s="35">
        <v>45865</v>
      </c>
      <c r="F1527" s="35">
        <v>45988</v>
      </c>
      <c r="G1527" s="36">
        <v>3.02</v>
      </c>
      <c r="H1527" s="36">
        <v>0</v>
      </c>
      <c r="I1527" s="36">
        <v>1.51</v>
      </c>
    </row>
    <row r="1528" spans="5:9">
      <c r="E1528" s="35">
        <v>45866</v>
      </c>
      <c r="F1528" s="35">
        <v>45988</v>
      </c>
      <c r="G1528" s="36">
        <v>3.02</v>
      </c>
      <c r="H1528" s="36">
        <v>0</v>
      </c>
      <c r="I1528" s="36">
        <v>1.51</v>
      </c>
    </row>
    <row r="1529" spans="5:9">
      <c r="E1529" s="35">
        <v>45867</v>
      </c>
      <c r="F1529" s="35">
        <v>45988</v>
      </c>
      <c r="G1529" s="36">
        <v>3.02</v>
      </c>
      <c r="H1529" s="36">
        <v>0</v>
      </c>
      <c r="I1529" s="36">
        <v>1.51</v>
      </c>
    </row>
    <row r="1530" spans="5:9">
      <c r="E1530" s="35">
        <v>45868</v>
      </c>
      <c r="F1530" s="35">
        <v>45988</v>
      </c>
      <c r="G1530" s="36">
        <v>3.02</v>
      </c>
      <c r="H1530" s="36">
        <v>0</v>
      </c>
      <c r="I1530" s="36">
        <v>1.51</v>
      </c>
    </row>
    <row r="1531" spans="5:9">
      <c r="E1531" s="35">
        <v>45869</v>
      </c>
      <c r="F1531" s="35">
        <v>45988</v>
      </c>
      <c r="G1531" s="36">
        <v>3.02</v>
      </c>
      <c r="H1531" s="36">
        <v>0</v>
      </c>
      <c r="I1531" s="36">
        <v>1.51</v>
      </c>
    </row>
    <row r="1532" spans="5:9">
      <c r="E1532" s="35">
        <v>45870</v>
      </c>
      <c r="F1532" s="35">
        <v>45988</v>
      </c>
      <c r="G1532" s="36">
        <v>3.02</v>
      </c>
      <c r="H1532" s="36">
        <v>0</v>
      </c>
      <c r="I1532" s="36">
        <v>1.51</v>
      </c>
    </row>
    <row r="1533" spans="5:9">
      <c r="E1533" s="35">
        <v>45871</v>
      </c>
      <c r="F1533" s="35">
        <v>45988</v>
      </c>
      <c r="G1533" s="36">
        <v>3.02</v>
      </c>
      <c r="H1533" s="36">
        <v>0</v>
      </c>
      <c r="I1533" s="36">
        <v>1.51</v>
      </c>
    </row>
    <row r="1534" spans="5:9">
      <c r="E1534" s="35">
        <v>45872</v>
      </c>
      <c r="F1534" s="35">
        <v>45988</v>
      </c>
      <c r="G1534" s="36">
        <v>3.02</v>
      </c>
      <c r="H1534" s="36">
        <v>0</v>
      </c>
      <c r="I1534" s="36">
        <v>1.51</v>
      </c>
    </row>
    <row r="1535" spans="5:9">
      <c r="E1535" s="35">
        <v>45873</v>
      </c>
      <c r="F1535" s="35">
        <v>45988</v>
      </c>
      <c r="G1535" s="36">
        <v>3.02</v>
      </c>
      <c r="H1535" s="36">
        <v>0</v>
      </c>
      <c r="I1535" s="36">
        <v>1.51</v>
      </c>
    </row>
    <row r="1536" spans="5:9">
      <c r="E1536" s="35">
        <v>45874</v>
      </c>
      <c r="F1536" s="35">
        <v>45988</v>
      </c>
      <c r="G1536" s="36">
        <v>3.02</v>
      </c>
      <c r="H1536" s="36">
        <v>0</v>
      </c>
      <c r="I1536" s="36">
        <v>1.51</v>
      </c>
    </row>
    <row r="1537" spans="5:9">
      <c r="E1537" s="35">
        <v>45875</v>
      </c>
      <c r="F1537" s="35">
        <v>45988</v>
      </c>
      <c r="G1537" s="36">
        <v>3.02</v>
      </c>
      <c r="H1537" s="36">
        <v>0</v>
      </c>
      <c r="I1537" s="36">
        <v>1.51</v>
      </c>
    </row>
    <row r="1538" spans="5:9">
      <c r="E1538" s="35">
        <v>45876</v>
      </c>
      <c r="F1538" s="35">
        <v>45988</v>
      </c>
      <c r="G1538" s="36">
        <v>3.02</v>
      </c>
      <c r="H1538" s="36">
        <v>0</v>
      </c>
      <c r="I1538" s="36">
        <v>1.51</v>
      </c>
    </row>
    <row r="1539" spans="5:9">
      <c r="E1539" s="35">
        <v>45877</v>
      </c>
      <c r="F1539" s="35">
        <v>45988</v>
      </c>
      <c r="G1539" s="36">
        <v>3.02</v>
      </c>
      <c r="H1539" s="36">
        <v>0</v>
      </c>
      <c r="I1539" s="36">
        <v>1.51</v>
      </c>
    </row>
    <row r="1540" spans="5:9">
      <c r="E1540" s="35">
        <v>45878</v>
      </c>
      <c r="F1540" s="35">
        <v>45988</v>
      </c>
      <c r="G1540" s="36">
        <v>3.02</v>
      </c>
      <c r="H1540" s="36">
        <v>0</v>
      </c>
      <c r="I1540" s="36">
        <v>1.51</v>
      </c>
    </row>
    <row r="1541" spans="5:9">
      <c r="E1541" s="35">
        <v>45879</v>
      </c>
      <c r="F1541" s="35">
        <v>45988</v>
      </c>
      <c r="G1541" s="36">
        <v>3.02</v>
      </c>
      <c r="H1541" s="36">
        <v>0</v>
      </c>
      <c r="I1541" s="36">
        <v>1.51</v>
      </c>
    </row>
    <row r="1542" spans="5:9">
      <c r="E1542" s="35">
        <v>45880</v>
      </c>
      <c r="F1542" s="35">
        <v>45988</v>
      </c>
      <c r="G1542" s="36">
        <v>3.02</v>
      </c>
      <c r="H1542" s="36">
        <v>0</v>
      </c>
      <c r="I1542" s="36">
        <v>1.51</v>
      </c>
    </row>
    <row r="1543" spans="5:9">
      <c r="E1543" s="35">
        <v>45881</v>
      </c>
      <c r="F1543" s="35">
        <v>45988</v>
      </c>
      <c r="G1543" s="36">
        <v>3.02</v>
      </c>
      <c r="H1543" s="36">
        <v>0</v>
      </c>
      <c r="I1543" s="36">
        <v>1.51</v>
      </c>
    </row>
    <row r="1544" spans="5:9">
      <c r="E1544" s="35">
        <v>45882</v>
      </c>
      <c r="F1544" s="35">
        <v>45988</v>
      </c>
      <c r="G1544" s="36">
        <v>3.02</v>
      </c>
      <c r="H1544" s="36">
        <v>0</v>
      </c>
      <c r="I1544" s="36">
        <v>1.51</v>
      </c>
    </row>
    <row r="1545" spans="5:9">
      <c r="E1545" s="35">
        <v>45883</v>
      </c>
      <c r="F1545" s="35">
        <v>45988</v>
      </c>
      <c r="G1545" s="36">
        <v>3.02</v>
      </c>
      <c r="H1545" s="36">
        <v>0</v>
      </c>
      <c r="I1545" s="36">
        <v>1.51</v>
      </c>
    </row>
    <row r="1546" spans="5:9">
      <c r="E1546" s="35">
        <v>45884</v>
      </c>
      <c r="F1546" s="35">
        <v>45988</v>
      </c>
      <c r="G1546" s="36">
        <v>3.02</v>
      </c>
      <c r="H1546" s="36">
        <v>0</v>
      </c>
      <c r="I1546" s="36">
        <v>1.51</v>
      </c>
    </row>
    <row r="1547" spans="5:9">
      <c r="E1547" s="35">
        <v>45885</v>
      </c>
      <c r="F1547" s="35">
        <v>45988</v>
      </c>
      <c r="G1547" s="36">
        <v>3.02</v>
      </c>
      <c r="H1547" s="36">
        <v>0</v>
      </c>
      <c r="I1547" s="36">
        <v>1.51</v>
      </c>
    </row>
    <row r="1548" spans="5:9">
      <c r="E1548" s="35">
        <v>45886</v>
      </c>
      <c r="F1548" s="35">
        <v>45988</v>
      </c>
      <c r="G1548" s="36">
        <v>3.02</v>
      </c>
      <c r="H1548" s="36">
        <v>0</v>
      </c>
      <c r="I1548" s="36">
        <v>1.51</v>
      </c>
    </row>
    <row r="1549" spans="5:9">
      <c r="E1549" s="35">
        <v>45887</v>
      </c>
      <c r="F1549" s="35">
        <v>45988</v>
      </c>
      <c r="G1549" s="36">
        <v>3.02</v>
      </c>
      <c r="H1549" s="36">
        <v>0</v>
      </c>
      <c r="I1549" s="36">
        <v>1.51</v>
      </c>
    </row>
    <row r="1550" spans="5:9">
      <c r="E1550" s="35">
        <v>45888</v>
      </c>
      <c r="F1550" s="35">
        <v>45988</v>
      </c>
      <c r="G1550" s="36">
        <v>3.02</v>
      </c>
      <c r="H1550" s="36">
        <v>0</v>
      </c>
      <c r="I1550" s="36">
        <v>1.51</v>
      </c>
    </row>
    <row r="1551" spans="5:9">
      <c r="E1551" s="35">
        <v>45889</v>
      </c>
      <c r="F1551" s="35">
        <v>45988</v>
      </c>
      <c r="G1551" s="36">
        <v>3.02</v>
      </c>
      <c r="H1551" s="36">
        <v>0</v>
      </c>
      <c r="I1551" s="36">
        <v>1.51</v>
      </c>
    </row>
    <row r="1552" spans="5:9">
      <c r="E1552" s="35">
        <v>45890</v>
      </c>
      <c r="F1552" s="35">
        <v>45988</v>
      </c>
      <c r="G1552" s="36">
        <v>3.02</v>
      </c>
      <c r="H1552" s="36">
        <v>0</v>
      </c>
      <c r="I1552" s="36">
        <v>1.51</v>
      </c>
    </row>
    <row r="1553" spans="5:9">
      <c r="E1553" s="35">
        <v>45891</v>
      </c>
      <c r="F1553" s="35">
        <v>45988</v>
      </c>
      <c r="G1553" s="36">
        <v>3.02</v>
      </c>
      <c r="H1553" s="36">
        <v>0</v>
      </c>
      <c r="I1553" s="36">
        <v>1.51</v>
      </c>
    </row>
    <row r="1554" spans="5:9">
      <c r="E1554" s="35">
        <v>45892</v>
      </c>
      <c r="F1554" s="35">
        <v>45988</v>
      </c>
      <c r="G1554" s="36">
        <v>3.02</v>
      </c>
      <c r="H1554" s="36">
        <v>0</v>
      </c>
      <c r="I1554" s="36">
        <v>1.51</v>
      </c>
    </row>
    <row r="1555" spans="5:9">
      <c r="E1555" s="35">
        <v>45893</v>
      </c>
      <c r="F1555" s="35">
        <v>45988</v>
      </c>
      <c r="G1555" s="36">
        <v>3.02</v>
      </c>
      <c r="H1555" s="36">
        <v>0</v>
      </c>
      <c r="I1555" s="36">
        <v>1.51</v>
      </c>
    </row>
    <row r="1556" spans="5:9">
      <c r="E1556" s="35">
        <v>45894</v>
      </c>
      <c r="F1556" s="35">
        <v>45988</v>
      </c>
      <c r="G1556" s="36">
        <v>3.02</v>
      </c>
      <c r="H1556" s="36">
        <v>0</v>
      </c>
      <c r="I1556" s="36">
        <v>1.51</v>
      </c>
    </row>
    <row r="1557" spans="5:9">
      <c r="E1557" s="35">
        <v>45895</v>
      </c>
      <c r="F1557" s="35">
        <v>45988</v>
      </c>
      <c r="G1557" s="36">
        <v>3.02</v>
      </c>
      <c r="H1557" s="36">
        <v>0</v>
      </c>
      <c r="I1557" s="36">
        <v>1.51</v>
      </c>
    </row>
    <row r="1558" spans="5:9">
      <c r="E1558" s="35">
        <v>45896</v>
      </c>
      <c r="F1558" s="35">
        <v>45988</v>
      </c>
      <c r="G1558" s="36">
        <v>3.02</v>
      </c>
      <c r="H1558" s="36">
        <v>0</v>
      </c>
      <c r="I1558" s="36">
        <v>1.51</v>
      </c>
    </row>
    <row r="1559" spans="5:9">
      <c r="E1559" s="35">
        <v>45897</v>
      </c>
      <c r="F1559" s="35">
        <v>45988</v>
      </c>
      <c r="G1559" s="36">
        <v>3.02</v>
      </c>
      <c r="H1559" s="36">
        <v>0</v>
      </c>
      <c r="I1559" s="36">
        <v>1.51</v>
      </c>
    </row>
    <row r="1560" spans="5:9">
      <c r="E1560" s="35">
        <v>45898</v>
      </c>
      <c r="F1560" s="35">
        <v>45988</v>
      </c>
      <c r="G1560" s="36">
        <v>3.02</v>
      </c>
      <c r="H1560" s="36">
        <v>0</v>
      </c>
      <c r="I1560" s="36">
        <v>1.51</v>
      </c>
    </row>
    <row r="1561" spans="5:9">
      <c r="E1561" s="35">
        <v>45899</v>
      </c>
      <c r="F1561" s="35">
        <v>45988</v>
      </c>
      <c r="G1561" s="36">
        <v>3.02</v>
      </c>
      <c r="H1561" s="36">
        <v>0</v>
      </c>
      <c r="I1561" s="36">
        <v>1.51</v>
      </c>
    </row>
    <row r="1562" spans="5:9">
      <c r="E1562" s="35">
        <v>45900</v>
      </c>
      <c r="F1562" s="35">
        <v>45988</v>
      </c>
      <c r="G1562" s="36">
        <v>3.02</v>
      </c>
      <c r="H1562" s="36">
        <v>0</v>
      </c>
      <c r="I1562" s="36">
        <v>1.51</v>
      </c>
    </row>
    <row r="1563" spans="5:9">
      <c r="E1563" s="35">
        <v>45901</v>
      </c>
      <c r="F1563" s="35">
        <v>45988</v>
      </c>
      <c r="G1563" s="36">
        <v>3.02</v>
      </c>
      <c r="H1563" s="36">
        <v>0</v>
      </c>
      <c r="I1563" s="36">
        <v>1.51</v>
      </c>
    </row>
    <row r="1564" spans="5:9">
      <c r="E1564" s="35">
        <v>45902</v>
      </c>
      <c r="F1564" s="35">
        <v>45988</v>
      </c>
      <c r="G1564" s="36">
        <v>3.02</v>
      </c>
      <c r="H1564" s="36">
        <v>0</v>
      </c>
      <c r="I1564" s="36">
        <v>1.51</v>
      </c>
    </row>
    <row r="1565" spans="5:9">
      <c r="E1565" s="35">
        <v>45903</v>
      </c>
      <c r="F1565" s="35">
        <v>45988</v>
      </c>
      <c r="G1565" s="36">
        <v>3.02</v>
      </c>
      <c r="H1565" s="36">
        <v>0</v>
      </c>
      <c r="I1565" s="36">
        <v>1.51</v>
      </c>
    </row>
    <row r="1566" spans="5:9">
      <c r="E1566" s="35">
        <v>45904</v>
      </c>
      <c r="F1566" s="35">
        <v>45988</v>
      </c>
      <c r="G1566" s="36">
        <v>3.02</v>
      </c>
      <c r="H1566" s="36">
        <v>0</v>
      </c>
      <c r="I1566" s="36">
        <v>1.51</v>
      </c>
    </row>
    <row r="1567" spans="5:9">
      <c r="E1567" s="35">
        <v>45905</v>
      </c>
      <c r="F1567" s="35">
        <v>45988</v>
      </c>
      <c r="G1567" s="36">
        <v>3.02</v>
      </c>
      <c r="H1567" s="36">
        <v>0</v>
      </c>
      <c r="I1567" s="36">
        <v>1.51</v>
      </c>
    </row>
    <row r="1568" spans="5:9">
      <c r="E1568" s="35">
        <v>45906</v>
      </c>
      <c r="F1568" s="35">
        <v>45988</v>
      </c>
      <c r="G1568" s="36">
        <v>3.02</v>
      </c>
      <c r="H1568" s="36">
        <v>0</v>
      </c>
      <c r="I1568" s="36">
        <v>1.51</v>
      </c>
    </row>
    <row r="1569" spans="5:9">
      <c r="E1569" s="35">
        <v>45907</v>
      </c>
      <c r="F1569" s="35">
        <v>45988</v>
      </c>
      <c r="G1569" s="36">
        <v>3.02</v>
      </c>
      <c r="H1569" s="36">
        <v>0</v>
      </c>
      <c r="I1569" s="36">
        <v>1.51</v>
      </c>
    </row>
    <row r="1570" spans="5:9">
      <c r="E1570" s="35">
        <v>45908</v>
      </c>
      <c r="F1570" s="35">
        <v>45988</v>
      </c>
      <c r="G1570" s="36">
        <v>3.02</v>
      </c>
      <c r="H1570" s="36">
        <v>0</v>
      </c>
      <c r="I1570" s="36">
        <v>1.51</v>
      </c>
    </row>
    <row r="1571" spans="5:9">
      <c r="E1571" s="35">
        <v>45909</v>
      </c>
      <c r="F1571" s="35">
        <v>45988</v>
      </c>
      <c r="G1571" s="36">
        <v>3.02</v>
      </c>
      <c r="H1571" s="36">
        <v>0</v>
      </c>
      <c r="I1571" s="36">
        <v>1.51</v>
      </c>
    </row>
    <row r="1572" spans="5:9">
      <c r="E1572" s="35">
        <v>45910</v>
      </c>
      <c r="F1572" s="35">
        <v>45988</v>
      </c>
      <c r="G1572" s="36">
        <v>3.02</v>
      </c>
      <c r="H1572" s="36">
        <v>0</v>
      </c>
      <c r="I1572" s="36">
        <v>1.51</v>
      </c>
    </row>
    <row r="1573" spans="5:9">
      <c r="E1573" s="35">
        <v>45911</v>
      </c>
      <c r="F1573" s="35">
        <v>45988</v>
      </c>
      <c r="G1573" s="36">
        <v>3.02</v>
      </c>
      <c r="H1573" s="36">
        <v>0</v>
      </c>
      <c r="I1573" s="36">
        <v>1.51</v>
      </c>
    </row>
    <row r="1574" spans="5:9">
      <c r="E1574" s="35">
        <v>45912</v>
      </c>
      <c r="F1574" s="35">
        <v>45988</v>
      </c>
      <c r="G1574" s="36">
        <v>3.02</v>
      </c>
      <c r="H1574" s="36">
        <v>0</v>
      </c>
      <c r="I1574" s="36">
        <v>1.51</v>
      </c>
    </row>
    <row r="1575" spans="5:9">
      <c r="E1575" s="35">
        <v>45913</v>
      </c>
      <c r="F1575" s="35">
        <v>45988</v>
      </c>
      <c r="G1575" s="36">
        <v>3.02</v>
      </c>
      <c r="H1575" s="36">
        <v>0</v>
      </c>
      <c r="I1575" s="36">
        <v>1.51</v>
      </c>
    </row>
    <row r="1576" spans="5:9">
      <c r="E1576" s="35">
        <v>45914</v>
      </c>
      <c r="F1576" s="35">
        <v>45988</v>
      </c>
      <c r="G1576" s="36">
        <v>3.02</v>
      </c>
      <c r="H1576" s="36">
        <v>0</v>
      </c>
      <c r="I1576" s="36">
        <v>1.51</v>
      </c>
    </row>
    <row r="1577" spans="5:9">
      <c r="E1577" s="35">
        <v>45915</v>
      </c>
      <c r="F1577" s="35">
        <v>45988</v>
      </c>
      <c r="G1577" s="36">
        <v>3.02</v>
      </c>
      <c r="H1577" s="36">
        <v>0</v>
      </c>
      <c r="I1577" s="36">
        <v>1.51</v>
      </c>
    </row>
    <row r="1578" spans="5:9">
      <c r="E1578" s="35">
        <v>45916</v>
      </c>
      <c r="F1578" s="35">
        <v>45988</v>
      </c>
      <c r="G1578" s="36">
        <v>3.02</v>
      </c>
      <c r="H1578" s="36">
        <v>0</v>
      </c>
      <c r="I1578" s="36">
        <v>1.51</v>
      </c>
    </row>
    <row r="1579" spans="5:9">
      <c r="E1579" s="35">
        <v>45917</v>
      </c>
      <c r="F1579" s="35">
        <v>45988</v>
      </c>
      <c r="G1579" s="36">
        <v>3.02</v>
      </c>
      <c r="H1579" s="36">
        <v>0</v>
      </c>
      <c r="I1579" s="36">
        <v>1.51</v>
      </c>
    </row>
    <row r="1580" spans="5:9">
      <c r="E1580" s="35">
        <v>45918</v>
      </c>
      <c r="F1580" s="35">
        <v>45988</v>
      </c>
      <c r="G1580" s="36">
        <v>3.02</v>
      </c>
      <c r="H1580" s="36">
        <v>0</v>
      </c>
      <c r="I1580" s="36">
        <v>1.51</v>
      </c>
    </row>
    <row r="1581" spans="5:9">
      <c r="E1581" s="35">
        <v>45919</v>
      </c>
      <c r="F1581" s="35">
        <v>45988</v>
      </c>
      <c r="G1581" s="36">
        <v>3.02</v>
      </c>
      <c r="H1581" s="36">
        <v>0</v>
      </c>
      <c r="I1581" s="36">
        <v>1.51</v>
      </c>
    </row>
    <row r="1582" spans="5:9">
      <c r="E1582" s="35">
        <v>45920</v>
      </c>
      <c r="F1582" s="35">
        <v>45988</v>
      </c>
      <c r="G1582" s="36">
        <v>3.02</v>
      </c>
      <c r="H1582" s="36">
        <v>0</v>
      </c>
      <c r="I1582" s="36">
        <v>1.51</v>
      </c>
    </row>
    <row r="1583" spans="5:9">
      <c r="E1583" s="35">
        <v>45921</v>
      </c>
      <c r="F1583" s="35">
        <v>45988</v>
      </c>
      <c r="G1583" s="36">
        <v>3.02</v>
      </c>
      <c r="H1583" s="36">
        <v>0</v>
      </c>
      <c r="I1583" s="36">
        <v>1.51</v>
      </c>
    </row>
    <row r="1584" spans="5:9">
      <c r="E1584" s="35">
        <v>45922</v>
      </c>
      <c r="F1584" s="35">
        <v>45988</v>
      </c>
      <c r="G1584" s="36">
        <v>3.02</v>
      </c>
      <c r="H1584" s="36">
        <v>0</v>
      </c>
      <c r="I1584" s="36">
        <v>1.51</v>
      </c>
    </row>
    <row r="1585" spans="5:9">
      <c r="E1585" s="35">
        <v>45923</v>
      </c>
      <c r="F1585" s="35">
        <v>45988</v>
      </c>
      <c r="G1585" s="36">
        <v>3.02</v>
      </c>
      <c r="H1585" s="36">
        <v>0</v>
      </c>
      <c r="I1585" s="36">
        <v>1.51</v>
      </c>
    </row>
    <row r="1586" spans="5:9">
      <c r="E1586" s="35">
        <v>45924</v>
      </c>
      <c r="F1586" s="35">
        <v>45988</v>
      </c>
      <c r="G1586" s="36">
        <v>3.02</v>
      </c>
      <c r="H1586" s="36">
        <v>0</v>
      </c>
      <c r="I1586" s="36">
        <v>1.51</v>
      </c>
    </row>
    <row r="1587" spans="5:9">
      <c r="E1587" s="35">
        <v>45925</v>
      </c>
      <c r="F1587" s="35">
        <v>45988</v>
      </c>
      <c r="G1587" s="36">
        <v>3.02</v>
      </c>
      <c r="H1587" s="36">
        <v>0</v>
      </c>
      <c r="I1587" s="36">
        <v>1.51</v>
      </c>
    </row>
    <row r="1588" spans="5:9">
      <c r="E1588" s="35">
        <v>45926</v>
      </c>
      <c r="F1588" s="35">
        <v>45988</v>
      </c>
      <c r="G1588" s="36">
        <v>3.02</v>
      </c>
      <c r="H1588" s="36">
        <v>0</v>
      </c>
      <c r="I1588" s="36">
        <v>1.51</v>
      </c>
    </row>
    <row r="1589" spans="5:9">
      <c r="E1589" s="35">
        <v>45927</v>
      </c>
      <c r="F1589" s="35">
        <v>45988</v>
      </c>
      <c r="G1589" s="36">
        <v>3.02</v>
      </c>
      <c r="H1589" s="36">
        <v>0</v>
      </c>
      <c r="I1589" s="36">
        <v>1.51</v>
      </c>
    </row>
    <row r="1590" spans="5:9">
      <c r="E1590" s="35">
        <v>45928</v>
      </c>
      <c r="F1590" s="35">
        <v>45988</v>
      </c>
      <c r="G1590" s="36">
        <v>3.02</v>
      </c>
      <c r="H1590" s="36">
        <v>0</v>
      </c>
      <c r="I1590" s="36">
        <v>1.51</v>
      </c>
    </row>
    <row r="1591" spans="5:9">
      <c r="E1591" s="35">
        <v>45929</v>
      </c>
      <c r="F1591" s="35">
        <v>45988</v>
      </c>
      <c r="G1591" s="36">
        <v>3.02</v>
      </c>
      <c r="H1591" s="36">
        <v>0</v>
      </c>
      <c r="I1591" s="36">
        <v>1.51</v>
      </c>
    </row>
    <row r="1592" spans="5:9">
      <c r="E1592" s="35">
        <v>45930</v>
      </c>
      <c r="F1592" s="35">
        <v>45988</v>
      </c>
      <c r="G1592" s="36">
        <v>3.02</v>
      </c>
      <c r="H1592" s="36">
        <v>0</v>
      </c>
      <c r="I1592" s="36">
        <v>1.51</v>
      </c>
    </row>
    <row r="1593" spans="5:9">
      <c r="E1593" s="35">
        <v>45931</v>
      </c>
      <c r="F1593" s="35">
        <v>45988</v>
      </c>
      <c r="G1593" s="36">
        <v>3.02</v>
      </c>
      <c r="H1593" s="36">
        <v>0</v>
      </c>
      <c r="I1593" s="36">
        <v>1.51</v>
      </c>
    </row>
    <row r="1594" spans="5:9">
      <c r="E1594" s="35">
        <v>45932</v>
      </c>
      <c r="F1594" s="35">
        <v>45988</v>
      </c>
      <c r="G1594" s="36">
        <v>3.02</v>
      </c>
      <c r="H1594" s="36">
        <v>0</v>
      </c>
      <c r="I1594" s="36">
        <v>1.51</v>
      </c>
    </row>
    <row r="1595" spans="5:9">
      <c r="E1595" s="35">
        <v>45933</v>
      </c>
      <c r="F1595" s="35">
        <v>45988</v>
      </c>
      <c r="G1595" s="36">
        <v>3.02</v>
      </c>
      <c r="H1595" s="36">
        <v>0</v>
      </c>
      <c r="I1595" s="36">
        <v>1.51</v>
      </c>
    </row>
    <row r="1596" spans="5:9">
      <c r="E1596" s="35">
        <v>45934</v>
      </c>
      <c r="F1596" s="35">
        <v>45988</v>
      </c>
      <c r="G1596" s="36">
        <v>3.02</v>
      </c>
      <c r="H1596" s="36">
        <v>0</v>
      </c>
      <c r="I1596" s="36">
        <v>1.51</v>
      </c>
    </row>
    <row r="1597" spans="5:9">
      <c r="E1597" s="35">
        <v>45935</v>
      </c>
      <c r="F1597" s="35">
        <v>45988</v>
      </c>
      <c r="G1597" s="36">
        <v>3.02</v>
      </c>
      <c r="H1597" s="36">
        <v>0</v>
      </c>
      <c r="I1597" s="36">
        <v>1.51</v>
      </c>
    </row>
    <row r="1598" spans="5:9">
      <c r="E1598" s="35">
        <v>45936</v>
      </c>
      <c r="F1598" s="35">
        <v>45988</v>
      </c>
      <c r="G1598" s="36">
        <v>3.02</v>
      </c>
      <c r="H1598" s="36">
        <v>0</v>
      </c>
      <c r="I1598" s="36">
        <v>1.51</v>
      </c>
    </row>
    <row r="1599" spans="5:9">
      <c r="E1599" s="35">
        <v>45937</v>
      </c>
      <c r="F1599" s="35">
        <v>45988</v>
      </c>
      <c r="G1599" s="36">
        <v>3.02</v>
      </c>
      <c r="H1599" s="36">
        <v>0</v>
      </c>
      <c r="I1599" s="36">
        <v>1.51</v>
      </c>
    </row>
    <row r="1600" spans="5:9">
      <c r="E1600" s="35">
        <v>45938</v>
      </c>
      <c r="F1600" s="35">
        <v>45988</v>
      </c>
      <c r="G1600" s="36">
        <v>3.02</v>
      </c>
      <c r="H1600" s="36">
        <v>0</v>
      </c>
      <c r="I1600" s="36">
        <v>1.51</v>
      </c>
    </row>
    <row r="1601" spans="5:9">
      <c r="E1601" s="35">
        <v>45939</v>
      </c>
      <c r="F1601" s="35">
        <v>45988</v>
      </c>
      <c r="G1601" s="36">
        <v>3.02</v>
      </c>
      <c r="H1601" s="36">
        <v>0</v>
      </c>
      <c r="I1601" s="36">
        <v>1.51</v>
      </c>
    </row>
    <row r="1602" spans="5:9">
      <c r="E1602" s="35">
        <v>45940</v>
      </c>
      <c r="F1602" s="35">
        <v>45988</v>
      </c>
      <c r="G1602" s="36">
        <v>3.02</v>
      </c>
      <c r="H1602" s="36">
        <v>0</v>
      </c>
      <c r="I1602" s="36">
        <v>1.51</v>
      </c>
    </row>
    <row r="1603" spans="5:9">
      <c r="E1603" s="35">
        <v>45941</v>
      </c>
      <c r="F1603" s="35">
        <v>45988</v>
      </c>
      <c r="G1603" s="36">
        <v>3.02</v>
      </c>
      <c r="H1603" s="36">
        <v>0</v>
      </c>
      <c r="I1603" s="36">
        <v>1.51</v>
      </c>
    </row>
    <row r="1604" spans="5:9">
      <c r="E1604" s="35">
        <v>45942</v>
      </c>
      <c r="F1604" s="35">
        <v>45988</v>
      </c>
      <c r="G1604" s="36">
        <v>3.02</v>
      </c>
      <c r="H1604" s="36">
        <v>0</v>
      </c>
      <c r="I1604" s="36">
        <v>1.51</v>
      </c>
    </row>
    <row r="1605" spans="5:9">
      <c r="E1605" s="35">
        <v>45943</v>
      </c>
      <c r="F1605" s="35">
        <v>45988</v>
      </c>
      <c r="G1605" s="36">
        <v>3.02</v>
      </c>
      <c r="H1605" s="36">
        <v>0</v>
      </c>
      <c r="I1605" s="36">
        <v>1.51</v>
      </c>
    </row>
    <row r="1606" spans="5:9">
      <c r="E1606" s="35">
        <v>45944</v>
      </c>
      <c r="F1606" s="35">
        <v>45988</v>
      </c>
      <c r="G1606" s="36">
        <v>3.02</v>
      </c>
      <c r="H1606" s="36">
        <v>0</v>
      </c>
      <c r="I1606" s="36">
        <v>1.51</v>
      </c>
    </row>
    <row r="1607" spans="5:9">
      <c r="E1607" s="35">
        <v>45945</v>
      </c>
      <c r="F1607" s="35">
        <v>45988</v>
      </c>
      <c r="G1607" s="36">
        <v>3.02</v>
      </c>
      <c r="H1607" s="36">
        <v>0</v>
      </c>
      <c r="I1607" s="36">
        <v>1.51</v>
      </c>
    </row>
    <row r="1608" spans="5:9">
      <c r="E1608" s="35">
        <v>45946</v>
      </c>
      <c r="F1608" s="35">
        <v>45988</v>
      </c>
      <c r="G1608" s="36">
        <v>3.02</v>
      </c>
      <c r="H1608" s="36">
        <v>0</v>
      </c>
      <c r="I1608" s="36">
        <v>1.51</v>
      </c>
    </row>
    <row r="1609" spans="5:9">
      <c r="E1609" s="35">
        <v>45947</v>
      </c>
      <c r="F1609" s="35">
        <v>45988</v>
      </c>
      <c r="G1609" s="36">
        <v>3.02</v>
      </c>
      <c r="H1609" s="36">
        <v>0</v>
      </c>
      <c r="I1609" s="36">
        <v>1.51</v>
      </c>
    </row>
    <row r="1610" spans="5:9">
      <c r="E1610" s="35">
        <v>45948</v>
      </c>
      <c r="F1610" s="35">
        <v>45988</v>
      </c>
      <c r="G1610" s="36">
        <v>3.02</v>
      </c>
      <c r="H1610" s="36">
        <v>0</v>
      </c>
      <c r="I1610" s="36">
        <v>1.51</v>
      </c>
    </row>
    <row r="1611" spans="5:9">
      <c r="E1611" s="35">
        <v>45949</v>
      </c>
      <c r="F1611" s="35">
        <v>45988</v>
      </c>
      <c r="G1611" s="36">
        <v>3.02</v>
      </c>
      <c r="H1611" s="36">
        <v>0</v>
      </c>
      <c r="I1611" s="36">
        <v>1.51</v>
      </c>
    </row>
    <row r="1612" spans="5:9">
      <c r="E1612" s="35">
        <v>45950</v>
      </c>
      <c r="F1612" s="35">
        <v>45988</v>
      </c>
      <c r="G1612" s="36">
        <v>3.02</v>
      </c>
      <c r="H1612" s="36">
        <v>0</v>
      </c>
      <c r="I1612" s="36">
        <v>1.51</v>
      </c>
    </row>
    <row r="1613" spans="5:9">
      <c r="E1613" s="35">
        <v>45951</v>
      </c>
      <c r="F1613" s="35">
        <v>45988</v>
      </c>
      <c r="G1613" s="36">
        <v>3.02</v>
      </c>
      <c r="H1613" s="36">
        <v>0</v>
      </c>
      <c r="I1613" s="36">
        <v>1.51</v>
      </c>
    </row>
    <row r="1614" spans="5:9">
      <c r="E1614" s="35">
        <v>45952</v>
      </c>
      <c r="F1614" s="35">
        <v>45988</v>
      </c>
      <c r="G1614" s="36">
        <v>3.02</v>
      </c>
      <c r="H1614" s="36">
        <v>0</v>
      </c>
      <c r="I1614" s="36">
        <v>1.51</v>
      </c>
    </row>
    <row r="1615" spans="5:9">
      <c r="E1615" s="35">
        <v>45953</v>
      </c>
      <c r="F1615" s="35">
        <v>45988</v>
      </c>
      <c r="G1615" s="36">
        <v>3.02</v>
      </c>
      <c r="H1615" s="36">
        <v>0</v>
      </c>
      <c r="I1615" s="36">
        <v>1.51</v>
      </c>
    </row>
    <row r="1616" spans="5:9">
      <c r="E1616" s="35">
        <v>45954</v>
      </c>
      <c r="F1616" s="35">
        <v>45988</v>
      </c>
      <c r="G1616" s="36">
        <v>3.02</v>
      </c>
      <c r="H1616" s="36">
        <v>0</v>
      </c>
      <c r="I1616" s="36">
        <v>1.51</v>
      </c>
    </row>
    <row r="1617" spans="5:9">
      <c r="E1617" s="35">
        <v>45955</v>
      </c>
      <c r="F1617" s="35">
        <v>45988</v>
      </c>
      <c r="G1617" s="36">
        <v>3.02</v>
      </c>
      <c r="H1617" s="36">
        <v>0</v>
      </c>
      <c r="I1617" s="36">
        <v>1.51</v>
      </c>
    </row>
    <row r="1618" spans="5:9">
      <c r="E1618" s="35">
        <v>45956</v>
      </c>
      <c r="F1618" s="35">
        <v>45988</v>
      </c>
      <c r="G1618" s="36">
        <v>3.02</v>
      </c>
      <c r="H1618" s="36">
        <v>0</v>
      </c>
      <c r="I1618" s="36">
        <v>1.51</v>
      </c>
    </row>
    <row r="1619" spans="5:9">
      <c r="E1619" s="35">
        <v>45957</v>
      </c>
      <c r="F1619" s="35">
        <v>45988</v>
      </c>
      <c r="G1619" s="36">
        <v>3.02</v>
      </c>
      <c r="H1619" s="36">
        <v>0</v>
      </c>
      <c r="I1619" s="36">
        <v>1.51</v>
      </c>
    </row>
    <row r="1620" spans="5:9">
      <c r="E1620" s="35">
        <v>45958</v>
      </c>
      <c r="F1620" s="35">
        <v>45988</v>
      </c>
      <c r="G1620" s="36">
        <v>3.02</v>
      </c>
      <c r="H1620" s="36">
        <v>0</v>
      </c>
      <c r="I1620" s="36">
        <v>1.51</v>
      </c>
    </row>
    <row r="1621" spans="5:9">
      <c r="E1621" s="35">
        <v>45959</v>
      </c>
      <c r="F1621" s="35">
        <v>45988</v>
      </c>
      <c r="G1621" s="36">
        <v>3.02</v>
      </c>
      <c r="H1621" s="36">
        <v>0</v>
      </c>
      <c r="I1621" s="36">
        <v>1.51</v>
      </c>
    </row>
    <row r="1622" spans="5:9">
      <c r="E1622" s="35">
        <v>45960</v>
      </c>
      <c r="F1622" s="35">
        <v>45988</v>
      </c>
      <c r="G1622" s="36">
        <v>3.02</v>
      </c>
      <c r="H1622" s="36">
        <v>0</v>
      </c>
      <c r="I1622" s="36">
        <v>1.51</v>
      </c>
    </row>
    <row r="1623" spans="5:9">
      <c r="E1623" s="35">
        <v>45961</v>
      </c>
      <c r="F1623" s="35">
        <v>45988</v>
      </c>
      <c r="G1623" s="36">
        <v>3.02</v>
      </c>
      <c r="H1623" s="36">
        <v>0</v>
      </c>
      <c r="I1623" s="36">
        <v>1.51</v>
      </c>
    </row>
    <row r="1624" spans="5:9">
      <c r="E1624" s="35">
        <v>45962</v>
      </c>
      <c r="F1624" s="35">
        <v>45988</v>
      </c>
      <c r="G1624" s="36">
        <v>3.02</v>
      </c>
      <c r="H1624" s="36">
        <v>0</v>
      </c>
      <c r="I1624" s="36">
        <v>1.51</v>
      </c>
    </row>
    <row r="1625" spans="5:9">
      <c r="E1625" s="35">
        <v>45963</v>
      </c>
      <c r="F1625" s="35">
        <v>45988</v>
      </c>
      <c r="G1625" s="36">
        <v>3.02</v>
      </c>
      <c r="H1625" s="36">
        <v>0</v>
      </c>
      <c r="I1625" s="36">
        <v>1.51</v>
      </c>
    </row>
    <row r="1626" spans="5:9">
      <c r="E1626" s="35">
        <v>45964</v>
      </c>
      <c r="F1626" s="35">
        <v>45988</v>
      </c>
      <c r="G1626" s="36">
        <v>3.02</v>
      </c>
      <c r="H1626" s="36">
        <v>0</v>
      </c>
      <c r="I1626" s="36">
        <v>1.51</v>
      </c>
    </row>
    <row r="1627" spans="5:9">
      <c r="E1627" s="35">
        <v>45965</v>
      </c>
      <c r="F1627" s="35">
        <v>45988</v>
      </c>
      <c r="G1627" s="36">
        <v>3.02</v>
      </c>
      <c r="H1627" s="36">
        <v>0</v>
      </c>
      <c r="I1627" s="36">
        <v>1.51</v>
      </c>
    </row>
    <row r="1628" spans="5:9">
      <c r="E1628" s="35">
        <v>45966</v>
      </c>
      <c r="F1628" s="35">
        <v>45988</v>
      </c>
      <c r="G1628" s="36">
        <v>3.02</v>
      </c>
      <c r="H1628" s="36">
        <v>0</v>
      </c>
      <c r="I1628" s="36">
        <v>1.51</v>
      </c>
    </row>
    <row r="1629" spans="5:9">
      <c r="E1629" s="35">
        <v>45967</v>
      </c>
      <c r="F1629" s="35">
        <v>45988</v>
      </c>
      <c r="G1629" s="36">
        <v>3.02</v>
      </c>
      <c r="H1629" s="36">
        <v>0</v>
      </c>
      <c r="I1629" s="36">
        <v>1.51</v>
      </c>
    </row>
    <row r="1630" spans="5:9">
      <c r="E1630" s="35">
        <v>45968</v>
      </c>
      <c r="F1630" s="35">
        <v>45988</v>
      </c>
      <c r="G1630" s="36">
        <v>3.02</v>
      </c>
      <c r="H1630" s="36">
        <v>0</v>
      </c>
      <c r="I1630" s="36">
        <v>1.51</v>
      </c>
    </row>
    <row r="1631" spans="5:9">
      <c r="E1631" s="35">
        <v>45969</v>
      </c>
      <c r="F1631" s="35">
        <v>45988</v>
      </c>
      <c r="G1631" s="36">
        <v>3.02</v>
      </c>
      <c r="H1631" s="36">
        <v>0</v>
      </c>
      <c r="I1631" s="36">
        <v>1.51</v>
      </c>
    </row>
    <row r="1632" spans="5:9">
      <c r="E1632" s="35">
        <v>45970</v>
      </c>
      <c r="F1632" s="35">
        <v>45988</v>
      </c>
      <c r="G1632" s="36">
        <v>3.02</v>
      </c>
      <c r="H1632" s="36">
        <v>0</v>
      </c>
      <c r="I1632" s="36">
        <v>1.51</v>
      </c>
    </row>
    <row r="1633" spans="5:9">
      <c r="E1633" s="35">
        <v>45971</v>
      </c>
      <c r="F1633" s="35">
        <v>45988</v>
      </c>
      <c r="G1633" s="36">
        <v>3.02</v>
      </c>
      <c r="H1633" s="36">
        <v>0</v>
      </c>
      <c r="I1633" s="36">
        <v>1.51</v>
      </c>
    </row>
    <row r="1634" spans="5:9">
      <c r="E1634" s="35">
        <v>45972</v>
      </c>
      <c r="F1634" s="35">
        <v>45988</v>
      </c>
      <c r="G1634" s="36">
        <v>3.02</v>
      </c>
      <c r="H1634" s="36">
        <v>0</v>
      </c>
      <c r="I1634" s="36">
        <v>1.51</v>
      </c>
    </row>
    <row r="1635" spans="5:9">
      <c r="E1635" s="35">
        <v>45973</v>
      </c>
      <c r="F1635" s="35">
        <v>45988</v>
      </c>
      <c r="G1635" s="36">
        <v>3.02</v>
      </c>
      <c r="H1635" s="36">
        <v>0</v>
      </c>
      <c r="I1635" s="36">
        <v>1.51</v>
      </c>
    </row>
    <row r="1636" spans="5:9">
      <c r="E1636" s="35">
        <v>45974</v>
      </c>
      <c r="F1636" s="35">
        <v>45988</v>
      </c>
      <c r="G1636" s="36">
        <v>3.02</v>
      </c>
      <c r="H1636" s="36">
        <v>0</v>
      </c>
      <c r="I1636" s="36">
        <v>1.51</v>
      </c>
    </row>
    <row r="1637" spans="5:9">
      <c r="E1637" s="35">
        <v>45975</v>
      </c>
      <c r="F1637" s="35">
        <v>45988</v>
      </c>
      <c r="G1637" s="36">
        <v>3.02</v>
      </c>
      <c r="H1637" s="36">
        <v>0</v>
      </c>
      <c r="I1637" s="36">
        <v>1.51</v>
      </c>
    </row>
    <row r="1638" spans="5:9">
      <c r="E1638" s="35">
        <v>45976</v>
      </c>
      <c r="F1638" s="35">
        <v>45988</v>
      </c>
      <c r="G1638" s="36">
        <v>3.02</v>
      </c>
      <c r="H1638" s="36">
        <v>0</v>
      </c>
      <c r="I1638" s="36">
        <v>1.51</v>
      </c>
    </row>
    <row r="1639" spans="5:9">
      <c r="E1639" s="35">
        <v>45977</v>
      </c>
      <c r="F1639" s="35">
        <v>45988</v>
      </c>
      <c r="G1639" s="36">
        <v>3.02</v>
      </c>
      <c r="H1639" s="36">
        <v>0</v>
      </c>
      <c r="I1639" s="36">
        <v>1.51</v>
      </c>
    </row>
    <row r="1640" spans="5:9">
      <c r="E1640" s="35">
        <v>45978</v>
      </c>
      <c r="F1640" s="35">
        <v>45988</v>
      </c>
      <c r="G1640" s="36">
        <v>3.02</v>
      </c>
      <c r="H1640" s="36">
        <v>0</v>
      </c>
      <c r="I1640" s="36">
        <v>1.51</v>
      </c>
    </row>
    <row r="1641" spans="5:9">
      <c r="E1641" s="35">
        <v>45979</v>
      </c>
      <c r="F1641" s="35">
        <v>45988</v>
      </c>
      <c r="G1641" s="36">
        <v>3.02</v>
      </c>
      <c r="H1641" s="36">
        <v>0</v>
      </c>
      <c r="I1641" s="36">
        <v>1.51</v>
      </c>
    </row>
    <row r="1642" spans="5:9">
      <c r="E1642" s="35">
        <v>45980</v>
      </c>
      <c r="F1642" s="35">
        <v>45988</v>
      </c>
      <c r="G1642" s="36">
        <v>3.02</v>
      </c>
      <c r="H1642" s="36">
        <v>0</v>
      </c>
      <c r="I1642" s="36">
        <v>1.51</v>
      </c>
    </row>
    <row r="1643" spans="5:9">
      <c r="E1643" s="35">
        <v>45981</v>
      </c>
      <c r="F1643" s="35">
        <v>45988</v>
      </c>
      <c r="G1643" s="36">
        <v>3.02</v>
      </c>
      <c r="H1643" s="36">
        <v>0</v>
      </c>
      <c r="I1643" s="36">
        <v>1.51</v>
      </c>
    </row>
    <row r="1644" spans="5:9">
      <c r="E1644" s="35">
        <v>45982</v>
      </c>
      <c r="F1644" s="35">
        <v>45988</v>
      </c>
      <c r="G1644" s="36">
        <v>3.02</v>
      </c>
      <c r="H1644" s="36">
        <v>0</v>
      </c>
      <c r="I1644" s="36">
        <v>1.51</v>
      </c>
    </row>
    <row r="1645" spans="5:9">
      <c r="E1645" s="35">
        <v>45983</v>
      </c>
      <c r="F1645" s="35">
        <v>45988</v>
      </c>
      <c r="G1645" s="36">
        <v>3.02</v>
      </c>
      <c r="H1645" s="36">
        <v>0</v>
      </c>
      <c r="I1645" s="36">
        <v>1.51</v>
      </c>
    </row>
    <row r="1646" spans="5:9">
      <c r="E1646" s="35">
        <v>45984</v>
      </c>
      <c r="F1646" s="35">
        <v>45988</v>
      </c>
      <c r="G1646" s="36">
        <v>3.02</v>
      </c>
      <c r="H1646" s="36">
        <v>0</v>
      </c>
      <c r="I1646" s="36">
        <v>1.51</v>
      </c>
    </row>
    <row r="1647" spans="5:9">
      <c r="E1647" s="35">
        <v>45985</v>
      </c>
      <c r="F1647" s="35">
        <v>45988</v>
      </c>
      <c r="G1647" s="36">
        <v>3.02</v>
      </c>
      <c r="H1647" s="36">
        <v>0</v>
      </c>
      <c r="I1647" s="36">
        <v>1.51</v>
      </c>
    </row>
    <row r="1648" spans="5:9">
      <c r="E1648" s="35">
        <v>45986</v>
      </c>
      <c r="F1648" s="35">
        <v>45988</v>
      </c>
      <c r="G1648" s="36">
        <v>3.02</v>
      </c>
      <c r="H1648" s="36">
        <v>0</v>
      </c>
      <c r="I1648" s="36">
        <v>1.51</v>
      </c>
    </row>
    <row r="1649" spans="5:9">
      <c r="E1649" s="35">
        <v>45987</v>
      </c>
      <c r="F1649" s="35">
        <v>45988</v>
      </c>
      <c r="G1649" s="36">
        <v>3.02</v>
      </c>
      <c r="H1649" s="36">
        <v>0</v>
      </c>
      <c r="I1649" s="36">
        <v>1.51</v>
      </c>
    </row>
    <row r="1650" spans="5:9">
      <c r="E1650" s="35">
        <v>45988</v>
      </c>
      <c r="F1650" s="35">
        <v>46169</v>
      </c>
      <c r="G1650" s="36">
        <v>3.02</v>
      </c>
      <c r="H1650" s="36">
        <v>0</v>
      </c>
      <c r="I1650" s="36">
        <v>1.51</v>
      </c>
    </row>
    <row r="1651" spans="5:9">
      <c r="E1651" s="35">
        <v>45989</v>
      </c>
      <c r="F1651" s="35">
        <v>46169</v>
      </c>
      <c r="G1651" s="36">
        <v>3.02</v>
      </c>
      <c r="H1651" s="36">
        <v>0</v>
      </c>
      <c r="I1651" s="36">
        <v>1.51</v>
      </c>
    </row>
    <row r="1652" spans="5:9">
      <c r="E1652" s="35">
        <v>45990</v>
      </c>
      <c r="F1652" s="35">
        <v>46169</v>
      </c>
      <c r="G1652" s="36">
        <v>3.02</v>
      </c>
      <c r="H1652" s="36">
        <v>0</v>
      </c>
      <c r="I1652" s="36">
        <v>1.51</v>
      </c>
    </row>
    <row r="1653" spans="5:9">
      <c r="E1653" s="35">
        <v>45991</v>
      </c>
      <c r="F1653" s="35">
        <v>46169</v>
      </c>
      <c r="G1653" s="36">
        <v>3.02</v>
      </c>
      <c r="H1653" s="36">
        <v>0</v>
      </c>
      <c r="I1653" s="36">
        <v>1.51</v>
      </c>
    </row>
    <row r="1654" spans="5:9">
      <c r="E1654" s="35">
        <v>45992</v>
      </c>
      <c r="F1654" s="35">
        <v>46169</v>
      </c>
      <c r="G1654" s="36">
        <v>3.02</v>
      </c>
      <c r="H1654" s="36">
        <v>0</v>
      </c>
      <c r="I1654" s="36">
        <v>1.51</v>
      </c>
    </row>
    <row r="1655" spans="5:9">
      <c r="E1655" s="35">
        <v>45993</v>
      </c>
      <c r="F1655" s="35">
        <v>46169</v>
      </c>
      <c r="G1655" s="36">
        <v>3.02</v>
      </c>
      <c r="H1655" s="36">
        <v>0</v>
      </c>
      <c r="I1655" s="36">
        <v>1.51</v>
      </c>
    </row>
    <row r="1656" spans="5:9">
      <c r="E1656" s="35">
        <v>45994</v>
      </c>
      <c r="F1656" s="35">
        <v>46169</v>
      </c>
      <c r="G1656" s="36">
        <v>3.02</v>
      </c>
      <c r="H1656" s="36">
        <v>0</v>
      </c>
      <c r="I1656" s="36">
        <v>1.51</v>
      </c>
    </row>
    <row r="1657" spans="5:9">
      <c r="E1657" s="35">
        <v>45995</v>
      </c>
      <c r="F1657" s="35">
        <v>46169</v>
      </c>
      <c r="G1657" s="36">
        <v>3.02</v>
      </c>
      <c r="H1657" s="36">
        <v>0</v>
      </c>
      <c r="I1657" s="36">
        <v>1.51</v>
      </c>
    </row>
    <row r="1658" spans="5:9">
      <c r="E1658" s="35">
        <v>45996</v>
      </c>
      <c r="F1658" s="35">
        <v>46169</v>
      </c>
      <c r="G1658" s="36">
        <v>3.02</v>
      </c>
      <c r="H1658" s="36">
        <v>0</v>
      </c>
      <c r="I1658" s="36">
        <v>1.51</v>
      </c>
    </row>
    <row r="1659" spans="5:9">
      <c r="E1659" s="35">
        <v>45997</v>
      </c>
      <c r="F1659" s="35">
        <v>46169</v>
      </c>
      <c r="G1659" s="36">
        <v>3.02</v>
      </c>
      <c r="H1659" s="36">
        <v>0</v>
      </c>
      <c r="I1659" s="36">
        <v>1.51</v>
      </c>
    </row>
    <row r="1660" spans="5:9">
      <c r="E1660" s="35">
        <v>45998</v>
      </c>
      <c r="F1660" s="35">
        <v>46169</v>
      </c>
      <c r="G1660" s="36">
        <v>3.02</v>
      </c>
      <c r="H1660" s="36">
        <v>0</v>
      </c>
      <c r="I1660" s="36">
        <v>1.51</v>
      </c>
    </row>
    <row r="1661" spans="5:9">
      <c r="E1661" s="35">
        <v>45999</v>
      </c>
      <c r="F1661" s="35">
        <v>46169</v>
      </c>
      <c r="G1661" s="36">
        <v>3.02</v>
      </c>
      <c r="H1661" s="36">
        <v>0</v>
      </c>
      <c r="I1661" s="36">
        <v>1.51</v>
      </c>
    </row>
    <row r="1662" spans="5:9">
      <c r="E1662" s="35">
        <v>46000</v>
      </c>
      <c r="F1662" s="35">
        <v>46169</v>
      </c>
      <c r="G1662" s="36">
        <v>3.02</v>
      </c>
      <c r="H1662" s="36">
        <v>0</v>
      </c>
      <c r="I1662" s="36">
        <v>1.51</v>
      </c>
    </row>
    <row r="1663" spans="5:9">
      <c r="E1663" s="35">
        <v>46001</v>
      </c>
      <c r="F1663" s="35">
        <v>46169</v>
      </c>
      <c r="G1663" s="36">
        <v>3.02</v>
      </c>
      <c r="H1663" s="36">
        <v>0</v>
      </c>
      <c r="I1663" s="36">
        <v>1.51</v>
      </c>
    </row>
    <row r="1664" spans="5:9">
      <c r="E1664" s="35">
        <v>46002</v>
      </c>
      <c r="F1664" s="35">
        <v>46169</v>
      </c>
      <c r="G1664" s="36">
        <v>3.02</v>
      </c>
      <c r="H1664" s="36">
        <v>0</v>
      </c>
      <c r="I1664" s="36">
        <v>1.51</v>
      </c>
    </row>
    <row r="1665" spans="5:9">
      <c r="E1665" s="35">
        <v>46003</v>
      </c>
      <c r="F1665" s="35">
        <v>46169</v>
      </c>
      <c r="G1665" s="36">
        <v>3.02</v>
      </c>
      <c r="H1665" s="36">
        <v>0</v>
      </c>
      <c r="I1665" s="36">
        <v>1.51</v>
      </c>
    </row>
    <row r="1666" spans="5:9">
      <c r="E1666" s="35">
        <v>46004</v>
      </c>
      <c r="F1666" s="35">
        <v>46169</v>
      </c>
      <c r="G1666" s="36">
        <v>3.02</v>
      </c>
      <c r="H1666" s="36">
        <v>0</v>
      </c>
      <c r="I1666" s="36">
        <v>1.51</v>
      </c>
    </row>
    <row r="1667" spans="5:9">
      <c r="E1667" s="35">
        <v>46005</v>
      </c>
      <c r="F1667" s="35">
        <v>46169</v>
      </c>
      <c r="G1667" s="36">
        <v>3.02</v>
      </c>
      <c r="H1667" s="36">
        <v>0</v>
      </c>
      <c r="I1667" s="36">
        <v>1.51</v>
      </c>
    </row>
    <row r="1668" spans="5:9">
      <c r="E1668" s="35">
        <v>46006</v>
      </c>
      <c r="F1668" s="35">
        <v>46169</v>
      </c>
      <c r="G1668" s="36">
        <v>3.02</v>
      </c>
      <c r="H1668" s="36">
        <v>0</v>
      </c>
      <c r="I1668" s="36">
        <v>1.51</v>
      </c>
    </row>
    <row r="1669" spans="5:9">
      <c r="E1669" s="35">
        <v>46007</v>
      </c>
      <c r="F1669" s="35">
        <v>46169</v>
      </c>
      <c r="G1669" s="36">
        <v>3.02</v>
      </c>
      <c r="H1669" s="36">
        <v>0</v>
      </c>
      <c r="I1669" s="36">
        <v>1.51</v>
      </c>
    </row>
    <row r="1670" spans="5:9">
      <c r="E1670" s="35">
        <v>46008</v>
      </c>
      <c r="F1670" s="35">
        <v>46169</v>
      </c>
      <c r="G1670" s="36">
        <v>3.02</v>
      </c>
      <c r="H1670" s="36">
        <v>0</v>
      </c>
      <c r="I1670" s="36">
        <v>1.51</v>
      </c>
    </row>
    <row r="1671" spans="5:9">
      <c r="E1671" s="35">
        <v>46009</v>
      </c>
      <c r="F1671" s="35">
        <v>46169</v>
      </c>
      <c r="G1671" s="36">
        <v>3.02</v>
      </c>
      <c r="H1671" s="36">
        <v>0</v>
      </c>
      <c r="I1671" s="36">
        <v>1.51</v>
      </c>
    </row>
    <row r="1672" spans="5:9">
      <c r="E1672" s="35">
        <v>46010</v>
      </c>
      <c r="F1672" s="35">
        <v>46169</v>
      </c>
      <c r="G1672" s="36">
        <v>3.02</v>
      </c>
      <c r="H1672" s="36">
        <v>0</v>
      </c>
      <c r="I1672" s="36">
        <v>1.51</v>
      </c>
    </row>
    <row r="1673" spans="5:9">
      <c r="E1673" s="35">
        <v>46011</v>
      </c>
      <c r="F1673" s="35">
        <v>46169</v>
      </c>
      <c r="G1673" s="36">
        <v>3.02</v>
      </c>
      <c r="H1673" s="36">
        <v>0</v>
      </c>
      <c r="I1673" s="36">
        <v>1.51</v>
      </c>
    </row>
    <row r="1674" spans="5:9">
      <c r="E1674" s="35">
        <v>46012</v>
      </c>
      <c r="F1674" s="35">
        <v>46169</v>
      </c>
      <c r="G1674" s="36">
        <v>3.02</v>
      </c>
      <c r="H1674" s="36">
        <v>0</v>
      </c>
      <c r="I1674" s="36">
        <v>1.51</v>
      </c>
    </row>
    <row r="1675" spans="5:9">
      <c r="E1675" s="35">
        <v>46013</v>
      </c>
      <c r="F1675" s="35">
        <v>46169</v>
      </c>
      <c r="G1675" s="36">
        <v>3.02</v>
      </c>
      <c r="H1675" s="36">
        <v>0</v>
      </c>
      <c r="I1675" s="36">
        <v>1.51</v>
      </c>
    </row>
    <row r="1676" spans="5:9">
      <c r="E1676" s="35">
        <v>46014</v>
      </c>
      <c r="F1676" s="35">
        <v>46169</v>
      </c>
      <c r="G1676" s="36">
        <v>3.02</v>
      </c>
      <c r="H1676" s="36">
        <v>0</v>
      </c>
      <c r="I1676" s="36">
        <v>1.51</v>
      </c>
    </row>
    <row r="1677" spans="5:9">
      <c r="E1677" s="35">
        <v>46015</v>
      </c>
      <c r="F1677" s="35">
        <v>46169</v>
      </c>
      <c r="G1677" s="36">
        <v>3.02</v>
      </c>
      <c r="H1677" s="36">
        <v>0</v>
      </c>
      <c r="I1677" s="36">
        <v>1.51</v>
      </c>
    </row>
    <row r="1678" spans="5:9">
      <c r="E1678" s="35">
        <v>46016</v>
      </c>
      <c r="F1678" s="35">
        <v>46169</v>
      </c>
      <c r="G1678" s="36">
        <v>3.02</v>
      </c>
      <c r="H1678" s="36">
        <v>0</v>
      </c>
      <c r="I1678" s="36">
        <v>1.51</v>
      </c>
    </row>
    <row r="1679" spans="5:9">
      <c r="E1679" s="35">
        <v>46017</v>
      </c>
      <c r="F1679" s="35">
        <v>46169</v>
      </c>
      <c r="G1679" s="36">
        <v>3.02</v>
      </c>
      <c r="H1679" s="36">
        <v>0</v>
      </c>
      <c r="I1679" s="36">
        <v>1.51</v>
      </c>
    </row>
    <row r="1680" spans="5:9">
      <c r="E1680" s="35">
        <v>46018</v>
      </c>
      <c r="F1680" s="35">
        <v>46169</v>
      </c>
      <c r="G1680" s="36">
        <v>3.02</v>
      </c>
      <c r="H1680" s="36">
        <v>0</v>
      </c>
      <c r="I1680" s="36">
        <v>1.51</v>
      </c>
    </row>
    <row r="1681" spans="5:9">
      <c r="E1681" s="35">
        <v>46019</v>
      </c>
      <c r="F1681" s="35">
        <v>46169</v>
      </c>
      <c r="G1681" s="36">
        <v>3.02</v>
      </c>
      <c r="H1681" s="36">
        <v>0</v>
      </c>
      <c r="I1681" s="36">
        <v>1.51</v>
      </c>
    </row>
    <row r="1682" spans="5:9">
      <c r="E1682" s="35">
        <v>46020</v>
      </c>
      <c r="F1682" s="35">
        <v>46169</v>
      </c>
      <c r="G1682" s="36">
        <v>3.02</v>
      </c>
      <c r="H1682" s="36">
        <v>0</v>
      </c>
      <c r="I1682" s="36">
        <v>1.51</v>
      </c>
    </row>
    <row r="1683" spans="5:9">
      <c r="E1683" s="35">
        <v>46021</v>
      </c>
      <c r="F1683" s="35">
        <v>46169</v>
      </c>
      <c r="G1683" s="36">
        <v>3.02</v>
      </c>
      <c r="H1683" s="36">
        <v>0</v>
      </c>
      <c r="I1683" s="36">
        <v>1.51</v>
      </c>
    </row>
    <row r="1684" spans="5:9">
      <c r="E1684" s="35">
        <v>46022</v>
      </c>
      <c r="F1684" s="35">
        <v>46169</v>
      </c>
      <c r="G1684" s="36">
        <v>3.02</v>
      </c>
      <c r="H1684" s="36">
        <v>0</v>
      </c>
      <c r="I1684" s="36">
        <v>1.51</v>
      </c>
    </row>
    <row r="1685" spans="5:9">
      <c r="E1685" s="35">
        <v>46023</v>
      </c>
      <c r="F1685" s="35">
        <v>46169</v>
      </c>
      <c r="G1685" s="36">
        <v>3.02</v>
      </c>
      <c r="H1685" s="36">
        <v>0</v>
      </c>
      <c r="I1685" s="36">
        <v>1.51</v>
      </c>
    </row>
    <row r="1686" spans="5:9">
      <c r="E1686" s="35">
        <v>46024</v>
      </c>
      <c r="F1686" s="35">
        <v>46169</v>
      </c>
      <c r="G1686" s="36">
        <v>3.02</v>
      </c>
      <c r="H1686" s="36">
        <v>0</v>
      </c>
      <c r="I1686" s="36">
        <v>1.51</v>
      </c>
    </row>
    <row r="1687" spans="5:9">
      <c r="E1687" s="35">
        <v>46025</v>
      </c>
      <c r="F1687" s="35">
        <v>46169</v>
      </c>
      <c r="G1687" s="36">
        <v>3.02</v>
      </c>
      <c r="H1687" s="36">
        <v>0</v>
      </c>
      <c r="I1687" s="36">
        <v>1.51</v>
      </c>
    </row>
    <row r="1688" spans="5:9">
      <c r="E1688" s="35">
        <v>46026</v>
      </c>
      <c r="F1688" s="35">
        <v>46169</v>
      </c>
      <c r="G1688" s="36">
        <v>3.02</v>
      </c>
      <c r="H1688" s="36">
        <v>0</v>
      </c>
      <c r="I1688" s="36">
        <v>1.51</v>
      </c>
    </row>
    <row r="1689" spans="5:9">
      <c r="E1689" s="35">
        <v>46027</v>
      </c>
      <c r="F1689" s="35">
        <v>46169</v>
      </c>
      <c r="G1689" s="36">
        <v>3.02</v>
      </c>
      <c r="H1689" s="36">
        <v>0</v>
      </c>
      <c r="I1689" s="36">
        <v>1.51</v>
      </c>
    </row>
    <row r="1690" spans="5:9">
      <c r="E1690" s="35">
        <v>46028</v>
      </c>
      <c r="F1690" s="35">
        <v>46169</v>
      </c>
      <c r="G1690" s="36">
        <v>3.02</v>
      </c>
      <c r="H1690" s="36">
        <v>0</v>
      </c>
      <c r="I1690" s="36">
        <v>1.51</v>
      </c>
    </row>
    <row r="1691" spans="5:9">
      <c r="E1691" s="35">
        <v>46029</v>
      </c>
      <c r="F1691" s="35">
        <v>46169</v>
      </c>
      <c r="G1691" s="36">
        <v>3.02</v>
      </c>
      <c r="H1691" s="36">
        <v>0</v>
      </c>
      <c r="I1691" s="36">
        <v>1.51</v>
      </c>
    </row>
    <row r="1692" spans="5:9">
      <c r="E1692" s="35">
        <v>46030</v>
      </c>
      <c r="F1692" s="35">
        <v>46169</v>
      </c>
      <c r="G1692" s="36">
        <v>3.02</v>
      </c>
      <c r="H1692" s="36">
        <v>0</v>
      </c>
      <c r="I1692" s="36">
        <v>1.51</v>
      </c>
    </row>
    <row r="1693" spans="5:9">
      <c r="E1693" s="35">
        <v>46031</v>
      </c>
      <c r="F1693" s="35">
        <v>46169</v>
      </c>
      <c r="G1693" s="36">
        <v>3.02</v>
      </c>
      <c r="H1693" s="36">
        <v>0</v>
      </c>
      <c r="I1693" s="36">
        <v>1.51</v>
      </c>
    </row>
    <row r="1694" spans="5:9">
      <c r="E1694" s="35">
        <v>46032</v>
      </c>
      <c r="F1694" s="35">
        <v>46169</v>
      </c>
      <c r="G1694" s="36">
        <v>3.02</v>
      </c>
      <c r="H1694" s="36">
        <v>0</v>
      </c>
      <c r="I1694" s="36">
        <v>1.51</v>
      </c>
    </row>
    <row r="1695" spans="5:9">
      <c r="E1695" s="35">
        <v>46033</v>
      </c>
      <c r="F1695" s="35">
        <v>46169</v>
      </c>
      <c r="G1695" s="36">
        <v>3.02</v>
      </c>
      <c r="H1695" s="36">
        <v>0</v>
      </c>
      <c r="I1695" s="36">
        <v>1.51</v>
      </c>
    </row>
    <row r="1696" spans="5:9">
      <c r="E1696" s="35">
        <v>46034</v>
      </c>
      <c r="F1696" s="35">
        <v>46169</v>
      </c>
      <c r="G1696" s="36">
        <v>3.02</v>
      </c>
      <c r="H1696" s="36">
        <v>0</v>
      </c>
      <c r="I1696" s="36">
        <v>1.51</v>
      </c>
    </row>
    <row r="1697" spans="5:9">
      <c r="E1697" s="35">
        <v>46035</v>
      </c>
      <c r="F1697" s="35">
        <v>46169</v>
      </c>
      <c r="G1697" s="36">
        <v>3.02</v>
      </c>
      <c r="H1697" s="36">
        <v>0</v>
      </c>
      <c r="I1697" s="36">
        <v>1.51</v>
      </c>
    </row>
    <row r="1698" spans="5:9">
      <c r="E1698" s="35">
        <v>46036</v>
      </c>
      <c r="F1698" s="35">
        <v>46169</v>
      </c>
      <c r="G1698" s="36">
        <v>3.02</v>
      </c>
      <c r="H1698" s="36">
        <v>0</v>
      </c>
      <c r="I1698" s="36">
        <v>1.51</v>
      </c>
    </row>
    <row r="1699" spans="5:9">
      <c r="E1699" s="35">
        <v>46037</v>
      </c>
      <c r="F1699" s="35">
        <v>46169</v>
      </c>
      <c r="G1699" s="36">
        <v>3.02</v>
      </c>
      <c r="H1699" s="36">
        <v>0</v>
      </c>
      <c r="I1699" s="36">
        <v>1.51</v>
      </c>
    </row>
    <row r="1700" spans="5:9">
      <c r="E1700" s="35">
        <v>46038</v>
      </c>
      <c r="F1700" s="35">
        <v>46169</v>
      </c>
      <c r="G1700" s="36">
        <v>3.02</v>
      </c>
      <c r="H1700" s="36">
        <v>0</v>
      </c>
      <c r="I1700" s="36">
        <v>1.51</v>
      </c>
    </row>
    <row r="1701" spans="5:9">
      <c r="E1701" s="35">
        <v>46039</v>
      </c>
      <c r="F1701" s="35">
        <v>46169</v>
      </c>
      <c r="G1701" s="36">
        <v>3.02</v>
      </c>
      <c r="H1701" s="36">
        <v>0</v>
      </c>
      <c r="I1701" s="36">
        <v>1.51</v>
      </c>
    </row>
    <row r="1702" spans="5:9">
      <c r="E1702" s="35">
        <v>46040</v>
      </c>
      <c r="F1702" s="35">
        <v>46169</v>
      </c>
      <c r="G1702" s="36">
        <v>3.02</v>
      </c>
      <c r="H1702" s="36">
        <v>0</v>
      </c>
      <c r="I1702" s="36">
        <v>1.51</v>
      </c>
    </row>
    <row r="1703" spans="5:9">
      <c r="E1703" s="35">
        <v>46041</v>
      </c>
      <c r="F1703" s="35">
        <v>46169</v>
      </c>
      <c r="G1703" s="36">
        <v>3.02</v>
      </c>
      <c r="H1703" s="36">
        <v>0</v>
      </c>
      <c r="I1703" s="36">
        <v>1.51</v>
      </c>
    </row>
    <row r="1704" spans="5:9">
      <c r="E1704" s="35">
        <v>46042</v>
      </c>
      <c r="F1704" s="35">
        <v>46169</v>
      </c>
      <c r="G1704" s="36">
        <v>3.02</v>
      </c>
      <c r="H1704" s="36">
        <v>0</v>
      </c>
      <c r="I1704" s="36">
        <v>1.51</v>
      </c>
    </row>
    <row r="1705" spans="5:9">
      <c r="E1705" s="35">
        <v>46043</v>
      </c>
      <c r="F1705" s="35">
        <v>46169</v>
      </c>
      <c r="G1705" s="36">
        <v>3.02</v>
      </c>
      <c r="H1705" s="36">
        <v>0</v>
      </c>
      <c r="I1705" s="36">
        <v>1.51</v>
      </c>
    </row>
    <row r="1706" spans="5:9">
      <c r="E1706" s="35">
        <v>46044</v>
      </c>
      <c r="F1706" s="35">
        <v>46169</v>
      </c>
      <c r="G1706" s="36">
        <v>3.02</v>
      </c>
      <c r="H1706" s="36">
        <v>0</v>
      </c>
      <c r="I1706" s="36">
        <v>1.51</v>
      </c>
    </row>
    <row r="1707" spans="5:9">
      <c r="E1707" s="35">
        <v>46045</v>
      </c>
      <c r="F1707" s="35">
        <v>46169</v>
      </c>
      <c r="G1707" s="36">
        <v>3.02</v>
      </c>
      <c r="H1707" s="36">
        <v>0</v>
      </c>
      <c r="I1707" s="36">
        <v>1.51</v>
      </c>
    </row>
    <row r="1708" spans="5:9">
      <c r="E1708" s="35">
        <v>46046</v>
      </c>
      <c r="F1708" s="35">
        <v>46169</v>
      </c>
      <c r="G1708" s="36">
        <v>3.02</v>
      </c>
      <c r="H1708" s="36">
        <v>0</v>
      </c>
      <c r="I1708" s="36">
        <v>1.51</v>
      </c>
    </row>
    <row r="1709" spans="5:9">
      <c r="E1709" s="35">
        <v>46047</v>
      </c>
      <c r="F1709" s="35">
        <v>46169</v>
      </c>
      <c r="G1709" s="36">
        <v>3.02</v>
      </c>
      <c r="H1709" s="36">
        <v>0</v>
      </c>
      <c r="I1709" s="36">
        <v>1.51</v>
      </c>
    </row>
    <row r="1710" spans="5:9">
      <c r="E1710" s="35">
        <v>46048</v>
      </c>
      <c r="F1710" s="35">
        <v>46169</v>
      </c>
      <c r="G1710" s="36">
        <v>3.02</v>
      </c>
      <c r="H1710" s="36">
        <v>0</v>
      </c>
      <c r="I1710" s="36">
        <v>1.51</v>
      </c>
    </row>
    <row r="1711" spans="5:9">
      <c r="E1711" s="35">
        <v>46049</v>
      </c>
      <c r="F1711" s="35">
        <v>46169</v>
      </c>
      <c r="G1711" s="36">
        <v>3.02</v>
      </c>
      <c r="H1711" s="36">
        <v>0</v>
      </c>
      <c r="I1711" s="36">
        <v>1.51</v>
      </c>
    </row>
    <row r="1712" spans="5:9">
      <c r="E1712" s="35">
        <v>46050</v>
      </c>
      <c r="F1712" s="35">
        <v>46169</v>
      </c>
      <c r="G1712" s="36">
        <v>3.02</v>
      </c>
      <c r="H1712" s="36">
        <v>0</v>
      </c>
      <c r="I1712" s="36">
        <v>1.51</v>
      </c>
    </row>
    <row r="1713" spans="5:9">
      <c r="E1713" s="35">
        <v>46051</v>
      </c>
      <c r="F1713" s="35">
        <v>46169</v>
      </c>
      <c r="G1713" s="36">
        <v>3.02</v>
      </c>
      <c r="H1713" s="36">
        <v>0</v>
      </c>
      <c r="I1713" s="36">
        <v>1.51</v>
      </c>
    </row>
    <row r="1714" spans="5:9">
      <c r="E1714" s="35">
        <v>46052</v>
      </c>
      <c r="F1714" s="35">
        <v>46169</v>
      </c>
      <c r="G1714" s="36">
        <v>3.02</v>
      </c>
      <c r="H1714" s="36">
        <v>0</v>
      </c>
      <c r="I1714" s="36">
        <v>1.51</v>
      </c>
    </row>
    <row r="1715" spans="5:9">
      <c r="E1715" s="35">
        <v>46053</v>
      </c>
      <c r="F1715" s="35">
        <v>46169</v>
      </c>
      <c r="G1715" s="36">
        <v>3.02</v>
      </c>
      <c r="H1715" s="36">
        <v>0</v>
      </c>
      <c r="I1715" s="36">
        <v>1.51</v>
      </c>
    </row>
    <row r="1716" spans="5:9">
      <c r="E1716" s="35">
        <v>46054</v>
      </c>
      <c r="F1716" s="35">
        <v>46169</v>
      </c>
      <c r="G1716" s="36">
        <v>3.02</v>
      </c>
      <c r="H1716" s="36">
        <v>0</v>
      </c>
      <c r="I1716" s="36">
        <v>1.51</v>
      </c>
    </row>
    <row r="1717" spans="5:9">
      <c r="E1717" s="35">
        <v>46055</v>
      </c>
      <c r="F1717" s="35">
        <v>46169</v>
      </c>
      <c r="G1717" s="36">
        <v>3.02</v>
      </c>
      <c r="H1717" s="36">
        <v>0</v>
      </c>
      <c r="I1717" s="36">
        <v>1.51</v>
      </c>
    </row>
    <row r="1718" spans="5:9">
      <c r="E1718" s="35">
        <v>46056</v>
      </c>
      <c r="F1718" s="35">
        <v>46169</v>
      </c>
      <c r="G1718" s="36">
        <v>3.02</v>
      </c>
      <c r="H1718" s="36">
        <v>0</v>
      </c>
      <c r="I1718" s="36">
        <v>1.51</v>
      </c>
    </row>
    <row r="1719" spans="5:9">
      <c r="E1719" s="35">
        <v>46057</v>
      </c>
      <c r="F1719" s="35">
        <v>46169</v>
      </c>
      <c r="G1719" s="36">
        <v>3.02</v>
      </c>
      <c r="H1719" s="36">
        <v>0</v>
      </c>
      <c r="I1719" s="36">
        <v>1.51</v>
      </c>
    </row>
    <row r="1720" spans="5:9">
      <c r="E1720" s="35">
        <v>46058</v>
      </c>
      <c r="F1720" s="35">
        <v>46169</v>
      </c>
      <c r="G1720" s="36">
        <v>3.02</v>
      </c>
      <c r="H1720" s="36">
        <v>0</v>
      </c>
      <c r="I1720" s="36">
        <v>1.51</v>
      </c>
    </row>
    <row r="1721" spans="5:9">
      <c r="E1721" s="35">
        <v>46059</v>
      </c>
      <c r="F1721" s="35">
        <v>46169</v>
      </c>
      <c r="G1721" s="36">
        <v>3.02</v>
      </c>
      <c r="H1721" s="36">
        <v>0</v>
      </c>
      <c r="I1721" s="36">
        <v>1.51</v>
      </c>
    </row>
    <row r="1722" spans="5:9">
      <c r="E1722" s="35">
        <v>46060</v>
      </c>
      <c r="F1722" s="35">
        <v>46169</v>
      </c>
      <c r="G1722" s="36">
        <v>3.02</v>
      </c>
      <c r="H1722" s="36">
        <v>0</v>
      </c>
      <c r="I1722" s="36">
        <v>1.51</v>
      </c>
    </row>
    <row r="1723" spans="5:9">
      <c r="E1723" s="35">
        <v>46061</v>
      </c>
      <c r="F1723" s="35">
        <v>46169</v>
      </c>
      <c r="G1723" s="36">
        <v>3.02</v>
      </c>
      <c r="H1723" s="36">
        <v>0</v>
      </c>
      <c r="I1723" s="36">
        <v>1.51</v>
      </c>
    </row>
    <row r="1724" spans="5:9">
      <c r="E1724" s="35">
        <v>46062</v>
      </c>
      <c r="F1724" s="35">
        <v>46169</v>
      </c>
      <c r="G1724" s="36">
        <v>3.02</v>
      </c>
      <c r="H1724" s="36">
        <v>0</v>
      </c>
      <c r="I1724" s="36">
        <v>1.51</v>
      </c>
    </row>
    <row r="1725" spans="5:9">
      <c r="E1725" s="35">
        <v>46063</v>
      </c>
      <c r="F1725" s="35">
        <v>46169</v>
      </c>
      <c r="G1725" s="36">
        <v>3.02</v>
      </c>
      <c r="H1725" s="36">
        <v>0</v>
      </c>
      <c r="I1725" s="36">
        <v>1.51</v>
      </c>
    </row>
    <row r="1726" spans="5:9">
      <c r="E1726" s="35">
        <v>46064</v>
      </c>
      <c r="F1726" s="35">
        <v>46169</v>
      </c>
      <c r="G1726" s="36">
        <v>3.02</v>
      </c>
      <c r="H1726" s="36">
        <v>0</v>
      </c>
      <c r="I1726" s="36">
        <v>1.51</v>
      </c>
    </row>
    <row r="1727" spans="5:9">
      <c r="E1727" s="35">
        <v>46065</v>
      </c>
      <c r="F1727" s="35">
        <v>46169</v>
      </c>
      <c r="G1727" s="36">
        <v>3.02</v>
      </c>
      <c r="H1727" s="36">
        <v>0</v>
      </c>
      <c r="I1727" s="36">
        <v>1.51</v>
      </c>
    </row>
    <row r="1728" spans="5:9">
      <c r="E1728" s="35">
        <v>46066</v>
      </c>
      <c r="F1728" s="35">
        <v>46169</v>
      </c>
      <c r="G1728" s="36">
        <v>3.02</v>
      </c>
      <c r="H1728" s="36">
        <v>0</v>
      </c>
      <c r="I1728" s="36">
        <v>1.51</v>
      </c>
    </row>
    <row r="1729" spans="5:9">
      <c r="E1729" s="35">
        <v>46067</v>
      </c>
      <c r="F1729" s="35">
        <v>46169</v>
      </c>
      <c r="G1729" s="36">
        <v>3.02</v>
      </c>
      <c r="H1729" s="36">
        <v>0</v>
      </c>
      <c r="I1729" s="36">
        <v>1.51</v>
      </c>
    </row>
    <row r="1730" spans="5:9">
      <c r="E1730" s="35">
        <v>46068</v>
      </c>
      <c r="F1730" s="35">
        <v>46169</v>
      </c>
      <c r="G1730" s="36">
        <v>3.02</v>
      </c>
      <c r="H1730" s="36">
        <v>0</v>
      </c>
      <c r="I1730" s="36">
        <v>1.51</v>
      </c>
    </row>
    <row r="1731" spans="5:9">
      <c r="E1731" s="35">
        <v>46069</v>
      </c>
      <c r="F1731" s="35">
        <v>46169</v>
      </c>
      <c r="G1731" s="36">
        <v>3.02</v>
      </c>
      <c r="H1731" s="36">
        <v>0</v>
      </c>
      <c r="I1731" s="36">
        <v>1.51</v>
      </c>
    </row>
    <row r="1732" spans="5:9">
      <c r="E1732" s="35">
        <v>46070</v>
      </c>
      <c r="F1732" s="35">
        <v>46169</v>
      </c>
      <c r="G1732" s="36">
        <v>3.02</v>
      </c>
      <c r="H1732" s="36">
        <v>0</v>
      </c>
      <c r="I1732" s="36">
        <v>1.51</v>
      </c>
    </row>
    <row r="1733" spans="5:9">
      <c r="E1733" s="35">
        <v>46071</v>
      </c>
      <c r="F1733" s="35">
        <v>46169</v>
      </c>
      <c r="G1733" s="36">
        <v>3.02</v>
      </c>
      <c r="H1733" s="36">
        <v>0</v>
      </c>
      <c r="I1733" s="36">
        <v>1.51</v>
      </c>
    </row>
    <row r="1734" spans="5:9">
      <c r="E1734" s="35">
        <v>46072</v>
      </c>
      <c r="F1734" s="35">
        <v>46169</v>
      </c>
      <c r="G1734" s="36">
        <v>3.02</v>
      </c>
      <c r="H1734" s="36">
        <v>0</v>
      </c>
      <c r="I1734" s="36">
        <v>1.51</v>
      </c>
    </row>
    <row r="1735" spans="5:9">
      <c r="E1735" s="35">
        <v>46073</v>
      </c>
      <c r="F1735" s="35">
        <v>46169</v>
      </c>
      <c r="G1735" s="36">
        <v>3.02</v>
      </c>
      <c r="H1735" s="36">
        <v>0</v>
      </c>
      <c r="I1735" s="36">
        <v>1.51</v>
      </c>
    </row>
    <row r="1736" spans="5:9">
      <c r="E1736" s="35">
        <v>46074</v>
      </c>
      <c r="F1736" s="35">
        <v>46169</v>
      </c>
      <c r="G1736" s="36">
        <v>3.02</v>
      </c>
      <c r="H1736" s="36">
        <v>0</v>
      </c>
      <c r="I1736" s="36">
        <v>1.51</v>
      </c>
    </row>
    <row r="1737" spans="5:9">
      <c r="E1737" s="35">
        <v>46075</v>
      </c>
      <c r="F1737" s="35">
        <v>46169</v>
      </c>
      <c r="G1737" s="36">
        <v>3.02</v>
      </c>
      <c r="H1737" s="36">
        <v>0</v>
      </c>
      <c r="I1737" s="36">
        <v>1.51</v>
      </c>
    </row>
    <row r="1738" spans="5:9">
      <c r="E1738" s="35">
        <v>46076</v>
      </c>
      <c r="F1738" s="35">
        <v>46169</v>
      </c>
      <c r="G1738" s="36">
        <v>3.02</v>
      </c>
      <c r="H1738" s="36">
        <v>0</v>
      </c>
      <c r="I1738" s="36">
        <v>1.51</v>
      </c>
    </row>
    <row r="1739" spans="5:9">
      <c r="E1739" s="35">
        <v>46077</v>
      </c>
      <c r="F1739" s="35">
        <v>46169</v>
      </c>
      <c r="G1739" s="36">
        <v>3.02</v>
      </c>
      <c r="H1739" s="36">
        <v>0</v>
      </c>
      <c r="I1739" s="36">
        <v>1.51</v>
      </c>
    </row>
    <row r="1740" spans="5:9">
      <c r="E1740" s="35">
        <v>46078</v>
      </c>
      <c r="F1740" s="35">
        <v>46169</v>
      </c>
      <c r="G1740" s="36">
        <v>3.02</v>
      </c>
      <c r="H1740" s="36">
        <v>0</v>
      </c>
      <c r="I1740" s="36">
        <v>1.51</v>
      </c>
    </row>
    <row r="1741" spans="5:9">
      <c r="E1741" s="35">
        <v>46079</v>
      </c>
      <c r="F1741" s="35">
        <v>46169</v>
      </c>
      <c r="G1741" s="36">
        <v>3.02</v>
      </c>
      <c r="H1741" s="36">
        <v>0</v>
      </c>
      <c r="I1741" s="36">
        <v>1.51</v>
      </c>
    </row>
    <row r="1742" spans="5:9">
      <c r="E1742" s="35">
        <v>46080</v>
      </c>
      <c r="F1742" s="35">
        <v>46169</v>
      </c>
      <c r="G1742" s="36">
        <v>3.02</v>
      </c>
      <c r="H1742" s="36">
        <v>0</v>
      </c>
      <c r="I1742" s="36">
        <v>1.51</v>
      </c>
    </row>
    <row r="1743" spans="5:9">
      <c r="E1743" s="35">
        <v>46081</v>
      </c>
      <c r="F1743" s="35">
        <v>46169</v>
      </c>
      <c r="G1743" s="36">
        <v>3.02</v>
      </c>
      <c r="H1743" s="36">
        <v>0</v>
      </c>
      <c r="I1743" s="36">
        <v>1.51</v>
      </c>
    </row>
    <row r="1744" spans="5:9">
      <c r="E1744" s="35">
        <v>46082</v>
      </c>
      <c r="F1744" s="35">
        <v>46169</v>
      </c>
      <c r="G1744" s="36">
        <v>3.02</v>
      </c>
      <c r="H1744" s="36">
        <v>0</v>
      </c>
      <c r="I1744" s="36">
        <v>1.51</v>
      </c>
    </row>
    <row r="1745" spans="5:9">
      <c r="E1745" s="35">
        <v>46083</v>
      </c>
      <c r="F1745" s="35">
        <v>46169</v>
      </c>
      <c r="G1745" s="36">
        <v>3.02</v>
      </c>
      <c r="H1745" s="36">
        <v>0</v>
      </c>
      <c r="I1745" s="36">
        <v>1.51</v>
      </c>
    </row>
    <row r="1746" spans="5:9">
      <c r="E1746" s="35">
        <v>46084</v>
      </c>
      <c r="F1746" s="35">
        <v>46169</v>
      </c>
      <c r="G1746" s="36">
        <v>3.02</v>
      </c>
      <c r="H1746" s="36">
        <v>0</v>
      </c>
      <c r="I1746" s="36">
        <v>1.51</v>
      </c>
    </row>
    <row r="1747" spans="5:9">
      <c r="E1747" s="35">
        <v>46085</v>
      </c>
      <c r="F1747" s="35">
        <v>46169</v>
      </c>
      <c r="G1747" s="36">
        <v>3.02</v>
      </c>
      <c r="H1747" s="36">
        <v>0</v>
      </c>
      <c r="I1747" s="36">
        <v>1.51</v>
      </c>
    </row>
    <row r="1748" spans="5:9">
      <c r="E1748" s="35">
        <v>46086</v>
      </c>
      <c r="F1748" s="35">
        <v>46169</v>
      </c>
      <c r="G1748" s="36">
        <v>3.02</v>
      </c>
      <c r="H1748" s="36">
        <v>0</v>
      </c>
      <c r="I1748" s="36">
        <v>1.51</v>
      </c>
    </row>
    <row r="1749" spans="5:9">
      <c r="E1749" s="35">
        <v>46087</v>
      </c>
      <c r="F1749" s="35">
        <v>46169</v>
      </c>
      <c r="G1749" s="36">
        <v>3.02</v>
      </c>
      <c r="H1749" s="36">
        <v>0</v>
      </c>
      <c r="I1749" s="36">
        <v>1.51</v>
      </c>
    </row>
    <row r="1750" spans="5:9">
      <c r="E1750" s="35">
        <v>46088</v>
      </c>
      <c r="F1750" s="35">
        <v>46169</v>
      </c>
      <c r="G1750" s="36">
        <v>3.02</v>
      </c>
      <c r="H1750" s="36">
        <v>0</v>
      </c>
      <c r="I1750" s="36">
        <v>1.51</v>
      </c>
    </row>
    <row r="1751" spans="5:9">
      <c r="E1751" s="35">
        <v>46089</v>
      </c>
      <c r="F1751" s="35">
        <v>46169</v>
      </c>
      <c r="G1751" s="36">
        <v>3.02</v>
      </c>
      <c r="H1751" s="36">
        <v>0</v>
      </c>
      <c r="I1751" s="36">
        <v>1.51</v>
      </c>
    </row>
    <row r="1752" spans="5:9">
      <c r="E1752" s="35">
        <v>46090</v>
      </c>
      <c r="F1752" s="35">
        <v>46169</v>
      </c>
      <c r="G1752" s="36">
        <v>3.02</v>
      </c>
      <c r="H1752" s="36">
        <v>0</v>
      </c>
      <c r="I1752" s="36">
        <v>1.51</v>
      </c>
    </row>
    <row r="1753" spans="5:9">
      <c r="E1753" s="35">
        <v>46091</v>
      </c>
      <c r="F1753" s="35">
        <v>46169</v>
      </c>
      <c r="G1753" s="36">
        <v>3.02</v>
      </c>
      <c r="H1753" s="36">
        <v>0</v>
      </c>
      <c r="I1753" s="36">
        <v>1.51</v>
      </c>
    </row>
    <row r="1754" spans="5:9">
      <c r="E1754" s="35">
        <v>46092</v>
      </c>
      <c r="F1754" s="35">
        <v>46169</v>
      </c>
      <c r="G1754" s="36">
        <v>3.02</v>
      </c>
      <c r="H1754" s="36">
        <v>0</v>
      </c>
      <c r="I1754" s="36">
        <v>1.51</v>
      </c>
    </row>
    <row r="1755" spans="5:9">
      <c r="E1755" s="35">
        <v>46093</v>
      </c>
      <c r="F1755" s="35">
        <v>46169</v>
      </c>
      <c r="G1755" s="36">
        <v>3.02</v>
      </c>
      <c r="H1755" s="36">
        <v>0</v>
      </c>
      <c r="I1755" s="36">
        <v>1.51</v>
      </c>
    </row>
    <row r="1756" spans="5:9">
      <c r="E1756" s="35">
        <v>46094</v>
      </c>
      <c r="F1756" s="35">
        <v>46169</v>
      </c>
      <c r="G1756" s="36">
        <v>3.02</v>
      </c>
      <c r="H1756" s="36">
        <v>0</v>
      </c>
      <c r="I1756" s="36">
        <v>1.51</v>
      </c>
    </row>
    <row r="1757" spans="5:9">
      <c r="E1757" s="35">
        <v>46095</v>
      </c>
      <c r="F1757" s="35">
        <v>46169</v>
      </c>
      <c r="G1757" s="36">
        <v>3.02</v>
      </c>
      <c r="H1757" s="36">
        <v>0</v>
      </c>
      <c r="I1757" s="36">
        <v>1.51</v>
      </c>
    </row>
    <row r="1758" spans="5:9">
      <c r="E1758" s="35">
        <v>46096</v>
      </c>
      <c r="F1758" s="35">
        <v>46169</v>
      </c>
      <c r="G1758" s="36">
        <v>3.02</v>
      </c>
      <c r="H1758" s="36">
        <v>0</v>
      </c>
      <c r="I1758" s="36">
        <v>1.51</v>
      </c>
    </row>
    <row r="1759" spans="5:9">
      <c r="E1759" s="35">
        <v>46097</v>
      </c>
      <c r="F1759" s="35">
        <v>46169</v>
      </c>
      <c r="G1759" s="36">
        <v>3.02</v>
      </c>
      <c r="H1759" s="36">
        <v>0</v>
      </c>
      <c r="I1759" s="36">
        <v>1.51</v>
      </c>
    </row>
    <row r="1760" spans="5:9">
      <c r="E1760" s="35">
        <v>46098</v>
      </c>
      <c r="F1760" s="35">
        <v>46169</v>
      </c>
      <c r="G1760" s="36">
        <v>3.02</v>
      </c>
      <c r="H1760" s="36">
        <v>0</v>
      </c>
      <c r="I1760" s="36">
        <v>1.51</v>
      </c>
    </row>
    <row r="1761" spans="5:9">
      <c r="E1761" s="35">
        <v>46099</v>
      </c>
      <c r="F1761" s="35">
        <v>46169</v>
      </c>
      <c r="G1761" s="36">
        <v>3.02</v>
      </c>
      <c r="H1761" s="36">
        <v>0</v>
      </c>
      <c r="I1761" s="36">
        <v>1.51</v>
      </c>
    </row>
    <row r="1762" spans="5:9">
      <c r="E1762" s="35">
        <v>46100</v>
      </c>
      <c r="F1762" s="35">
        <v>46169</v>
      </c>
      <c r="G1762" s="36">
        <v>3.02</v>
      </c>
      <c r="H1762" s="36">
        <v>0</v>
      </c>
      <c r="I1762" s="36">
        <v>1.51</v>
      </c>
    </row>
    <row r="1763" spans="5:9">
      <c r="E1763" s="35">
        <v>46101</v>
      </c>
      <c r="F1763" s="35">
        <v>46169</v>
      </c>
      <c r="G1763" s="36">
        <v>3.02</v>
      </c>
      <c r="H1763" s="36">
        <v>0</v>
      </c>
      <c r="I1763" s="36">
        <v>1.51</v>
      </c>
    </row>
    <row r="1764" spans="5:9">
      <c r="E1764" s="35">
        <v>46102</v>
      </c>
      <c r="F1764" s="35">
        <v>46169</v>
      </c>
      <c r="G1764" s="36">
        <v>3.02</v>
      </c>
      <c r="H1764" s="36">
        <v>0</v>
      </c>
      <c r="I1764" s="36">
        <v>1.51</v>
      </c>
    </row>
    <row r="1765" spans="5:9">
      <c r="E1765" s="35">
        <v>46103</v>
      </c>
      <c r="F1765" s="35">
        <v>46169</v>
      </c>
      <c r="G1765" s="36">
        <v>3.02</v>
      </c>
      <c r="H1765" s="36">
        <v>0</v>
      </c>
      <c r="I1765" s="36">
        <v>1.51</v>
      </c>
    </row>
    <row r="1766" spans="5:9">
      <c r="E1766" s="35">
        <v>46104</v>
      </c>
      <c r="F1766" s="35">
        <v>46169</v>
      </c>
      <c r="G1766" s="36">
        <v>3.02</v>
      </c>
      <c r="H1766" s="36">
        <v>0</v>
      </c>
      <c r="I1766" s="36">
        <v>1.51</v>
      </c>
    </row>
    <row r="1767" spans="5:9">
      <c r="E1767" s="35">
        <v>46105</v>
      </c>
      <c r="F1767" s="35">
        <v>46169</v>
      </c>
      <c r="G1767" s="36">
        <v>3.02</v>
      </c>
      <c r="H1767" s="36">
        <v>0</v>
      </c>
      <c r="I1767" s="36">
        <v>1.51</v>
      </c>
    </row>
    <row r="1768" spans="5:9">
      <c r="E1768" s="35">
        <v>46106</v>
      </c>
      <c r="F1768" s="35">
        <v>46169</v>
      </c>
      <c r="G1768" s="36">
        <v>3.02</v>
      </c>
      <c r="H1768" s="36">
        <v>0</v>
      </c>
      <c r="I1768" s="36">
        <v>1.51</v>
      </c>
    </row>
    <row r="1769" spans="5:9">
      <c r="E1769" s="35">
        <v>46107</v>
      </c>
      <c r="F1769" s="35">
        <v>46169</v>
      </c>
      <c r="G1769" s="36">
        <v>3.02</v>
      </c>
      <c r="H1769" s="36">
        <v>0</v>
      </c>
      <c r="I1769" s="36">
        <v>1.51</v>
      </c>
    </row>
    <row r="1770" spans="5:9">
      <c r="E1770" s="35">
        <v>46108</v>
      </c>
      <c r="F1770" s="35">
        <v>46169</v>
      </c>
      <c r="G1770" s="36">
        <v>3.02</v>
      </c>
      <c r="H1770" s="36">
        <v>0</v>
      </c>
      <c r="I1770" s="36">
        <v>1.51</v>
      </c>
    </row>
    <row r="1771" spans="5:9">
      <c r="E1771" s="35">
        <v>46109</v>
      </c>
      <c r="F1771" s="35">
        <v>46169</v>
      </c>
      <c r="G1771" s="36">
        <v>3.02</v>
      </c>
      <c r="H1771" s="36">
        <v>0</v>
      </c>
      <c r="I1771" s="36">
        <v>1.51</v>
      </c>
    </row>
    <row r="1772" spans="5:9">
      <c r="E1772" s="35">
        <v>46110</v>
      </c>
      <c r="F1772" s="35">
        <v>46169</v>
      </c>
      <c r="G1772" s="36">
        <v>3.02</v>
      </c>
      <c r="H1772" s="36">
        <v>0</v>
      </c>
      <c r="I1772" s="36">
        <v>1.51</v>
      </c>
    </row>
    <row r="1773" spans="5:9">
      <c r="E1773" s="35">
        <v>46111</v>
      </c>
      <c r="F1773" s="35">
        <v>46169</v>
      </c>
      <c r="G1773" s="36">
        <v>3.02</v>
      </c>
      <c r="H1773" s="36">
        <v>0</v>
      </c>
      <c r="I1773" s="36">
        <v>1.51</v>
      </c>
    </row>
    <row r="1774" spans="5:9">
      <c r="E1774" s="35">
        <v>46112</v>
      </c>
      <c r="F1774" s="35">
        <v>46169</v>
      </c>
      <c r="G1774" s="36">
        <v>3.02</v>
      </c>
      <c r="H1774" s="36">
        <v>0</v>
      </c>
      <c r="I1774" s="36">
        <v>1.51</v>
      </c>
    </row>
    <row r="1775" spans="5:9">
      <c r="E1775" s="35">
        <v>46113</v>
      </c>
      <c r="F1775" s="35">
        <v>46169</v>
      </c>
      <c r="G1775" s="36">
        <v>3.02</v>
      </c>
      <c r="H1775" s="36">
        <v>0</v>
      </c>
      <c r="I1775" s="36">
        <v>1.51</v>
      </c>
    </row>
    <row r="1776" spans="5:9">
      <c r="E1776" s="35">
        <v>46114</v>
      </c>
      <c r="F1776" s="35">
        <v>46169</v>
      </c>
      <c r="G1776" s="36">
        <v>3.02</v>
      </c>
      <c r="H1776" s="36">
        <v>0</v>
      </c>
      <c r="I1776" s="36">
        <v>1.51</v>
      </c>
    </row>
    <row r="1777" spans="5:9">
      <c r="E1777" s="35">
        <v>46115</v>
      </c>
      <c r="F1777" s="35">
        <v>46169</v>
      </c>
      <c r="G1777" s="36">
        <v>3.02</v>
      </c>
      <c r="H1777" s="36">
        <v>0</v>
      </c>
      <c r="I1777" s="36">
        <v>1.51</v>
      </c>
    </row>
    <row r="1778" spans="5:9">
      <c r="E1778" s="35">
        <v>46116</v>
      </c>
      <c r="F1778" s="35">
        <v>46169</v>
      </c>
      <c r="G1778" s="36">
        <v>3.02</v>
      </c>
      <c r="H1778" s="36">
        <v>0</v>
      </c>
      <c r="I1778" s="36">
        <v>1.51</v>
      </c>
    </row>
    <row r="1779" spans="5:9">
      <c r="E1779" s="35">
        <v>46117</v>
      </c>
      <c r="F1779" s="35">
        <v>46169</v>
      </c>
      <c r="G1779" s="36">
        <v>3.02</v>
      </c>
      <c r="H1779" s="36">
        <v>0</v>
      </c>
      <c r="I1779" s="36">
        <v>1.51</v>
      </c>
    </row>
    <row r="1780" spans="5:9">
      <c r="E1780" s="35">
        <v>46118</v>
      </c>
      <c r="F1780" s="35">
        <v>46169</v>
      </c>
      <c r="G1780" s="36">
        <v>3.02</v>
      </c>
      <c r="H1780" s="36">
        <v>0</v>
      </c>
      <c r="I1780" s="36">
        <v>1.51</v>
      </c>
    </row>
    <row r="1781" spans="5:9">
      <c r="E1781" s="35">
        <v>46119</v>
      </c>
      <c r="F1781" s="35">
        <v>46169</v>
      </c>
      <c r="G1781" s="36">
        <v>3.02</v>
      </c>
      <c r="H1781" s="36">
        <v>0</v>
      </c>
      <c r="I1781" s="36">
        <v>1.51</v>
      </c>
    </row>
    <row r="1782" spans="5:9">
      <c r="E1782" s="35">
        <v>46120</v>
      </c>
      <c r="F1782" s="35">
        <v>46169</v>
      </c>
      <c r="G1782" s="36">
        <v>3.02</v>
      </c>
      <c r="H1782" s="36">
        <v>0</v>
      </c>
      <c r="I1782" s="36">
        <v>1.51</v>
      </c>
    </row>
    <row r="1783" spans="5:9">
      <c r="E1783" s="35">
        <v>46121</v>
      </c>
      <c r="F1783" s="35">
        <v>46169</v>
      </c>
      <c r="G1783" s="36">
        <v>3.02</v>
      </c>
      <c r="H1783" s="36">
        <v>0</v>
      </c>
      <c r="I1783" s="36">
        <v>1.51</v>
      </c>
    </row>
    <row r="1784" spans="5:9">
      <c r="E1784" s="35">
        <v>46122</v>
      </c>
      <c r="F1784" s="35">
        <v>46169</v>
      </c>
      <c r="G1784" s="36">
        <v>3.02</v>
      </c>
      <c r="H1784" s="36">
        <v>0</v>
      </c>
      <c r="I1784" s="36">
        <v>1.51</v>
      </c>
    </row>
    <row r="1785" spans="5:9">
      <c r="E1785" s="35">
        <v>46123</v>
      </c>
      <c r="F1785" s="35">
        <v>46169</v>
      </c>
      <c r="G1785" s="36">
        <v>3.02</v>
      </c>
      <c r="H1785" s="36">
        <v>0</v>
      </c>
      <c r="I1785" s="36">
        <v>1.51</v>
      </c>
    </row>
    <row r="1786" spans="5:9">
      <c r="E1786" s="35">
        <v>46124</v>
      </c>
      <c r="F1786" s="35">
        <v>46169</v>
      </c>
      <c r="G1786" s="36">
        <v>3.02</v>
      </c>
      <c r="H1786" s="36">
        <v>0</v>
      </c>
      <c r="I1786" s="36">
        <v>1.51</v>
      </c>
    </row>
    <row r="1787" spans="5:9">
      <c r="E1787" s="35">
        <v>46125</v>
      </c>
      <c r="F1787" s="35">
        <v>46169</v>
      </c>
      <c r="G1787" s="36">
        <v>3.02</v>
      </c>
      <c r="H1787" s="36">
        <v>0</v>
      </c>
      <c r="I1787" s="36">
        <v>1.51</v>
      </c>
    </row>
    <row r="1788" spans="5:9">
      <c r="E1788" s="35">
        <v>46126</v>
      </c>
      <c r="F1788" s="35">
        <v>46169</v>
      </c>
      <c r="G1788" s="36">
        <v>3.02</v>
      </c>
      <c r="H1788" s="36">
        <v>0</v>
      </c>
      <c r="I1788" s="36">
        <v>1.51</v>
      </c>
    </row>
    <row r="1789" spans="5:9">
      <c r="E1789" s="35">
        <v>46127</v>
      </c>
      <c r="F1789" s="35">
        <v>46169</v>
      </c>
      <c r="G1789" s="36">
        <v>3.02</v>
      </c>
      <c r="H1789" s="36">
        <v>0</v>
      </c>
      <c r="I1789" s="36">
        <v>1.51</v>
      </c>
    </row>
    <row r="1790" spans="5:9">
      <c r="E1790" s="35">
        <v>46128</v>
      </c>
      <c r="F1790" s="35">
        <v>46169</v>
      </c>
      <c r="G1790" s="36">
        <v>3.02</v>
      </c>
      <c r="H1790" s="36">
        <v>0</v>
      </c>
      <c r="I1790" s="36">
        <v>1.51</v>
      </c>
    </row>
    <row r="1791" spans="5:9">
      <c r="E1791" s="35">
        <v>46129</v>
      </c>
      <c r="F1791" s="35">
        <v>46169</v>
      </c>
      <c r="G1791" s="36">
        <v>3.02</v>
      </c>
      <c r="H1791" s="36">
        <v>0</v>
      </c>
      <c r="I1791" s="36">
        <v>1.51</v>
      </c>
    </row>
    <row r="1792" spans="5:9">
      <c r="E1792" s="35">
        <v>46130</v>
      </c>
      <c r="F1792" s="35">
        <v>46169</v>
      </c>
      <c r="G1792" s="36">
        <v>3.02</v>
      </c>
      <c r="H1792" s="36">
        <v>0</v>
      </c>
      <c r="I1792" s="36">
        <v>1.51</v>
      </c>
    </row>
    <row r="1793" spans="5:9">
      <c r="E1793" s="35">
        <v>46131</v>
      </c>
      <c r="F1793" s="35">
        <v>46169</v>
      </c>
      <c r="G1793" s="36">
        <v>3.02</v>
      </c>
      <c r="H1793" s="36">
        <v>0</v>
      </c>
      <c r="I1793" s="36">
        <v>1.51</v>
      </c>
    </row>
    <row r="1794" spans="5:9">
      <c r="E1794" s="35">
        <v>46132</v>
      </c>
      <c r="F1794" s="35">
        <v>46169</v>
      </c>
      <c r="G1794" s="36">
        <v>3.02</v>
      </c>
      <c r="H1794" s="36">
        <v>0</v>
      </c>
      <c r="I1794" s="36">
        <v>1.51</v>
      </c>
    </row>
    <row r="1795" spans="5:9">
      <c r="E1795" s="35">
        <v>46133</v>
      </c>
      <c r="F1795" s="35">
        <v>46169</v>
      </c>
      <c r="G1795" s="36">
        <v>3.02</v>
      </c>
      <c r="H1795" s="36">
        <v>0</v>
      </c>
      <c r="I1795" s="36">
        <v>1.51</v>
      </c>
    </row>
    <row r="1796" spans="5:9">
      <c r="E1796" s="35">
        <v>46134</v>
      </c>
      <c r="F1796" s="35">
        <v>46169</v>
      </c>
      <c r="G1796" s="36">
        <v>3.02</v>
      </c>
      <c r="H1796" s="36">
        <v>0</v>
      </c>
      <c r="I1796" s="36">
        <v>1.51</v>
      </c>
    </row>
    <row r="1797" spans="5:9">
      <c r="E1797" s="35">
        <v>46135</v>
      </c>
      <c r="F1797" s="35">
        <v>46169</v>
      </c>
      <c r="G1797" s="36">
        <v>3.02</v>
      </c>
      <c r="H1797" s="36">
        <v>0</v>
      </c>
      <c r="I1797" s="36">
        <v>1.51</v>
      </c>
    </row>
    <row r="1798" spans="5:9">
      <c r="E1798" s="35">
        <v>46136</v>
      </c>
      <c r="F1798" s="35">
        <v>46169</v>
      </c>
      <c r="G1798" s="36">
        <v>3.02</v>
      </c>
      <c r="H1798" s="36">
        <v>0</v>
      </c>
      <c r="I1798" s="36">
        <v>1.51</v>
      </c>
    </row>
    <row r="1799" spans="5:9">
      <c r="E1799" s="35">
        <v>46137</v>
      </c>
      <c r="F1799" s="35">
        <v>46169</v>
      </c>
      <c r="G1799" s="36">
        <v>3.02</v>
      </c>
      <c r="H1799" s="36">
        <v>0</v>
      </c>
      <c r="I1799" s="36">
        <v>1.51</v>
      </c>
    </row>
    <row r="1800" spans="5:9">
      <c r="E1800" s="35">
        <v>46138</v>
      </c>
      <c r="F1800" s="35">
        <v>46169</v>
      </c>
      <c r="G1800" s="36">
        <v>3.02</v>
      </c>
      <c r="H1800" s="36">
        <v>0</v>
      </c>
      <c r="I1800" s="36">
        <v>1.51</v>
      </c>
    </row>
    <row r="1801" spans="5:9">
      <c r="E1801" s="35">
        <v>46139</v>
      </c>
      <c r="F1801" s="35">
        <v>46169</v>
      </c>
      <c r="G1801" s="36">
        <v>3.02</v>
      </c>
      <c r="H1801" s="36">
        <v>0</v>
      </c>
      <c r="I1801" s="36">
        <v>1.51</v>
      </c>
    </row>
    <row r="1802" spans="5:9">
      <c r="E1802" s="35">
        <v>46140</v>
      </c>
      <c r="F1802" s="35">
        <v>46169</v>
      </c>
      <c r="G1802" s="36">
        <v>3.02</v>
      </c>
      <c r="H1802" s="36">
        <v>0</v>
      </c>
      <c r="I1802" s="36">
        <v>1.51</v>
      </c>
    </row>
    <row r="1803" spans="5:9">
      <c r="E1803" s="35">
        <v>46141</v>
      </c>
      <c r="F1803" s="35">
        <v>46169</v>
      </c>
      <c r="G1803" s="36">
        <v>3.02</v>
      </c>
      <c r="H1803" s="36">
        <v>0</v>
      </c>
      <c r="I1803" s="36">
        <v>1.51</v>
      </c>
    </row>
    <row r="1804" spans="5:9">
      <c r="E1804" s="35">
        <v>46142</v>
      </c>
      <c r="F1804" s="35">
        <v>46169</v>
      </c>
      <c r="G1804" s="36">
        <v>3.02</v>
      </c>
      <c r="H1804" s="36">
        <v>0</v>
      </c>
      <c r="I1804" s="36">
        <v>1.51</v>
      </c>
    </row>
    <row r="1805" spans="5:9">
      <c r="E1805" s="35">
        <v>46143</v>
      </c>
      <c r="F1805" s="35">
        <v>46169</v>
      </c>
      <c r="G1805" s="36">
        <v>3.02</v>
      </c>
      <c r="H1805" s="36">
        <v>0</v>
      </c>
      <c r="I1805" s="36">
        <v>1.51</v>
      </c>
    </row>
    <row r="1806" spans="5:9">
      <c r="E1806" s="35">
        <v>46144</v>
      </c>
      <c r="F1806" s="35">
        <v>46169</v>
      </c>
      <c r="G1806" s="36">
        <v>3.02</v>
      </c>
      <c r="H1806" s="36">
        <v>0</v>
      </c>
      <c r="I1806" s="36">
        <v>1.51</v>
      </c>
    </row>
    <row r="1807" spans="5:9">
      <c r="E1807" s="35">
        <v>46145</v>
      </c>
      <c r="F1807" s="35">
        <v>46169</v>
      </c>
      <c r="G1807" s="36">
        <v>3.02</v>
      </c>
      <c r="H1807" s="36">
        <v>0</v>
      </c>
      <c r="I1807" s="36">
        <v>1.51</v>
      </c>
    </row>
    <row r="1808" spans="5:9">
      <c r="E1808" s="35">
        <v>46146</v>
      </c>
      <c r="F1808" s="35">
        <v>46169</v>
      </c>
      <c r="G1808" s="36">
        <v>3.02</v>
      </c>
      <c r="H1808" s="36">
        <v>0</v>
      </c>
      <c r="I1808" s="36">
        <v>1.51</v>
      </c>
    </row>
    <row r="1809" spans="5:9">
      <c r="E1809" s="35">
        <v>46147</v>
      </c>
      <c r="F1809" s="35">
        <v>46169</v>
      </c>
      <c r="G1809" s="36">
        <v>3.02</v>
      </c>
      <c r="H1809" s="36">
        <v>0</v>
      </c>
      <c r="I1809" s="36">
        <v>1.51</v>
      </c>
    </row>
    <row r="1810" spans="5:9">
      <c r="E1810" s="35">
        <v>46148</v>
      </c>
      <c r="F1810" s="35">
        <v>46169</v>
      </c>
      <c r="G1810" s="36">
        <v>3.02</v>
      </c>
      <c r="H1810" s="36">
        <v>0</v>
      </c>
      <c r="I1810" s="36">
        <v>1.51</v>
      </c>
    </row>
    <row r="1811" spans="5:9">
      <c r="E1811" s="35">
        <v>46149</v>
      </c>
      <c r="F1811" s="35">
        <v>46169</v>
      </c>
      <c r="G1811" s="36">
        <v>3.02</v>
      </c>
      <c r="H1811" s="36">
        <v>0</v>
      </c>
      <c r="I1811" s="36">
        <v>1.51</v>
      </c>
    </row>
    <row r="1812" spans="5:9">
      <c r="E1812" s="35">
        <v>46150</v>
      </c>
      <c r="F1812" s="35">
        <v>46169</v>
      </c>
      <c r="G1812" s="36">
        <v>3.02</v>
      </c>
      <c r="H1812" s="36">
        <v>0</v>
      </c>
      <c r="I1812" s="36">
        <v>1.51</v>
      </c>
    </row>
    <row r="1813" spans="5:9">
      <c r="E1813" s="35">
        <v>46151</v>
      </c>
      <c r="F1813" s="35">
        <v>46169</v>
      </c>
      <c r="G1813" s="36">
        <v>3.02</v>
      </c>
      <c r="H1813" s="36">
        <v>0</v>
      </c>
      <c r="I1813" s="36">
        <v>1.51</v>
      </c>
    </row>
    <row r="1814" spans="5:9">
      <c r="E1814" s="35">
        <v>46152</v>
      </c>
      <c r="F1814" s="35">
        <v>46169</v>
      </c>
      <c r="G1814" s="36">
        <v>3.02</v>
      </c>
      <c r="H1814" s="36">
        <v>0</v>
      </c>
      <c r="I1814" s="36">
        <v>1.51</v>
      </c>
    </row>
    <row r="1815" spans="5:9">
      <c r="E1815" s="35">
        <v>46153</v>
      </c>
      <c r="F1815" s="35">
        <v>46169</v>
      </c>
      <c r="G1815" s="36">
        <v>3.02</v>
      </c>
      <c r="H1815" s="36">
        <v>0</v>
      </c>
      <c r="I1815" s="36">
        <v>1.51</v>
      </c>
    </row>
    <row r="1816" spans="5:9">
      <c r="E1816" s="35">
        <v>46154</v>
      </c>
      <c r="F1816" s="35">
        <v>46169</v>
      </c>
      <c r="G1816" s="36">
        <v>3.02</v>
      </c>
      <c r="H1816" s="36">
        <v>0</v>
      </c>
      <c r="I1816" s="36">
        <v>1.51</v>
      </c>
    </row>
    <row r="1817" spans="5:9">
      <c r="E1817" s="35">
        <v>46155</v>
      </c>
      <c r="F1817" s="35">
        <v>46169</v>
      </c>
      <c r="G1817" s="36">
        <v>3.02</v>
      </c>
      <c r="H1817" s="36">
        <v>0</v>
      </c>
      <c r="I1817" s="36">
        <v>1.51</v>
      </c>
    </row>
    <row r="1818" spans="5:9">
      <c r="E1818" s="35">
        <v>46156</v>
      </c>
      <c r="F1818" s="35">
        <v>46169</v>
      </c>
      <c r="G1818" s="36">
        <v>3.02</v>
      </c>
      <c r="H1818" s="36">
        <v>0</v>
      </c>
      <c r="I1818" s="36">
        <v>1.51</v>
      </c>
    </row>
    <row r="1819" spans="5:9">
      <c r="E1819" s="35">
        <v>46157</v>
      </c>
      <c r="F1819" s="35">
        <v>46169</v>
      </c>
      <c r="G1819" s="36">
        <v>3.02</v>
      </c>
      <c r="H1819" s="36">
        <v>0</v>
      </c>
      <c r="I1819" s="36">
        <v>1.51</v>
      </c>
    </row>
    <row r="1820" spans="5:9">
      <c r="E1820" s="35">
        <v>46158</v>
      </c>
      <c r="F1820" s="35">
        <v>46169</v>
      </c>
      <c r="G1820" s="36">
        <v>3.02</v>
      </c>
      <c r="H1820" s="36">
        <v>0</v>
      </c>
      <c r="I1820" s="36">
        <v>1.51</v>
      </c>
    </row>
    <row r="1821" spans="5:9">
      <c r="E1821" s="35">
        <v>46159</v>
      </c>
      <c r="F1821" s="35">
        <v>46169</v>
      </c>
      <c r="G1821" s="36">
        <v>3.02</v>
      </c>
      <c r="H1821" s="36">
        <v>0</v>
      </c>
      <c r="I1821" s="36">
        <v>1.51</v>
      </c>
    </row>
    <row r="1822" spans="5:9">
      <c r="E1822" s="35">
        <v>46160</v>
      </c>
      <c r="F1822" s="35">
        <v>46169</v>
      </c>
      <c r="G1822" s="36">
        <v>3.02</v>
      </c>
      <c r="H1822" s="36">
        <v>0</v>
      </c>
      <c r="I1822" s="36">
        <v>1.51</v>
      </c>
    </row>
    <row r="1823" spans="5:9">
      <c r="E1823" s="35">
        <v>46161</v>
      </c>
      <c r="F1823" s="35">
        <v>46169</v>
      </c>
      <c r="G1823" s="36">
        <v>3.02</v>
      </c>
      <c r="H1823" s="36">
        <v>0</v>
      </c>
      <c r="I1823" s="36">
        <v>1.51</v>
      </c>
    </row>
    <row r="1824" spans="5:9">
      <c r="E1824" s="35">
        <v>46162</v>
      </c>
      <c r="F1824" s="35">
        <v>46169</v>
      </c>
      <c r="G1824" s="36">
        <v>3.02</v>
      </c>
      <c r="H1824" s="36">
        <v>0</v>
      </c>
      <c r="I1824" s="36">
        <v>1.51</v>
      </c>
    </row>
    <row r="1825" spans="5:9">
      <c r="E1825" s="35">
        <v>46163</v>
      </c>
      <c r="F1825" s="35">
        <v>46169</v>
      </c>
      <c r="G1825" s="36">
        <v>3.02</v>
      </c>
      <c r="H1825" s="36">
        <v>0</v>
      </c>
      <c r="I1825" s="36">
        <v>1.51</v>
      </c>
    </row>
    <row r="1826" spans="5:9">
      <c r="E1826" s="35">
        <v>46164</v>
      </c>
      <c r="F1826" s="35">
        <v>46169</v>
      </c>
      <c r="G1826" s="36">
        <v>3.02</v>
      </c>
      <c r="H1826" s="36">
        <v>0</v>
      </c>
      <c r="I1826" s="36">
        <v>1.51</v>
      </c>
    </row>
    <row r="1827" spans="5:9">
      <c r="E1827" s="35">
        <v>46165</v>
      </c>
      <c r="F1827" s="35">
        <v>46169</v>
      </c>
      <c r="G1827" s="36">
        <v>3.02</v>
      </c>
      <c r="H1827" s="36">
        <v>0</v>
      </c>
      <c r="I1827" s="36">
        <v>1.51</v>
      </c>
    </row>
    <row r="1828" spans="5:9">
      <c r="E1828" s="35">
        <v>46166</v>
      </c>
      <c r="F1828" s="35">
        <v>46169</v>
      </c>
      <c r="G1828" s="36">
        <v>3.02</v>
      </c>
      <c r="H1828" s="36">
        <v>0</v>
      </c>
      <c r="I1828" s="36">
        <v>1.51</v>
      </c>
    </row>
    <row r="1829" spans="5:9">
      <c r="E1829" s="35">
        <v>46167</v>
      </c>
      <c r="F1829" s="35">
        <v>46169</v>
      </c>
      <c r="G1829" s="36">
        <v>3.02</v>
      </c>
      <c r="H1829" s="36">
        <v>0</v>
      </c>
      <c r="I1829" s="36">
        <v>1.51</v>
      </c>
    </row>
    <row r="1830" spans="5:9">
      <c r="E1830" s="35">
        <v>46168</v>
      </c>
      <c r="F1830" s="35">
        <v>46169</v>
      </c>
      <c r="G1830" s="36">
        <v>3.02</v>
      </c>
      <c r="H1830" s="36">
        <v>0</v>
      </c>
      <c r="I1830" s="36">
        <v>1.51</v>
      </c>
    </row>
    <row r="1831" spans="5:9">
      <c r="E1831" s="35">
        <v>46169</v>
      </c>
      <c r="F1831" s="35">
        <v>46353</v>
      </c>
      <c r="G1831" s="36">
        <v>3.02</v>
      </c>
      <c r="H1831" s="36">
        <v>0</v>
      </c>
      <c r="I1831" s="36">
        <v>1.51</v>
      </c>
    </row>
    <row r="1832" spans="5:9">
      <c r="E1832" s="35">
        <v>46170</v>
      </c>
      <c r="F1832" s="35">
        <v>46353</v>
      </c>
      <c r="G1832" s="36">
        <v>3.02</v>
      </c>
      <c r="H1832" s="36">
        <v>0</v>
      </c>
      <c r="I1832" s="36">
        <v>1.51</v>
      </c>
    </row>
    <row r="1833" spans="5:9">
      <c r="E1833" s="35">
        <v>46171</v>
      </c>
      <c r="F1833" s="35">
        <v>46353</v>
      </c>
      <c r="G1833" s="36">
        <v>3.02</v>
      </c>
      <c r="H1833" s="36">
        <v>0</v>
      </c>
      <c r="I1833" s="36">
        <v>1.51</v>
      </c>
    </row>
    <row r="1834" spans="5:9">
      <c r="E1834" s="35">
        <v>46172</v>
      </c>
      <c r="F1834" s="35">
        <v>46353</v>
      </c>
      <c r="G1834" s="36">
        <v>3.02</v>
      </c>
      <c r="H1834" s="36">
        <v>0</v>
      </c>
      <c r="I1834" s="36">
        <v>1.51</v>
      </c>
    </row>
    <row r="1835" spans="5:9">
      <c r="E1835" s="35">
        <v>46173</v>
      </c>
      <c r="F1835" s="35">
        <v>46353</v>
      </c>
      <c r="G1835" s="36">
        <v>3.02</v>
      </c>
      <c r="H1835" s="36">
        <v>0</v>
      </c>
      <c r="I1835" s="36">
        <v>1.51</v>
      </c>
    </row>
    <row r="1836" spans="5:9">
      <c r="E1836" s="35">
        <v>46174</v>
      </c>
      <c r="F1836" s="35">
        <v>46353</v>
      </c>
      <c r="G1836" s="36">
        <v>3.02</v>
      </c>
      <c r="H1836" s="36">
        <v>0</v>
      </c>
      <c r="I1836" s="36">
        <v>1.51</v>
      </c>
    </row>
    <row r="1837" spans="5:9">
      <c r="E1837" s="35">
        <v>46175</v>
      </c>
      <c r="F1837" s="35">
        <v>46353</v>
      </c>
      <c r="G1837" s="36">
        <v>3.02</v>
      </c>
      <c r="H1837" s="36">
        <v>0</v>
      </c>
      <c r="I1837" s="36">
        <v>1.51</v>
      </c>
    </row>
    <row r="1838" spans="5:9">
      <c r="E1838" s="35">
        <v>46176</v>
      </c>
      <c r="F1838" s="35">
        <v>46353</v>
      </c>
      <c r="G1838" s="36">
        <v>3.02</v>
      </c>
      <c r="H1838" s="36">
        <v>0</v>
      </c>
      <c r="I1838" s="36">
        <v>1.51</v>
      </c>
    </row>
    <row r="1839" spans="5:9">
      <c r="E1839" s="35">
        <v>46177</v>
      </c>
      <c r="F1839" s="35">
        <v>46353</v>
      </c>
      <c r="G1839" s="36">
        <v>3.02</v>
      </c>
      <c r="H1839" s="36">
        <v>0</v>
      </c>
      <c r="I1839" s="36">
        <v>1.51</v>
      </c>
    </row>
    <row r="1840" spans="5:9">
      <c r="E1840" s="35">
        <v>46178</v>
      </c>
      <c r="F1840" s="35">
        <v>46353</v>
      </c>
      <c r="G1840" s="36">
        <v>3.02</v>
      </c>
      <c r="H1840" s="36">
        <v>0</v>
      </c>
      <c r="I1840" s="36">
        <v>1.51</v>
      </c>
    </row>
    <row r="1841" spans="5:9">
      <c r="E1841" s="35">
        <v>46179</v>
      </c>
      <c r="F1841" s="35">
        <v>46353</v>
      </c>
      <c r="G1841" s="36">
        <v>3.02</v>
      </c>
      <c r="H1841" s="36">
        <v>0</v>
      </c>
      <c r="I1841" s="36">
        <v>1.51</v>
      </c>
    </row>
    <row r="1842" spans="5:9">
      <c r="E1842" s="35">
        <v>46180</v>
      </c>
      <c r="F1842" s="35">
        <v>46353</v>
      </c>
      <c r="G1842" s="36">
        <v>3.02</v>
      </c>
      <c r="H1842" s="36">
        <v>0</v>
      </c>
      <c r="I1842" s="36">
        <v>1.51</v>
      </c>
    </row>
    <row r="1843" spans="5:9">
      <c r="E1843" s="35">
        <v>46181</v>
      </c>
      <c r="F1843" s="35">
        <v>46353</v>
      </c>
      <c r="G1843" s="36">
        <v>3.02</v>
      </c>
      <c r="H1843" s="36">
        <v>0</v>
      </c>
      <c r="I1843" s="36">
        <v>1.51</v>
      </c>
    </row>
    <row r="1844" spans="5:9">
      <c r="E1844" s="35">
        <v>46182</v>
      </c>
      <c r="F1844" s="35">
        <v>46353</v>
      </c>
      <c r="G1844" s="36">
        <v>3.02</v>
      </c>
      <c r="H1844" s="36">
        <v>0</v>
      </c>
      <c r="I1844" s="36">
        <v>1.51</v>
      </c>
    </row>
    <row r="1845" spans="5:9">
      <c r="E1845" s="35">
        <v>46183</v>
      </c>
      <c r="F1845" s="35">
        <v>46353</v>
      </c>
      <c r="G1845" s="36">
        <v>3.02</v>
      </c>
      <c r="H1845" s="36">
        <v>0</v>
      </c>
      <c r="I1845" s="36">
        <v>1.51</v>
      </c>
    </row>
    <row r="1846" spans="5:9">
      <c r="E1846" s="35">
        <v>46184</v>
      </c>
      <c r="F1846" s="35">
        <v>46353</v>
      </c>
      <c r="G1846" s="36">
        <v>3.02</v>
      </c>
      <c r="H1846" s="36">
        <v>0</v>
      </c>
      <c r="I1846" s="36">
        <v>1.51</v>
      </c>
    </row>
    <row r="1847" spans="5:9">
      <c r="E1847" s="35">
        <v>46185</v>
      </c>
      <c r="F1847" s="35">
        <v>46353</v>
      </c>
      <c r="G1847" s="36">
        <v>3.02</v>
      </c>
      <c r="H1847" s="36">
        <v>0</v>
      </c>
      <c r="I1847" s="36">
        <v>1.51</v>
      </c>
    </row>
    <row r="1848" spans="5:9">
      <c r="E1848" s="35">
        <v>46186</v>
      </c>
      <c r="F1848" s="35">
        <v>46353</v>
      </c>
      <c r="G1848" s="36">
        <v>3.02</v>
      </c>
      <c r="H1848" s="36">
        <v>0</v>
      </c>
      <c r="I1848" s="36">
        <v>1.51</v>
      </c>
    </row>
    <row r="1849" spans="5:9">
      <c r="E1849" s="35">
        <v>46187</v>
      </c>
      <c r="F1849" s="35">
        <v>46353</v>
      </c>
      <c r="G1849" s="36">
        <v>3.02</v>
      </c>
      <c r="H1849" s="36">
        <v>0</v>
      </c>
      <c r="I1849" s="36">
        <v>1.51</v>
      </c>
    </row>
    <row r="1850" spans="5:9">
      <c r="E1850" s="35">
        <v>46188</v>
      </c>
      <c r="F1850" s="35">
        <v>46353</v>
      </c>
      <c r="G1850" s="36">
        <v>3.02</v>
      </c>
      <c r="H1850" s="36">
        <v>0</v>
      </c>
      <c r="I1850" s="36">
        <v>1.51</v>
      </c>
    </row>
    <row r="1851" spans="5:9">
      <c r="E1851" s="35">
        <v>46189</v>
      </c>
      <c r="F1851" s="35">
        <v>46353</v>
      </c>
      <c r="G1851" s="36">
        <v>3.02</v>
      </c>
      <c r="H1851" s="36">
        <v>0</v>
      </c>
      <c r="I1851" s="36">
        <v>1.51</v>
      </c>
    </row>
    <row r="1852" spans="5:9">
      <c r="E1852" s="35">
        <v>46190</v>
      </c>
      <c r="F1852" s="35">
        <v>46353</v>
      </c>
      <c r="G1852" s="36">
        <v>3.02</v>
      </c>
      <c r="H1852" s="36">
        <v>0</v>
      </c>
      <c r="I1852" s="36">
        <v>1.51</v>
      </c>
    </row>
    <row r="1853" spans="5:9">
      <c r="E1853" s="35">
        <v>46191</v>
      </c>
      <c r="F1853" s="35">
        <v>46353</v>
      </c>
      <c r="G1853" s="36">
        <v>3.02</v>
      </c>
      <c r="H1853" s="36">
        <v>0</v>
      </c>
      <c r="I1853" s="36">
        <v>1.51</v>
      </c>
    </row>
    <row r="1854" spans="5:9">
      <c r="E1854" s="35">
        <v>46192</v>
      </c>
      <c r="F1854" s="35">
        <v>46353</v>
      </c>
      <c r="G1854" s="36">
        <v>3.02</v>
      </c>
      <c r="H1854" s="36">
        <v>0</v>
      </c>
      <c r="I1854" s="36">
        <v>1.51</v>
      </c>
    </row>
    <row r="1855" spans="5:9">
      <c r="E1855" s="35">
        <v>46193</v>
      </c>
      <c r="F1855" s="35">
        <v>46353</v>
      </c>
      <c r="G1855" s="36">
        <v>3.02</v>
      </c>
      <c r="H1855" s="36">
        <v>0</v>
      </c>
      <c r="I1855" s="36">
        <v>1.51</v>
      </c>
    </row>
    <row r="1856" spans="5:9">
      <c r="E1856" s="35">
        <v>46194</v>
      </c>
      <c r="F1856" s="35">
        <v>46353</v>
      </c>
      <c r="G1856" s="36">
        <v>3.02</v>
      </c>
      <c r="H1856" s="36">
        <v>0</v>
      </c>
      <c r="I1856" s="36">
        <v>1.51</v>
      </c>
    </row>
    <row r="1857" spans="5:9">
      <c r="E1857" s="35">
        <v>46195</v>
      </c>
      <c r="F1857" s="35">
        <v>46353</v>
      </c>
      <c r="G1857" s="36">
        <v>3.02</v>
      </c>
      <c r="H1857" s="36">
        <v>0</v>
      </c>
      <c r="I1857" s="36">
        <v>1.51</v>
      </c>
    </row>
    <row r="1858" spans="5:9">
      <c r="E1858" s="35">
        <v>46196</v>
      </c>
      <c r="F1858" s="35">
        <v>46353</v>
      </c>
      <c r="G1858" s="36">
        <v>3.02</v>
      </c>
      <c r="H1858" s="36">
        <v>0</v>
      </c>
      <c r="I1858" s="36">
        <v>1.51</v>
      </c>
    </row>
    <row r="1859" spans="5:9">
      <c r="E1859" s="35">
        <v>46197</v>
      </c>
      <c r="F1859" s="35">
        <v>46353</v>
      </c>
      <c r="G1859" s="36">
        <v>3.02</v>
      </c>
      <c r="H1859" s="36">
        <v>0</v>
      </c>
      <c r="I1859" s="36">
        <v>1.51</v>
      </c>
    </row>
    <row r="1860" spans="5:9">
      <c r="E1860" s="35">
        <v>46198</v>
      </c>
      <c r="F1860" s="35">
        <v>46353</v>
      </c>
      <c r="G1860" s="36">
        <v>3.02</v>
      </c>
      <c r="H1860" s="36">
        <v>0</v>
      </c>
      <c r="I1860" s="36">
        <v>1.51</v>
      </c>
    </row>
    <row r="1861" spans="5:9">
      <c r="E1861" s="35">
        <v>46199</v>
      </c>
      <c r="F1861" s="35">
        <v>46353</v>
      </c>
      <c r="G1861" s="36">
        <v>3.02</v>
      </c>
      <c r="H1861" s="36">
        <v>0</v>
      </c>
      <c r="I1861" s="36">
        <v>1.51</v>
      </c>
    </row>
    <row r="1862" spans="5:9">
      <c r="E1862" s="35">
        <v>46200</v>
      </c>
      <c r="F1862" s="35">
        <v>46353</v>
      </c>
      <c r="G1862" s="36">
        <v>3.02</v>
      </c>
      <c r="H1862" s="36">
        <v>0</v>
      </c>
      <c r="I1862" s="36">
        <v>1.51</v>
      </c>
    </row>
    <row r="1863" spans="5:9">
      <c r="E1863" s="35">
        <v>46201</v>
      </c>
      <c r="F1863" s="35">
        <v>46353</v>
      </c>
      <c r="G1863" s="36">
        <v>3.02</v>
      </c>
      <c r="H1863" s="36">
        <v>0</v>
      </c>
      <c r="I1863" s="36">
        <v>1.51</v>
      </c>
    </row>
    <row r="1864" spans="5:9">
      <c r="E1864" s="35">
        <v>46202</v>
      </c>
      <c r="F1864" s="35">
        <v>46353</v>
      </c>
      <c r="G1864" s="36">
        <v>3.02</v>
      </c>
      <c r="H1864" s="36">
        <v>0</v>
      </c>
      <c r="I1864" s="36">
        <v>1.51</v>
      </c>
    </row>
    <row r="1865" spans="5:9">
      <c r="E1865" s="35">
        <v>46203</v>
      </c>
      <c r="F1865" s="35">
        <v>46353</v>
      </c>
      <c r="G1865" s="36">
        <v>3.02</v>
      </c>
      <c r="H1865" s="36">
        <v>0</v>
      </c>
      <c r="I1865" s="36">
        <v>1.51</v>
      </c>
    </row>
    <row r="1866" spans="5:9">
      <c r="E1866" s="35">
        <v>46204</v>
      </c>
      <c r="F1866" s="35">
        <v>46353</v>
      </c>
      <c r="G1866" s="36">
        <v>3.02</v>
      </c>
      <c r="H1866" s="36">
        <v>0</v>
      </c>
      <c r="I1866" s="36">
        <v>1.51</v>
      </c>
    </row>
    <row r="1867" spans="5:9">
      <c r="E1867" s="35">
        <v>46205</v>
      </c>
      <c r="F1867" s="35">
        <v>46353</v>
      </c>
      <c r="G1867" s="36">
        <v>3.02</v>
      </c>
      <c r="H1867" s="36">
        <v>0</v>
      </c>
      <c r="I1867" s="36">
        <v>1.51</v>
      </c>
    </row>
    <row r="1868" spans="5:9">
      <c r="E1868" s="35">
        <v>46206</v>
      </c>
      <c r="F1868" s="35">
        <v>46353</v>
      </c>
      <c r="G1868" s="36">
        <v>3.02</v>
      </c>
      <c r="H1868" s="36">
        <v>0</v>
      </c>
      <c r="I1868" s="36">
        <v>1.51</v>
      </c>
    </row>
    <row r="1869" spans="5:9">
      <c r="E1869" s="35">
        <v>46207</v>
      </c>
      <c r="F1869" s="35">
        <v>46353</v>
      </c>
      <c r="G1869" s="36">
        <v>3.02</v>
      </c>
      <c r="H1869" s="36">
        <v>0</v>
      </c>
      <c r="I1869" s="36">
        <v>1.51</v>
      </c>
    </row>
    <row r="1870" spans="5:9">
      <c r="E1870" s="35">
        <v>46208</v>
      </c>
      <c r="F1870" s="35">
        <v>46353</v>
      </c>
      <c r="G1870" s="36">
        <v>3.02</v>
      </c>
      <c r="H1870" s="36">
        <v>0</v>
      </c>
      <c r="I1870" s="36">
        <v>1.51</v>
      </c>
    </row>
    <row r="1871" spans="5:9">
      <c r="E1871" s="35">
        <v>46209</v>
      </c>
      <c r="F1871" s="35">
        <v>46353</v>
      </c>
      <c r="G1871" s="36">
        <v>3.02</v>
      </c>
      <c r="H1871" s="36">
        <v>0</v>
      </c>
      <c r="I1871" s="36">
        <v>1.51</v>
      </c>
    </row>
    <row r="1872" spans="5:9">
      <c r="E1872" s="35">
        <v>46210</v>
      </c>
      <c r="F1872" s="35">
        <v>46353</v>
      </c>
      <c r="G1872" s="36">
        <v>3.02</v>
      </c>
      <c r="H1872" s="36">
        <v>0</v>
      </c>
      <c r="I1872" s="36">
        <v>1.51</v>
      </c>
    </row>
    <row r="1873" spans="5:9">
      <c r="E1873" s="35">
        <v>46211</v>
      </c>
      <c r="F1873" s="35">
        <v>46353</v>
      </c>
      <c r="G1873" s="36">
        <v>3.02</v>
      </c>
      <c r="H1873" s="36">
        <v>0</v>
      </c>
      <c r="I1873" s="36">
        <v>1.51</v>
      </c>
    </row>
    <row r="1874" spans="5:9">
      <c r="E1874" s="35">
        <v>46212</v>
      </c>
      <c r="F1874" s="35">
        <v>46353</v>
      </c>
      <c r="G1874" s="36">
        <v>3.02</v>
      </c>
      <c r="H1874" s="36">
        <v>0</v>
      </c>
      <c r="I1874" s="36">
        <v>1.51</v>
      </c>
    </row>
    <row r="1875" spans="5:9">
      <c r="E1875" s="35">
        <v>46213</v>
      </c>
      <c r="F1875" s="35">
        <v>46353</v>
      </c>
      <c r="G1875" s="36">
        <v>3.02</v>
      </c>
      <c r="H1875" s="36">
        <v>0</v>
      </c>
      <c r="I1875" s="36">
        <v>1.51</v>
      </c>
    </row>
    <row r="1876" spans="5:9">
      <c r="E1876" s="35">
        <v>46214</v>
      </c>
      <c r="F1876" s="35">
        <v>46353</v>
      </c>
      <c r="G1876" s="36">
        <v>3.02</v>
      </c>
      <c r="H1876" s="36">
        <v>0</v>
      </c>
      <c r="I1876" s="36">
        <v>1.51</v>
      </c>
    </row>
    <row r="1877" spans="5:9">
      <c r="E1877" s="35">
        <v>46215</v>
      </c>
      <c r="F1877" s="35">
        <v>46353</v>
      </c>
      <c r="G1877" s="36">
        <v>3.02</v>
      </c>
      <c r="H1877" s="36">
        <v>0</v>
      </c>
      <c r="I1877" s="36">
        <v>1.51</v>
      </c>
    </row>
    <row r="1878" spans="5:9">
      <c r="E1878" s="35">
        <v>46216</v>
      </c>
      <c r="F1878" s="35">
        <v>46353</v>
      </c>
      <c r="G1878" s="36">
        <v>3.02</v>
      </c>
      <c r="H1878" s="36">
        <v>0</v>
      </c>
      <c r="I1878" s="36">
        <v>1.51</v>
      </c>
    </row>
    <row r="1879" spans="5:9">
      <c r="E1879" s="35">
        <v>46217</v>
      </c>
      <c r="F1879" s="35">
        <v>46353</v>
      </c>
      <c r="G1879" s="36">
        <v>3.02</v>
      </c>
      <c r="H1879" s="36">
        <v>0</v>
      </c>
      <c r="I1879" s="36">
        <v>1.51</v>
      </c>
    </row>
    <row r="1880" spans="5:9">
      <c r="E1880" s="35">
        <v>46218</v>
      </c>
      <c r="F1880" s="35">
        <v>46353</v>
      </c>
      <c r="G1880" s="36">
        <v>3.02</v>
      </c>
      <c r="H1880" s="36">
        <v>0</v>
      </c>
      <c r="I1880" s="36">
        <v>1.51</v>
      </c>
    </row>
    <row r="1881" spans="5:9">
      <c r="E1881" s="35">
        <v>46219</v>
      </c>
      <c r="F1881" s="35">
        <v>46353</v>
      </c>
      <c r="G1881" s="36">
        <v>3.02</v>
      </c>
      <c r="H1881" s="36">
        <v>0</v>
      </c>
      <c r="I1881" s="36">
        <v>1.51</v>
      </c>
    </row>
    <row r="1882" spans="5:9">
      <c r="E1882" s="35">
        <v>46220</v>
      </c>
      <c r="F1882" s="35">
        <v>46353</v>
      </c>
      <c r="G1882" s="36">
        <v>3.02</v>
      </c>
      <c r="H1882" s="36">
        <v>0</v>
      </c>
      <c r="I1882" s="36">
        <v>1.51</v>
      </c>
    </row>
    <row r="1883" spans="5:9">
      <c r="E1883" s="35">
        <v>46221</v>
      </c>
      <c r="F1883" s="35">
        <v>46353</v>
      </c>
      <c r="G1883" s="36">
        <v>3.02</v>
      </c>
      <c r="H1883" s="36">
        <v>0</v>
      </c>
      <c r="I1883" s="36">
        <v>1.51</v>
      </c>
    </row>
    <row r="1884" spans="5:9">
      <c r="E1884" s="35">
        <v>46222</v>
      </c>
      <c r="F1884" s="35">
        <v>46353</v>
      </c>
      <c r="G1884" s="36">
        <v>3.02</v>
      </c>
      <c r="H1884" s="36">
        <v>0</v>
      </c>
      <c r="I1884" s="36">
        <v>1.51</v>
      </c>
    </row>
    <row r="1885" spans="5:9">
      <c r="E1885" s="35">
        <v>46223</v>
      </c>
      <c r="F1885" s="35">
        <v>46353</v>
      </c>
      <c r="G1885" s="36">
        <v>3.02</v>
      </c>
      <c r="H1885" s="36">
        <v>0</v>
      </c>
      <c r="I1885" s="36">
        <v>1.51</v>
      </c>
    </row>
    <row r="1886" spans="5:9">
      <c r="E1886" s="35">
        <v>46224</v>
      </c>
      <c r="F1886" s="35">
        <v>46353</v>
      </c>
      <c r="G1886" s="36">
        <v>3.02</v>
      </c>
      <c r="H1886" s="36">
        <v>0</v>
      </c>
      <c r="I1886" s="36">
        <v>1.51</v>
      </c>
    </row>
    <row r="1887" spans="5:9">
      <c r="E1887" s="35">
        <v>46225</v>
      </c>
      <c r="F1887" s="35">
        <v>46353</v>
      </c>
      <c r="G1887" s="36">
        <v>3.02</v>
      </c>
      <c r="H1887" s="36">
        <v>0</v>
      </c>
      <c r="I1887" s="36">
        <v>1.51</v>
      </c>
    </row>
    <row r="1888" spans="5:9">
      <c r="E1888" s="35">
        <v>46226</v>
      </c>
      <c r="F1888" s="35">
        <v>46353</v>
      </c>
      <c r="G1888" s="36">
        <v>3.02</v>
      </c>
      <c r="H1888" s="36">
        <v>0</v>
      </c>
      <c r="I1888" s="36">
        <v>1.51</v>
      </c>
    </row>
    <row r="1889" spans="5:9">
      <c r="E1889" s="35">
        <v>46227</v>
      </c>
      <c r="F1889" s="35">
        <v>46353</v>
      </c>
      <c r="G1889" s="36">
        <v>3.02</v>
      </c>
      <c r="H1889" s="36">
        <v>0</v>
      </c>
      <c r="I1889" s="36">
        <v>1.51</v>
      </c>
    </row>
    <row r="1890" spans="5:9">
      <c r="E1890" s="35">
        <v>46228</v>
      </c>
      <c r="F1890" s="35">
        <v>46353</v>
      </c>
      <c r="G1890" s="36">
        <v>3.02</v>
      </c>
      <c r="H1890" s="36">
        <v>0</v>
      </c>
      <c r="I1890" s="36">
        <v>1.51</v>
      </c>
    </row>
    <row r="1891" spans="5:9">
      <c r="E1891" s="35">
        <v>46229</v>
      </c>
      <c r="F1891" s="35">
        <v>46353</v>
      </c>
      <c r="G1891" s="36">
        <v>3.02</v>
      </c>
      <c r="H1891" s="36">
        <v>0</v>
      </c>
      <c r="I1891" s="36">
        <v>1.51</v>
      </c>
    </row>
    <row r="1892" spans="5:9">
      <c r="E1892" s="35">
        <v>46230</v>
      </c>
      <c r="F1892" s="35">
        <v>46353</v>
      </c>
      <c r="G1892" s="36">
        <v>3.02</v>
      </c>
      <c r="H1892" s="36">
        <v>0</v>
      </c>
      <c r="I1892" s="36">
        <v>1.51</v>
      </c>
    </row>
    <row r="1893" spans="5:9">
      <c r="E1893" s="35">
        <v>46231</v>
      </c>
      <c r="F1893" s="35">
        <v>46353</v>
      </c>
      <c r="G1893" s="36">
        <v>3.02</v>
      </c>
      <c r="H1893" s="36">
        <v>0</v>
      </c>
      <c r="I1893" s="36">
        <v>1.51</v>
      </c>
    </row>
    <row r="1894" spans="5:9">
      <c r="E1894" s="35">
        <v>46232</v>
      </c>
      <c r="F1894" s="35">
        <v>46353</v>
      </c>
      <c r="G1894" s="36">
        <v>3.02</v>
      </c>
      <c r="H1894" s="36">
        <v>0</v>
      </c>
      <c r="I1894" s="36">
        <v>1.51</v>
      </c>
    </row>
    <row r="1895" spans="5:9">
      <c r="E1895" s="35">
        <v>46233</v>
      </c>
      <c r="F1895" s="35">
        <v>46353</v>
      </c>
      <c r="G1895" s="36">
        <v>3.02</v>
      </c>
      <c r="H1895" s="36">
        <v>0</v>
      </c>
      <c r="I1895" s="36">
        <v>1.51</v>
      </c>
    </row>
    <row r="1896" spans="5:9">
      <c r="E1896" s="35">
        <v>46234</v>
      </c>
      <c r="F1896" s="35">
        <v>46353</v>
      </c>
      <c r="G1896" s="36">
        <v>3.02</v>
      </c>
      <c r="H1896" s="36">
        <v>0</v>
      </c>
      <c r="I1896" s="36">
        <v>1.51</v>
      </c>
    </row>
    <row r="1897" spans="5:9">
      <c r="E1897" s="35">
        <v>46235</v>
      </c>
      <c r="F1897" s="35">
        <v>46353</v>
      </c>
      <c r="G1897" s="36">
        <v>3.02</v>
      </c>
      <c r="H1897" s="36">
        <v>0</v>
      </c>
      <c r="I1897" s="36">
        <v>1.51</v>
      </c>
    </row>
    <row r="1898" spans="5:9">
      <c r="E1898" s="35">
        <v>46236</v>
      </c>
      <c r="F1898" s="35">
        <v>46353</v>
      </c>
      <c r="G1898" s="36">
        <v>3.02</v>
      </c>
      <c r="H1898" s="36">
        <v>0</v>
      </c>
      <c r="I1898" s="36">
        <v>1.51</v>
      </c>
    </row>
    <row r="1899" spans="5:9">
      <c r="E1899" s="35">
        <v>46237</v>
      </c>
      <c r="F1899" s="35">
        <v>46353</v>
      </c>
      <c r="G1899" s="36">
        <v>3.02</v>
      </c>
      <c r="H1899" s="36">
        <v>0</v>
      </c>
      <c r="I1899" s="36">
        <v>1.51</v>
      </c>
    </row>
    <row r="1900" spans="5:9">
      <c r="E1900" s="35">
        <v>46238</v>
      </c>
      <c r="F1900" s="35">
        <v>46353</v>
      </c>
      <c r="G1900" s="36">
        <v>3.02</v>
      </c>
      <c r="H1900" s="36">
        <v>0</v>
      </c>
      <c r="I1900" s="36">
        <v>1.51</v>
      </c>
    </row>
    <row r="1901" spans="5:9">
      <c r="E1901" s="35">
        <v>46239</v>
      </c>
      <c r="F1901" s="35">
        <v>46353</v>
      </c>
      <c r="G1901" s="36">
        <v>3.02</v>
      </c>
      <c r="H1901" s="36">
        <v>0</v>
      </c>
      <c r="I1901" s="36">
        <v>1.51</v>
      </c>
    </row>
    <row r="1902" spans="5:9">
      <c r="E1902" s="35">
        <v>46240</v>
      </c>
      <c r="F1902" s="35">
        <v>46353</v>
      </c>
      <c r="G1902" s="36">
        <v>3.02</v>
      </c>
      <c r="H1902" s="36">
        <v>0</v>
      </c>
      <c r="I1902" s="36">
        <v>1.51</v>
      </c>
    </row>
    <row r="1903" spans="5:9">
      <c r="E1903" s="35">
        <v>46241</v>
      </c>
      <c r="F1903" s="35">
        <v>46353</v>
      </c>
      <c r="G1903" s="36">
        <v>3.02</v>
      </c>
      <c r="H1903" s="36">
        <v>0</v>
      </c>
      <c r="I1903" s="36">
        <v>1.51</v>
      </c>
    </row>
    <row r="1904" spans="5:9">
      <c r="E1904" s="35">
        <v>46242</v>
      </c>
      <c r="F1904" s="35">
        <v>46353</v>
      </c>
      <c r="G1904" s="36">
        <v>3.02</v>
      </c>
      <c r="H1904" s="36">
        <v>0</v>
      </c>
      <c r="I1904" s="36">
        <v>1.51</v>
      </c>
    </row>
    <row r="1905" spans="5:9">
      <c r="E1905" s="35">
        <v>46243</v>
      </c>
      <c r="F1905" s="35">
        <v>46353</v>
      </c>
      <c r="G1905" s="36">
        <v>3.02</v>
      </c>
      <c r="H1905" s="36">
        <v>0</v>
      </c>
      <c r="I1905" s="36">
        <v>1.51</v>
      </c>
    </row>
    <row r="1906" spans="5:9">
      <c r="E1906" s="35">
        <v>46244</v>
      </c>
      <c r="F1906" s="35">
        <v>46353</v>
      </c>
      <c r="G1906" s="36">
        <v>3.02</v>
      </c>
      <c r="H1906" s="36">
        <v>0</v>
      </c>
      <c r="I1906" s="36">
        <v>1.51</v>
      </c>
    </row>
    <row r="1907" spans="5:9">
      <c r="E1907" s="35">
        <v>46245</v>
      </c>
      <c r="F1907" s="35">
        <v>46353</v>
      </c>
      <c r="G1907" s="36">
        <v>3.02</v>
      </c>
      <c r="H1907" s="36">
        <v>0</v>
      </c>
      <c r="I1907" s="36">
        <v>1.51</v>
      </c>
    </row>
    <row r="1908" spans="5:9">
      <c r="E1908" s="35">
        <v>46246</v>
      </c>
      <c r="F1908" s="35">
        <v>46353</v>
      </c>
      <c r="G1908" s="36">
        <v>3.02</v>
      </c>
      <c r="H1908" s="36">
        <v>0</v>
      </c>
      <c r="I1908" s="36">
        <v>1.51</v>
      </c>
    </row>
    <row r="1909" spans="5:9">
      <c r="E1909" s="35">
        <v>46247</v>
      </c>
      <c r="F1909" s="35">
        <v>46353</v>
      </c>
      <c r="G1909" s="36">
        <v>3.02</v>
      </c>
      <c r="H1909" s="36">
        <v>0</v>
      </c>
      <c r="I1909" s="36">
        <v>1.51</v>
      </c>
    </row>
    <row r="1910" spans="5:9">
      <c r="E1910" s="35">
        <v>46248</v>
      </c>
      <c r="F1910" s="35">
        <v>46353</v>
      </c>
      <c r="G1910" s="36">
        <v>3.02</v>
      </c>
      <c r="H1910" s="36">
        <v>0</v>
      </c>
      <c r="I1910" s="36">
        <v>1.51</v>
      </c>
    </row>
    <row r="1911" spans="5:9">
      <c r="E1911" s="35">
        <v>46249</v>
      </c>
      <c r="F1911" s="35">
        <v>46353</v>
      </c>
      <c r="G1911" s="36">
        <v>3.02</v>
      </c>
      <c r="H1911" s="36">
        <v>0</v>
      </c>
      <c r="I1911" s="36">
        <v>1.51</v>
      </c>
    </row>
    <row r="1912" spans="5:9">
      <c r="E1912" s="35">
        <v>46250</v>
      </c>
      <c r="F1912" s="35">
        <v>46353</v>
      </c>
      <c r="G1912" s="36">
        <v>3.02</v>
      </c>
      <c r="H1912" s="36">
        <v>0</v>
      </c>
      <c r="I1912" s="36">
        <v>1.51</v>
      </c>
    </row>
    <row r="1913" spans="5:9">
      <c r="E1913" s="35">
        <v>46251</v>
      </c>
      <c r="F1913" s="35">
        <v>46353</v>
      </c>
      <c r="G1913" s="36">
        <v>3.02</v>
      </c>
      <c r="H1913" s="36">
        <v>0</v>
      </c>
      <c r="I1913" s="36">
        <v>1.51</v>
      </c>
    </row>
    <row r="1914" spans="5:9">
      <c r="E1914" s="35">
        <v>46252</v>
      </c>
      <c r="F1914" s="35">
        <v>46353</v>
      </c>
      <c r="G1914" s="36">
        <v>3.02</v>
      </c>
      <c r="H1914" s="36">
        <v>0</v>
      </c>
      <c r="I1914" s="36">
        <v>1.51</v>
      </c>
    </row>
    <row r="1915" spans="5:9">
      <c r="E1915" s="35">
        <v>46253</v>
      </c>
      <c r="F1915" s="35">
        <v>46353</v>
      </c>
      <c r="G1915" s="36">
        <v>3.02</v>
      </c>
      <c r="H1915" s="36">
        <v>0</v>
      </c>
      <c r="I1915" s="36">
        <v>1.51</v>
      </c>
    </row>
    <row r="1916" spans="5:9">
      <c r="E1916" s="35">
        <v>46254</v>
      </c>
      <c r="F1916" s="35">
        <v>46353</v>
      </c>
      <c r="G1916" s="36">
        <v>3.02</v>
      </c>
      <c r="H1916" s="36">
        <v>0</v>
      </c>
      <c r="I1916" s="36">
        <v>1.51</v>
      </c>
    </row>
    <row r="1917" spans="5:9">
      <c r="E1917" s="35">
        <v>46255</v>
      </c>
      <c r="F1917" s="35">
        <v>46353</v>
      </c>
      <c r="G1917" s="36">
        <v>3.02</v>
      </c>
      <c r="H1917" s="36">
        <v>0</v>
      </c>
      <c r="I1917" s="36">
        <v>1.51</v>
      </c>
    </row>
    <row r="1918" spans="5:9">
      <c r="E1918" s="35">
        <v>46256</v>
      </c>
      <c r="F1918" s="35">
        <v>46353</v>
      </c>
      <c r="G1918" s="36">
        <v>3.02</v>
      </c>
      <c r="H1918" s="36">
        <v>0</v>
      </c>
      <c r="I1918" s="36">
        <v>1.51</v>
      </c>
    </row>
    <row r="1919" spans="5:9">
      <c r="E1919" s="35">
        <v>46257</v>
      </c>
      <c r="F1919" s="35">
        <v>46353</v>
      </c>
      <c r="G1919" s="36">
        <v>3.02</v>
      </c>
      <c r="H1919" s="36">
        <v>0</v>
      </c>
      <c r="I1919" s="36">
        <v>1.51</v>
      </c>
    </row>
    <row r="1920" spans="5:9">
      <c r="E1920" s="35">
        <v>46258</v>
      </c>
      <c r="F1920" s="35">
        <v>46353</v>
      </c>
      <c r="G1920" s="36">
        <v>3.02</v>
      </c>
      <c r="H1920" s="36">
        <v>0</v>
      </c>
      <c r="I1920" s="36">
        <v>1.51</v>
      </c>
    </row>
    <row r="1921" spans="5:9">
      <c r="E1921" s="35">
        <v>46259</v>
      </c>
      <c r="F1921" s="35">
        <v>46353</v>
      </c>
      <c r="G1921" s="36">
        <v>3.02</v>
      </c>
      <c r="H1921" s="36">
        <v>0</v>
      </c>
      <c r="I1921" s="36">
        <v>1.51</v>
      </c>
    </row>
    <row r="1922" spans="5:9">
      <c r="E1922" s="35">
        <v>46260</v>
      </c>
      <c r="F1922" s="35">
        <v>46353</v>
      </c>
      <c r="G1922" s="36">
        <v>3.02</v>
      </c>
      <c r="H1922" s="36">
        <v>0</v>
      </c>
      <c r="I1922" s="36">
        <v>1.51</v>
      </c>
    </row>
    <row r="1923" spans="5:9">
      <c r="E1923" s="35">
        <v>46261</v>
      </c>
      <c r="F1923" s="35">
        <v>46353</v>
      </c>
      <c r="G1923" s="36">
        <v>3.02</v>
      </c>
      <c r="H1923" s="36">
        <v>0</v>
      </c>
      <c r="I1923" s="36">
        <v>1.51</v>
      </c>
    </row>
    <row r="1924" spans="5:9">
      <c r="E1924" s="35">
        <v>46262</v>
      </c>
      <c r="F1924" s="35">
        <v>46353</v>
      </c>
      <c r="G1924" s="36">
        <v>3.02</v>
      </c>
      <c r="H1924" s="36">
        <v>0</v>
      </c>
      <c r="I1924" s="36">
        <v>1.51</v>
      </c>
    </row>
    <row r="1925" spans="5:9">
      <c r="E1925" s="35">
        <v>46263</v>
      </c>
      <c r="F1925" s="35">
        <v>46353</v>
      </c>
      <c r="G1925" s="36">
        <v>3.02</v>
      </c>
      <c r="H1925" s="36">
        <v>0</v>
      </c>
      <c r="I1925" s="36">
        <v>1.51</v>
      </c>
    </row>
    <row r="1926" spans="5:9">
      <c r="E1926" s="35">
        <v>46264</v>
      </c>
      <c r="F1926" s="35">
        <v>46353</v>
      </c>
      <c r="G1926" s="36">
        <v>3.02</v>
      </c>
      <c r="H1926" s="36">
        <v>0</v>
      </c>
      <c r="I1926" s="36">
        <v>1.51</v>
      </c>
    </row>
    <row r="1927" spans="5:9">
      <c r="E1927" s="35">
        <v>46265</v>
      </c>
      <c r="F1927" s="35">
        <v>46353</v>
      </c>
      <c r="G1927" s="36">
        <v>3.02</v>
      </c>
      <c r="H1927" s="36">
        <v>0</v>
      </c>
      <c r="I1927" s="36">
        <v>1.51</v>
      </c>
    </row>
    <row r="1928" spans="5:9">
      <c r="E1928" s="35">
        <v>46266</v>
      </c>
      <c r="F1928" s="35">
        <v>46353</v>
      </c>
      <c r="G1928" s="36">
        <v>3.02</v>
      </c>
      <c r="H1928" s="36">
        <v>0</v>
      </c>
      <c r="I1928" s="36">
        <v>1.51</v>
      </c>
    </row>
    <row r="1929" spans="5:9">
      <c r="E1929" s="35">
        <v>46267</v>
      </c>
      <c r="F1929" s="35">
        <v>46353</v>
      </c>
      <c r="G1929" s="36">
        <v>3.02</v>
      </c>
      <c r="H1929" s="36">
        <v>0</v>
      </c>
      <c r="I1929" s="36">
        <v>1.51</v>
      </c>
    </row>
    <row r="1930" spans="5:9">
      <c r="E1930" s="35">
        <v>46268</v>
      </c>
      <c r="F1930" s="35">
        <v>46353</v>
      </c>
      <c r="G1930" s="36">
        <v>3.02</v>
      </c>
      <c r="H1930" s="36">
        <v>0</v>
      </c>
      <c r="I1930" s="36">
        <v>1.51</v>
      </c>
    </row>
    <row r="1931" spans="5:9">
      <c r="E1931" s="35">
        <v>46269</v>
      </c>
      <c r="F1931" s="35">
        <v>46353</v>
      </c>
      <c r="G1931" s="36">
        <v>3.02</v>
      </c>
      <c r="H1931" s="36">
        <v>0</v>
      </c>
      <c r="I1931" s="36">
        <v>1.51</v>
      </c>
    </row>
    <row r="1932" spans="5:9">
      <c r="E1932" s="35">
        <v>46270</v>
      </c>
      <c r="F1932" s="35">
        <v>46353</v>
      </c>
      <c r="G1932" s="36">
        <v>3.02</v>
      </c>
      <c r="H1932" s="36">
        <v>0</v>
      </c>
      <c r="I1932" s="36">
        <v>1.51</v>
      </c>
    </row>
    <row r="1933" spans="5:9">
      <c r="E1933" s="35">
        <v>46271</v>
      </c>
      <c r="F1933" s="35">
        <v>46353</v>
      </c>
      <c r="G1933" s="36">
        <v>3.02</v>
      </c>
      <c r="H1933" s="36">
        <v>0</v>
      </c>
      <c r="I1933" s="36">
        <v>1.51</v>
      </c>
    </row>
    <row r="1934" spans="5:9">
      <c r="E1934" s="35">
        <v>46272</v>
      </c>
      <c r="F1934" s="35">
        <v>46353</v>
      </c>
      <c r="G1934" s="36">
        <v>3.02</v>
      </c>
      <c r="H1934" s="36">
        <v>0</v>
      </c>
      <c r="I1934" s="36">
        <v>1.51</v>
      </c>
    </row>
    <row r="1935" spans="5:9">
      <c r="E1935" s="35">
        <v>46273</v>
      </c>
      <c r="F1935" s="35">
        <v>46353</v>
      </c>
      <c r="G1935" s="36">
        <v>3.02</v>
      </c>
      <c r="H1935" s="36">
        <v>0</v>
      </c>
      <c r="I1935" s="36">
        <v>1.51</v>
      </c>
    </row>
    <row r="1936" spans="5:9">
      <c r="E1936" s="35">
        <v>46274</v>
      </c>
      <c r="F1936" s="35">
        <v>46353</v>
      </c>
      <c r="G1936" s="36">
        <v>3.02</v>
      </c>
      <c r="H1936" s="36">
        <v>0</v>
      </c>
      <c r="I1936" s="36">
        <v>1.51</v>
      </c>
    </row>
    <row r="1937" spans="5:9">
      <c r="E1937" s="35">
        <v>46275</v>
      </c>
      <c r="F1937" s="35">
        <v>46353</v>
      </c>
      <c r="G1937" s="36">
        <v>3.02</v>
      </c>
      <c r="H1937" s="36">
        <v>0</v>
      </c>
      <c r="I1937" s="36">
        <v>1.51</v>
      </c>
    </row>
    <row r="1938" spans="5:9">
      <c r="E1938" s="35">
        <v>46276</v>
      </c>
      <c r="F1938" s="35">
        <v>46353</v>
      </c>
      <c r="G1938" s="36">
        <v>3.02</v>
      </c>
      <c r="H1938" s="36">
        <v>0</v>
      </c>
      <c r="I1938" s="36">
        <v>1.51</v>
      </c>
    </row>
    <row r="1939" spans="5:9">
      <c r="E1939" s="35">
        <v>46277</v>
      </c>
      <c r="F1939" s="35">
        <v>46353</v>
      </c>
      <c r="G1939" s="36">
        <v>3.02</v>
      </c>
      <c r="H1939" s="36">
        <v>0</v>
      </c>
      <c r="I1939" s="36">
        <v>1.51</v>
      </c>
    </row>
    <row r="1940" spans="5:9">
      <c r="E1940" s="35">
        <v>46278</v>
      </c>
      <c r="F1940" s="35">
        <v>46353</v>
      </c>
      <c r="G1940" s="36">
        <v>3.02</v>
      </c>
      <c r="H1940" s="36">
        <v>0</v>
      </c>
      <c r="I1940" s="36">
        <v>1.51</v>
      </c>
    </row>
    <row r="1941" spans="5:9">
      <c r="E1941" s="35">
        <v>46279</v>
      </c>
      <c r="F1941" s="35">
        <v>46353</v>
      </c>
      <c r="G1941" s="36">
        <v>3.02</v>
      </c>
      <c r="H1941" s="36">
        <v>0</v>
      </c>
      <c r="I1941" s="36">
        <v>1.51</v>
      </c>
    </row>
    <row r="1942" spans="5:9">
      <c r="E1942" s="35">
        <v>46280</v>
      </c>
      <c r="F1942" s="35">
        <v>46353</v>
      </c>
      <c r="G1942" s="36">
        <v>3.02</v>
      </c>
      <c r="H1942" s="36">
        <v>0</v>
      </c>
      <c r="I1942" s="36">
        <v>1.51</v>
      </c>
    </row>
    <row r="1943" spans="5:9">
      <c r="E1943" s="35">
        <v>46281</v>
      </c>
      <c r="F1943" s="35">
        <v>46353</v>
      </c>
      <c r="G1943" s="36">
        <v>3.02</v>
      </c>
      <c r="H1943" s="36">
        <v>0</v>
      </c>
      <c r="I1943" s="36">
        <v>1.51</v>
      </c>
    </row>
    <row r="1944" spans="5:9">
      <c r="E1944" s="35">
        <v>46282</v>
      </c>
      <c r="F1944" s="35">
        <v>46353</v>
      </c>
      <c r="G1944" s="36">
        <v>3.02</v>
      </c>
      <c r="H1944" s="36">
        <v>0</v>
      </c>
      <c r="I1944" s="36">
        <v>1.51</v>
      </c>
    </row>
    <row r="1945" spans="5:9">
      <c r="E1945" s="35">
        <v>46283</v>
      </c>
      <c r="F1945" s="35">
        <v>46353</v>
      </c>
      <c r="G1945" s="36">
        <v>3.02</v>
      </c>
      <c r="H1945" s="36">
        <v>0</v>
      </c>
      <c r="I1945" s="36">
        <v>1.51</v>
      </c>
    </row>
    <row r="1946" spans="5:9">
      <c r="E1946" s="35">
        <v>46284</v>
      </c>
      <c r="F1946" s="35">
        <v>46353</v>
      </c>
      <c r="G1946" s="36">
        <v>3.02</v>
      </c>
      <c r="H1946" s="36">
        <v>0</v>
      </c>
      <c r="I1946" s="36">
        <v>1.51</v>
      </c>
    </row>
    <row r="1947" spans="5:9">
      <c r="E1947" s="35">
        <v>46285</v>
      </c>
      <c r="F1947" s="35">
        <v>46353</v>
      </c>
      <c r="G1947" s="36">
        <v>3.02</v>
      </c>
      <c r="H1947" s="36">
        <v>0</v>
      </c>
      <c r="I1947" s="36">
        <v>1.51</v>
      </c>
    </row>
    <row r="1948" spans="5:9">
      <c r="E1948" s="35">
        <v>46286</v>
      </c>
      <c r="F1948" s="35">
        <v>46353</v>
      </c>
      <c r="G1948" s="36">
        <v>3.02</v>
      </c>
      <c r="H1948" s="36">
        <v>0</v>
      </c>
      <c r="I1948" s="36">
        <v>1.51</v>
      </c>
    </row>
    <row r="1949" spans="5:9">
      <c r="E1949" s="35">
        <v>46287</v>
      </c>
      <c r="F1949" s="35">
        <v>46353</v>
      </c>
      <c r="G1949" s="36">
        <v>3.02</v>
      </c>
      <c r="H1949" s="36">
        <v>0</v>
      </c>
      <c r="I1949" s="36">
        <v>1.51</v>
      </c>
    </row>
    <row r="1950" spans="5:9">
      <c r="E1950" s="35">
        <v>46288</v>
      </c>
      <c r="F1950" s="35">
        <v>46353</v>
      </c>
      <c r="G1950" s="36">
        <v>3.02</v>
      </c>
      <c r="H1950" s="36">
        <v>0</v>
      </c>
      <c r="I1950" s="36">
        <v>1.51</v>
      </c>
    </row>
    <row r="1951" spans="5:9">
      <c r="E1951" s="35">
        <v>46289</v>
      </c>
      <c r="F1951" s="35">
        <v>46353</v>
      </c>
      <c r="G1951" s="36">
        <v>3.02</v>
      </c>
      <c r="H1951" s="36">
        <v>0</v>
      </c>
      <c r="I1951" s="36">
        <v>1.51</v>
      </c>
    </row>
    <row r="1952" spans="5:9">
      <c r="E1952" s="35">
        <v>46290</v>
      </c>
      <c r="F1952" s="35">
        <v>46353</v>
      </c>
      <c r="G1952" s="36">
        <v>3.02</v>
      </c>
      <c r="H1952" s="36">
        <v>0</v>
      </c>
      <c r="I1952" s="36">
        <v>1.51</v>
      </c>
    </row>
    <row r="1953" spans="5:9">
      <c r="E1953" s="35">
        <v>46291</v>
      </c>
      <c r="F1953" s="35">
        <v>46353</v>
      </c>
      <c r="G1953" s="36">
        <v>3.02</v>
      </c>
      <c r="H1953" s="36">
        <v>0</v>
      </c>
      <c r="I1953" s="36">
        <v>1.51</v>
      </c>
    </row>
    <row r="1954" spans="5:9">
      <c r="E1954" s="35">
        <v>46292</v>
      </c>
      <c r="F1954" s="35">
        <v>46353</v>
      </c>
      <c r="G1954" s="36">
        <v>3.02</v>
      </c>
      <c r="H1954" s="36">
        <v>0</v>
      </c>
      <c r="I1954" s="36">
        <v>1.51</v>
      </c>
    </row>
    <row r="1955" spans="5:9">
      <c r="E1955" s="35">
        <v>46293</v>
      </c>
      <c r="F1955" s="35">
        <v>46353</v>
      </c>
      <c r="G1955" s="36">
        <v>3.02</v>
      </c>
      <c r="H1955" s="36">
        <v>0</v>
      </c>
      <c r="I1955" s="36">
        <v>1.51</v>
      </c>
    </row>
    <row r="1956" spans="5:9">
      <c r="E1956" s="35">
        <v>46294</v>
      </c>
      <c r="F1956" s="35">
        <v>46353</v>
      </c>
      <c r="G1956" s="36">
        <v>3.02</v>
      </c>
      <c r="H1956" s="36">
        <v>0</v>
      </c>
      <c r="I1956" s="36">
        <v>1.51</v>
      </c>
    </row>
    <row r="1957" spans="5:9">
      <c r="E1957" s="35">
        <v>46295</v>
      </c>
      <c r="F1957" s="35">
        <v>46353</v>
      </c>
      <c r="G1957" s="36">
        <v>3.02</v>
      </c>
      <c r="H1957" s="36">
        <v>0</v>
      </c>
      <c r="I1957" s="36">
        <v>1.51</v>
      </c>
    </row>
    <row r="1958" spans="5:9">
      <c r="E1958" s="35">
        <v>46296</v>
      </c>
      <c r="F1958" s="35">
        <v>46353</v>
      </c>
      <c r="G1958" s="36">
        <v>3.02</v>
      </c>
      <c r="H1958" s="36">
        <v>0</v>
      </c>
      <c r="I1958" s="36">
        <v>1.51</v>
      </c>
    </row>
    <row r="1959" spans="5:9">
      <c r="E1959" s="35">
        <v>46297</v>
      </c>
      <c r="F1959" s="35">
        <v>46353</v>
      </c>
      <c r="G1959" s="36">
        <v>3.02</v>
      </c>
      <c r="H1959" s="36">
        <v>0</v>
      </c>
      <c r="I1959" s="36">
        <v>1.51</v>
      </c>
    </row>
    <row r="1960" spans="5:9">
      <c r="E1960" s="35">
        <v>46298</v>
      </c>
      <c r="F1960" s="35">
        <v>46353</v>
      </c>
      <c r="G1960" s="36">
        <v>3.02</v>
      </c>
      <c r="H1960" s="36">
        <v>0</v>
      </c>
      <c r="I1960" s="36">
        <v>1.51</v>
      </c>
    </row>
    <row r="1961" spans="5:9">
      <c r="E1961" s="35">
        <v>46299</v>
      </c>
      <c r="F1961" s="35">
        <v>46353</v>
      </c>
      <c r="G1961" s="36">
        <v>3.02</v>
      </c>
      <c r="H1961" s="36">
        <v>0</v>
      </c>
      <c r="I1961" s="36">
        <v>1.51</v>
      </c>
    </row>
    <row r="1962" spans="5:9">
      <c r="E1962" s="35">
        <v>46300</v>
      </c>
      <c r="F1962" s="35">
        <v>46353</v>
      </c>
      <c r="G1962" s="36">
        <v>3.02</v>
      </c>
      <c r="H1962" s="36">
        <v>0</v>
      </c>
      <c r="I1962" s="36">
        <v>1.51</v>
      </c>
    </row>
    <row r="1963" spans="5:9">
      <c r="E1963" s="35">
        <v>46301</v>
      </c>
      <c r="F1963" s="35">
        <v>46353</v>
      </c>
      <c r="G1963" s="36">
        <v>3.02</v>
      </c>
      <c r="H1963" s="36">
        <v>0</v>
      </c>
      <c r="I1963" s="36">
        <v>1.51</v>
      </c>
    </row>
    <row r="1964" spans="5:9">
      <c r="E1964" s="35">
        <v>46302</v>
      </c>
      <c r="F1964" s="35">
        <v>46353</v>
      </c>
      <c r="G1964" s="36">
        <v>3.02</v>
      </c>
      <c r="H1964" s="36">
        <v>0</v>
      </c>
      <c r="I1964" s="36">
        <v>1.51</v>
      </c>
    </row>
    <row r="1965" spans="5:9">
      <c r="E1965" s="35">
        <v>46303</v>
      </c>
      <c r="F1965" s="35">
        <v>46353</v>
      </c>
      <c r="G1965" s="36">
        <v>3.02</v>
      </c>
      <c r="H1965" s="36">
        <v>0</v>
      </c>
      <c r="I1965" s="36">
        <v>1.51</v>
      </c>
    </row>
    <row r="1966" spans="5:9">
      <c r="E1966" s="35">
        <v>46304</v>
      </c>
      <c r="F1966" s="35">
        <v>46353</v>
      </c>
      <c r="G1966" s="36">
        <v>3.02</v>
      </c>
      <c r="H1966" s="36">
        <v>0</v>
      </c>
      <c r="I1966" s="36">
        <v>1.51</v>
      </c>
    </row>
    <row r="1967" spans="5:9">
      <c r="E1967" s="35">
        <v>46305</v>
      </c>
      <c r="F1967" s="35">
        <v>46353</v>
      </c>
      <c r="G1967" s="36">
        <v>3.02</v>
      </c>
      <c r="H1967" s="36">
        <v>0</v>
      </c>
      <c r="I1967" s="36">
        <v>1.51</v>
      </c>
    </row>
    <row r="1968" spans="5:9">
      <c r="E1968" s="35">
        <v>46306</v>
      </c>
      <c r="F1968" s="35">
        <v>46353</v>
      </c>
      <c r="G1968" s="36">
        <v>3.02</v>
      </c>
      <c r="H1968" s="36">
        <v>0</v>
      </c>
      <c r="I1968" s="36">
        <v>1.51</v>
      </c>
    </row>
    <row r="1969" spans="5:9">
      <c r="E1969" s="35">
        <v>46307</v>
      </c>
      <c r="F1969" s="35">
        <v>46353</v>
      </c>
      <c r="G1969" s="36">
        <v>3.02</v>
      </c>
      <c r="H1969" s="36">
        <v>0</v>
      </c>
      <c r="I1969" s="36">
        <v>1.51</v>
      </c>
    </row>
    <row r="1970" spans="5:9">
      <c r="E1970" s="35">
        <v>46308</v>
      </c>
      <c r="F1970" s="35">
        <v>46353</v>
      </c>
      <c r="G1970" s="36">
        <v>3.02</v>
      </c>
      <c r="H1970" s="36">
        <v>0</v>
      </c>
      <c r="I1970" s="36">
        <v>1.51</v>
      </c>
    </row>
    <row r="1971" spans="5:9">
      <c r="E1971" s="35">
        <v>46309</v>
      </c>
      <c r="F1971" s="35">
        <v>46353</v>
      </c>
      <c r="G1971" s="36">
        <v>3.02</v>
      </c>
      <c r="H1971" s="36">
        <v>0</v>
      </c>
      <c r="I1971" s="36">
        <v>1.51</v>
      </c>
    </row>
    <row r="1972" spans="5:9">
      <c r="E1972" s="35">
        <v>46310</v>
      </c>
      <c r="F1972" s="35">
        <v>46353</v>
      </c>
      <c r="G1972" s="36">
        <v>3.02</v>
      </c>
      <c r="H1972" s="36">
        <v>0</v>
      </c>
      <c r="I1972" s="36">
        <v>1.51</v>
      </c>
    </row>
    <row r="1973" spans="5:9">
      <c r="E1973" s="35">
        <v>46311</v>
      </c>
      <c r="F1973" s="35">
        <v>46353</v>
      </c>
      <c r="G1973" s="36">
        <v>3.02</v>
      </c>
      <c r="H1973" s="36">
        <v>0</v>
      </c>
      <c r="I1973" s="36">
        <v>1.51</v>
      </c>
    </row>
    <row r="1974" spans="5:9">
      <c r="E1974" s="35">
        <v>46312</v>
      </c>
      <c r="F1974" s="35">
        <v>46353</v>
      </c>
      <c r="G1974" s="36">
        <v>3.02</v>
      </c>
      <c r="H1974" s="36">
        <v>0</v>
      </c>
      <c r="I1974" s="36">
        <v>1.51</v>
      </c>
    </row>
    <row r="1975" spans="5:9">
      <c r="E1975" s="35">
        <v>46313</v>
      </c>
      <c r="F1975" s="35">
        <v>46353</v>
      </c>
      <c r="G1975" s="36">
        <v>3.02</v>
      </c>
      <c r="H1975" s="36">
        <v>0</v>
      </c>
      <c r="I1975" s="36">
        <v>1.51</v>
      </c>
    </row>
    <row r="1976" spans="5:9">
      <c r="E1976" s="35">
        <v>46314</v>
      </c>
      <c r="F1976" s="35">
        <v>46353</v>
      </c>
      <c r="G1976" s="36">
        <v>3.02</v>
      </c>
      <c r="H1976" s="36">
        <v>0</v>
      </c>
      <c r="I1976" s="36">
        <v>1.51</v>
      </c>
    </row>
    <row r="1977" spans="5:9">
      <c r="E1977" s="35">
        <v>46315</v>
      </c>
      <c r="F1977" s="35">
        <v>46353</v>
      </c>
      <c r="G1977" s="36">
        <v>3.02</v>
      </c>
      <c r="H1977" s="36">
        <v>0</v>
      </c>
      <c r="I1977" s="36">
        <v>1.51</v>
      </c>
    </row>
    <row r="1978" spans="5:9">
      <c r="E1978" s="35">
        <v>46316</v>
      </c>
      <c r="F1978" s="35">
        <v>46353</v>
      </c>
      <c r="G1978" s="36">
        <v>3.02</v>
      </c>
      <c r="H1978" s="36">
        <v>0</v>
      </c>
      <c r="I1978" s="36">
        <v>1.51</v>
      </c>
    </row>
    <row r="1979" spans="5:9">
      <c r="E1979" s="35">
        <v>46317</v>
      </c>
      <c r="F1979" s="35">
        <v>46353</v>
      </c>
      <c r="G1979" s="36">
        <v>3.02</v>
      </c>
      <c r="H1979" s="36">
        <v>0</v>
      </c>
      <c r="I1979" s="36">
        <v>1.51</v>
      </c>
    </row>
    <row r="1980" spans="5:9">
      <c r="E1980" s="35">
        <v>46318</v>
      </c>
      <c r="F1980" s="35">
        <v>46353</v>
      </c>
      <c r="G1980" s="36">
        <v>3.02</v>
      </c>
      <c r="H1980" s="36">
        <v>0</v>
      </c>
      <c r="I1980" s="36">
        <v>1.51</v>
      </c>
    </row>
    <row r="1981" spans="5:9">
      <c r="E1981" s="35">
        <v>46319</v>
      </c>
      <c r="F1981" s="35">
        <v>46353</v>
      </c>
      <c r="G1981" s="36">
        <v>3.02</v>
      </c>
      <c r="H1981" s="36">
        <v>0</v>
      </c>
      <c r="I1981" s="36">
        <v>1.51</v>
      </c>
    </row>
    <row r="1982" spans="5:9">
      <c r="E1982" s="35">
        <v>46320</v>
      </c>
      <c r="F1982" s="35">
        <v>46353</v>
      </c>
      <c r="G1982" s="36">
        <v>3.02</v>
      </c>
      <c r="H1982" s="36">
        <v>0</v>
      </c>
      <c r="I1982" s="36">
        <v>1.51</v>
      </c>
    </row>
    <row r="1983" spans="5:9">
      <c r="E1983" s="35">
        <v>46321</v>
      </c>
      <c r="F1983" s="35">
        <v>46353</v>
      </c>
      <c r="G1983" s="36">
        <v>3.02</v>
      </c>
      <c r="H1983" s="36">
        <v>0</v>
      </c>
      <c r="I1983" s="36">
        <v>1.51</v>
      </c>
    </row>
    <row r="1984" spans="5:9">
      <c r="E1984" s="35">
        <v>46322</v>
      </c>
      <c r="F1984" s="35">
        <v>46353</v>
      </c>
      <c r="G1984" s="36">
        <v>3.02</v>
      </c>
      <c r="H1984" s="36">
        <v>0</v>
      </c>
      <c r="I1984" s="36">
        <v>1.51</v>
      </c>
    </row>
    <row r="1985" spans="5:9">
      <c r="E1985" s="35">
        <v>46323</v>
      </c>
      <c r="F1985" s="35">
        <v>46353</v>
      </c>
      <c r="G1985" s="36">
        <v>3.02</v>
      </c>
      <c r="H1985" s="36">
        <v>0</v>
      </c>
      <c r="I1985" s="36">
        <v>1.51</v>
      </c>
    </row>
    <row r="1986" spans="5:9">
      <c r="E1986" s="35">
        <v>46324</v>
      </c>
      <c r="F1986" s="35">
        <v>46353</v>
      </c>
      <c r="G1986" s="36">
        <v>3.02</v>
      </c>
      <c r="H1986" s="36">
        <v>0</v>
      </c>
      <c r="I1986" s="36">
        <v>1.51</v>
      </c>
    </row>
    <row r="1987" spans="5:9">
      <c r="E1987" s="35">
        <v>46325</v>
      </c>
      <c r="F1987" s="35">
        <v>46353</v>
      </c>
      <c r="G1987" s="36">
        <v>3.02</v>
      </c>
      <c r="H1987" s="36">
        <v>0</v>
      </c>
      <c r="I1987" s="36">
        <v>1.51</v>
      </c>
    </row>
    <row r="1988" spans="5:9">
      <c r="E1988" s="35">
        <v>46326</v>
      </c>
      <c r="F1988" s="35">
        <v>46353</v>
      </c>
      <c r="G1988" s="36">
        <v>3.02</v>
      </c>
      <c r="H1988" s="36">
        <v>0</v>
      </c>
      <c r="I1988" s="36">
        <v>1.51</v>
      </c>
    </row>
    <row r="1989" spans="5:9">
      <c r="E1989" s="35">
        <v>46327</v>
      </c>
      <c r="F1989" s="35">
        <v>46353</v>
      </c>
      <c r="G1989" s="36">
        <v>3.02</v>
      </c>
      <c r="H1989" s="36">
        <v>0</v>
      </c>
      <c r="I1989" s="36">
        <v>1.51</v>
      </c>
    </row>
    <row r="1990" spans="5:9">
      <c r="E1990" s="35">
        <v>46328</v>
      </c>
      <c r="F1990" s="35">
        <v>46353</v>
      </c>
      <c r="G1990" s="36">
        <v>3.02</v>
      </c>
      <c r="H1990" s="36">
        <v>0</v>
      </c>
      <c r="I1990" s="36">
        <v>1.51</v>
      </c>
    </row>
    <row r="1991" spans="5:9">
      <c r="E1991" s="35">
        <v>46329</v>
      </c>
      <c r="F1991" s="35">
        <v>46353</v>
      </c>
      <c r="G1991" s="36">
        <v>3.02</v>
      </c>
      <c r="H1991" s="36">
        <v>0</v>
      </c>
      <c r="I1991" s="36">
        <v>1.51</v>
      </c>
    </row>
    <row r="1992" spans="5:9">
      <c r="E1992" s="35">
        <v>46330</v>
      </c>
      <c r="F1992" s="35">
        <v>46353</v>
      </c>
      <c r="G1992" s="36">
        <v>3.02</v>
      </c>
      <c r="H1992" s="36">
        <v>0</v>
      </c>
      <c r="I1992" s="36">
        <v>1.51</v>
      </c>
    </row>
    <row r="1993" spans="5:9">
      <c r="E1993" s="35">
        <v>46331</v>
      </c>
      <c r="F1993" s="35">
        <v>46353</v>
      </c>
      <c r="G1993" s="36">
        <v>3.02</v>
      </c>
      <c r="H1993" s="36">
        <v>0</v>
      </c>
      <c r="I1993" s="36">
        <v>1.51</v>
      </c>
    </row>
    <row r="1994" spans="5:9">
      <c r="E1994" s="35">
        <v>46332</v>
      </c>
      <c r="F1994" s="35">
        <v>46353</v>
      </c>
      <c r="G1994" s="36">
        <v>3.02</v>
      </c>
      <c r="H1994" s="36">
        <v>0</v>
      </c>
      <c r="I1994" s="36">
        <v>1.51</v>
      </c>
    </row>
    <row r="1995" spans="5:9">
      <c r="E1995" s="35">
        <v>46333</v>
      </c>
      <c r="F1995" s="35">
        <v>46353</v>
      </c>
      <c r="G1995" s="36">
        <v>3.02</v>
      </c>
      <c r="H1995" s="36">
        <v>0</v>
      </c>
      <c r="I1995" s="36">
        <v>1.51</v>
      </c>
    </row>
    <row r="1996" spans="5:9">
      <c r="E1996" s="35">
        <v>46334</v>
      </c>
      <c r="F1996" s="35">
        <v>46353</v>
      </c>
      <c r="G1996" s="36">
        <v>3.02</v>
      </c>
      <c r="H1996" s="36">
        <v>0</v>
      </c>
      <c r="I1996" s="36">
        <v>1.51</v>
      </c>
    </row>
    <row r="1997" spans="5:9">
      <c r="E1997" s="35">
        <v>46335</v>
      </c>
      <c r="F1997" s="35">
        <v>46353</v>
      </c>
      <c r="G1997" s="36">
        <v>3.02</v>
      </c>
      <c r="H1997" s="36">
        <v>0</v>
      </c>
      <c r="I1997" s="36">
        <v>1.51</v>
      </c>
    </row>
    <row r="1998" spans="5:9">
      <c r="E1998" s="35">
        <v>46336</v>
      </c>
      <c r="F1998" s="35">
        <v>46353</v>
      </c>
      <c r="G1998" s="36">
        <v>3.02</v>
      </c>
      <c r="H1998" s="36">
        <v>0</v>
      </c>
      <c r="I1998" s="36">
        <v>1.51</v>
      </c>
    </row>
    <row r="1999" spans="5:9">
      <c r="E1999" s="35">
        <v>46337</v>
      </c>
      <c r="F1999" s="35">
        <v>46353</v>
      </c>
      <c r="G1999" s="36">
        <v>3.02</v>
      </c>
      <c r="H1999" s="36">
        <v>0</v>
      </c>
      <c r="I1999" s="36">
        <v>1.51</v>
      </c>
    </row>
    <row r="2000" spans="5:9">
      <c r="E2000" s="35">
        <v>46338</v>
      </c>
      <c r="F2000" s="35">
        <v>46353</v>
      </c>
      <c r="G2000" s="36">
        <v>3.02</v>
      </c>
      <c r="H2000" s="36">
        <v>0</v>
      </c>
      <c r="I2000" s="36">
        <v>1.51</v>
      </c>
    </row>
    <row r="2001" spans="5:9">
      <c r="E2001" s="35">
        <v>46339</v>
      </c>
      <c r="F2001" s="35">
        <v>46353</v>
      </c>
      <c r="G2001" s="36">
        <v>3.02</v>
      </c>
      <c r="H2001" s="36">
        <v>0</v>
      </c>
      <c r="I2001" s="36">
        <v>1.51</v>
      </c>
    </row>
    <row r="2002" spans="5:9">
      <c r="E2002" s="35">
        <v>46340</v>
      </c>
      <c r="F2002" s="35">
        <v>46353</v>
      </c>
      <c r="G2002" s="36">
        <v>3.02</v>
      </c>
      <c r="H2002" s="36">
        <v>0</v>
      </c>
      <c r="I2002" s="36">
        <v>1.51</v>
      </c>
    </row>
    <row r="2003" spans="5:9">
      <c r="E2003" s="35">
        <v>46341</v>
      </c>
      <c r="F2003" s="35">
        <v>46353</v>
      </c>
      <c r="G2003" s="36">
        <v>3.02</v>
      </c>
      <c r="H2003" s="36">
        <v>0</v>
      </c>
      <c r="I2003" s="36">
        <v>1.51</v>
      </c>
    </row>
    <row r="2004" spans="5:9">
      <c r="E2004" s="35">
        <v>46342</v>
      </c>
      <c r="F2004" s="35">
        <v>46353</v>
      </c>
      <c r="G2004" s="36">
        <v>3.02</v>
      </c>
      <c r="H2004" s="36">
        <v>0</v>
      </c>
      <c r="I2004" s="36">
        <v>1.51</v>
      </c>
    </row>
    <row r="2005" spans="5:9">
      <c r="E2005" s="35">
        <v>46343</v>
      </c>
      <c r="F2005" s="35">
        <v>46353</v>
      </c>
      <c r="G2005" s="36">
        <v>3.02</v>
      </c>
      <c r="H2005" s="36">
        <v>0</v>
      </c>
      <c r="I2005" s="36">
        <v>1.51</v>
      </c>
    </row>
    <row r="2006" spans="5:9">
      <c r="E2006" s="35">
        <v>46344</v>
      </c>
      <c r="F2006" s="35">
        <v>46353</v>
      </c>
      <c r="G2006" s="36">
        <v>3.02</v>
      </c>
      <c r="H2006" s="36">
        <v>0</v>
      </c>
      <c r="I2006" s="36">
        <v>1.51</v>
      </c>
    </row>
    <row r="2007" spans="5:9">
      <c r="E2007" s="35">
        <v>46345</v>
      </c>
      <c r="F2007" s="35">
        <v>46353</v>
      </c>
      <c r="G2007" s="36">
        <v>3.02</v>
      </c>
      <c r="H2007" s="36">
        <v>0</v>
      </c>
      <c r="I2007" s="36">
        <v>1.51</v>
      </c>
    </row>
    <row r="2008" spans="5:9">
      <c r="E2008" s="35">
        <v>46346</v>
      </c>
      <c r="F2008" s="35">
        <v>46353</v>
      </c>
      <c r="G2008" s="36">
        <v>3.02</v>
      </c>
      <c r="H2008" s="36">
        <v>0</v>
      </c>
      <c r="I2008" s="36">
        <v>1.51</v>
      </c>
    </row>
    <row r="2009" spans="5:9">
      <c r="E2009" s="35">
        <v>46347</v>
      </c>
      <c r="F2009" s="35">
        <v>46353</v>
      </c>
      <c r="G2009" s="36">
        <v>3.02</v>
      </c>
      <c r="H2009" s="36">
        <v>0</v>
      </c>
      <c r="I2009" s="36">
        <v>1.51</v>
      </c>
    </row>
    <row r="2010" spans="5:9">
      <c r="E2010" s="35">
        <v>46348</v>
      </c>
      <c r="F2010" s="35">
        <v>46353</v>
      </c>
      <c r="G2010" s="36">
        <v>3.02</v>
      </c>
      <c r="H2010" s="36">
        <v>0</v>
      </c>
      <c r="I2010" s="36">
        <v>1.51</v>
      </c>
    </row>
    <row r="2011" spans="5:9">
      <c r="E2011" s="35">
        <v>46349</v>
      </c>
      <c r="F2011" s="35">
        <v>46353</v>
      </c>
      <c r="G2011" s="36">
        <v>3.02</v>
      </c>
      <c r="H2011" s="36">
        <v>0</v>
      </c>
      <c r="I2011" s="36">
        <v>1.51</v>
      </c>
    </row>
    <row r="2012" spans="5:9">
      <c r="E2012" s="35">
        <v>46350</v>
      </c>
      <c r="F2012" s="35">
        <v>46353</v>
      </c>
      <c r="G2012" s="36">
        <v>3.02</v>
      </c>
      <c r="H2012" s="36">
        <v>0</v>
      </c>
      <c r="I2012" s="36">
        <v>1.51</v>
      </c>
    </row>
    <row r="2013" spans="5:9">
      <c r="E2013" s="35">
        <v>46351</v>
      </c>
      <c r="F2013" s="35">
        <v>46353</v>
      </c>
      <c r="G2013" s="36">
        <v>3.02</v>
      </c>
      <c r="H2013" s="36">
        <v>0</v>
      </c>
      <c r="I2013" s="36">
        <v>1.51</v>
      </c>
    </row>
    <row r="2014" spans="5:9">
      <c r="E2014" s="35">
        <v>46352</v>
      </c>
      <c r="F2014" s="35">
        <v>46353</v>
      </c>
      <c r="G2014" s="36">
        <v>3.02</v>
      </c>
      <c r="H2014" s="36">
        <v>0</v>
      </c>
      <c r="I2014" s="36">
        <v>1.51</v>
      </c>
    </row>
    <row r="2015" spans="5:9">
      <c r="E2015" s="35">
        <v>46353</v>
      </c>
      <c r="F2015" s="35">
        <v>46534</v>
      </c>
      <c r="G2015" s="36">
        <v>3.02</v>
      </c>
      <c r="H2015" s="36">
        <v>0</v>
      </c>
      <c r="I2015" s="36">
        <v>1.51</v>
      </c>
    </row>
    <row r="2016" spans="5:9">
      <c r="E2016" s="35">
        <v>46354</v>
      </c>
      <c r="F2016" s="35">
        <v>46534</v>
      </c>
      <c r="G2016" s="36">
        <v>3.02</v>
      </c>
      <c r="H2016" s="36">
        <v>0</v>
      </c>
      <c r="I2016" s="36">
        <v>1.51</v>
      </c>
    </row>
    <row r="2017" spans="5:9">
      <c r="E2017" s="35">
        <v>46355</v>
      </c>
      <c r="F2017" s="35">
        <v>46534</v>
      </c>
      <c r="G2017" s="36">
        <v>3.02</v>
      </c>
      <c r="H2017" s="36">
        <v>0</v>
      </c>
      <c r="I2017" s="36">
        <v>1.51</v>
      </c>
    </row>
    <row r="2018" spans="5:9">
      <c r="E2018" s="35">
        <v>46356</v>
      </c>
      <c r="F2018" s="35">
        <v>46534</v>
      </c>
      <c r="G2018" s="36">
        <v>3.02</v>
      </c>
      <c r="H2018" s="36">
        <v>0</v>
      </c>
      <c r="I2018" s="36">
        <v>1.51</v>
      </c>
    </row>
    <row r="2019" spans="5:9">
      <c r="E2019" s="35">
        <v>46357</v>
      </c>
      <c r="F2019" s="35">
        <v>46534</v>
      </c>
      <c r="G2019" s="36">
        <v>3.02</v>
      </c>
      <c r="H2019" s="36">
        <v>0</v>
      </c>
      <c r="I2019" s="36">
        <v>1.51</v>
      </c>
    </row>
    <row r="2020" spans="5:9">
      <c r="E2020" s="35">
        <v>46358</v>
      </c>
      <c r="F2020" s="35">
        <v>46534</v>
      </c>
      <c r="G2020" s="36">
        <v>3.02</v>
      </c>
      <c r="H2020" s="36">
        <v>0</v>
      </c>
      <c r="I2020" s="36">
        <v>1.51</v>
      </c>
    </row>
    <row r="2021" spans="5:9">
      <c r="E2021" s="35">
        <v>46359</v>
      </c>
      <c r="F2021" s="35">
        <v>46534</v>
      </c>
      <c r="G2021" s="36">
        <v>3.02</v>
      </c>
      <c r="H2021" s="36">
        <v>0</v>
      </c>
      <c r="I2021" s="36">
        <v>1.51</v>
      </c>
    </row>
    <row r="2022" spans="5:9">
      <c r="E2022" s="35">
        <v>46360</v>
      </c>
      <c r="F2022" s="35">
        <v>46534</v>
      </c>
      <c r="G2022" s="36">
        <v>3.02</v>
      </c>
      <c r="H2022" s="36">
        <v>0</v>
      </c>
      <c r="I2022" s="36">
        <v>1.51</v>
      </c>
    </row>
    <row r="2023" spans="5:9">
      <c r="E2023" s="35">
        <v>46361</v>
      </c>
      <c r="F2023" s="35">
        <v>46534</v>
      </c>
      <c r="G2023" s="36">
        <v>3.02</v>
      </c>
      <c r="H2023" s="36">
        <v>0</v>
      </c>
      <c r="I2023" s="36">
        <v>1.51</v>
      </c>
    </row>
    <row r="2024" spans="5:9">
      <c r="E2024" s="35">
        <v>46362</v>
      </c>
      <c r="F2024" s="35">
        <v>46534</v>
      </c>
      <c r="G2024" s="36">
        <v>3.02</v>
      </c>
      <c r="H2024" s="36">
        <v>0</v>
      </c>
      <c r="I2024" s="36">
        <v>1.51</v>
      </c>
    </row>
    <row r="2025" spans="5:9">
      <c r="E2025" s="35">
        <v>46363</v>
      </c>
      <c r="F2025" s="35">
        <v>46534</v>
      </c>
      <c r="G2025" s="36">
        <v>3.02</v>
      </c>
      <c r="H2025" s="36">
        <v>0</v>
      </c>
      <c r="I2025" s="36">
        <v>1.51</v>
      </c>
    </row>
    <row r="2026" spans="5:9">
      <c r="E2026" s="35">
        <v>46364</v>
      </c>
      <c r="F2026" s="35">
        <v>46534</v>
      </c>
      <c r="G2026" s="36">
        <v>3.02</v>
      </c>
      <c r="H2026" s="36">
        <v>0</v>
      </c>
      <c r="I2026" s="36">
        <v>1.51</v>
      </c>
    </row>
    <row r="2027" spans="5:9">
      <c r="E2027" s="35">
        <v>46365</v>
      </c>
      <c r="F2027" s="35">
        <v>46534</v>
      </c>
      <c r="G2027" s="36">
        <v>3.02</v>
      </c>
      <c r="H2027" s="36">
        <v>0</v>
      </c>
      <c r="I2027" s="36">
        <v>1.51</v>
      </c>
    </row>
    <row r="2028" spans="5:9">
      <c r="E2028" s="35">
        <v>46366</v>
      </c>
      <c r="F2028" s="35">
        <v>46534</v>
      </c>
      <c r="G2028" s="36">
        <v>3.02</v>
      </c>
      <c r="H2028" s="36">
        <v>0</v>
      </c>
      <c r="I2028" s="36">
        <v>1.51</v>
      </c>
    </row>
    <row r="2029" spans="5:9">
      <c r="E2029" s="35">
        <v>46367</v>
      </c>
      <c r="F2029" s="35">
        <v>46534</v>
      </c>
      <c r="G2029" s="36">
        <v>3.02</v>
      </c>
      <c r="H2029" s="36">
        <v>0</v>
      </c>
      <c r="I2029" s="36">
        <v>1.51</v>
      </c>
    </row>
    <row r="2030" spans="5:9">
      <c r="E2030" s="35">
        <v>46368</v>
      </c>
      <c r="F2030" s="35">
        <v>46534</v>
      </c>
      <c r="G2030" s="36">
        <v>3.02</v>
      </c>
      <c r="H2030" s="36">
        <v>0</v>
      </c>
      <c r="I2030" s="36">
        <v>1.51</v>
      </c>
    </row>
    <row r="2031" spans="5:9">
      <c r="E2031" s="35">
        <v>46369</v>
      </c>
      <c r="F2031" s="35">
        <v>46534</v>
      </c>
      <c r="G2031" s="36">
        <v>3.02</v>
      </c>
      <c r="H2031" s="36">
        <v>0</v>
      </c>
      <c r="I2031" s="36">
        <v>1.51</v>
      </c>
    </row>
    <row r="2032" spans="5:9">
      <c r="E2032" s="35">
        <v>46370</v>
      </c>
      <c r="F2032" s="35">
        <v>46534</v>
      </c>
      <c r="G2032" s="36">
        <v>3.02</v>
      </c>
      <c r="H2032" s="36">
        <v>0</v>
      </c>
      <c r="I2032" s="36">
        <v>1.51</v>
      </c>
    </row>
    <row r="2033" spans="5:9">
      <c r="E2033" s="35">
        <v>46371</v>
      </c>
      <c r="F2033" s="35">
        <v>46534</v>
      </c>
      <c r="G2033" s="36">
        <v>3.02</v>
      </c>
      <c r="H2033" s="36">
        <v>0</v>
      </c>
      <c r="I2033" s="36">
        <v>1.51</v>
      </c>
    </row>
    <row r="2034" spans="5:9">
      <c r="E2034" s="35">
        <v>46372</v>
      </c>
      <c r="F2034" s="35">
        <v>46534</v>
      </c>
      <c r="G2034" s="36">
        <v>3.02</v>
      </c>
      <c r="H2034" s="36">
        <v>0</v>
      </c>
      <c r="I2034" s="36">
        <v>1.51</v>
      </c>
    </row>
    <row r="2035" spans="5:9">
      <c r="E2035" s="35">
        <v>46373</v>
      </c>
      <c r="F2035" s="35">
        <v>46534</v>
      </c>
      <c r="G2035" s="36">
        <v>3.02</v>
      </c>
      <c r="H2035" s="36">
        <v>0</v>
      </c>
      <c r="I2035" s="36">
        <v>1.51</v>
      </c>
    </row>
    <row r="2036" spans="5:9">
      <c r="E2036" s="35">
        <v>46374</v>
      </c>
      <c r="F2036" s="35">
        <v>46534</v>
      </c>
      <c r="G2036" s="36">
        <v>3.02</v>
      </c>
      <c r="H2036" s="36">
        <v>0</v>
      </c>
      <c r="I2036" s="36">
        <v>1.51</v>
      </c>
    </row>
    <row r="2037" spans="5:9">
      <c r="E2037" s="35">
        <v>46375</v>
      </c>
      <c r="F2037" s="35">
        <v>46534</v>
      </c>
      <c r="G2037" s="36">
        <v>3.02</v>
      </c>
      <c r="H2037" s="36">
        <v>0</v>
      </c>
      <c r="I2037" s="36">
        <v>1.51</v>
      </c>
    </row>
    <row r="2038" spans="5:9">
      <c r="E2038" s="35">
        <v>46376</v>
      </c>
      <c r="F2038" s="35">
        <v>46534</v>
      </c>
      <c r="G2038" s="36">
        <v>3.02</v>
      </c>
      <c r="H2038" s="36">
        <v>0</v>
      </c>
      <c r="I2038" s="36">
        <v>1.51</v>
      </c>
    </row>
    <row r="2039" spans="5:9">
      <c r="E2039" s="35">
        <v>46377</v>
      </c>
      <c r="F2039" s="35">
        <v>46534</v>
      </c>
      <c r="G2039" s="36">
        <v>3.02</v>
      </c>
      <c r="H2039" s="36">
        <v>0</v>
      </c>
      <c r="I2039" s="36">
        <v>1.51</v>
      </c>
    </row>
    <row r="2040" spans="5:9">
      <c r="E2040" s="35">
        <v>46378</v>
      </c>
      <c r="F2040" s="35">
        <v>46534</v>
      </c>
      <c r="G2040" s="36">
        <v>3.02</v>
      </c>
      <c r="H2040" s="36">
        <v>0</v>
      </c>
      <c r="I2040" s="36">
        <v>1.51</v>
      </c>
    </row>
    <row r="2041" spans="5:9">
      <c r="E2041" s="35">
        <v>46379</v>
      </c>
      <c r="F2041" s="35">
        <v>46534</v>
      </c>
      <c r="G2041" s="36">
        <v>3.02</v>
      </c>
      <c r="H2041" s="36">
        <v>0</v>
      </c>
      <c r="I2041" s="36">
        <v>1.51</v>
      </c>
    </row>
    <row r="2042" spans="5:9">
      <c r="E2042" s="35">
        <v>46380</v>
      </c>
      <c r="F2042" s="35">
        <v>46534</v>
      </c>
      <c r="G2042" s="36">
        <v>3.02</v>
      </c>
      <c r="H2042" s="36">
        <v>0</v>
      </c>
      <c r="I2042" s="36">
        <v>1.51</v>
      </c>
    </row>
    <row r="2043" spans="5:9">
      <c r="E2043" s="35">
        <v>46381</v>
      </c>
      <c r="F2043" s="35">
        <v>46534</v>
      </c>
      <c r="G2043" s="36">
        <v>3.02</v>
      </c>
      <c r="H2043" s="36">
        <v>0</v>
      </c>
      <c r="I2043" s="36">
        <v>1.51</v>
      </c>
    </row>
    <row r="2044" spans="5:9">
      <c r="E2044" s="35">
        <v>46382</v>
      </c>
      <c r="F2044" s="35">
        <v>46534</v>
      </c>
      <c r="G2044" s="36">
        <v>3.02</v>
      </c>
      <c r="H2044" s="36">
        <v>0</v>
      </c>
      <c r="I2044" s="36">
        <v>1.51</v>
      </c>
    </row>
    <row r="2045" spans="5:9">
      <c r="E2045" s="35">
        <v>46383</v>
      </c>
      <c r="F2045" s="35">
        <v>46534</v>
      </c>
      <c r="G2045" s="36">
        <v>3.02</v>
      </c>
      <c r="H2045" s="36">
        <v>0</v>
      </c>
      <c r="I2045" s="36">
        <v>1.51</v>
      </c>
    </row>
    <row r="2046" spans="5:9">
      <c r="E2046" s="35">
        <v>46384</v>
      </c>
      <c r="F2046" s="35">
        <v>46534</v>
      </c>
      <c r="G2046" s="36">
        <v>3.02</v>
      </c>
      <c r="H2046" s="36">
        <v>0</v>
      </c>
      <c r="I2046" s="36">
        <v>1.51</v>
      </c>
    </row>
    <row r="2047" spans="5:9">
      <c r="E2047" s="35">
        <v>46385</v>
      </c>
      <c r="F2047" s="35">
        <v>46534</v>
      </c>
      <c r="G2047" s="36">
        <v>3.02</v>
      </c>
      <c r="H2047" s="36">
        <v>0</v>
      </c>
      <c r="I2047" s="36">
        <v>1.51</v>
      </c>
    </row>
    <row r="2048" spans="5:9">
      <c r="E2048" s="35">
        <v>46386</v>
      </c>
      <c r="F2048" s="35">
        <v>46534</v>
      </c>
      <c r="G2048" s="36">
        <v>3.02</v>
      </c>
      <c r="H2048" s="36">
        <v>0</v>
      </c>
      <c r="I2048" s="36">
        <v>1.51</v>
      </c>
    </row>
    <row r="2049" spans="5:9">
      <c r="E2049" s="35">
        <v>46387</v>
      </c>
      <c r="F2049" s="35">
        <v>46534</v>
      </c>
      <c r="G2049" s="36">
        <v>3.02</v>
      </c>
      <c r="H2049" s="36">
        <v>0</v>
      </c>
      <c r="I2049" s="36">
        <v>1.51</v>
      </c>
    </row>
    <row r="2050" spans="5:9">
      <c r="E2050" s="35">
        <v>46388</v>
      </c>
      <c r="F2050" s="35">
        <v>46534</v>
      </c>
      <c r="G2050" s="36">
        <v>3.02</v>
      </c>
      <c r="H2050" s="36">
        <v>0</v>
      </c>
      <c r="I2050" s="36">
        <v>1.51</v>
      </c>
    </row>
    <row r="2051" spans="5:9">
      <c r="E2051" s="35">
        <v>46389</v>
      </c>
      <c r="F2051" s="35">
        <v>46534</v>
      </c>
      <c r="G2051" s="36">
        <v>3.02</v>
      </c>
      <c r="H2051" s="36">
        <v>0</v>
      </c>
      <c r="I2051" s="36">
        <v>1.51</v>
      </c>
    </row>
    <row r="2052" spans="5:9">
      <c r="E2052" s="35">
        <v>46390</v>
      </c>
      <c r="F2052" s="35">
        <v>46534</v>
      </c>
      <c r="G2052" s="36">
        <v>3.02</v>
      </c>
      <c r="H2052" s="36">
        <v>0</v>
      </c>
      <c r="I2052" s="36">
        <v>1.51</v>
      </c>
    </row>
    <row r="2053" spans="5:9">
      <c r="E2053" s="35">
        <v>46391</v>
      </c>
      <c r="F2053" s="35">
        <v>46534</v>
      </c>
      <c r="G2053" s="36">
        <v>3.02</v>
      </c>
      <c r="H2053" s="36">
        <v>0</v>
      </c>
      <c r="I2053" s="36">
        <v>1.51</v>
      </c>
    </row>
    <row r="2054" spans="5:9">
      <c r="E2054" s="35">
        <v>46392</v>
      </c>
      <c r="F2054" s="35">
        <v>46534</v>
      </c>
      <c r="G2054" s="36">
        <v>3.02</v>
      </c>
      <c r="H2054" s="36">
        <v>0</v>
      </c>
      <c r="I2054" s="36">
        <v>1.51</v>
      </c>
    </row>
    <row r="2055" spans="5:9">
      <c r="E2055" s="35">
        <v>46393</v>
      </c>
      <c r="F2055" s="35">
        <v>46534</v>
      </c>
      <c r="G2055" s="36">
        <v>3.02</v>
      </c>
      <c r="H2055" s="36">
        <v>0</v>
      </c>
      <c r="I2055" s="36">
        <v>1.51</v>
      </c>
    </row>
    <row r="2056" spans="5:9">
      <c r="E2056" s="35">
        <v>46394</v>
      </c>
      <c r="F2056" s="35">
        <v>46534</v>
      </c>
      <c r="G2056" s="36">
        <v>3.02</v>
      </c>
      <c r="H2056" s="36">
        <v>0</v>
      </c>
      <c r="I2056" s="36">
        <v>1.51</v>
      </c>
    </row>
    <row r="2057" spans="5:9">
      <c r="E2057" s="35">
        <v>46395</v>
      </c>
      <c r="F2057" s="35">
        <v>46534</v>
      </c>
      <c r="G2057" s="36">
        <v>3.02</v>
      </c>
      <c r="H2057" s="36">
        <v>0</v>
      </c>
      <c r="I2057" s="36">
        <v>1.51</v>
      </c>
    </row>
    <row r="2058" spans="5:9">
      <c r="E2058" s="35">
        <v>46396</v>
      </c>
      <c r="F2058" s="35">
        <v>46534</v>
      </c>
      <c r="G2058" s="36">
        <v>3.02</v>
      </c>
      <c r="H2058" s="36">
        <v>0</v>
      </c>
      <c r="I2058" s="36">
        <v>1.51</v>
      </c>
    </row>
    <row r="2059" spans="5:9">
      <c r="E2059" s="35">
        <v>46397</v>
      </c>
      <c r="F2059" s="35">
        <v>46534</v>
      </c>
      <c r="G2059" s="36">
        <v>3.02</v>
      </c>
      <c r="H2059" s="36">
        <v>0</v>
      </c>
      <c r="I2059" s="36">
        <v>1.51</v>
      </c>
    </row>
    <row r="2060" spans="5:9">
      <c r="E2060" s="35">
        <v>46398</v>
      </c>
      <c r="F2060" s="35">
        <v>46534</v>
      </c>
      <c r="G2060" s="36">
        <v>3.02</v>
      </c>
      <c r="H2060" s="36">
        <v>0</v>
      </c>
      <c r="I2060" s="36">
        <v>1.51</v>
      </c>
    </row>
    <row r="2061" spans="5:9">
      <c r="E2061" s="35">
        <v>46399</v>
      </c>
      <c r="F2061" s="35">
        <v>46534</v>
      </c>
      <c r="G2061" s="36">
        <v>3.02</v>
      </c>
      <c r="H2061" s="36">
        <v>0</v>
      </c>
      <c r="I2061" s="36">
        <v>1.51</v>
      </c>
    </row>
    <row r="2062" spans="5:9">
      <c r="E2062" s="35">
        <v>46400</v>
      </c>
      <c r="F2062" s="35">
        <v>46534</v>
      </c>
      <c r="G2062" s="36">
        <v>3.02</v>
      </c>
      <c r="H2062" s="36">
        <v>0</v>
      </c>
      <c r="I2062" s="36">
        <v>1.51</v>
      </c>
    </row>
    <row r="2063" spans="5:9">
      <c r="E2063" s="35">
        <v>46401</v>
      </c>
      <c r="F2063" s="35">
        <v>46534</v>
      </c>
      <c r="G2063" s="36">
        <v>3.02</v>
      </c>
      <c r="H2063" s="36">
        <v>0</v>
      </c>
      <c r="I2063" s="36">
        <v>1.51</v>
      </c>
    </row>
    <row r="2064" spans="5:9">
      <c r="E2064" s="35">
        <v>46402</v>
      </c>
      <c r="F2064" s="35">
        <v>46534</v>
      </c>
      <c r="G2064" s="36">
        <v>3.02</v>
      </c>
      <c r="H2064" s="36">
        <v>0</v>
      </c>
      <c r="I2064" s="36">
        <v>1.51</v>
      </c>
    </row>
    <row r="2065" spans="5:9">
      <c r="E2065" s="35">
        <v>46403</v>
      </c>
      <c r="F2065" s="35">
        <v>46534</v>
      </c>
      <c r="G2065" s="36">
        <v>3.02</v>
      </c>
      <c r="H2065" s="36">
        <v>0</v>
      </c>
      <c r="I2065" s="36">
        <v>1.51</v>
      </c>
    </row>
    <row r="2066" spans="5:9">
      <c r="E2066" s="35">
        <v>46404</v>
      </c>
      <c r="F2066" s="35">
        <v>46534</v>
      </c>
      <c r="G2066" s="36">
        <v>3.02</v>
      </c>
      <c r="H2066" s="36">
        <v>0</v>
      </c>
      <c r="I2066" s="36">
        <v>1.51</v>
      </c>
    </row>
    <row r="2067" spans="5:9">
      <c r="E2067" s="35">
        <v>46405</v>
      </c>
      <c r="F2067" s="35">
        <v>46534</v>
      </c>
      <c r="G2067" s="36">
        <v>3.02</v>
      </c>
      <c r="H2067" s="36">
        <v>0</v>
      </c>
      <c r="I2067" s="36">
        <v>1.51</v>
      </c>
    </row>
    <row r="2068" spans="5:9">
      <c r="E2068" s="35">
        <v>46406</v>
      </c>
      <c r="F2068" s="35">
        <v>46534</v>
      </c>
      <c r="G2068" s="36">
        <v>3.02</v>
      </c>
      <c r="H2068" s="36">
        <v>0</v>
      </c>
      <c r="I2068" s="36">
        <v>1.51</v>
      </c>
    </row>
    <row r="2069" spans="5:9">
      <c r="E2069" s="35">
        <v>46407</v>
      </c>
      <c r="F2069" s="35">
        <v>46534</v>
      </c>
      <c r="G2069" s="36">
        <v>3.02</v>
      </c>
      <c r="H2069" s="36">
        <v>0</v>
      </c>
      <c r="I2069" s="36">
        <v>1.51</v>
      </c>
    </row>
    <row r="2070" spans="5:9">
      <c r="E2070" s="35">
        <v>46408</v>
      </c>
      <c r="F2070" s="35">
        <v>46534</v>
      </c>
      <c r="G2070" s="36">
        <v>3.02</v>
      </c>
      <c r="H2070" s="36">
        <v>0</v>
      </c>
      <c r="I2070" s="36">
        <v>1.51</v>
      </c>
    </row>
    <row r="2071" spans="5:9">
      <c r="E2071" s="35">
        <v>46409</v>
      </c>
      <c r="F2071" s="35">
        <v>46534</v>
      </c>
      <c r="G2071" s="36">
        <v>3.02</v>
      </c>
      <c r="H2071" s="36">
        <v>0</v>
      </c>
      <c r="I2071" s="36">
        <v>1.51</v>
      </c>
    </row>
    <row r="2072" spans="5:9">
      <c r="E2072" s="35">
        <v>46410</v>
      </c>
      <c r="F2072" s="35">
        <v>46534</v>
      </c>
      <c r="G2072" s="36">
        <v>3.02</v>
      </c>
      <c r="H2072" s="36">
        <v>0</v>
      </c>
      <c r="I2072" s="36">
        <v>1.51</v>
      </c>
    </row>
    <row r="2073" spans="5:9">
      <c r="E2073" s="35">
        <v>46411</v>
      </c>
      <c r="F2073" s="35">
        <v>46534</v>
      </c>
      <c r="G2073" s="36">
        <v>3.02</v>
      </c>
      <c r="H2073" s="36">
        <v>0</v>
      </c>
      <c r="I2073" s="36">
        <v>1.51</v>
      </c>
    </row>
    <row r="2074" spans="5:9">
      <c r="E2074" s="35">
        <v>46412</v>
      </c>
      <c r="F2074" s="35">
        <v>46534</v>
      </c>
      <c r="G2074" s="36">
        <v>3.02</v>
      </c>
      <c r="H2074" s="36">
        <v>0</v>
      </c>
      <c r="I2074" s="36">
        <v>1.51</v>
      </c>
    </row>
    <row r="2075" spans="5:9">
      <c r="E2075" s="35">
        <v>46413</v>
      </c>
      <c r="F2075" s="35">
        <v>46534</v>
      </c>
      <c r="G2075" s="36">
        <v>3.02</v>
      </c>
      <c r="H2075" s="36">
        <v>0</v>
      </c>
      <c r="I2075" s="36">
        <v>1.51</v>
      </c>
    </row>
    <row r="2076" spans="5:9">
      <c r="E2076" s="35">
        <v>46414</v>
      </c>
      <c r="F2076" s="35">
        <v>46534</v>
      </c>
      <c r="G2076" s="36">
        <v>3.02</v>
      </c>
      <c r="H2076" s="36">
        <v>0</v>
      </c>
      <c r="I2076" s="36">
        <v>1.51</v>
      </c>
    </row>
    <row r="2077" spans="5:9">
      <c r="E2077" s="35">
        <v>46415</v>
      </c>
      <c r="F2077" s="35">
        <v>46534</v>
      </c>
      <c r="G2077" s="36">
        <v>3.02</v>
      </c>
      <c r="H2077" s="36">
        <v>0</v>
      </c>
      <c r="I2077" s="36">
        <v>1.51</v>
      </c>
    </row>
    <row r="2078" spans="5:9">
      <c r="E2078" s="35">
        <v>46416</v>
      </c>
      <c r="F2078" s="35">
        <v>46534</v>
      </c>
      <c r="G2078" s="36">
        <v>3.02</v>
      </c>
      <c r="H2078" s="36">
        <v>0</v>
      </c>
      <c r="I2078" s="36">
        <v>1.51</v>
      </c>
    </row>
    <row r="2079" spans="5:9">
      <c r="E2079" s="35">
        <v>46417</v>
      </c>
      <c r="F2079" s="35">
        <v>46534</v>
      </c>
      <c r="G2079" s="36">
        <v>3.02</v>
      </c>
      <c r="H2079" s="36">
        <v>0</v>
      </c>
      <c r="I2079" s="36">
        <v>1.51</v>
      </c>
    </row>
    <row r="2080" spans="5:9">
      <c r="E2080" s="35">
        <v>46418</v>
      </c>
      <c r="F2080" s="35">
        <v>46534</v>
      </c>
      <c r="G2080" s="36">
        <v>3.02</v>
      </c>
      <c r="H2080" s="36">
        <v>0</v>
      </c>
      <c r="I2080" s="36">
        <v>1.51</v>
      </c>
    </row>
    <row r="2081" spans="5:9">
      <c r="E2081" s="35">
        <v>46419</v>
      </c>
      <c r="F2081" s="35">
        <v>46534</v>
      </c>
      <c r="G2081" s="36">
        <v>3.02</v>
      </c>
      <c r="H2081" s="36">
        <v>0</v>
      </c>
      <c r="I2081" s="36">
        <v>1.51</v>
      </c>
    </row>
    <row r="2082" spans="5:9">
      <c r="E2082" s="35">
        <v>46420</v>
      </c>
      <c r="F2082" s="35">
        <v>46534</v>
      </c>
      <c r="G2082" s="36">
        <v>3.02</v>
      </c>
      <c r="H2082" s="36">
        <v>0</v>
      </c>
      <c r="I2082" s="36">
        <v>1.51</v>
      </c>
    </row>
    <row r="2083" spans="5:9">
      <c r="E2083" s="35">
        <v>46421</v>
      </c>
      <c r="F2083" s="35">
        <v>46534</v>
      </c>
      <c r="G2083" s="36">
        <v>3.02</v>
      </c>
      <c r="H2083" s="36">
        <v>0</v>
      </c>
      <c r="I2083" s="36">
        <v>1.51</v>
      </c>
    </row>
    <row r="2084" spans="5:9">
      <c r="E2084" s="35">
        <v>46422</v>
      </c>
      <c r="F2084" s="35">
        <v>46534</v>
      </c>
      <c r="G2084" s="36">
        <v>3.02</v>
      </c>
      <c r="H2084" s="36">
        <v>0</v>
      </c>
      <c r="I2084" s="36">
        <v>1.51</v>
      </c>
    </row>
    <row r="2085" spans="5:9">
      <c r="E2085" s="35">
        <v>46423</v>
      </c>
      <c r="F2085" s="35">
        <v>46534</v>
      </c>
      <c r="G2085" s="36">
        <v>3.02</v>
      </c>
      <c r="H2085" s="36">
        <v>0</v>
      </c>
      <c r="I2085" s="36">
        <v>1.51</v>
      </c>
    </row>
    <row r="2086" spans="5:9">
      <c r="E2086" s="35">
        <v>46424</v>
      </c>
      <c r="F2086" s="35">
        <v>46534</v>
      </c>
      <c r="G2086" s="36">
        <v>3.02</v>
      </c>
      <c r="H2086" s="36">
        <v>0</v>
      </c>
      <c r="I2086" s="36">
        <v>1.51</v>
      </c>
    </row>
    <row r="2087" spans="5:9">
      <c r="E2087" s="35">
        <v>46425</v>
      </c>
      <c r="F2087" s="35">
        <v>46534</v>
      </c>
      <c r="G2087" s="36">
        <v>3.02</v>
      </c>
      <c r="H2087" s="36">
        <v>0</v>
      </c>
      <c r="I2087" s="36">
        <v>1.51</v>
      </c>
    </row>
    <row r="2088" spans="5:9">
      <c r="E2088" s="35">
        <v>46426</v>
      </c>
      <c r="F2088" s="35">
        <v>46534</v>
      </c>
      <c r="G2088" s="36">
        <v>3.02</v>
      </c>
      <c r="H2088" s="36">
        <v>0</v>
      </c>
      <c r="I2088" s="36">
        <v>1.51</v>
      </c>
    </row>
    <row r="2089" spans="5:9">
      <c r="E2089" s="35">
        <v>46427</v>
      </c>
      <c r="F2089" s="35">
        <v>46534</v>
      </c>
      <c r="G2089" s="36">
        <v>3.02</v>
      </c>
      <c r="H2089" s="36">
        <v>0</v>
      </c>
      <c r="I2089" s="36">
        <v>1.51</v>
      </c>
    </row>
    <row r="2090" spans="5:9">
      <c r="E2090" s="35">
        <v>46428</v>
      </c>
      <c r="F2090" s="35">
        <v>46534</v>
      </c>
      <c r="G2090" s="36">
        <v>3.02</v>
      </c>
      <c r="H2090" s="36">
        <v>0</v>
      </c>
      <c r="I2090" s="36">
        <v>1.51</v>
      </c>
    </row>
    <row r="2091" spans="5:9">
      <c r="E2091" s="35">
        <v>46429</v>
      </c>
      <c r="F2091" s="35">
        <v>46534</v>
      </c>
      <c r="G2091" s="36">
        <v>3.02</v>
      </c>
      <c r="H2091" s="36">
        <v>0</v>
      </c>
      <c r="I2091" s="36">
        <v>1.51</v>
      </c>
    </row>
    <row r="2092" spans="5:9">
      <c r="E2092" s="35">
        <v>46430</v>
      </c>
      <c r="F2092" s="35">
        <v>46534</v>
      </c>
      <c r="G2092" s="36">
        <v>3.02</v>
      </c>
      <c r="H2092" s="36">
        <v>0</v>
      </c>
      <c r="I2092" s="36">
        <v>1.51</v>
      </c>
    </row>
    <row r="2093" spans="5:9">
      <c r="E2093" s="35">
        <v>46431</v>
      </c>
      <c r="F2093" s="35">
        <v>46534</v>
      </c>
      <c r="G2093" s="36">
        <v>3.02</v>
      </c>
      <c r="H2093" s="36">
        <v>0</v>
      </c>
      <c r="I2093" s="36">
        <v>1.51</v>
      </c>
    </row>
    <row r="2094" spans="5:9">
      <c r="E2094" s="35">
        <v>46432</v>
      </c>
      <c r="F2094" s="35">
        <v>46534</v>
      </c>
      <c r="G2094" s="36">
        <v>3.02</v>
      </c>
      <c r="H2094" s="36">
        <v>0</v>
      </c>
      <c r="I2094" s="36">
        <v>1.51</v>
      </c>
    </row>
    <row r="2095" spans="5:9">
      <c r="E2095" s="35">
        <v>46433</v>
      </c>
      <c r="F2095" s="35">
        <v>46534</v>
      </c>
      <c r="G2095" s="36">
        <v>3.02</v>
      </c>
      <c r="H2095" s="36">
        <v>0</v>
      </c>
      <c r="I2095" s="36">
        <v>1.51</v>
      </c>
    </row>
    <row r="2096" spans="5:9">
      <c r="E2096" s="35">
        <v>46434</v>
      </c>
      <c r="F2096" s="35">
        <v>46534</v>
      </c>
      <c r="G2096" s="36">
        <v>3.02</v>
      </c>
      <c r="H2096" s="36">
        <v>0</v>
      </c>
      <c r="I2096" s="36">
        <v>1.51</v>
      </c>
    </row>
    <row r="2097" spans="5:9">
      <c r="E2097" s="35">
        <v>46435</v>
      </c>
      <c r="F2097" s="35">
        <v>46534</v>
      </c>
      <c r="G2097" s="36">
        <v>3.02</v>
      </c>
      <c r="H2097" s="36">
        <v>0</v>
      </c>
      <c r="I2097" s="36">
        <v>1.51</v>
      </c>
    </row>
    <row r="2098" spans="5:9">
      <c r="E2098" s="35">
        <v>46436</v>
      </c>
      <c r="F2098" s="35">
        <v>46534</v>
      </c>
      <c r="G2098" s="36">
        <v>3.02</v>
      </c>
      <c r="H2098" s="36">
        <v>0</v>
      </c>
      <c r="I2098" s="36">
        <v>1.51</v>
      </c>
    </row>
    <row r="2099" spans="5:9">
      <c r="E2099" s="35">
        <v>46437</v>
      </c>
      <c r="F2099" s="35">
        <v>46534</v>
      </c>
      <c r="G2099" s="36">
        <v>3.02</v>
      </c>
      <c r="H2099" s="36">
        <v>0</v>
      </c>
      <c r="I2099" s="36">
        <v>1.51</v>
      </c>
    </row>
    <row r="2100" spans="5:9">
      <c r="E2100" s="35">
        <v>46438</v>
      </c>
      <c r="F2100" s="35">
        <v>46534</v>
      </c>
      <c r="G2100" s="36">
        <v>3.02</v>
      </c>
      <c r="H2100" s="36">
        <v>0</v>
      </c>
      <c r="I2100" s="36">
        <v>1.51</v>
      </c>
    </row>
    <row r="2101" spans="5:9">
      <c r="E2101" s="35">
        <v>46439</v>
      </c>
      <c r="F2101" s="35">
        <v>46534</v>
      </c>
      <c r="G2101" s="36">
        <v>3.02</v>
      </c>
      <c r="H2101" s="36">
        <v>0</v>
      </c>
      <c r="I2101" s="36">
        <v>1.51</v>
      </c>
    </row>
    <row r="2102" spans="5:9">
      <c r="E2102" s="35">
        <v>46440</v>
      </c>
      <c r="F2102" s="35">
        <v>46534</v>
      </c>
      <c r="G2102" s="36">
        <v>3.02</v>
      </c>
      <c r="H2102" s="36">
        <v>0</v>
      </c>
      <c r="I2102" s="36">
        <v>1.51</v>
      </c>
    </row>
    <row r="2103" spans="5:9">
      <c r="E2103" s="35">
        <v>46441</v>
      </c>
      <c r="F2103" s="35">
        <v>46534</v>
      </c>
      <c r="G2103" s="36">
        <v>3.02</v>
      </c>
      <c r="H2103" s="36">
        <v>0</v>
      </c>
      <c r="I2103" s="36">
        <v>1.51</v>
      </c>
    </row>
    <row r="2104" spans="5:9">
      <c r="E2104" s="35">
        <v>46442</v>
      </c>
      <c r="F2104" s="35">
        <v>46534</v>
      </c>
      <c r="G2104" s="36">
        <v>3.02</v>
      </c>
      <c r="H2104" s="36">
        <v>0</v>
      </c>
      <c r="I2104" s="36">
        <v>1.51</v>
      </c>
    </row>
    <row r="2105" spans="5:9">
      <c r="E2105" s="35">
        <v>46443</v>
      </c>
      <c r="F2105" s="35">
        <v>46534</v>
      </c>
      <c r="G2105" s="36">
        <v>3.02</v>
      </c>
      <c r="H2105" s="36">
        <v>0</v>
      </c>
      <c r="I2105" s="36">
        <v>1.51</v>
      </c>
    </row>
    <row r="2106" spans="5:9">
      <c r="E2106" s="35">
        <v>46444</v>
      </c>
      <c r="F2106" s="35">
        <v>46534</v>
      </c>
      <c r="G2106" s="36">
        <v>3.02</v>
      </c>
      <c r="H2106" s="36">
        <v>0</v>
      </c>
      <c r="I2106" s="36">
        <v>1.51</v>
      </c>
    </row>
    <row r="2107" spans="5:9">
      <c r="E2107" s="35">
        <v>46445</v>
      </c>
      <c r="F2107" s="35">
        <v>46534</v>
      </c>
      <c r="G2107" s="36">
        <v>3.02</v>
      </c>
      <c r="H2107" s="36">
        <v>0</v>
      </c>
      <c r="I2107" s="36">
        <v>1.51</v>
      </c>
    </row>
    <row r="2108" spans="5:9">
      <c r="E2108" s="35">
        <v>46446</v>
      </c>
      <c r="F2108" s="35">
        <v>46534</v>
      </c>
      <c r="G2108" s="36">
        <v>3.02</v>
      </c>
      <c r="H2108" s="36">
        <v>0</v>
      </c>
      <c r="I2108" s="36">
        <v>1.51</v>
      </c>
    </row>
    <row r="2109" spans="5:9">
      <c r="E2109" s="35">
        <v>46447</v>
      </c>
      <c r="F2109" s="35">
        <v>46534</v>
      </c>
      <c r="G2109" s="36">
        <v>3.02</v>
      </c>
      <c r="H2109" s="36">
        <v>0</v>
      </c>
      <c r="I2109" s="36">
        <v>1.51</v>
      </c>
    </row>
    <row r="2110" spans="5:9">
      <c r="E2110" s="35">
        <v>46448</v>
      </c>
      <c r="F2110" s="35">
        <v>46534</v>
      </c>
      <c r="G2110" s="36">
        <v>3.02</v>
      </c>
      <c r="H2110" s="36">
        <v>0</v>
      </c>
      <c r="I2110" s="36">
        <v>1.51</v>
      </c>
    </row>
    <row r="2111" spans="5:9">
      <c r="E2111" s="35">
        <v>46449</v>
      </c>
      <c r="F2111" s="35">
        <v>46534</v>
      </c>
      <c r="G2111" s="36">
        <v>3.02</v>
      </c>
      <c r="H2111" s="36">
        <v>0</v>
      </c>
      <c r="I2111" s="36">
        <v>1.51</v>
      </c>
    </row>
    <row r="2112" spans="5:9">
      <c r="E2112" s="35">
        <v>46450</v>
      </c>
      <c r="F2112" s="35">
        <v>46534</v>
      </c>
      <c r="G2112" s="36">
        <v>3.02</v>
      </c>
      <c r="H2112" s="36">
        <v>0</v>
      </c>
      <c r="I2112" s="36">
        <v>1.51</v>
      </c>
    </row>
    <row r="2113" spans="5:9">
      <c r="E2113" s="35">
        <v>46451</v>
      </c>
      <c r="F2113" s="35">
        <v>46534</v>
      </c>
      <c r="G2113" s="36">
        <v>3.02</v>
      </c>
      <c r="H2113" s="36">
        <v>0</v>
      </c>
      <c r="I2113" s="36">
        <v>1.51</v>
      </c>
    </row>
    <row r="2114" spans="5:9">
      <c r="E2114" s="35">
        <v>46452</v>
      </c>
      <c r="F2114" s="35">
        <v>46534</v>
      </c>
      <c r="G2114" s="36">
        <v>3.02</v>
      </c>
      <c r="H2114" s="36">
        <v>0</v>
      </c>
      <c r="I2114" s="36">
        <v>1.51</v>
      </c>
    </row>
    <row r="2115" spans="5:9">
      <c r="E2115" s="35">
        <v>46453</v>
      </c>
      <c r="F2115" s="35">
        <v>46534</v>
      </c>
      <c r="G2115" s="36">
        <v>3.02</v>
      </c>
      <c r="H2115" s="36">
        <v>0</v>
      </c>
      <c r="I2115" s="36">
        <v>1.51</v>
      </c>
    </row>
    <row r="2116" spans="5:9">
      <c r="E2116" s="35">
        <v>46454</v>
      </c>
      <c r="F2116" s="35">
        <v>46534</v>
      </c>
      <c r="G2116" s="36">
        <v>3.02</v>
      </c>
      <c r="H2116" s="36">
        <v>0</v>
      </c>
      <c r="I2116" s="36">
        <v>1.51</v>
      </c>
    </row>
    <row r="2117" spans="5:9">
      <c r="E2117" s="35">
        <v>46455</v>
      </c>
      <c r="F2117" s="35">
        <v>46534</v>
      </c>
      <c r="G2117" s="36">
        <v>3.02</v>
      </c>
      <c r="H2117" s="36">
        <v>0</v>
      </c>
      <c r="I2117" s="36">
        <v>1.51</v>
      </c>
    </row>
    <row r="2118" spans="5:9">
      <c r="E2118" s="35">
        <v>46456</v>
      </c>
      <c r="F2118" s="35">
        <v>46534</v>
      </c>
      <c r="G2118" s="36">
        <v>3.02</v>
      </c>
      <c r="H2118" s="36">
        <v>0</v>
      </c>
      <c r="I2118" s="36">
        <v>1.51</v>
      </c>
    </row>
    <row r="2119" spans="5:9">
      <c r="E2119" s="35">
        <v>46457</v>
      </c>
      <c r="F2119" s="35">
        <v>46534</v>
      </c>
      <c r="G2119" s="36">
        <v>3.02</v>
      </c>
      <c r="H2119" s="36">
        <v>0</v>
      </c>
      <c r="I2119" s="36">
        <v>1.51</v>
      </c>
    </row>
    <row r="2120" spans="5:9">
      <c r="E2120" s="35">
        <v>46458</v>
      </c>
      <c r="F2120" s="35">
        <v>46534</v>
      </c>
      <c r="G2120" s="36">
        <v>3.02</v>
      </c>
      <c r="H2120" s="36">
        <v>0</v>
      </c>
      <c r="I2120" s="36">
        <v>1.51</v>
      </c>
    </row>
    <row r="2121" spans="5:9">
      <c r="E2121" s="35">
        <v>46459</v>
      </c>
      <c r="F2121" s="35">
        <v>46534</v>
      </c>
      <c r="G2121" s="36">
        <v>3.02</v>
      </c>
      <c r="H2121" s="36">
        <v>0</v>
      </c>
      <c r="I2121" s="36">
        <v>1.51</v>
      </c>
    </row>
    <row r="2122" spans="5:9">
      <c r="E2122" s="35">
        <v>46460</v>
      </c>
      <c r="F2122" s="35">
        <v>46534</v>
      </c>
      <c r="G2122" s="36">
        <v>3.02</v>
      </c>
      <c r="H2122" s="36">
        <v>0</v>
      </c>
      <c r="I2122" s="36">
        <v>1.51</v>
      </c>
    </row>
    <row r="2123" spans="5:9">
      <c r="E2123" s="35">
        <v>46461</v>
      </c>
      <c r="F2123" s="35">
        <v>46534</v>
      </c>
      <c r="G2123" s="36">
        <v>3.02</v>
      </c>
      <c r="H2123" s="36">
        <v>0</v>
      </c>
      <c r="I2123" s="36">
        <v>1.51</v>
      </c>
    </row>
    <row r="2124" spans="5:9">
      <c r="E2124" s="35">
        <v>46462</v>
      </c>
      <c r="F2124" s="35">
        <v>46534</v>
      </c>
      <c r="G2124" s="36">
        <v>3.02</v>
      </c>
      <c r="H2124" s="36">
        <v>0</v>
      </c>
      <c r="I2124" s="36">
        <v>1.51</v>
      </c>
    </row>
    <row r="2125" spans="5:9">
      <c r="E2125" s="35">
        <v>46463</v>
      </c>
      <c r="F2125" s="35">
        <v>46534</v>
      </c>
      <c r="G2125" s="36">
        <v>3.02</v>
      </c>
      <c r="H2125" s="36">
        <v>0</v>
      </c>
      <c r="I2125" s="36">
        <v>1.51</v>
      </c>
    </row>
    <row r="2126" spans="5:9">
      <c r="E2126" s="35">
        <v>46464</v>
      </c>
      <c r="F2126" s="35">
        <v>46534</v>
      </c>
      <c r="G2126" s="36">
        <v>3.02</v>
      </c>
      <c r="H2126" s="36">
        <v>0</v>
      </c>
      <c r="I2126" s="36">
        <v>1.51</v>
      </c>
    </row>
    <row r="2127" spans="5:9">
      <c r="E2127" s="35">
        <v>46465</v>
      </c>
      <c r="F2127" s="35">
        <v>46534</v>
      </c>
      <c r="G2127" s="36">
        <v>3.02</v>
      </c>
      <c r="H2127" s="36">
        <v>0</v>
      </c>
      <c r="I2127" s="36">
        <v>1.51</v>
      </c>
    </row>
    <row r="2128" spans="5:9">
      <c r="E2128" s="35">
        <v>46466</v>
      </c>
      <c r="F2128" s="35">
        <v>46534</v>
      </c>
      <c r="G2128" s="36">
        <v>3.02</v>
      </c>
      <c r="H2128" s="36">
        <v>0</v>
      </c>
      <c r="I2128" s="36">
        <v>1.51</v>
      </c>
    </row>
    <row r="2129" spans="5:9">
      <c r="E2129" s="35">
        <v>46467</v>
      </c>
      <c r="F2129" s="35">
        <v>46534</v>
      </c>
      <c r="G2129" s="36">
        <v>3.02</v>
      </c>
      <c r="H2129" s="36">
        <v>0</v>
      </c>
      <c r="I2129" s="36">
        <v>1.51</v>
      </c>
    </row>
    <row r="2130" spans="5:9">
      <c r="E2130" s="35">
        <v>46468</v>
      </c>
      <c r="F2130" s="35">
        <v>46534</v>
      </c>
      <c r="G2130" s="36">
        <v>3.02</v>
      </c>
      <c r="H2130" s="36">
        <v>0</v>
      </c>
      <c r="I2130" s="36">
        <v>1.51</v>
      </c>
    </row>
    <row r="2131" spans="5:9">
      <c r="E2131" s="35">
        <v>46469</v>
      </c>
      <c r="F2131" s="35">
        <v>46534</v>
      </c>
      <c r="G2131" s="36">
        <v>3.02</v>
      </c>
      <c r="H2131" s="36">
        <v>0</v>
      </c>
      <c r="I2131" s="36">
        <v>1.51</v>
      </c>
    </row>
    <row r="2132" spans="5:9">
      <c r="E2132" s="35">
        <v>46470</v>
      </c>
      <c r="F2132" s="35">
        <v>46534</v>
      </c>
      <c r="G2132" s="36">
        <v>3.02</v>
      </c>
      <c r="H2132" s="36">
        <v>0</v>
      </c>
      <c r="I2132" s="36">
        <v>1.51</v>
      </c>
    </row>
    <row r="2133" spans="5:9">
      <c r="E2133" s="35">
        <v>46471</v>
      </c>
      <c r="F2133" s="35">
        <v>46534</v>
      </c>
      <c r="G2133" s="36">
        <v>3.02</v>
      </c>
      <c r="H2133" s="36">
        <v>0</v>
      </c>
      <c r="I2133" s="36">
        <v>1.51</v>
      </c>
    </row>
    <row r="2134" spans="5:9">
      <c r="E2134" s="35">
        <v>46472</v>
      </c>
      <c r="F2134" s="35">
        <v>46534</v>
      </c>
      <c r="G2134" s="36">
        <v>3.02</v>
      </c>
      <c r="H2134" s="36">
        <v>0</v>
      </c>
      <c r="I2134" s="36">
        <v>1.51</v>
      </c>
    </row>
    <row r="2135" spans="5:9">
      <c r="E2135" s="35">
        <v>46473</v>
      </c>
      <c r="F2135" s="35">
        <v>46534</v>
      </c>
      <c r="G2135" s="36">
        <v>3.02</v>
      </c>
      <c r="H2135" s="36">
        <v>0</v>
      </c>
      <c r="I2135" s="36">
        <v>1.51</v>
      </c>
    </row>
    <row r="2136" spans="5:9">
      <c r="E2136" s="35">
        <v>46474</v>
      </c>
      <c r="F2136" s="35">
        <v>46534</v>
      </c>
      <c r="G2136" s="36">
        <v>3.02</v>
      </c>
      <c r="H2136" s="36">
        <v>0</v>
      </c>
      <c r="I2136" s="36">
        <v>1.51</v>
      </c>
    </row>
    <row r="2137" spans="5:9">
      <c r="E2137" s="35">
        <v>46475</v>
      </c>
      <c r="F2137" s="35">
        <v>46534</v>
      </c>
      <c r="G2137" s="36">
        <v>3.02</v>
      </c>
      <c r="H2137" s="36">
        <v>0</v>
      </c>
      <c r="I2137" s="36">
        <v>1.51</v>
      </c>
    </row>
    <row r="2138" spans="5:9">
      <c r="E2138" s="35">
        <v>46476</v>
      </c>
      <c r="F2138" s="35">
        <v>46534</v>
      </c>
      <c r="G2138" s="36">
        <v>3.02</v>
      </c>
      <c r="H2138" s="36">
        <v>0</v>
      </c>
      <c r="I2138" s="36">
        <v>1.51</v>
      </c>
    </row>
    <row r="2139" spans="5:9">
      <c r="E2139" s="35">
        <v>46477</v>
      </c>
      <c r="F2139" s="35">
        <v>46534</v>
      </c>
      <c r="G2139" s="36">
        <v>3.02</v>
      </c>
      <c r="H2139" s="36">
        <v>0</v>
      </c>
      <c r="I2139" s="36">
        <v>1.51</v>
      </c>
    </row>
    <row r="2140" spans="5:9">
      <c r="E2140" s="35">
        <v>46478</v>
      </c>
      <c r="F2140" s="35">
        <v>46534</v>
      </c>
      <c r="G2140" s="36">
        <v>3.02</v>
      </c>
      <c r="H2140" s="36">
        <v>0</v>
      </c>
      <c r="I2140" s="36">
        <v>1.51</v>
      </c>
    </row>
    <row r="2141" spans="5:9">
      <c r="E2141" s="35">
        <v>46479</v>
      </c>
      <c r="F2141" s="35">
        <v>46534</v>
      </c>
      <c r="G2141" s="36">
        <v>3.02</v>
      </c>
      <c r="H2141" s="36">
        <v>0</v>
      </c>
      <c r="I2141" s="36">
        <v>1.51</v>
      </c>
    </row>
    <row r="2142" spans="5:9">
      <c r="E2142" s="35">
        <v>46480</v>
      </c>
      <c r="F2142" s="35">
        <v>46534</v>
      </c>
      <c r="G2142" s="36">
        <v>3.02</v>
      </c>
      <c r="H2142" s="36">
        <v>0</v>
      </c>
      <c r="I2142" s="36">
        <v>1.51</v>
      </c>
    </row>
    <row r="2143" spans="5:9">
      <c r="E2143" s="35">
        <v>46481</v>
      </c>
      <c r="F2143" s="35">
        <v>46534</v>
      </c>
      <c r="G2143" s="36">
        <v>3.02</v>
      </c>
      <c r="H2143" s="36">
        <v>0</v>
      </c>
      <c r="I2143" s="36">
        <v>1.51</v>
      </c>
    </row>
    <row r="2144" spans="5:9">
      <c r="E2144" s="35">
        <v>46482</v>
      </c>
      <c r="F2144" s="35">
        <v>46534</v>
      </c>
      <c r="G2144" s="36">
        <v>3.02</v>
      </c>
      <c r="H2144" s="36">
        <v>0</v>
      </c>
      <c r="I2144" s="36">
        <v>1.51</v>
      </c>
    </row>
    <row r="2145" spans="5:9">
      <c r="E2145" s="35">
        <v>46483</v>
      </c>
      <c r="F2145" s="35">
        <v>46534</v>
      </c>
      <c r="G2145" s="36">
        <v>3.02</v>
      </c>
      <c r="H2145" s="36">
        <v>0</v>
      </c>
      <c r="I2145" s="36">
        <v>1.51</v>
      </c>
    </row>
    <row r="2146" spans="5:9">
      <c r="E2146" s="35">
        <v>46484</v>
      </c>
      <c r="F2146" s="35">
        <v>46534</v>
      </c>
      <c r="G2146" s="36">
        <v>3.02</v>
      </c>
      <c r="H2146" s="36">
        <v>0</v>
      </c>
      <c r="I2146" s="36">
        <v>1.51</v>
      </c>
    </row>
    <row r="2147" spans="5:9">
      <c r="E2147" s="35">
        <v>46485</v>
      </c>
      <c r="F2147" s="35">
        <v>46534</v>
      </c>
      <c r="G2147" s="36">
        <v>3.02</v>
      </c>
      <c r="H2147" s="36">
        <v>0</v>
      </c>
      <c r="I2147" s="36">
        <v>1.51</v>
      </c>
    </row>
    <row r="2148" spans="5:9">
      <c r="E2148" s="35">
        <v>46486</v>
      </c>
      <c r="F2148" s="35">
        <v>46534</v>
      </c>
      <c r="G2148" s="36">
        <v>3.02</v>
      </c>
      <c r="H2148" s="36">
        <v>0</v>
      </c>
      <c r="I2148" s="36">
        <v>1.51</v>
      </c>
    </row>
    <row r="2149" spans="5:9">
      <c r="E2149" s="35">
        <v>46487</v>
      </c>
      <c r="F2149" s="35">
        <v>46534</v>
      </c>
      <c r="G2149" s="36">
        <v>3.02</v>
      </c>
      <c r="H2149" s="36">
        <v>0</v>
      </c>
      <c r="I2149" s="36">
        <v>1.51</v>
      </c>
    </row>
    <row r="2150" spans="5:9">
      <c r="E2150" s="35">
        <v>46488</v>
      </c>
      <c r="F2150" s="35">
        <v>46534</v>
      </c>
      <c r="G2150" s="36">
        <v>3.02</v>
      </c>
      <c r="H2150" s="36">
        <v>0</v>
      </c>
      <c r="I2150" s="36">
        <v>1.51</v>
      </c>
    </row>
    <row r="2151" spans="5:9">
      <c r="E2151" s="35">
        <v>46489</v>
      </c>
      <c r="F2151" s="35">
        <v>46534</v>
      </c>
      <c r="G2151" s="36">
        <v>3.02</v>
      </c>
      <c r="H2151" s="36">
        <v>0</v>
      </c>
      <c r="I2151" s="36">
        <v>1.51</v>
      </c>
    </row>
    <row r="2152" spans="5:9">
      <c r="E2152" s="35">
        <v>46490</v>
      </c>
      <c r="F2152" s="35">
        <v>46534</v>
      </c>
      <c r="G2152" s="36">
        <v>3.02</v>
      </c>
      <c r="H2152" s="36">
        <v>0</v>
      </c>
      <c r="I2152" s="36">
        <v>1.51</v>
      </c>
    </row>
    <row r="2153" spans="5:9">
      <c r="E2153" s="35">
        <v>46491</v>
      </c>
      <c r="F2153" s="35">
        <v>46534</v>
      </c>
      <c r="G2153" s="36">
        <v>3.02</v>
      </c>
      <c r="H2153" s="36">
        <v>0</v>
      </c>
      <c r="I2153" s="36">
        <v>1.51</v>
      </c>
    </row>
    <row r="2154" spans="5:9">
      <c r="E2154" s="35">
        <v>46492</v>
      </c>
      <c r="F2154" s="35">
        <v>46534</v>
      </c>
      <c r="G2154" s="36">
        <v>3.02</v>
      </c>
      <c r="H2154" s="36">
        <v>0</v>
      </c>
      <c r="I2154" s="36">
        <v>1.51</v>
      </c>
    </row>
    <row r="2155" spans="5:9">
      <c r="E2155" s="35">
        <v>46493</v>
      </c>
      <c r="F2155" s="35">
        <v>46534</v>
      </c>
      <c r="G2155" s="36">
        <v>3.02</v>
      </c>
      <c r="H2155" s="36">
        <v>0</v>
      </c>
      <c r="I2155" s="36">
        <v>1.51</v>
      </c>
    </row>
    <row r="2156" spans="5:9">
      <c r="E2156" s="35">
        <v>46494</v>
      </c>
      <c r="F2156" s="35">
        <v>46534</v>
      </c>
      <c r="G2156" s="36">
        <v>3.02</v>
      </c>
      <c r="H2156" s="36">
        <v>0</v>
      </c>
      <c r="I2156" s="36">
        <v>1.51</v>
      </c>
    </row>
    <row r="2157" spans="5:9">
      <c r="E2157" s="35">
        <v>46495</v>
      </c>
      <c r="F2157" s="35">
        <v>46534</v>
      </c>
      <c r="G2157" s="36">
        <v>3.02</v>
      </c>
      <c r="H2157" s="36">
        <v>0</v>
      </c>
      <c r="I2157" s="36">
        <v>1.51</v>
      </c>
    </row>
    <row r="2158" spans="5:9">
      <c r="E2158" s="35">
        <v>46496</v>
      </c>
      <c r="F2158" s="35">
        <v>46534</v>
      </c>
      <c r="G2158" s="36">
        <v>3.02</v>
      </c>
      <c r="H2158" s="36">
        <v>0</v>
      </c>
      <c r="I2158" s="36">
        <v>1.51</v>
      </c>
    </row>
    <row r="2159" spans="5:9">
      <c r="E2159" s="35">
        <v>46497</v>
      </c>
      <c r="F2159" s="35">
        <v>46534</v>
      </c>
      <c r="G2159" s="36">
        <v>3.02</v>
      </c>
      <c r="H2159" s="36">
        <v>0</v>
      </c>
      <c r="I2159" s="36">
        <v>1.51</v>
      </c>
    </row>
    <row r="2160" spans="5:9">
      <c r="E2160" s="35">
        <v>46498</v>
      </c>
      <c r="F2160" s="35">
        <v>46534</v>
      </c>
      <c r="G2160" s="36">
        <v>3.02</v>
      </c>
      <c r="H2160" s="36">
        <v>0</v>
      </c>
      <c r="I2160" s="36">
        <v>1.51</v>
      </c>
    </row>
    <row r="2161" spans="5:9">
      <c r="E2161" s="35">
        <v>46499</v>
      </c>
      <c r="F2161" s="35">
        <v>46534</v>
      </c>
      <c r="G2161" s="36">
        <v>3.02</v>
      </c>
      <c r="H2161" s="36">
        <v>0</v>
      </c>
      <c r="I2161" s="36">
        <v>1.51</v>
      </c>
    </row>
    <row r="2162" spans="5:9">
      <c r="E2162" s="35">
        <v>46500</v>
      </c>
      <c r="F2162" s="35">
        <v>46534</v>
      </c>
      <c r="G2162" s="36">
        <v>3.02</v>
      </c>
      <c r="H2162" s="36">
        <v>0</v>
      </c>
      <c r="I2162" s="36">
        <v>1.51</v>
      </c>
    </row>
    <row r="2163" spans="5:9">
      <c r="E2163" s="35">
        <v>46501</v>
      </c>
      <c r="F2163" s="35">
        <v>46534</v>
      </c>
      <c r="G2163" s="36">
        <v>3.02</v>
      </c>
      <c r="H2163" s="36">
        <v>0</v>
      </c>
      <c r="I2163" s="36">
        <v>1.51</v>
      </c>
    </row>
    <row r="2164" spans="5:9">
      <c r="E2164" s="35">
        <v>46502</v>
      </c>
      <c r="F2164" s="35">
        <v>46534</v>
      </c>
      <c r="G2164" s="36">
        <v>3.02</v>
      </c>
      <c r="H2164" s="36">
        <v>0</v>
      </c>
      <c r="I2164" s="36">
        <v>1.51</v>
      </c>
    </row>
    <row r="2165" spans="5:9">
      <c r="E2165" s="35">
        <v>46503</v>
      </c>
      <c r="F2165" s="35">
        <v>46534</v>
      </c>
      <c r="G2165" s="36">
        <v>3.02</v>
      </c>
      <c r="H2165" s="36">
        <v>0</v>
      </c>
      <c r="I2165" s="36">
        <v>1.51</v>
      </c>
    </row>
    <row r="2166" spans="5:9">
      <c r="E2166" s="35">
        <v>46504</v>
      </c>
      <c r="F2166" s="35">
        <v>46534</v>
      </c>
      <c r="G2166" s="36">
        <v>3.02</v>
      </c>
      <c r="H2166" s="36">
        <v>0</v>
      </c>
      <c r="I2166" s="36">
        <v>1.51</v>
      </c>
    </row>
    <row r="2167" spans="5:9">
      <c r="E2167" s="35">
        <v>46505</v>
      </c>
      <c r="F2167" s="35">
        <v>46534</v>
      </c>
      <c r="G2167" s="36">
        <v>3.02</v>
      </c>
      <c r="H2167" s="36">
        <v>0</v>
      </c>
      <c r="I2167" s="36">
        <v>1.51</v>
      </c>
    </row>
    <row r="2168" spans="5:9">
      <c r="E2168" s="35">
        <v>46506</v>
      </c>
      <c r="F2168" s="35">
        <v>46534</v>
      </c>
      <c r="G2168" s="36">
        <v>3.02</v>
      </c>
      <c r="H2168" s="36">
        <v>0</v>
      </c>
      <c r="I2168" s="36">
        <v>1.51</v>
      </c>
    </row>
    <row r="2169" spans="5:9">
      <c r="E2169" s="35">
        <v>46507</v>
      </c>
      <c r="F2169" s="35">
        <v>46534</v>
      </c>
      <c r="G2169" s="36">
        <v>3.02</v>
      </c>
      <c r="H2169" s="36">
        <v>0</v>
      </c>
      <c r="I2169" s="36">
        <v>1.51</v>
      </c>
    </row>
    <row r="2170" spans="5:9">
      <c r="E2170" s="35">
        <v>46508</v>
      </c>
      <c r="F2170" s="35">
        <v>46534</v>
      </c>
      <c r="G2170" s="36">
        <v>3.02</v>
      </c>
      <c r="H2170" s="36">
        <v>0</v>
      </c>
      <c r="I2170" s="36">
        <v>1.51</v>
      </c>
    </row>
    <row r="2171" spans="5:9">
      <c r="E2171" s="35">
        <v>46509</v>
      </c>
      <c r="F2171" s="35">
        <v>46534</v>
      </c>
      <c r="G2171" s="36">
        <v>3.02</v>
      </c>
      <c r="H2171" s="36">
        <v>0</v>
      </c>
      <c r="I2171" s="36">
        <v>1.51</v>
      </c>
    </row>
    <row r="2172" spans="5:9">
      <c r="E2172" s="35">
        <v>46510</v>
      </c>
      <c r="F2172" s="35">
        <v>46534</v>
      </c>
      <c r="G2172" s="36">
        <v>3.02</v>
      </c>
      <c r="H2172" s="36">
        <v>0</v>
      </c>
      <c r="I2172" s="36">
        <v>1.51</v>
      </c>
    </row>
    <row r="2173" spans="5:9">
      <c r="E2173" s="35">
        <v>46511</v>
      </c>
      <c r="F2173" s="35">
        <v>46534</v>
      </c>
      <c r="G2173" s="36">
        <v>3.02</v>
      </c>
      <c r="H2173" s="36">
        <v>0</v>
      </c>
      <c r="I2173" s="36">
        <v>1.51</v>
      </c>
    </row>
    <row r="2174" spans="5:9">
      <c r="E2174" s="35">
        <v>46512</v>
      </c>
      <c r="F2174" s="35">
        <v>46534</v>
      </c>
      <c r="G2174" s="36">
        <v>3.02</v>
      </c>
      <c r="H2174" s="36">
        <v>0</v>
      </c>
      <c r="I2174" s="36">
        <v>1.51</v>
      </c>
    </row>
    <row r="2175" spans="5:9">
      <c r="E2175" s="35">
        <v>46513</v>
      </c>
      <c r="F2175" s="35">
        <v>46534</v>
      </c>
      <c r="G2175" s="36">
        <v>3.02</v>
      </c>
      <c r="H2175" s="36">
        <v>0</v>
      </c>
      <c r="I2175" s="36">
        <v>1.51</v>
      </c>
    </row>
    <row r="2176" spans="5:9">
      <c r="E2176" s="35">
        <v>46514</v>
      </c>
      <c r="F2176" s="35">
        <v>46534</v>
      </c>
      <c r="G2176" s="36">
        <v>3.02</v>
      </c>
      <c r="H2176" s="36">
        <v>0</v>
      </c>
      <c r="I2176" s="36">
        <v>1.51</v>
      </c>
    </row>
    <row r="2177" spans="5:9">
      <c r="E2177" s="35">
        <v>46515</v>
      </c>
      <c r="F2177" s="35">
        <v>46534</v>
      </c>
      <c r="G2177" s="36">
        <v>3.02</v>
      </c>
      <c r="H2177" s="36">
        <v>0</v>
      </c>
      <c r="I2177" s="36">
        <v>1.51</v>
      </c>
    </row>
    <row r="2178" spans="5:9">
      <c r="E2178" s="35">
        <v>46516</v>
      </c>
      <c r="F2178" s="35">
        <v>46534</v>
      </c>
      <c r="G2178" s="36">
        <v>3.02</v>
      </c>
      <c r="H2178" s="36">
        <v>0</v>
      </c>
      <c r="I2178" s="36">
        <v>1.51</v>
      </c>
    </row>
    <row r="2179" spans="5:9">
      <c r="E2179" s="35">
        <v>46517</v>
      </c>
      <c r="F2179" s="35">
        <v>46534</v>
      </c>
      <c r="G2179" s="36">
        <v>3.02</v>
      </c>
      <c r="H2179" s="36">
        <v>0</v>
      </c>
      <c r="I2179" s="36">
        <v>1.51</v>
      </c>
    </row>
    <row r="2180" spans="5:9">
      <c r="E2180" s="35">
        <v>46518</v>
      </c>
      <c r="F2180" s="35">
        <v>46534</v>
      </c>
      <c r="G2180" s="36">
        <v>3.02</v>
      </c>
      <c r="H2180" s="36">
        <v>0</v>
      </c>
      <c r="I2180" s="36">
        <v>1.51</v>
      </c>
    </row>
    <row r="2181" spans="5:9">
      <c r="E2181" s="35">
        <v>46519</v>
      </c>
      <c r="F2181" s="35">
        <v>46534</v>
      </c>
      <c r="G2181" s="36">
        <v>3.02</v>
      </c>
      <c r="H2181" s="36">
        <v>0</v>
      </c>
      <c r="I2181" s="36">
        <v>1.51</v>
      </c>
    </row>
    <row r="2182" spans="5:9">
      <c r="E2182" s="35">
        <v>46520</v>
      </c>
      <c r="F2182" s="35">
        <v>46534</v>
      </c>
      <c r="G2182" s="36">
        <v>3.02</v>
      </c>
      <c r="H2182" s="36">
        <v>0</v>
      </c>
      <c r="I2182" s="36">
        <v>1.51</v>
      </c>
    </row>
    <row r="2183" spans="5:9">
      <c r="E2183" s="35">
        <v>46521</v>
      </c>
      <c r="F2183" s="35">
        <v>46534</v>
      </c>
      <c r="G2183" s="36">
        <v>3.02</v>
      </c>
      <c r="H2183" s="36">
        <v>0</v>
      </c>
      <c r="I2183" s="36">
        <v>1.51</v>
      </c>
    </row>
    <row r="2184" spans="5:9">
      <c r="E2184" s="35">
        <v>46522</v>
      </c>
      <c r="F2184" s="35">
        <v>46534</v>
      </c>
      <c r="G2184" s="36">
        <v>3.02</v>
      </c>
      <c r="H2184" s="36">
        <v>0</v>
      </c>
      <c r="I2184" s="36">
        <v>1.51</v>
      </c>
    </row>
    <row r="2185" spans="5:9">
      <c r="E2185" s="35">
        <v>46523</v>
      </c>
      <c r="F2185" s="35">
        <v>46534</v>
      </c>
      <c r="G2185" s="36">
        <v>3.02</v>
      </c>
      <c r="H2185" s="36">
        <v>0</v>
      </c>
      <c r="I2185" s="36">
        <v>1.51</v>
      </c>
    </row>
    <row r="2186" spans="5:9">
      <c r="E2186" s="35">
        <v>46524</v>
      </c>
      <c r="F2186" s="35">
        <v>46534</v>
      </c>
      <c r="G2186" s="36">
        <v>3.02</v>
      </c>
      <c r="H2186" s="36">
        <v>0</v>
      </c>
      <c r="I2186" s="36">
        <v>1.51</v>
      </c>
    </row>
    <row r="2187" spans="5:9">
      <c r="E2187" s="35">
        <v>46525</v>
      </c>
      <c r="F2187" s="35">
        <v>46534</v>
      </c>
      <c r="G2187" s="36">
        <v>3.02</v>
      </c>
      <c r="H2187" s="36">
        <v>0</v>
      </c>
      <c r="I2187" s="36">
        <v>1.51</v>
      </c>
    </row>
    <row r="2188" spans="5:9">
      <c r="E2188" s="35">
        <v>46526</v>
      </c>
      <c r="F2188" s="35">
        <v>46534</v>
      </c>
      <c r="G2188" s="36">
        <v>3.02</v>
      </c>
      <c r="H2188" s="36">
        <v>0</v>
      </c>
      <c r="I2188" s="36">
        <v>1.51</v>
      </c>
    </row>
    <row r="2189" spans="5:9">
      <c r="E2189" s="35">
        <v>46527</v>
      </c>
      <c r="F2189" s="35">
        <v>46534</v>
      </c>
      <c r="G2189" s="36">
        <v>3.02</v>
      </c>
      <c r="H2189" s="36">
        <v>0</v>
      </c>
      <c r="I2189" s="36">
        <v>1.51</v>
      </c>
    </row>
    <row r="2190" spans="5:9">
      <c r="E2190" s="35">
        <v>46528</v>
      </c>
      <c r="F2190" s="35">
        <v>46534</v>
      </c>
      <c r="G2190" s="36">
        <v>3.02</v>
      </c>
      <c r="H2190" s="36">
        <v>0</v>
      </c>
      <c r="I2190" s="36">
        <v>1.51</v>
      </c>
    </row>
    <row r="2191" spans="5:9">
      <c r="E2191" s="35">
        <v>46529</v>
      </c>
      <c r="F2191" s="35">
        <v>46534</v>
      </c>
      <c r="G2191" s="36">
        <v>3.02</v>
      </c>
      <c r="H2191" s="36">
        <v>0</v>
      </c>
      <c r="I2191" s="36">
        <v>1.51</v>
      </c>
    </row>
    <row r="2192" spans="5:9">
      <c r="E2192" s="35">
        <v>46530</v>
      </c>
      <c r="F2192" s="35">
        <v>46534</v>
      </c>
      <c r="G2192" s="36">
        <v>3.02</v>
      </c>
      <c r="H2192" s="36">
        <v>0</v>
      </c>
      <c r="I2192" s="36">
        <v>1.51</v>
      </c>
    </row>
    <row r="2193" spans="5:9">
      <c r="E2193" s="35">
        <v>46531</v>
      </c>
      <c r="F2193" s="35">
        <v>46534</v>
      </c>
      <c r="G2193" s="36">
        <v>3.02</v>
      </c>
      <c r="H2193" s="36">
        <v>0</v>
      </c>
      <c r="I2193" s="36">
        <v>1.51</v>
      </c>
    </row>
    <row r="2194" spans="5:9">
      <c r="E2194" s="35">
        <v>46532</v>
      </c>
      <c r="F2194" s="35">
        <v>46534</v>
      </c>
      <c r="G2194" s="36">
        <v>3.02</v>
      </c>
      <c r="H2194" s="36">
        <v>0</v>
      </c>
      <c r="I2194" s="36">
        <v>1.51</v>
      </c>
    </row>
    <row r="2195" spans="5:9">
      <c r="E2195" s="35">
        <v>46533</v>
      </c>
      <c r="F2195" s="35">
        <v>46534</v>
      </c>
      <c r="G2195" s="36">
        <v>3.02</v>
      </c>
      <c r="H2195" s="36">
        <v>0</v>
      </c>
      <c r="I2195" s="36">
        <v>1.51</v>
      </c>
    </row>
    <row r="2196" spans="5:9">
      <c r="E2196" s="35">
        <v>46534</v>
      </c>
      <c r="F2196" s="35">
        <v>46718</v>
      </c>
      <c r="G2196" s="36">
        <v>3.02</v>
      </c>
      <c r="H2196" s="36">
        <v>0</v>
      </c>
      <c r="I2196" s="36">
        <v>1.51</v>
      </c>
    </row>
    <row r="2197" spans="5:9">
      <c r="E2197" s="35">
        <v>46535</v>
      </c>
      <c r="F2197" s="35">
        <v>46718</v>
      </c>
      <c r="G2197" s="36">
        <v>3.02</v>
      </c>
      <c r="H2197" s="36">
        <v>0</v>
      </c>
      <c r="I2197" s="36">
        <v>1.51</v>
      </c>
    </row>
    <row r="2198" spans="5:9">
      <c r="E2198" s="35">
        <v>46536</v>
      </c>
      <c r="F2198" s="35">
        <v>46718</v>
      </c>
      <c r="G2198" s="36">
        <v>3.02</v>
      </c>
      <c r="H2198" s="36">
        <v>0</v>
      </c>
      <c r="I2198" s="36">
        <v>1.51</v>
      </c>
    </row>
    <row r="2199" spans="5:9">
      <c r="E2199" s="35">
        <v>46537</v>
      </c>
      <c r="F2199" s="35">
        <v>46718</v>
      </c>
      <c r="G2199" s="36">
        <v>3.02</v>
      </c>
      <c r="H2199" s="36">
        <v>0</v>
      </c>
      <c r="I2199" s="36">
        <v>1.51</v>
      </c>
    </row>
    <row r="2200" spans="5:9">
      <c r="E2200" s="35">
        <v>46538</v>
      </c>
      <c r="F2200" s="35">
        <v>46718</v>
      </c>
      <c r="G2200" s="36">
        <v>3.02</v>
      </c>
      <c r="H2200" s="36">
        <v>0</v>
      </c>
      <c r="I2200" s="36">
        <v>1.51</v>
      </c>
    </row>
    <row r="2201" spans="5:9">
      <c r="E2201" s="35">
        <v>46539</v>
      </c>
      <c r="F2201" s="35">
        <v>46718</v>
      </c>
      <c r="G2201" s="36">
        <v>3.02</v>
      </c>
      <c r="H2201" s="36">
        <v>0</v>
      </c>
      <c r="I2201" s="36">
        <v>1.51</v>
      </c>
    </row>
    <row r="2202" spans="5:9">
      <c r="E2202" s="35">
        <v>46540</v>
      </c>
      <c r="F2202" s="35">
        <v>46718</v>
      </c>
      <c r="G2202" s="36">
        <v>3.02</v>
      </c>
      <c r="H2202" s="36">
        <v>0</v>
      </c>
      <c r="I2202" s="36">
        <v>1.51</v>
      </c>
    </row>
    <row r="2203" spans="5:9">
      <c r="E2203" s="35">
        <v>46541</v>
      </c>
      <c r="F2203" s="35">
        <v>46718</v>
      </c>
      <c r="G2203" s="36">
        <v>3.02</v>
      </c>
      <c r="H2203" s="36">
        <v>0</v>
      </c>
      <c r="I2203" s="36">
        <v>1.51</v>
      </c>
    </row>
    <row r="2204" spans="5:9">
      <c r="E2204" s="35">
        <v>46542</v>
      </c>
      <c r="F2204" s="35">
        <v>46718</v>
      </c>
      <c r="G2204" s="36">
        <v>3.02</v>
      </c>
      <c r="H2204" s="36">
        <v>0</v>
      </c>
      <c r="I2204" s="36">
        <v>1.51</v>
      </c>
    </row>
    <row r="2205" spans="5:9">
      <c r="E2205" s="35">
        <v>46543</v>
      </c>
      <c r="F2205" s="35">
        <v>46718</v>
      </c>
      <c r="G2205" s="36">
        <v>3.02</v>
      </c>
      <c r="H2205" s="36">
        <v>0</v>
      </c>
      <c r="I2205" s="36">
        <v>1.51</v>
      </c>
    </row>
    <row r="2206" spans="5:9">
      <c r="E2206" s="35">
        <v>46544</v>
      </c>
      <c r="F2206" s="35">
        <v>46718</v>
      </c>
      <c r="G2206" s="36">
        <v>3.02</v>
      </c>
      <c r="H2206" s="36">
        <v>0</v>
      </c>
      <c r="I2206" s="36">
        <v>1.51</v>
      </c>
    </row>
    <row r="2207" spans="5:9">
      <c r="E2207" s="35">
        <v>46545</v>
      </c>
      <c r="F2207" s="35">
        <v>46718</v>
      </c>
      <c r="G2207" s="36">
        <v>3.02</v>
      </c>
      <c r="H2207" s="36">
        <v>0</v>
      </c>
      <c r="I2207" s="36">
        <v>1.51</v>
      </c>
    </row>
    <row r="2208" spans="5:9">
      <c r="E2208" s="35">
        <v>46546</v>
      </c>
      <c r="F2208" s="35">
        <v>46718</v>
      </c>
      <c r="G2208" s="36">
        <v>3.02</v>
      </c>
      <c r="H2208" s="36">
        <v>0</v>
      </c>
      <c r="I2208" s="36">
        <v>1.51</v>
      </c>
    </row>
    <row r="2209" spans="5:9">
      <c r="E2209" s="35">
        <v>46547</v>
      </c>
      <c r="F2209" s="35">
        <v>46718</v>
      </c>
      <c r="G2209" s="36">
        <v>3.02</v>
      </c>
      <c r="H2209" s="36">
        <v>0</v>
      </c>
      <c r="I2209" s="36">
        <v>1.51</v>
      </c>
    </row>
    <row r="2210" spans="5:9">
      <c r="E2210" s="35">
        <v>46548</v>
      </c>
      <c r="F2210" s="35">
        <v>46718</v>
      </c>
      <c r="G2210" s="36">
        <v>3.02</v>
      </c>
      <c r="H2210" s="36">
        <v>0</v>
      </c>
      <c r="I2210" s="36">
        <v>1.51</v>
      </c>
    </row>
    <row r="2211" spans="5:9">
      <c r="E2211" s="35">
        <v>46549</v>
      </c>
      <c r="F2211" s="35">
        <v>46718</v>
      </c>
      <c r="G2211" s="36">
        <v>3.02</v>
      </c>
      <c r="H2211" s="36">
        <v>0</v>
      </c>
      <c r="I2211" s="36">
        <v>1.51</v>
      </c>
    </row>
    <row r="2212" spans="5:9">
      <c r="E2212" s="35">
        <v>46550</v>
      </c>
      <c r="F2212" s="35">
        <v>46718</v>
      </c>
      <c r="G2212" s="36">
        <v>3.02</v>
      </c>
      <c r="H2212" s="36">
        <v>0</v>
      </c>
      <c r="I2212" s="36">
        <v>1.51</v>
      </c>
    </row>
    <row r="2213" spans="5:9">
      <c r="E2213" s="35">
        <v>46551</v>
      </c>
      <c r="F2213" s="35">
        <v>46718</v>
      </c>
      <c r="G2213" s="36">
        <v>3.02</v>
      </c>
      <c r="H2213" s="36">
        <v>0</v>
      </c>
      <c r="I2213" s="36">
        <v>1.51</v>
      </c>
    </row>
    <row r="2214" spans="5:9">
      <c r="E2214" s="35">
        <v>46552</v>
      </c>
      <c r="F2214" s="35">
        <v>46718</v>
      </c>
      <c r="G2214" s="36">
        <v>3.02</v>
      </c>
      <c r="H2214" s="36">
        <v>0</v>
      </c>
      <c r="I2214" s="36">
        <v>1.51</v>
      </c>
    </row>
    <row r="2215" spans="5:9">
      <c r="E2215" s="35">
        <v>46553</v>
      </c>
      <c r="F2215" s="35">
        <v>46718</v>
      </c>
      <c r="G2215" s="36">
        <v>3.02</v>
      </c>
      <c r="H2215" s="36">
        <v>0</v>
      </c>
      <c r="I2215" s="36">
        <v>1.51</v>
      </c>
    </row>
    <row r="2216" spans="5:9">
      <c r="E2216" s="35">
        <v>46554</v>
      </c>
      <c r="F2216" s="35">
        <v>46718</v>
      </c>
      <c r="G2216" s="36">
        <v>3.02</v>
      </c>
      <c r="H2216" s="36">
        <v>0</v>
      </c>
      <c r="I2216" s="36">
        <v>1.51</v>
      </c>
    </row>
    <row r="2217" spans="5:9">
      <c r="E2217" s="35">
        <v>46555</v>
      </c>
      <c r="F2217" s="35">
        <v>46718</v>
      </c>
      <c r="G2217" s="36">
        <v>3.02</v>
      </c>
      <c r="H2217" s="36">
        <v>0</v>
      </c>
      <c r="I2217" s="36">
        <v>1.51</v>
      </c>
    </row>
    <row r="2218" spans="5:9">
      <c r="E2218" s="35">
        <v>46556</v>
      </c>
      <c r="F2218" s="35">
        <v>46718</v>
      </c>
      <c r="G2218" s="36">
        <v>3.02</v>
      </c>
      <c r="H2218" s="36">
        <v>0</v>
      </c>
      <c r="I2218" s="36">
        <v>1.51</v>
      </c>
    </row>
    <row r="2219" spans="5:9">
      <c r="E2219" s="35">
        <v>46557</v>
      </c>
      <c r="F2219" s="35">
        <v>46718</v>
      </c>
      <c r="G2219" s="36">
        <v>3.02</v>
      </c>
      <c r="H2219" s="36">
        <v>0</v>
      </c>
      <c r="I2219" s="36">
        <v>1.51</v>
      </c>
    </row>
    <row r="2220" spans="5:9">
      <c r="E2220" s="35">
        <v>46558</v>
      </c>
      <c r="F2220" s="35">
        <v>46718</v>
      </c>
      <c r="G2220" s="36">
        <v>3.02</v>
      </c>
      <c r="H2220" s="36">
        <v>0</v>
      </c>
      <c r="I2220" s="36">
        <v>1.51</v>
      </c>
    </row>
    <row r="2221" spans="5:9">
      <c r="E2221" s="35">
        <v>46559</v>
      </c>
      <c r="F2221" s="35">
        <v>46718</v>
      </c>
      <c r="G2221" s="36">
        <v>3.02</v>
      </c>
      <c r="H2221" s="36">
        <v>0</v>
      </c>
      <c r="I2221" s="36">
        <v>1.51</v>
      </c>
    </row>
    <row r="2222" spans="5:9">
      <c r="E2222" s="35">
        <v>46560</v>
      </c>
      <c r="F2222" s="35">
        <v>46718</v>
      </c>
      <c r="G2222" s="36">
        <v>3.02</v>
      </c>
      <c r="H2222" s="36">
        <v>0</v>
      </c>
      <c r="I2222" s="36">
        <v>1.51</v>
      </c>
    </row>
    <row r="2223" spans="5:9">
      <c r="E2223" s="35">
        <v>46561</v>
      </c>
      <c r="F2223" s="35">
        <v>46718</v>
      </c>
      <c r="G2223" s="36">
        <v>3.02</v>
      </c>
      <c r="H2223" s="36">
        <v>0</v>
      </c>
      <c r="I2223" s="36">
        <v>1.51</v>
      </c>
    </row>
    <row r="2224" spans="5:9">
      <c r="E2224" s="35">
        <v>46562</v>
      </c>
      <c r="F2224" s="35">
        <v>46718</v>
      </c>
      <c r="G2224" s="36">
        <v>3.02</v>
      </c>
      <c r="H2224" s="36">
        <v>0</v>
      </c>
      <c r="I2224" s="36">
        <v>1.51</v>
      </c>
    </row>
    <row r="2225" spans="5:9">
      <c r="E2225" s="35">
        <v>46563</v>
      </c>
      <c r="F2225" s="35">
        <v>46718</v>
      </c>
      <c r="G2225" s="36">
        <v>3.02</v>
      </c>
      <c r="H2225" s="36">
        <v>0</v>
      </c>
      <c r="I2225" s="36">
        <v>1.51</v>
      </c>
    </row>
    <row r="2226" spans="5:9">
      <c r="E2226" s="35">
        <v>46564</v>
      </c>
      <c r="F2226" s="35">
        <v>46718</v>
      </c>
      <c r="G2226" s="36">
        <v>3.02</v>
      </c>
      <c r="H2226" s="36">
        <v>0</v>
      </c>
      <c r="I2226" s="36">
        <v>1.51</v>
      </c>
    </row>
    <row r="2227" spans="5:9">
      <c r="E2227" s="35">
        <v>46565</v>
      </c>
      <c r="F2227" s="35">
        <v>46718</v>
      </c>
      <c r="G2227" s="36">
        <v>3.02</v>
      </c>
      <c r="H2227" s="36">
        <v>0</v>
      </c>
      <c r="I2227" s="36">
        <v>1.51</v>
      </c>
    </row>
    <row r="2228" spans="5:9">
      <c r="E2228" s="35">
        <v>46566</v>
      </c>
      <c r="F2228" s="35">
        <v>46718</v>
      </c>
      <c r="G2228" s="36">
        <v>3.02</v>
      </c>
      <c r="H2228" s="36">
        <v>0</v>
      </c>
      <c r="I2228" s="36">
        <v>1.51</v>
      </c>
    </row>
    <row r="2229" spans="5:9">
      <c r="E2229" s="35">
        <v>46567</v>
      </c>
      <c r="F2229" s="35">
        <v>46718</v>
      </c>
      <c r="G2229" s="36">
        <v>3.02</v>
      </c>
      <c r="H2229" s="36">
        <v>0</v>
      </c>
      <c r="I2229" s="36">
        <v>1.51</v>
      </c>
    </row>
    <row r="2230" spans="5:9">
      <c r="E2230" s="35">
        <v>46568</v>
      </c>
      <c r="F2230" s="35">
        <v>46718</v>
      </c>
      <c r="G2230" s="36">
        <v>3.02</v>
      </c>
      <c r="H2230" s="36">
        <v>0</v>
      </c>
      <c r="I2230" s="36">
        <v>1.51</v>
      </c>
    </row>
    <row r="2231" spans="5:9">
      <c r="E2231" s="35">
        <v>46569</v>
      </c>
      <c r="F2231" s="35">
        <v>46718</v>
      </c>
      <c r="G2231" s="36">
        <v>3.02</v>
      </c>
      <c r="H2231" s="36">
        <v>0</v>
      </c>
      <c r="I2231" s="36">
        <v>1.51</v>
      </c>
    </row>
    <row r="2232" spans="5:9">
      <c r="E2232" s="35">
        <v>46570</v>
      </c>
      <c r="F2232" s="35">
        <v>46718</v>
      </c>
      <c r="G2232" s="36">
        <v>3.02</v>
      </c>
      <c r="H2232" s="36">
        <v>0</v>
      </c>
      <c r="I2232" s="36">
        <v>1.51</v>
      </c>
    </row>
    <row r="2233" spans="5:9">
      <c r="E2233" s="35">
        <v>46571</v>
      </c>
      <c r="F2233" s="35">
        <v>46718</v>
      </c>
      <c r="G2233" s="36">
        <v>3.02</v>
      </c>
      <c r="H2233" s="36">
        <v>0</v>
      </c>
      <c r="I2233" s="36">
        <v>1.51</v>
      </c>
    </row>
    <row r="2234" spans="5:9">
      <c r="E2234" s="35">
        <v>46572</v>
      </c>
      <c r="F2234" s="35">
        <v>46718</v>
      </c>
      <c r="G2234" s="36">
        <v>3.02</v>
      </c>
      <c r="H2234" s="36">
        <v>0</v>
      </c>
      <c r="I2234" s="36">
        <v>1.51</v>
      </c>
    </row>
    <row r="2235" spans="5:9">
      <c r="E2235" s="35">
        <v>46573</v>
      </c>
      <c r="F2235" s="35">
        <v>46718</v>
      </c>
      <c r="G2235" s="36">
        <v>3.02</v>
      </c>
      <c r="H2235" s="36">
        <v>0</v>
      </c>
      <c r="I2235" s="36">
        <v>1.51</v>
      </c>
    </row>
    <row r="2236" spans="5:9">
      <c r="E2236" s="35">
        <v>46574</v>
      </c>
      <c r="F2236" s="35">
        <v>46718</v>
      </c>
      <c r="G2236" s="36">
        <v>3.02</v>
      </c>
      <c r="H2236" s="36">
        <v>0</v>
      </c>
      <c r="I2236" s="36">
        <v>1.51</v>
      </c>
    </row>
    <row r="2237" spans="5:9">
      <c r="E2237" s="35">
        <v>46575</v>
      </c>
      <c r="F2237" s="35">
        <v>46718</v>
      </c>
      <c r="G2237" s="36">
        <v>3.02</v>
      </c>
      <c r="H2237" s="36">
        <v>0</v>
      </c>
      <c r="I2237" s="36">
        <v>1.51</v>
      </c>
    </row>
    <row r="2238" spans="5:9">
      <c r="E2238" s="35">
        <v>46576</v>
      </c>
      <c r="F2238" s="35">
        <v>46718</v>
      </c>
      <c r="G2238" s="36">
        <v>3.02</v>
      </c>
      <c r="H2238" s="36">
        <v>0</v>
      </c>
      <c r="I2238" s="36">
        <v>1.51</v>
      </c>
    </row>
    <row r="2239" spans="5:9">
      <c r="E2239" s="35">
        <v>46577</v>
      </c>
      <c r="F2239" s="35">
        <v>46718</v>
      </c>
      <c r="G2239" s="36">
        <v>3.02</v>
      </c>
      <c r="H2239" s="36">
        <v>0</v>
      </c>
      <c r="I2239" s="36">
        <v>1.51</v>
      </c>
    </row>
    <row r="2240" spans="5:9">
      <c r="E2240" s="35">
        <v>46578</v>
      </c>
      <c r="F2240" s="35">
        <v>46718</v>
      </c>
      <c r="G2240" s="36">
        <v>3.02</v>
      </c>
      <c r="H2240" s="36">
        <v>0</v>
      </c>
      <c r="I2240" s="36">
        <v>1.51</v>
      </c>
    </row>
    <row r="2241" spans="5:9">
      <c r="E2241" s="35">
        <v>46579</v>
      </c>
      <c r="F2241" s="35">
        <v>46718</v>
      </c>
      <c r="G2241" s="36">
        <v>3.02</v>
      </c>
      <c r="H2241" s="36">
        <v>0</v>
      </c>
      <c r="I2241" s="36">
        <v>1.51</v>
      </c>
    </row>
    <row r="2242" spans="5:9">
      <c r="E2242" s="35">
        <v>46580</v>
      </c>
      <c r="F2242" s="35">
        <v>46718</v>
      </c>
      <c r="G2242" s="36">
        <v>3.02</v>
      </c>
      <c r="H2242" s="36">
        <v>0</v>
      </c>
      <c r="I2242" s="36">
        <v>1.51</v>
      </c>
    </row>
    <row r="2243" spans="5:9">
      <c r="E2243" s="35">
        <v>46581</v>
      </c>
      <c r="F2243" s="35">
        <v>46718</v>
      </c>
      <c r="G2243" s="36">
        <v>3.02</v>
      </c>
      <c r="H2243" s="36">
        <v>0</v>
      </c>
      <c r="I2243" s="36">
        <v>1.51</v>
      </c>
    </row>
    <row r="2244" spans="5:9">
      <c r="E2244" s="35">
        <v>46582</v>
      </c>
      <c r="F2244" s="35">
        <v>46718</v>
      </c>
      <c r="G2244" s="36">
        <v>3.02</v>
      </c>
      <c r="H2244" s="36">
        <v>0</v>
      </c>
      <c r="I2244" s="36">
        <v>1.51</v>
      </c>
    </row>
    <row r="2245" spans="5:9">
      <c r="E2245" s="35">
        <v>46583</v>
      </c>
      <c r="F2245" s="35">
        <v>46718</v>
      </c>
      <c r="G2245" s="36">
        <v>3.02</v>
      </c>
      <c r="H2245" s="36">
        <v>0</v>
      </c>
      <c r="I2245" s="36">
        <v>1.51</v>
      </c>
    </row>
    <row r="2246" spans="5:9">
      <c r="E2246" s="35">
        <v>46584</v>
      </c>
      <c r="F2246" s="35">
        <v>46718</v>
      </c>
      <c r="G2246" s="36">
        <v>3.02</v>
      </c>
      <c r="H2246" s="36">
        <v>0</v>
      </c>
      <c r="I2246" s="36">
        <v>1.51</v>
      </c>
    </row>
    <row r="2247" spans="5:9">
      <c r="E2247" s="35">
        <v>46585</v>
      </c>
      <c r="F2247" s="35">
        <v>46718</v>
      </c>
      <c r="G2247" s="36">
        <v>3.02</v>
      </c>
      <c r="H2247" s="36">
        <v>0</v>
      </c>
      <c r="I2247" s="36">
        <v>1.51</v>
      </c>
    </row>
    <row r="2248" spans="5:9">
      <c r="E2248" s="35">
        <v>46586</v>
      </c>
      <c r="F2248" s="35">
        <v>46718</v>
      </c>
      <c r="G2248" s="36">
        <v>3.02</v>
      </c>
      <c r="H2248" s="36">
        <v>0</v>
      </c>
      <c r="I2248" s="36">
        <v>1.51</v>
      </c>
    </row>
    <row r="2249" spans="5:9">
      <c r="E2249" s="35">
        <v>46587</v>
      </c>
      <c r="F2249" s="35">
        <v>46718</v>
      </c>
      <c r="G2249" s="36">
        <v>3.02</v>
      </c>
      <c r="H2249" s="36">
        <v>0</v>
      </c>
      <c r="I2249" s="36">
        <v>1.51</v>
      </c>
    </row>
    <row r="2250" spans="5:9">
      <c r="E2250" s="35">
        <v>46588</v>
      </c>
      <c r="F2250" s="35">
        <v>46718</v>
      </c>
      <c r="G2250" s="36">
        <v>3.02</v>
      </c>
      <c r="H2250" s="36">
        <v>0</v>
      </c>
      <c r="I2250" s="36">
        <v>1.51</v>
      </c>
    </row>
    <row r="2251" spans="5:9">
      <c r="E2251" s="35">
        <v>46589</v>
      </c>
      <c r="F2251" s="35">
        <v>46718</v>
      </c>
      <c r="G2251" s="36">
        <v>3.02</v>
      </c>
      <c r="H2251" s="36">
        <v>0</v>
      </c>
      <c r="I2251" s="36">
        <v>1.51</v>
      </c>
    </row>
    <row r="2252" spans="5:9">
      <c r="E2252" s="35">
        <v>46590</v>
      </c>
      <c r="F2252" s="35">
        <v>46718</v>
      </c>
      <c r="G2252" s="36">
        <v>3.02</v>
      </c>
      <c r="H2252" s="36">
        <v>0</v>
      </c>
      <c r="I2252" s="36">
        <v>1.51</v>
      </c>
    </row>
    <row r="2253" spans="5:9">
      <c r="E2253" s="35">
        <v>46591</v>
      </c>
      <c r="F2253" s="35">
        <v>46718</v>
      </c>
      <c r="G2253" s="36">
        <v>3.02</v>
      </c>
      <c r="H2253" s="36">
        <v>0</v>
      </c>
      <c r="I2253" s="36">
        <v>1.51</v>
      </c>
    </row>
    <row r="2254" spans="5:9">
      <c r="E2254" s="35">
        <v>46592</v>
      </c>
      <c r="F2254" s="35">
        <v>46718</v>
      </c>
      <c r="G2254" s="36">
        <v>3.02</v>
      </c>
      <c r="H2254" s="36">
        <v>0</v>
      </c>
      <c r="I2254" s="36">
        <v>1.51</v>
      </c>
    </row>
    <row r="2255" spans="5:9">
      <c r="E2255" s="35">
        <v>46593</v>
      </c>
      <c r="F2255" s="35">
        <v>46718</v>
      </c>
      <c r="G2255" s="36">
        <v>3.02</v>
      </c>
      <c r="H2255" s="36">
        <v>0</v>
      </c>
      <c r="I2255" s="36">
        <v>1.51</v>
      </c>
    </row>
    <row r="2256" spans="5:9">
      <c r="E2256" s="35">
        <v>46594</v>
      </c>
      <c r="F2256" s="35">
        <v>46718</v>
      </c>
      <c r="G2256" s="36">
        <v>3.02</v>
      </c>
      <c r="H2256" s="36">
        <v>0</v>
      </c>
      <c r="I2256" s="36">
        <v>1.51</v>
      </c>
    </row>
    <row r="2257" spans="5:9">
      <c r="E2257" s="35">
        <v>46595</v>
      </c>
      <c r="F2257" s="35">
        <v>46718</v>
      </c>
      <c r="G2257" s="36">
        <v>3.02</v>
      </c>
      <c r="H2257" s="36">
        <v>0</v>
      </c>
      <c r="I2257" s="36">
        <v>1.51</v>
      </c>
    </row>
    <row r="2258" spans="5:9">
      <c r="E2258" s="35">
        <v>46596</v>
      </c>
      <c r="F2258" s="35">
        <v>46718</v>
      </c>
      <c r="G2258" s="36">
        <v>3.02</v>
      </c>
      <c r="H2258" s="36">
        <v>0</v>
      </c>
      <c r="I2258" s="36">
        <v>1.51</v>
      </c>
    </row>
    <row r="2259" spans="5:9">
      <c r="E2259" s="35">
        <v>46597</v>
      </c>
      <c r="F2259" s="35">
        <v>46718</v>
      </c>
      <c r="G2259" s="36">
        <v>3.02</v>
      </c>
      <c r="H2259" s="36">
        <v>0</v>
      </c>
      <c r="I2259" s="36">
        <v>1.51</v>
      </c>
    </row>
    <row r="2260" spans="5:9">
      <c r="E2260" s="35">
        <v>46598</v>
      </c>
      <c r="F2260" s="35">
        <v>46718</v>
      </c>
      <c r="G2260" s="36">
        <v>3.02</v>
      </c>
      <c r="H2260" s="36">
        <v>0</v>
      </c>
      <c r="I2260" s="36">
        <v>1.51</v>
      </c>
    </row>
    <row r="2261" spans="5:9">
      <c r="E2261" s="35">
        <v>46599</v>
      </c>
      <c r="F2261" s="35">
        <v>46718</v>
      </c>
      <c r="G2261" s="36">
        <v>3.02</v>
      </c>
      <c r="H2261" s="36">
        <v>0</v>
      </c>
      <c r="I2261" s="36">
        <v>1.51</v>
      </c>
    </row>
    <row r="2262" spans="5:9">
      <c r="E2262" s="35">
        <v>46600</v>
      </c>
      <c r="F2262" s="35">
        <v>46718</v>
      </c>
      <c r="G2262" s="36">
        <v>3.02</v>
      </c>
      <c r="H2262" s="36">
        <v>0</v>
      </c>
      <c r="I2262" s="36">
        <v>1.51</v>
      </c>
    </row>
    <row r="2263" spans="5:9">
      <c r="E2263" s="35">
        <v>46601</v>
      </c>
      <c r="F2263" s="35">
        <v>46718</v>
      </c>
      <c r="G2263" s="36">
        <v>3.02</v>
      </c>
      <c r="H2263" s="36">
        <v>0</v>
      </c>
      <c r="I2263" s="36">
        <v>1.51</v>
      </c>
    </row>
    <row r="2264" spans="5:9">
      <c r="E2264" s="35">
        <v>46602</v>
      </c>
      <c r="F2264" s="35">
        <v>46718</v>
      </c>
      <c r="G2264" s="36">
        <v>3.02</v>
      </c>
      <c r="H2264" s="36">
        <v>0</v>
      </c>
      <c r="I2264" s="36">
        <v>1.51</v>
      </c>
    </row>
    <row r="2265" spans="5:9">
      <c r="E2265" s="35">
        <v>46603</v>
      </c>
      <c r="F2265" s="35">
        <v>46718</v>
      </c>
      <c r="G2265" s="36">
        <v>3.02</v>
      </c>
      <c r="H2265" s="36">
        <v>0</v>
      </c>
      <c r="I2265" s="36">
        <v>1.51</v>
      </c>
    </row>
    <row r="2266" spans="5:9">
      <c r="E2266" s="35">
        <v>46604</v>
      </c>
      <c r="F2266" s="35">
        <v>46718</v>
      </c>
      <c r="G2266" s="36">
        <v>3.02</v>
      </c>
      <c r="H2266" s="36">
        <v>0</v>
      </c>
      <c r="I2266" s="36">
        <v>1.51</v>
      </c>
    </row>
    <row r="2267" spans="5:9">
      <c r="E2267" s="35">
        <v>46605</v>
      </c>
      <c r="F2267" s="35">
        <v>46718</v>
      </c>
      <c r="G2267" s="36">
        <v>3.02</v>
      </c>
      <c r="H2267" s="36">
        <v>0</v>
      </c>
      <c r="I2267" s="36">
        <v>1.51</v>
      </c>
    </row>
    <row r="2268" spans="5:9">
      <c r="E2268" s="35">
        <v>46606</v>
      </c>
      <c r="F2268" s="35">
        <v>46718</v>
      </c>
      <c r="G2268" s="36">
        <v>3.02</v>
      </c>
      <c r="H2268" s="36">
        <v>0</v>
      </c>
      <c r="I2268" s="36">
        <v>1.51</v>
      </c>
    </row>
    <row r="2269" spans="5:9">
      <c r="E2269" s="35">
        <v>46607</v>
      </c>
      <c r="F2269" s="35">
        <v>46718</v>
      </c>
      <c r="G2269" s="36">
        <v>3.02</v>
      </c>
      <c r="H2269" s="36">
        <v>0</v>
      </c>
      <c r="I2269" s="36">
        <v>1.51</v>
      </c>
    </row>
    <row r="2270" spans="5:9">
      <c r="E2270" s="35">
        <v>46608</v>
      </c>
      <c r="F2270" s="35">
        <v>46718</v>
      </c>
      <c r="G2270" s="36">
        <v>3.02</v>
      </c>
      <c r="H2270" s="36">
        <v>0</v>
      </c>
      <c r="I2270" s="36">
        <v>1.51</v>
      </c>
    </row>
    <row r="2271" spans="5:9">
      <c r="E2271" s="35">
        <v>46609</v>
      </c>
      <c r="F2271" s="35">
        <v>46718</v>
      </c>
      <c r="G2271" s="36">
        <v>3.02</v>
      </c>
      <c r="H2271" s="36">
        <v>0</v>
      </c>
      <c r="I2271" s="36">
        <v>1.51</v>
      </c>
    </row>
    <row r="2272" spans="5:9">
      <c r="E2272" s="35">
        <v>46610</v>
      </c>
      <c r="F2272" s="35">
        <v>46718</v>
      </c>
      <c r="G2272" s="36">
        <v>3.02</v>
      </c>
      <c r="H2272" s="36">
        <v>0</v>
      </c>
      <c r="I2272" s="36">
        <v>1.51</v>
      </c>
    </row>
    <row r="2273" spans="5:9">
      <c r="E2273" s="35">
        <v>46611</v>
      </c>
      <c r="F2273" s="35">
        <v>46718</v>
      </c>
      <c r="G2273" s="36">
        <v>3.02</v>
      </c>
      <c r="H2273" s="36">
        <v>0</v>
      </c>
      <c r="I2273" s="36">
        <v>1.51</v>
      </c>
    </row>
    <row r="2274" spans="5:9">
      <c r="E2274" s="35">
        <v>46612</v>
      </c>
      <c r="F2274" s="35">
        <v>46718</v>
      </c>
      <c r="G2274" s="36">
        <v>3.02</v>
      </c>
      <c r="H2274" s="36">
        <v>0</v>
      </c>
      <c r="I2274" s="36">
        <v>1.51</v>
      </c>
    </row>
    <row r="2275" spans="5:9">
      <c r="E2275" s="35">
        <v>46613</v>
      </c>
      <c r="F2275" s="35">
        <v>46718</v>
      </c>
      <c r="G2275" s="36">
        <v>3.02</v>
      </c>
      <c r="H2275" s="36">
        <v>0</v>
      </c>
      <c r="I2275" s="36">
        <v>1.51</v>
      </c>
    </row>
    <row r="2276" spans="5:9">
      <c r="E2276" s="35">
        <v>46614</v>
      </c>
      <c r="F2276" s="35">
        <v>46718</v>
      </c>
      <c r="G2276" s="36">
        <v>3.02</v>
      </c>
      <c r="H2276" s="36">
        <v>0</v>
      </c>
      <c r="I2276" s="36">
        <v>1.51</v>
      </c>
    </row>
    <row r="2277" spans="5:9">
      <c r="E2277" s="35">
        <v>46615</v>
      </c>
      <c r="F2277" s="35">
        <v>46718</v>
      </c>
      <c r="G2277" s="36">
        <v>3.02</v>
      </c>
      <c r="H2277" s="36">
        <v>0</v>
      </c>
      <c r="I2277" s="36">
        <v>1.51</v>
      </c>
    </row>
    <row r="2278" spans="5:9">
      <c r="E2278" s="35">
        <v>46616</v>
      </c>
      <c r="F2278" s="35">
        <v>46718</v>
      </c>
      <c r="G2278" s="36">
        <v>3.02</v>
      </c>
      <c r="H2278" s="36">
        <v>0</v>
      </c>
      <c r="I2278" s="36">
        <v>1.51</v>
      </c>
    </row>
    <row r="2279" spans="5:9">
      <c r="E2279" s="35">
        <v>46617</v>
      </c>
      <c r="F2279" s="35">
        <v>46718</v>
      </c>
      <c r="G2279" s="36">
        <v>3.02</v>
      </c>
      <c r="H2279" s="36">
        <v>0</v>
      </c>
      <c r="I2279" s="36">
        <v>1.51</v>
      </c>
    </row>
    <row r="2280" spans="5:9">
      <c r="E2280" s="35">
        <v>46618</v>
      </c>
      <c r="F2280" s="35">
        <v>46718</v>
      </c>
      <c r="G2280" s="36">
        <v>3.02</v>
      </c>
      <c r="H2280" s="36">
        <v>0</v>
      </c>
      <c r="I2280" s="36">
        <v>1.51</v>
      </c>
    </row>
    <row r="2281" spans="5:9">
      <c r="E2281" s="35">
        <v>46619</v>
      </c>
      <c r="F2281" s="35">
        <v>46718</v>
      </c>
      <c r="G2281" s="36">
        <v>3.02</v>
      </c>
      <c r="H2281" s="36">
        <v>0</v>
      </c>
      <c r="I2281" s="36">
        <v>1.51</v>
      </c>
    </row>
    <row r="2282" spans="5:9">
      <c r="E2282" s="35">
        <v>46620</v>
      </c>
      <c r="F2282" s="35">
        <v>46718</v>
      </c>
      <c r="G2282" s="36">
        <v>3.02</v>
      </c>
      <c r="H2282" s="36">
        <v>0</v>
      </c>
      <c r="I2282" s="36">
        <v>1.51</v>
      </c>
    </row>
    <row r="2283" spans="5:9">
      <c r="E2283" s="35">
        <v>46621</v>
      </c>
      <c r="F2283" s="35">
        <v>46718</v>
      </c>
      <c r="G2283" s="36">
        <v>3.02</v>
      </c>
      <c r="H2283" s="36">
        <v>0</v>
      </c>
      <c r="I2283" s="36">
        <v>1.51</v>
      </c>
    </row>
    <row r="2284" spans="5:9">
      <c r="E2284" s="35">
        <v>46622</v>
      </c>
      <c r="F2284" s="35">
        <v>46718</v>
      </c>
      <c r="G2284" s="36">
        <v>3.02</v>
      </c>
      <c r="H2284" s="36">
        <v>0</v>
      </c>
      <c r="I2284" s="36">
        <v>1.51</v>
      </c>
    </row>
    <row r="2285" spans="5:9">
      <c r="E2285" s="35">
        <v>46623</v>
      </c>
      <c r="F2285" s="35">
        <v>46718</v>
      </c>
      <c r="G2285" s="36">
        <v>3.02</v>
      </c>
      <c r="H2285" s="36">
        <v>0</v>
      </c>
      <c r="I2285" s="36">
        <v>1.51</v>
      </c>
    </row>
    <row r="2286" spans="5:9">
      <c r="E2286" s="35">
        <v>46624</v>
      </c>
      <c r="F2286" s="35">
        <v>46718</v>
      </c>
      <c r="G2286" s="36">
        <v>3.02</v>
      </c>
      <c r="H2286" s="36">
        <v>0</v>
      </c>
      <c r="I2286" s="36">
        <v>1.51</v>
      </c>
    </row>
    <row r="2287" spans="5:9">
      <c r="E2287" s="35">
        <v>46625</v>
      </c>
      <c r="F2287" s="35">
        <v>46718</v>
      </c>
      <c r="G2287" s="36">
        <v>3.02</v>
      </c>
      <c r="H2287" s="36">
        <v>0</v>
      </c>
      <c r="I2287" s="36">
        <v>1.51</v>
      </c>
    </row>
    <row r="2288" spans="5:9">
      <c r="E2288" s="35">
        <v>46626</v>
      </c>
      <c r="F2288" s="35">
        <v>46718</v>
      </c>
      <c r="G2288" s="36">
        <v>3.02</v>
      </c>
      <c r="H2288" s="36">
        <v>0</v>
      </c>
      <c r="I2288" s="36">
        <v>1.51</v>
      </c>
    </row>
    <row r="2289" spans="5:9">
      <c r="E2289" s="35">
        <v>46627</v>
      </c>
      <c r="F2289" s="35">
        <v>46718</v>
      </c>
      <c r="G2289" s="36">
        <v>3.02</v>
      </c>
      <c r="H2289" s="36">
        <v>0</v>
      </c>
      <c r="I2289" s="36">
        <v>1.51</v>
      </c>
    </row>
    <row r="2290" spans="5:9">
      <c r="E2290" s="35">
        <v>46628</v>
      </c>
      <c r="F2290" s="35">
        <v>46718</v>
      </c>
      <c r="G2290" s="36">
        <v>3.02</v>
      </c>
      <c r="H2290" s="36">
        <v>0</v>
      </c>
      <c r="I2290" s="36">
        <v>1.51</v>
      </c>
    </row>
    <row r="2291" spans="5:9">
      <c r="E2291" s="35">
        <v>46629</v>
      </c>
      <c r="F2291" s="35">
        <v>46718</v>
      </c>
      <c r="G2291" s="36">
        <v>3.02</v>
      </c>
      <c r="H2291" s="36">
        <v>0</v>
      </c>
      <c r="I2291" s="36">
        <v>1.51</v>
      </c>
    </row>
    <row r="2292" spans="5:9">
      <c r="E2292" s="35">
        <v>46630</v>
      </c>
      <c r="F2292" s="35">
        <v>46718</v>
      </c>
      <c r="G2292" s="36">
        <v>3.02</v>
      </c>
      <c r="H2292" s="36">
        <v>0</v>
      </c>
      <c r="I2292" s="36">
        <v>1.51</v>
      </c>
    </row>
    <row r="2293" spans="5:9">
      <c r="E2293" s="35">
        <v>46631</v>
      </c>
      <c r="F2293" s="35">
        <v>46718</v>
      </c>
      <c r="G2293" s="36">
        <v>3.02</v>
      </c>
      <c r="H2293" s="36">
        <v>0</v>
      </c>
      <c r="I2293" s="36">
        <v>1.51</v>
      </c>
    </row>
    <row r="2294" spans="5:9">
      <c r="E2294" s="35">
        <v>46632</v>
      </c>
      <c r="F2294" s="35">
        <v>46718</v>
      </c>
      <c r="G2294" s="36">
        <v>3.02</v>
      </c>
      <c r="H2294" s="36">
        <v>0</v>
      </c>
      <c r="I2294" s="36">
        <v>1.51</v>
      </c>
    </row>
    <row r="2295" spans="5:9">
      <c r="E2295" s="35">
        <v>46633</v>
      </c>
      <c r="F2295" s="35">
        <v>46718</v>
      </c>
      <c r="G2295" s="36">
        <v>3.02</v>
      </c>
      <c r="H2295" s="36">
        <v>0</v>
      </c>
      <c r="I2295" s="36">
        <v>1.51</v>
      </c>
    </row>
    <row r="2296" spans="5:9">
      <c r="E2296" s="35">
        <v>46634</v>
      </c>
      <c r="F2296" s="35">
        <v>46718</v>
      </c>
      <c r="G2296" s="36">
        <v>3.02</v>
      </c>
      <c r="H2296" s="36">
        <v>0</v>
      </c>
      <c r="I2296" s="36">
        <v>1.51</v>
      </c>
    </row>
    <row r="2297" spans="5:9">
      <c r="E2297" s="35">
        <v>46635</v>
      </c>
      <c r="F2297" s="35">
        <v>46718</v>
      </c>
      <c r="G2297" s="36">
        <v>3.02</v>
      </c>
      <c r="H2297" s="36">
        <v>0</v>
      </c>
      <c r="I2297" s="36">
        <v>1.51</v>
      </c>
    </row>
    <row r="2298" spans="5:9">
      <c r="E2298" s="35">
        <v>46636</v>
      </c>
      <c r="F2298" s="35">
        <v>46718</v>
      </c>
      <c r="G2298" s="36">
        <v>3.02</v>
      </c>
      <c r="H2298" s="36">
        <v>0</v>
      </c>
      <c r="I2298" s="36">
        <v>1.51</v>
      </c>
    </row>
    <row r="2299" spans="5:9">
      <c r="E2299" s="35">
        <v>46637</v>
      </c>
      <c r="F2299" s="35">
        <v>46718</v>
      </c>
      <c r="G2299" s="36">
        <v>3.02</v>
      </c>
      <c r="H2299" s="36">
        <v>0</v>
      </c>
      <c r="I2299" s="36">
        <v>1.51</v>
      </c>
    </row>
    <row r="2300" spans="5:9">
      <c r="E2300" s="35">
        <v>46638</v>
      </c>
      <c r="F2300" s="35">
        <v>46718</v>
      </c>
      <c r="G2300" s="36">
        <v>3.02</v>
      </c>
      <c r="H2300" s="36">
        <v>0</v>
      </c>
      <c r="I2300" s="36">
        <v>1.51</v>
      </c>
    </row>
    <row r="2301" spans="5:9">
      <c r="E2301" s="35">
        <v>46639</v>
      </c>
      <c r="F2301" s="35">
        <v>46718</v>
      </c>
      <c r="G2301" s="36">
        <v>3.02</v>
      </c>
      <c r="H2301" s="36">
        <v>0</v>
      </c>
      <c r="I2301" s="36">
        <v>1.51</v>
      </c>
    </row>
    <row r="2302" spans="5:9">
      <c r="E2302" s="35">
        <v>46640</v>
      </c>
      <c r="F2302" s="35">
        <v>46718</v>
      </c>
      <c r="G2302" s="36">
        <v>3.02</v>
      </c>
      <c r="H2302" s="36">
        <v>0</v>
      </c>
      <c r="I2302" s="36">
        <v>1.51</v>
      </c>
    </row>
    <row r="2303" spans="5:9">
      <c r="E2303" s="35">
        <v>46641</v>
      </c>
      <c r="F2303" s="35">
        <v>46718</v>
      </c>
      <c r="G2303" s="36">
        <v>3.02</v>
      </c>
      <c r="H2303" s="36">
        <v>0</v>
      </c>
      <c r="I2303" s="36">
        <v>1.51</v>
      </c>
    </row>
    <row r="2304" spans="5:9">
      <c r="E2304" s="35">
        <v>46642</v>
      </c>
      <c r="F2304" s="35">
        <v>46718</v>
      </c>
      <c r="G2304" s="36">
        <v>3.02</v>
      </c>
      <c r="H2304" s="36">
        <v>0</v>
      </c>
      <c r="I2304" s="36">
        <v>1.51</v>
      </c>
    </row>
    <row r="2305" spans="5:9">
      <c r="E2305" s="35">
        <v>46643</v>
      </c>
      <c r="F2305" s="35">
        <v>46718</v>
      </c>
      <c r="G2305" s="36">
        <v>3.02</v>
      </c>
      <c r="H2305" s="36">
        <v>0</v>
      </c>
      <c r="I2305" s="36">
        <v>1.51</v>
      </c>
    </row>
    <row r="2306" spans="5:9">
      <c r="E2306" s="35">
        <v>46644</v>
      </c>
      <c r="F2306" s="35">
        <v>46718</v>
      </c>
      <c r="G2306" s="36">
        <v>3.02</v>
      </c>
      <c r="H2306" s="36">
        <v>0</v>
      </c>
      <c r="I2306" s="36">
        <v>1.51</v>
      </c>
    </row>
    <row r="2307" spans="5:9">
      <c r="E2307" s="35">
        <v>46645</v>
      </c>
      <c r="F2307" s="35">
        <v>46718</v>
      </c>
      <c r="G2307" s="36">
        <v>3.02</v>
      </c>
      <c r="H2307" s="36">
        <v>0</v>
      </c>
      <c r="I2307" s="36">
        <v>1.51</v>
      </c>
    </row>
    <row r="2308" spans="5:9">
      <c r="E2308" s="35">
        <v>46646</v>
      </c>
      <c r="F2308" s="35">
        <v>46718</v>
      </c>
      <c r="G2308" s="36">
        <v>3.02</v>
      </c>
      <c r="H2308" s="36">
        <v>0</v>
      </c>
      <c r="I2308" s="36">
        <v>1.51</v>
      </c>
    </row>
    <row r="2309" spans="5:9">
      <c r="E2309" s="35">
        <v>46647</v>
      </c>
      <c r="F2309" s="35">
        <v>46718</v>
      </c>
      <c r="G2309" s="36">
        <v>3.02</v>
      </c>
      <c r="H2309" s="36">
        <v>0</v>
      </c>
      <c r="I2309" s="36">
        <v>1.51</v>
      </c>
    </row>
    <row r="2310" spans="5:9">
      <c r="E2310" s="35">
        <v>46648</v>
      </c>
      <c r="F2310" s="35">
        <v>46718</v>
      </c>
      <c r="G2310" s="36">
        <v>3.02</v>
      </c>
      <c r="H2310" s="36">
        <v>0</v>
      </c>
      <c r="I2310" s="36">
        <v>1.51</v>
      </c>
    </row>
    <row r="2311" spans="5:9">
      <c r="E2311" s="35">
        <v>46649</v>
      </c>
      <c r="F2311" s="35">
        <v>46718</v>
      </c>
      <c r="G2311" s="36">
        <v>3.02</v>
      </c>
      <c r="H2311" s="36">
        <v>0</v>
      </c>
      <c r="I2311" s="36">
        <v>1.51</v>
      </c>
    </row>
    <row r="2312" spans="5:9">
      <c r="E2312" s="35">
        <v>46650</v>
      </c>
      <c r="F2312" s="35">
        <v>46718</v>
      </c>
      <c r="G2312" s="36">
        <v>3.02</v>
      </c>
      <c r="H2312" s="36">
        <v>0</v>
      </c>
      <c r="I2312" s="36">
        <v>1.51</v>
      </c>
    </row>
    <row r="2313" spans="5:9">
      <c r="E2313" s="35">
        <v>46651</v>
      </c>
      <c r="F2313" s="35">
        <v>46718</v>
      </c>
      <c r="G2313" s="36">
        <v>3.02</v>
      </c>
      <c r="H2313" s="36">
        <v>0</v>
      </c>
      <c r="I2313" s="36">
        <v>1.51</v>
      </c>
    </row>
    <row r="2314" spans="5:9">
      <c r="E2314" s="35">
        <v>46652</v>
      </c>
      <c r="F2314" s="35">
        <v>46718</v>
      </c>
      <c r="G2314" s="36">
        <v>3.02</v>
      </c>
      <c r="H2314" s="36">
        <v>0</v>
      </c>
      <c r="I2314" s="36">
        <v>1.51</v>
      </c>
    </row>
    <row r="2315" spans="5:9">
      <c r="E2315" s="35">
        <v>46653</v>
      </c>
      <c r="F2315" s="35">
        <v>46718</v>
      </c>
      <c r="G2315" s="36">
        <v>3.02</v>
      </c>
      <c r="H2315" s="36">
        <v>0</v>
      </c>
      <c r="I2315" s="36">
        <v>1.51</v>
      </c>
    </row>
    <row r="2316" spans="5:9">
      <c r="E2316" s="35">
        <v>46654</v>
      </c>
      <c r="F2316" s="35">
        <v>46718</v>
      </c>
      <c r="G2316" s="36">
        <v>3.02</v>
      </c>
      <c r="H2316" s="36">
        <v>0</v>
      </c>
      <c r="I2316" s="36">
        <v>1.51</v>
      </c>
    </row>
    <row r="2317" spans="5:9">
      <c r="E2317" s="35">
        <v>46655</v>
      </c>
      <c r="F2317" s="35">
        <v>46718</v>
      </c>
      <c r="G2317" s="36">
        <v>3.02</v>
      </c>
      <c r="H2317" s="36">
        <v>0</v>
      </c>
      <c r="I2317" s="36">
        <v>1.51</v>
      </c>
    </row>
    <row r="2318" spans="5:9">
      <c r="E2318" s="35">
        <v>46656</v>
      </c>
      <c r="F2318" s="35">
        <v>46718</v>
      </c>
      <c r="G2318" s="36">
        <v>3.02</v>
      </c>
      <c r="H2318" s="36">
        <v>0</v>
      </c>
      <c r="I2318" s="36">
        <v>1.51</v>
      </c>
    </row>
    <row r="2319" spans="5:9">
      <c r="E2319" s="35">
        <v>46657</v>
      </c>
      <c r="F2319" s="35">
        <v>46718</v>
      </c>
      <c r="G2319" s="36">
        <v>3.02</v>
      </c>
      <c r="H2319" s="36">
        <v>0</v>
      </c>
      <c r="I2319" s="36">
        <v>1.51</v>
      </c>
    </row>
    <row r="2320" spans="5:9">
      <c r="E2320" s="35">
        <v>46658</v>
      </c>
      <c r="F2320" s="35">
        <v>46718</v>
      </c>
      <c r="G2320" s="36">
        <v>3.02</v>
      </c>
      <c r="H2320" s="36">
        <v>0</v>
      </c>
      <c r="I2320" s="36">
        <v>1.51</v>
      </c>
    </row>
    <row r="2321" spans="5:9">
      <c r="E2321" s="35">
        <v>46659</v>
      </c>
      <c r="F2321" s="35">
        <v>46718</v>
      </c>
      <c r="G2321" s="36">
        <v>3.02</v>
      </c>
      <c r="H2321" s="36">
        <v>0</v>
      </c>
      <c r="I2321" s="36">
        <v>1.51</v>
      </c>
    </row>
    <row r="2322" spans="5:9">
      <c r="E2322" s="35">
        <v>46660</v>
      </c>
      <c r="F2322" s="35">
        <v>46718</v>
      </c>
      <c r="G2322" s="36">
        <v>3.02</v>
      </c>
      <c r="H2322" s="36">
        <v>0</v>
      </c>
      <c r="I2322" s="36">
        <v>1.51</v>
      </c>
    </row>
    <row r="2323" spans="5:9">
      <c r="E2323" s="35">
        <v>46661</v>
      </c>
      <c r="F2323" s="35">
        <v>46718</v>
      </c>
      <c r="G2323" s="36">
        <v>3.02</v>
      </c>
      <c r="H2323" s="36">
        <v>0</v>
      </c>
      <c r="I2323" s="36">
        <v>1.51</v>
      </c>
    </row>
    <row r="2324" spans="5:9">
      <c r="E2324" s="35">
        <v>46662</v>
      </c>
      <c r="F2324" s="35">
        <v>46718</v>
      </c>
      <c r="G2324" s="36">
        <v>3.02</v>
      </c>
      <c r="H2324" s="36">
        <v>0</v>
      </c>
      <c r="I2324" s="36">
        <v>1.51</v>
      </c>
    </row>
    <row r="2325" spans="5:9">
      <c r="E2325" s="35">
        <v>46663</v>
      </c>
      <c r="F2325" s="35">
        <v>46718</v>
      </c>
      <c r="G2325" s="36">
        <v>3.02</v>
      </c>
      <c r="H2325" s="36">
        <v>0</v>
      </c>
      <c r="I2325" s="36">
        <v>1.51</v>
      </c>
    </row>
    <row r="2326" spans="5:9">
      <c r="E2326" s="35">
        <v>46664</v>
      </c>
      <c r="F2326" s="35">
        <v>46718</v>
      </c>
      <c r="G2326" s="36">
        <v>3.02</v>
      </c>
      <c r="H2326" s="36">
        <v>0</v>
      </c>
      <c r="I2326" s="36">
        <v>1.51</v>
      </c>
    </row>
    <row r="2327" spans="5:9">
      <c r="E2327" s="35">
        <v>46665</v>
      </c>
      <c r="F2327" s="35">
        <v>46718</v>
      </c>
      <c r="G2327" s="36">
        <v>3.02</v>
      </c>
      <c r="H2327" s="36">
        <v>0</v>
      </c>
      <c r="I2327" s="36">
        <v>1.51</v>
      </c>
    </row>
    <row r="2328" spans="5:9">
      <c r="E2328" s="35">
        <v>46666</v>
      </c>
      <c r="F2328" s="35">
        <v>46718</v>
      </c>
      <c r="G2328" s="36">
        <v>3.02</v>
      </c>
      <c r="H2328" s="36">
        <v>0</v>
      </c>
      <c r="I2328" s="36">
        <v>1.51</v>
      </c>
    </row>
    <row r="2329" spans="5:9">
      <c r="E2329" s="35">
        <v>46667</v>
      </c>
      <c r="F2329" s="35">
        <v>46718</v>
      </c>
      <c r="G2329" s="36">
        <v>3.02</v>
      </c>
      <c r="H2329" s="36">
        <v>0</v>
      </c>
      <c r="I2329" s="36">
        <v>1.51</v>
      </c>
    </row>
    <row r="2330" spans="5:9">
      <c r="E2330" s="35">
        <v>46668</v>
      </c>
      <c r="F2330" s="35">
        <v>46718</v>
      </c>
      <c r="G2330" s="36">
        <v>3.02</v>
      </c>
      <c r="H2330" s="36">
        <v>0</v>
      </c>
      <c r="I2330" s="36">
        <v>1.51</v>
      </c>
    </row>
    <row r="2331" spans="5:9">
      <c r="E2331" s="35">
        <v>46669</v>
      </c>
      <c r="F2331" s="35">
        <v>46718</v>
      </c>
      <c r="G2331" s="36">
        <v>3.02</v>
      </c>
      <c r="H2331" s="36">
        <v>0</v>
      </c>
      <c r="I2331" s="36">
        <v>1.51</v>
      </c>
    </row>
    <row r="2332" spans="5:9">
      <c r="E2332" s="35">
        <v>46670</v>
      </c>
      <c r="F2332" s="35">
        <v>46718</v>
      </c>
      <c r="G2332" s="36">
        <v>3.02</v>
      </c>
      <c r="H2332" s="36">
        <v>0</v>
      </c>
      <c r="I2332" s="36">
        <v>1.51</v>
      </c>
    </row>
    <row r="2333" spans="5:9">
      <c r="E2333" s="35">
        <v>46671</v>
      </c>
      <c r="F2333" s="35">
        <v>46718</v>
      </c>
      <c r="G2333" s="36">
        <v>3.02</v>
      </c>
      <c r="H2333" s="36">
        <v>0</v>
      </c>
      <c r="I2333" s="36">
        <v>1.51</v>
      </c>
    </row>
    <row r="2334" spans="5:9">
      <c r="E2334" s="35">
        <v>46672</v>
      </c>
      <c r="F2334" s="35">
        <v>46718</v>
      </c>
      <c r="G2334" s="36">
        <v>3.02</v>
      </c>
      <c r="H2334" s="36">
        <v>0</v>
      </c>
      <c r="I2334" s="36">
        <v>1.51</v>
      </c>
    </row>
    <row r="2335" spans="5:9">
      <c r="E2335" s="35">
        <v>46673</v>
      </c>
      <c r="F2335" s="35">
        <v>46718</v>
      </c>
      <c r="G2335" s="36">
        <v>3.02</v>
      </c>
      <c r="H2335" s="36">
        <v>0</v>
      </c>
      <c r="I2335" s="36">
        <v>1.51</v>
      </c>
    </row>
    <row r="2336" spans="5:9">
      <c r="E2336" s="35">
        <v>46674</v>
      </c>
      <c r="F2336" s="35">
        <v>46718</v>
      </c>
      <c r="G2336" s="36">
        <v>3.02</v>
      </c>
      <c r="H2336" s="36">
        <v>0</v>
      </c>
      <c r="I2336" s="36">
        <v>1.51</v>
      </c>
    </row>
    <row r="2337" spans="5:9">
      <c r="E2337" s="35">
        <v>46675</v>
      </c>
      <c r="F2337" s="35">
        <v>46718</v>
      </c>
      <c r="G2337" s="36">
        <v>3.02</v>
      </c>
      <c r="H2337" s="36">
        <v>0</v>
      </c>
      <c r="I2337" s="36">
        <v>1.51</v>
      </c>
    </row>
    <row r="2338" spans="5:9">
      <c r="E2338" s="35">
        <v>46676</v>
      </c>
      <c r="F2338" s="35">
        <v>46718</v>
      </c>
      <c r="G2338" s="36">
        <v>3.02</v>
      </c>
      <c r="H2338" s="36">
        <v>0</v>
      </c>
      <c r="I2338" s="36">
        <v>1.51</v>
      </c>
    </row>
    <row r="2339" spans="5:9">
      <c r="E2339" s="35">
        <v>46677</v>
      </c>
      <c r="F2339" s="35">
        <v>46718</v>
      </c>
      <c r="G2339" s="36">
        <v>3.02</v>
      </c>
      <c r="H2339" s="36">
        <v>0</v>
      </c>
      <c r="I2339" s="36">
        <v>1.51</v>
      </c>
    </row>
    <row r="2340" spans="5:9">
      <c r="E2340" s="35">
        <v>46678</v>
      </c>
      <c r="F2340" s="35">
        <v>46718</v>
      </c>
      <c r="G2340" s="36">
        <v>3.02</v>
      </c>
      <c r="H2340" s="36">
        <v>0</v>
      </c>
      <c r="I2340" s="36">
        <v>1.51</v>
      </c>
    </row>
    <row r="2341" spans="5:9">
      <c r="E2341" s="35">
        <v>46679</v>
      </c>
      <c r="F2341" s="35">
        <v>46718</v>
      </c>
      <c r="G2341" s="36">
        <v>3.02</v>
      </c>
      <c r="H2341" s="36">
        <v>0</v>
      </c>
      <c r="I2341" s="36">
        <v>1.51</v>
      </c>
    </row>
    <row r="2342" spans="5:9">
      <c r="E2342" s="35">
        <v>46680</v>
      </c>
      <c r="F2342" s="35">
        <v>46718</v>
      </c>
      <c r="G2342" s="36">
        <v>3.02</v>
      </c>
      <c r="H2342" s="36">
        <v>0</v>
      </c>
      <c r="I2342" s="36">
        <v>1.51</v>
      </c>
    </row>
    <row r="2343" spans="5:9">
      <c r="E2343" s="35">
        <v>46681</v>
      </c>
      <c r="F2343" s="35">
        <v>46718</v>
      </c>
      <c r="G2343" s="36">
        <v>3.02</v>
      </c>
      <c r="H2343" s="36">
        <v>0</v>
      </c>
      <c r="I2343" s="36">
        <v>1.51</v>
      </c>
    </row>
    <row r="2344" spans="5:9">
      <c r="E2344" s="35">
        <v>46682</v>
      </c>
      <c r="F2344" s="35">
        <v>46718</v>
      </c>
      <c r="G2344" s="36">
        <v>3.02</v>
      </c>
      <c r="H2344" s="36">
        <v>0</v>
      </c>
      <c r="I2344" s="36">
        <v>1.51</v>
      </c>
    </row>
    <row r="2345" spans="5:9">
      <c r="E2345" s="35">
        <v>46683</v>
      </c>
      <c r="F2345" s="35">
        <v>46718</v>
      </c>
      <c r="G2345" s="36">
        <v>3.02</v>
      </c>
      <c r="H2345" s="36">
        <v>0</v>
      </c>
      <c r="I2345" s="36">
        <v>1.51</v>
      </c>
    </row>
    <row r="2346" spans="5:9">
      <c r="E2346" s="35">
        <v>46684</v>
      </c>
      <c r="F2346" s="35">
        <v>46718</v>
      </c>
      <c r="G2346" s="36">
        <v>3.02</v>
      </c>
      <c r="H2346" s="36">
        <v>0</v>
      </c>
      <c r="I2346" s="36">
        <v>1.51</v>
      </c>
    </row>
    <row r="2347" spans="5:9">
      <c r="E2347" s="35">
        <v>46685</v>
      </c>
      <c r="F2347" s="35">
        <v>46718</v>
      </c>
      <c r="G2347" s="36">
        <v>3.02</v>
      </c>
      <c r="H2347" s="36">
        <v>0</v>
      </c>
      <c r="I2347" s="36">
        <v>1.51</v>
      </c>
    </row>
    <row r="2348" spans="5:9">
      <c r="E2348" s="35">
        <v>46686</v>
      </c>
      <c r="F2348" s="35">
        <v>46718</v>
      </c>
      <c r="G2348" s="36">
        <v>3.02</v>
      </c>
      <c r="H2348" s="36">
        <v>0</v>
      </c>
      <c r="I2348" s="36">
        <v>1.51</v>
      </c>
    </row>
    <row r="2349" spans="5:9">
      <c r="E2349" s="35">
        <v>46687</v>
      </c>
      <c r="F2349" s="35">
        <v>46718</v>
      </c>
      <c r="G2349" s="36">
        <v>3.02</v>
      </c>
      <c r="H2349" s="36">
        <v>0</v>
      </c>
      <c r="I2349" s="36">
        <v>1.51</v>
      </c>
    </row>
    <row r="2350" spans="5:9">
      <c r="E2350" s="35">
        <v>46688</v>
      </c>
      <c r="F2350" s="35">
        <v>46718</v>
      </c>
      <c r="G2350" s="36">
        <v>3.02</v>
      </c>
      <c r="H2350" s="36">
        <v>0</v>
      </c>
      <c r="I2350" s="36">
        <v>1.51</v>
      </c>
    </row>
    <row r="2351" spans="5:9">
      <c r="E2351" s="35">
        <v>46689</v>
      </c>
      <c r="F2351" s="35">
        <v>46718</v>
      </c>
      <c r="G2351" s="36">
        <v>3.02</v>
      </c>
      <c r="H2351" s="36">
        <v>0</v>
      </c>
      <c r="I2351" s="36">
        <v>1.51</v>
      </c>
    </row>
    <row r="2352" spans="5:9">
      <c r="E2352" s="35">
        <v>46690</v>
      </c>
      <c r="F2352" s="35">
        <v>46718</v>
      </c>
      <c r="G2352" s="36">
        <v>3.02</v>
      </c>
      <c r="H2352" s="36">
        <v>0</v>
      </c>
      <c r="I2352" s="36">
        <v>1.51</v>
      </c>
    </row>
    <row r="2353" spans="5:9">
      <c r="E2353" s="35">
        <v>46691</v>
      </c>
      <c r="F2353" s="35">
        <v>46718</v>
      </c>
      <c r="G2353" s="36">
        <v>3.02</v>
      </c>
      <c r="H2353" s="36">
        <v>0</v>
      </c>
      <c r="I2353" s="36">
        <v>1.51</v>
      </c>
    </row>
    <row r="2354" spans="5:9">
      <c r="E2354" s="35">
        <v>46692</v>
      </c>
      <c r="F2354" s="35">
        <v>46718</v>
      </c>
      <c r="G2354" s="36">
        <v>3.02</v>
      </c>
      <c r="H2354" s="36">
        <v>0</v>
      </c>
      <c r="I2354" s="36">
        <v>1.51</v>
      </c>
    </row>
    <row r="2355" spans="5:9">
      <c r="E2355" s="35">
        <v>46693</v>
      </c>
      <c r="F2355" s="35">
        <v>46718</v>
      </c>
      <c r="G2355" s="36">
        <v>3.02</v>
      </c>
      <c r="H2355" s="36">
        <v>0</v>
      </c>
      <c r="I2355" s="36">
        <v>1.51</v>
      </c>
    </row>
    <row r="2356" spans="5:9">
      <c r="E2356" s="35">
        <v>46694</v>
      </c>
      <c r="F2356" s="35">
        <v>46718</v>
      </c>
      <c r="G2356" s="36">
        <v>3.02</v>
      </c>
      <c r="H2356" s="36">
        <v>0</v>
      </c>
      <c r="I2356" s="36">
        <v>1.51</v>
      </c>
    </row>
    <row r="2357" spans="5:9">
      <c r="E2357" s="35">
        <v>46695</v>
      </c>
      <c r="F2357" s="35">
        <v>46718</v>
      </c>
      <c r="G2357" s="36">
        <v>3.02</v>
      </c>
      <c r="H2357" s="36">
        <v>0</v>
      </c>
      <c r="I2357" s="36">
        <v>1.51</v>
      </c>
    </row>
    <row r="2358" spans="5:9">
      <c r="E2358" s="35">
        <v>46696</v>
      </c>
      <c r="F2358" s="35">
        <v>46718</v>
      </c>
      <c r="G2358" s="36">
        <v>3.02</v>
      </c>
      <c r="H2358" s="36">
        <v>0</v>
      </c>
      <c r="I2358" s="36">
        <v>1.51</v>
      </c>
    </row>
    <row r="2359" spans="5:9">
      <c r="E2359" s="35">
        <v>46697</v>
      </c>
      <c r="F2359" s="35">
        <v>46718</v>
      </c>
      <c r="G2359" s="36">
        <v>3.02</v>
      </c>
      <c r="H2359" s="36">
        <v>0</v>
      </c>
      <c r="I2359" s="36">
        <v>1.51</v>
      </c>
    </row>
    <row r="2360" spans="5:9">
      <c r="E2360" s="35">
        <v>46698</v>
      </c>
      <c r="F2360" s="35">
        <v>46718</v>
      </c>
      <c r="G2360" s="36">
        <v>3.02</v>
      </c>
      <c r="H2360" s="36">
        <v>0</v>
      </c>
      <c r="I2360" s="36">
        <v>1.51</v>
      </c>
    </row>
    <row r="2361" spans="5:9">
      <c r="E2361" s="35">
        <v>46699</v>
      </c>
      <c r="F2361" s="35">
        <v>46718</v>
      </c>
      <c r="G2361" s="36">
        <v>3.02</v>
      </c>
      <c r="H2361" s="36">
        <v>0</v>
      </c>
      <c r="I2361" s="36">
        <v>1.51</v>
      </c>
    </row>
    <row r="2362" spans="5:9">
      <c r="E2362" s="35">
        <v>46700</v>
      </c>
      <c r="F2362" s="35">
        <v>46718</v>
      </c>
      <c r="G2362" s="36">
        <v>3.02</v>
      </c>
      <c r="H2362" s="36">
        <v>0</v>
      </c>
      <c r="I2362" s="36">
        <v>1.51</v>
      </c>
    </row>
    <row r="2363" spans="5:9">
      <c r="E2363" s="35">
        <v>46701</v>
      </c>
      <c r="F2363" s="35">
        <v>46718</v>
      </c>
      <c r="G2363" s="36">
        <v>3.02</v>
      </c>
      <c r="H2363" s="36">
        <v>0</v>
      </c>
      <c r="I2363" s="36">
        <v>1.51</v>
      </c>
    </row>
    <row r="2364" spans="5:9">
      <c r="E2364" s="35">
        <v>46702</v>
      </c>
      <c r="F2364" s="35">
        <v>46718</v>
      </c>
      <c r="G2364" s="36">
        <v>3.02</v>
      </c>
      <c r="H2364" s="36">
        <v>0</v>
      </c>
      <c r="I2364" s="36">
        <v>1.51</v>
      </c>
    </row>
    <row r="2365" spans="5:9">
      <c r="E2365" s="35">
        <v>46703</v>
      </c>
      <c r="F2365" s="35">
        <v>46718</v>
      </c>
      <c r="G2365" s="36">
        <v>3.02</v>
      </c>
      <c r="H2365" s="36">
        <v>0</v>
      </c>
      <c r="I2365" s="36">
        <v>1.51</v>
      </c>
    </row>
    <row r="2366" spans="5:9">
      <c r="E2366" s="35">
        <v>46704</v>
      </c>
      <c r="F2366" s="35">
        <v>46718</v>
      </c>
      <c r="G2366" s="36">
        <v>3.02</v>
      </c>
      <c r="H2366" s="36">
        <v>0</v>
      </c>
      <c r="I2366" s="36">
        <v>1.51</v>
      </c>
    </row>
    <row r="2367" spans="5:9">
      <c r="E2367" s="35">
        <v>46705</v>
      </c>
      <c r="F2367" s="35">
        <v>46718</v>
      </c>
      <c r="G2367" s="36">
        <v>3.02</v>
      </c>
      <c r="H2367" s="36">
        <v>0</v>
      </c>
      <c r="I2367" s="36">
        <v>1.51</v>
      </c>
    </row>
    <row r="2368" spans="5:9">
      <c r="E2368" s="35">
        <v>46706</v>
      </c>
      <c r="F2368" s="35">
        <v>46718</v>
      </c>
      <c r="G2368" s="36">
        <v>3.02</v>
      </c>
      <c r="H2368" s="36">
        <v>0</v>
      </c>
      <c r="I2368" s="36">
        <v>1.51</v>
      </c>
    </row>
    <row r="2369" spans="5:9">
      <c r="E2369" s="35">
        <v>46707</v>
      </c>
      <c r="F2369" s="35">
        <v>46718</v>
      </c>
      <c r="G2369" s="36">
        <v>3.02</v>
      </c>
      <c r="H2369" s="36">
        <v>0</v>
      </c>
      <c r="I2369" s="36">
        <v>1.51</v>
      </c>
    </row>
    <row r="2370" spans="5:9">
      <c r="E2370" s="35">
        <v>46708</v>
      </c>
      <c r="F2370" s="35">
        <v>46718</v>
      </c>
      <c r="G2370" s="36">
        <v>3.02</v>
      </c>
      <c r="H2370" s="36">
        <v>0</v>
      </c>
      <c r="I2370" s="36">
        <v>1.51</v>
      </c>
    </row>
    <row r="2371" spans="5:9">
      <c r="E2371" s="35">
        <v>46709</v>
      </c>
      <c r="F2371" s="35">
        <v>46718</v>
      </c>
      <c r="G2371" s="36">
        <v>3.02</v>
      </c>
      <c r="H2371" s="36">
        <v>0</v>
      </c>
      <c r="I2371" s="36">
        <v>1.51</v>
      </c>
    </row>
    <row r="2372" spans="5:9">
      <c r="E2372" s="35">
        <v>46710</v>
      </c>
      <c r="F2372" s="35">
        <v>46718</v>
      </c>
      <c r="G2372" s="36">
        <v>3.02</v>
      </c>
      <c r="H2372" s="36">
        <v>0</v>
      </c>
      <c r="I2372" s="36">
        <v>1.51</v>
      </c>
    </row>
    <row r="2373" spans="5:9">
      <c r="E2373" s="35">
        <v>46711</v>
      </c>
      <c r="F2373" s="35">
        <v>46718</v>
      </c>
      <c r="G2373" s="36">
        <v>3.02</v>
      </c>
      <c r="H2373" s="36">
        <v>0</v>
      </c>
      <c r="I2373" s="36">
        <v>1.51</v>
      </c>
    </row>
    <row r="2374" spans="5:9">
      <c r="E2374" s="35">
        <v>46712</v>
      </c>
      <c r="F2374" s="35">
        <v>46718</v>
      </c>
      <c r="G2374" s="36">
        <v>3.02</v>
      </c>
      <c r="H2374" s="36">
        <v>0</v>
      </c>
      <c r="I2374" s="36">
        <v>1.51</v>
      </c>
    </row>
    <row r="2375" spans="5:9">
      <c r="E2375" s="35">
        <v>46713</v>
      </c>
      <c r="F2375" s="35">
        <v>46718</v>
      </c>
      <c r="G2375" s="36">
        <v>3.02</v>
      </c>
      <c r="H2375" s="36">
        <v>0</v>
      </c>
      <c r="I2375" s="36">
        <v>1.51</v>
      </c>
    </row>
    <row r="2376" spans="5:9">
      <c r="E2376" s="35">
        <v>46714</v>
      </c>
      <c r="F2376" s="35">
        <v>46718</v>
      </c>
      <c r="G2376" s="36">
        <v>3.02</v>
      </c>
      <c r="H2376" s="36">
        <v>0</v>
      </c>
      <c r="I2376" s="36">
        <v>1.51</v>
      </c>
    </row>
    <row r="2377" spans="5:9">
      <c r="E2377" s="35">
        <v>46715</v>
      </c>
      <c r="F2377" s="35">
        <v>46718</v>
      </c>
      <c r="G2377" s="36">
        <v>3.02</v>
      </c>
      <c r="H2377" s="36">
        <v>0</v>
      </c>
      <c r="I2377" s="36">
        <v>1.51</v>
      </c>
    </row>
    <row r="2378" spans="5:9">
      <c r="E2378" s="35">
        <v>46716</v>
      </c>
      <c r="F2378" s="35">
        <v>46718</v>
      </c>
      <c r="G2378" s="36">
        <v>3.02</v>
      </c>
      <c r="H2378" s="36">
        <v>0</v>
      </c>
      <c r="I2378" s="36">
        <v>1.51</v>
      </c>
    </row>
    <row r="2379" spans="5:9">
      <c r="E2379" s="35">
        <v>46717</v>
      </c>
      <c r="F2379" s="35">
        <v>46718</v>
      </c>
      <c r="G2379" s="36">
        <v>3.02</v>
      </c>
      <c r="H2379" s="36">
        <v>0</v>
      </c>
      <c r="I2379" s="36">
        <v>1.51</v>
      </c>
    </row>
    <row r="2380" spans="5:9">
      <c r="E2380" s="35">
        <v>46718</v>
      </c>
      <c r="F2380" s="35">
        <v>46900</v>
      </c>
      <c r="G2380" s="36">
        <v>3.02</v>
      </c>
      <c r="H2380" s="36">
        <v>0</v>
      </c>
      <c r="I2380" s="36">
        <v>1.51</v>
      </c>
    </row>
    <row r="2381" spans="5:9">
      <c r="E2381" s="35">
        <v>46719</v>
      </c>
      <c r="F2381" s="35">
        <v>46900</v>
      </c>
      <c r="G2381" s="36">
        <v>3.02</v>
      </c>
      <c r="H2381" s="36">
        <v>0</v>
      </c>
      <c r="I2381" s="36">
        <v>1.51</v>
      </c>
    </row>
    <row r="2382" spans="5:9">
      <c r="E2382" s="35">
        <v>46720</v>
      </c>
      <c r="F2382" s="35">
        <v>46900</v>
      </c>
      <c r="G2382" s="36">
        <v>3.02</v>
      </c>
      <c r="H2382" s="36">
        <v>0</v>
      </c>
      <c r="I2382" s="36">
        <v>1.51</v>
      </c>
    </row>
    <row r="2383" spans="5:9">
      <c r="E2383" s="35">
        <v>46721</v>
      </c>
      <c r="F2383" s="35">
        <v>46900</v>
      </c>
      <c r="G2383" s="36">
        <v>3.02</v>
      </c>
      <c r="H2383" s="36">
        <v>0</v>
      </c>
      <c r="I2383" s="36">
        <v>1.51</v>
      </c>
    </row>
    <row r="2384" spans="5:9">
      <c r="E2384" s="35">
        <v>46722</v>
      </c>
      <c r="F2384" s="35">
        <v>46900</v>
      </c>
      <c r="G2384" s="36">
        <v>3.02</v>
      </c>
      <c r="H2384" s="36">
        <v>0</v>
      </c>
      <c r="I2384" s="36">
        <v>1.51</v>
      </c>
    </row>
    <row r="2385" spans="5:9">
      <c r="E2385" s="35">
        <v>46723</v>
      </c>
      <c r="F2385" s="35">
        <v>46900</v>
      </c>
      <c r="G2385" s="36">
        <v>3.02</v>
      </c>
      <c r="H2385" s="36">
        <v>0</v>
      </c>
      <c r="I2385" s="36">
        <v>1.51</v>
      </c>
    </row>
    <row r="2386" spans="5:9">
      <c r="E2386" s="35">
        <v>46724</v>
      </c>
      <c r="F2386" s="35">
        <v>46900</v>
      </c>
      <c r="G2386" s="36">
        <v>3.02</v>
      </c>
      <c r="H2386" s="36">
        <v>0</v>
      </c>
      <c r="I2386" s="36">
        <v>1.51</v>
      </c>
    </row>
    <row r="2387" spans="5:9">
      <c r="E2387" s="35">
        <v>46725</v>
      </c>
      <c r="F2387" s="35">
        <v>46900</v>
      </c>
      <c r="G2387" s="36">
        <v>3.02</v>
      </c>
      <c r="H2387" s="36">
        <v>0</v>
      </c>
      <c r="I2387" s="36">
        <v>1.51</v>
      </c>
    </row>
    <row r="2388" spans="5:9">
      <c r="E2388" s="35">
        <v>46726</v>
      </c>
      <c r="F2388" s="35">
        <v>46900</v>
      </c>
      <c r="G2388" s="36">
        <v>3.02</v>
      </c>
      <c r="H2388" s="36">
        <v>0</v>
      </c>
      <c r="I2388" s="36">
        <v>1.51</v>
      </c>
    </row>
    <row r="2389" spans="5:9">
      <c r="E2389" s="35">
        <v>46727</v>
      </c>
      <c r="F2389" s="35">
        <v>46900</v>
      </c>
      <c r="G2389" s="36">
        <v>3.02</v>
      </c>
      <c r="H2389" s="36">
        <v>0</v>
      </c>
      <c r="I2389" s="36">
        <v>1.51</v>
      </c>
    </row>
    <row r="2390" spans="5:9">
      <c r="E2390" s="35">
        <v>46728</v>
      </c>
      <c r="F2390" s="35">
        <v>46900</v>
      </c>
      <c r="G2390" s="36">
        <v>3.02</v>
      </c>
      <c r="H2390" s="36">
        <v>0</v>
      </c>
      <c r="I2390" s="36">
        <v>1.51</v>
      </c>
    </row>
    <row r="2391" spans="5:9">
      <c r="E2391" s="35">
        <v>46729</v>
      </c>
      <c r="F2391" s="35">
        <v>46900</v>
      </c>
      <c r="G2391" s="36">
        <v>3.02</v>
      </c>
      <c r="H2391" s="36">
        <v>0</v>
      </c>
      <c r="I2391" s="36">
        <v>1.51</v>
      </c>
    </row>
    <row r="2392" spans="5:9">
      <c r="E2392" s="35">
        <v>46730</v>
      </c>
      <c r="F2392" s="35">
        <v>46900</v>
      </c>
      <c r="G2392" s="36">
        <v>3.02</v>
      </c>
      <c r="H2392" s="36">
        <v>0</v>
      </c>
      <c r="I2392" s="36">
        <v>1.51</v>
      </c>
    </row>
    <row r="2393" spans="5:9">
      <c r="E2393" s="35">
        <v>46731</v>
      </c>
      <c r="F2393" s="35">
        <v>46900</v>
      </c>
      <c r="G2393" s="36">
        <v>3.02</v>
      </c>
      <c r="H2393" s="36">
        <v>0</v>
      </c>
      <c r="I2393" s="36">
        <v>1.51</v>
      </c>
    </row>
    <row r="2394" spans="5:9">
      <c r="E2394" s="35">
        <v>46732</v>
      </c>
      <c r="F2394" s="35">
        <v>46900</v>
      </c>
      <c r="G2394" s="36">
        <v>3.02</v>
      </c>
      <c r="H2394" s="36">
        <v>0</v>
      </c>
      <c r="I2394" s="36">
        <v>1.51</v>
      </c>
    </row>
    <row r="2395" spans="5:9">
      <c r="E2395" s="35">
        <v>46733</v>
      </c>
      <c r="F2395" s="35">
        <v>46900</v>
      </c>
      <c r="G2395" s="36">
        <v>3.02</v>
      </c>
      <c r="H2395" s="36">
        <v>0</v>
      </c>
      <c r="I2395" s="36">
        <v>1.51</v>
      </c>
    </row>
    <row r="2396" spans="5:9">
      <c r="E2396" s="35">
        <v>46734</v>
      </c>
      <c r="F2396" s="35">
        <v>46900</v>
      </c>
      <c r="G2396" s="36">
        <v>3.02</v>
      </c>
      <c r="H2396" s="36">
        <v>0</v>
      </c>
      <c r="I2396" s="36">
        <v>1.51</v>
      </c>
    </row>
    <row r="2397" spans="5:9">
      <c r="E2397" s="35">
        <v>46735</v>
      </c>
      <c r="F2397" s="35">
        <v>46900</v>
      </c>
      <c r="G2397" s="36">
        <v>3.02</v>
      </c>
      <c r="H2397" s="36">
        <v>0</v>
      </c>
      <c r="I2397" s="36">
        <v>1.51</v>
      </c>
    </row>
    <row r="2398" spans="5:9">
      <c r="E2398" s="35">
        <v>46736</v>
      </c>
      <c r="F2398" s="35">
        <v>46900</v>
      </c>
      <c r="G2398" s="36">
        <v>3.02</v>
      </c>
      <c r="H2398" s="36">
        <v>0</v>
      </c>
      <c r="I2398" s="36">
        <v>1.51</v>
      </c>
    </row>
    <row r="2399" spans="5:9">
      <c r="E2399" s="35">
        <v>46737</v>
      </c>
      <c r="F2399" s="35">
        <v>46900</v>
      </c>
      <c r="G2399" s="36">
        <v>3.02</v>
      </c>
      <c r="H2399" s="36">
        <v>0</v>
      </c>
      <c r="I2399" s="36">
        <v>1.51</v>
      </c>
    </row>
    <row r="2400" spans="5:9">
      <c r="E2400" s="35">
        <v>46738</v>
      </c>
      <c r="F2400" s="35">
        <v>46900</v>
      </c>
      <c r="G2400" s="36">
        <v>3.02</v>
      </c>
      <c r="H2400" s="36">
        <v>0</v>
      </c>
      <c r="I2400" s="36">
        <v>1.51</v>
      </c>
    </row>
    <row r="2401" spans="5:9">
      <c r="E2401" s="35">
        <v>46739</v>
      </c>
      <c r="F2401" s="35">
        <v>46900</v>
      </c>
      <c r="G2401" s="36">
        <v>3.02</v>
      </c>
      <c r="H2401" s="36">
        <v>0</v>
      </c>
      <c r="I2401" s="36">
        <v>1.51</v>
      </c>
    </row>
    <row r="2402" spans="5:9">
      <c r="E2402" s="35">
        <v>46740</v>
      </c>
      <c r="F2402" s="35">
        <v>46900</v>
      </c>
      <c r="G2402" s="36">
        <v>3.02</v>
      </c>
      <c r="H2402" s="36">
        <v>0</v>
      </c>
      <c r="I2402" s="36">
        <v>1.51</v>
      </c>
    </row>
    <row r="2403" spans="5:9">
      <c r="E2403" s="35">
        <v>46741</v>
      </c>
      <c r="F2403" s="35">
        <v>46900</v>
      </c>
      <c r="G2403" s="36">
        <v>3.02</v>
      </c>
      <c r="H2403" s="36">
        <v>0</v>
      </c>
      <c r="I2403" s="36">
        <v>1.51</v>
      </c>
    </row>
    <row r="2404" spans="5:9">
      <c r="E2404" s="35">
        <v>46742</v>
      </c>
      <c r="F2404" s="35">
        <v>46900</v>
      </c>
      <c r="G2404" s="36">
        <v>3.02</v>
      </c>
      <c r="H2404" s="36">
        <v>0</v>
      </c>
      <c r="I2404" s="36">
        <v>1.51</v>
      </c>
    </row>
    <row r="2405" spans="5:9">
      <c r="E2405" s="35">
        <v>46743</v>
      </c>
      <c r="F2405" s="35">
        <v>46900</v>
      </c>
      <c r="G2405" s="36">
        <v>3.02</v>
      </c>
      <c r="H2405" s="36">
        <v>0</v>
      </c>
      <c r="I2405" s="36">
        <v>1.51</v>
      </c>
    </row>
    <row r="2406" spans="5:9">
      <c r="E2406" s="35">
        <v>46744</v>
      </c>
      <c r="F2406" s="35">
        <v>46900</v>
      </c>
      <c r="G2406" s="36">
        <v>3.02</v>
      </c>
      <c r="H2406" s="36">
        <v>0</v>
      </c>
      <c r="I2406" s="36">
        <v>1.51</v>
      </c>
    </row>
    <row r="2407" spans="5:9">
      <c r="E2407" s="35">
        <v>46745</v>
      </c>
      <c r="F2407" s="35">
        <v>46900</v>
      </c>
      <c r="G2407" s="36">
        <v>3.02</v>
      </c>
      <c r="H2407" s="36">
        <v>0</v>
      </c>
      <c r="I2407" s="36">
        <v>1.51</v>
      </c>
    </row>
    <row r="2408" spans="5:9">
      <c r="E2408" s="35">
        <v>46746</v>
      </c>
      <c r="F2408" s="35">
        <v>46900</v>
      </c>
      <c r="G2408" s="36">
        <v>3.02</v>
      </c>
      <c r="H2408" s="36">
        <v>0</v>
      </c>
      <c r="I2408" s="36">
        <v>1.51</v>
      </c>
    </row>
    <row r="2409" spans="5:9">
      <c r="E2409" s="35">
        <v>46747</v>
      </c>
      <c r="F2409" s="35">
        <v>46900</v>
      </c>
      <c r="G2409" s="36">
        <v>3.02</v>
      </c>
      <c r="H2409" s="36">
        <v>0</v>
      </c>
      <c r="I2409" s="36">
        <v>1.51</v>
      </c>
    </row>
    <row r="2410" spans="5:9">
      <c r="E2410" s="35">
        <v>46748</v>
      </c>
      <c r="F2410" s="35">
        <v>46900</v>
      </c>
      <c r="G2410" s="36">
        <v>3.02</v>
      </c>
      <c r="H2410" s="36">
        <v>0</v>
      </c>
      <c r="I2410" s="36">
        <v>1.51</v>
      </c>
    </row>
    <row r="2411" spans="5:9">
      <c r="E2411" s="35">
        <v>46749</v>
      </c>
      <c r="F2411" s="35">
        <v>46900</v>
      </c>
      <c r="G2411" s="36">
        <v>3.02</v>
      </c>
      <c r="H2411" s="36">
        <v>0</v>
      </c>
      <c r="I2411" s="36">
        <v>1.51</v>
      </c>
    </row>
    <row r="2412" spans="5:9">
      <c r="E2412" s="35">
        <v>46750</v>
      </c>
      <c r="F2412" s="35">
        <v>46900</v>
      </c>
      <c r="G2412" s="36">
        <v>3.02</v>
      </c>
      <c r="H2412" s="36">
        <v>0</v>
      </c>
      <c r="I2412" s="36">
        <v>1.51</v>
      </c>
    </row>
    <row r="2413" spans="5:9">
      <c r="E2413" s="35">
        <v>46751</v>
      </c>
      <c r="F2413" s="35">
        <v>46900</v>
      </c>
      <c r="G2413" s="36">
        <v>3.02</v>
      </c>
      <c r="H2413" s="36">
        <v>0</v>
      </c>
      <c r="I2413" s="36">
        <v>1.51</v>
      </c>
    </row>
    <row r="2414" spans="5:9">
      <c r="E2414" s="35">
        <v>46752</v>
      </c>
      <c r="F2414" s="35">
        <v>46900</v>
      </c>
      <c r="G2414" s="36">
        <v>3.02</v>
      </c>
      <c r="H2414" s="36">
        <v>0</v>
      </c>
      <c r="I2414" s="36">
        <v>1.51</v>
      </c>
    </row>
    <row r="2415" spans="5:9">
      <c r="E2415" s="35">
        <v>46753</v>
      </c>
      <c r="F2415" s="35">
        <v>46900</v>
      </c>
      <c r="G2415" s="36">
        <v>3.02</v>
      </c>
      <c r="H2415" s="36">
        <v>0</v>
      </c>
      <c r="I2415" s="36">
        <v>1.51</v>
      </c>
    </row>
    <row r="2416" spans="5:9">
      <c r="E2416" s="35">
        <v>46754</v>
      </c>
      <c r="F2416" s="35">
        <v>46900</v>
      </c>
      <c r="G2416" s="36">
        <v>3.02</v>
      </c>
      <c r="H2416" s="36">
        <v>0</v>
      </c>
      <c r="I2416" s="36">
        <v>1.51</v>
      </c>
    </row>
    <row r="2417" spans="5:9">
      <c r="E2417" s="35">
        <v>46755</v>
      </c>
      <c r="F2417" s="35">
        <v>46900</v>
      </c>
      <c r="G2417" s="36">
        <v>3.02</v>
      </c>
      <c r="H2417" s="36">
        <v>0</v>
      </c>
      <c r="I2417" s="36">
        <v>1.51</v>
      </c>
    </row>
    <row r="2418" spans="5:9">
      <c r="E2418" s="35">
        <v>46756</v>
      </c>
      <c r="F2418" s="35">
        <v>46900</v>
      </c>
      <c r="G2418" s="36">
        <v>3.02</v>
      </c>
      <c r="H2418" s="36">
        <v>0</v>
      </c>
      <c r="I2418" s="36">
        <v>1.51</v>
      </c>
    </row>
    <row r="2419" spans="5:9">
      <c r="E2419" s="35">
        <v>46757</v>
      </c>
      <c r="F2419" s="35">
        <v>46900</v>
      </c>
      <c r="G2419" s="36">
        <v>3.02</v>
      </c>
      <c r="H2419" s="36">
        <v>0</v>
      </c>
      <c r="I2419" s="36">
        <v>1.51</v>
      </c>
    </row>
    <row r="2420" spans="5:9">
      <c r="E2420" s="35">
        <v>46758</v>
      </c>
      <c r="F2420" s="35">
        <v>46900</v>
      </c>
      <c r="G2420" s="36">
        <v>3.02</v>
      </c>
      <c r="H2420" s="36">
        <v>0</v>
      </c>
      <c r="I2420" s="36">
        <v>1.51</v>
      </c>
    </row>
    <row r="2421" spans="5:9">
      <c r="E2421" s="35">
        <v>46759</v>
      </c>
      <c r="F2421" s="35">
        <v>46900</v>
      </c>
      <c r="G2421" s="36">
        <v>3.02</v>
      </c>
      <c r="H2421" s="36">
        <v>0</v>
      </c>
      <c r="I2421" s="36">
        <v>1.51</v>
      </c>
    </row>
    <row r="2422" spans="5:9">
      <c r="E2422" s="35">
        <v>46760</v>
      </c>
      <c r="F2422" s="35">
        <v>46900</v>
      </c>
      <c r="G2422" s="36">
        <v>3.02</v>
      </c>
      <c r="H2422" s="36">
        <v>0</v>
      </c>
      <c r="I2422" s="36">
        <v>1.51</v>
      </c>
    </row>
    <row r="2423" spans="5:9">
      <c r="E2423" s="35">
        <v>46761</v>
      </c>
      <c r="F2423" s="35">
        <v>46900</v>
      </c>
      <c r="G2423" s="36">
        <v>3.02</v>
      </c>
      <c r="H2423" s="36">
        <v>0</v>
      </c>
      <c r="I2423" s="36">
        <v>1.51</v>
      </c>
    </row>
    <row r="2424" spans="5:9">
      <c r="E2424" s="35">
        <v>46762</v>
      </c>
      <c r="F2424" s="35">
        <v>46900</v>
      </c>
      <c r="G2424" s="36">
        <v>3.02</v>
      </c>
      <c r="H2424" s="36">
        <v>0</v>
      </c>
      <c r="I2424" s="36">
        <v>1.51</v>
      </c>
    </row>
    <row r="2425" spans="5:9">
      <c r="E2425" s="35">
        <v>46763</v>
      </c>
      <c r="F2425" s="35">
        <v>46900</v>
      </c>
      <c r="G2425" s="36">
        <v>3.02</v>
      </c>
      <c r="H2425" s="36">
        <v>0</v>
      </c>
      <c r="I2425" s="36">
        <v>1.51</v>
      </c>
    </row>
    <row r="2426" spans="5:9">
      <c r="E2426" s="35">
        <v>46764</v>
      </c>
      <c r="F2426" s="35">
        <v>46900</v>
      </c>
      <c r="G2426" s="36">
        <v>3.02</v>
      </c>
      <c r="H2426" s="36">
        <v>0</v>
      </c>
      <c r="I2426" s="36">
        <v>1.51</v>
      </c>
    </row>
    <row r="2427" spans="5:9">
      <c r="E2427" s="35">
        <v>46765</v>
      </c>
      <c r="F2427" s="35">
        <v>46900</v>
      </c>
      <c r="G2427" s="36">
        <v>3.02</v>
      </c>
      <c r="H2427" s="36">
        <v>0</v>
      </c>
      <c r="I2427" s="36">
        <v>1.51</v>
      </c>
    </row>
    <row r="2428" spans="5:9">
      <c r="E2428" s="35">
        <v>46766</v>
      </c>
      <c r="F2428" s="35">
        <v>46900</v>
      </c>
      <c r="G2428" s="36">
        <v>3.02</v>
      </c>
      <c r="H2428" s="36">
        <v>0</v>
      </c>
      <c r="I2428" s="36">
        <v>1.51</v>
      </c>
    </row>
    <row r="2429" spans="5:9">
      <c r="E2429" s="35">
        <v>46767</v>
      </c>
      <c r="F2429" s="35">
        <v>46900</v>
      </c>
      <c r="G2429" s="36">
        <v>3.02</v>
      </c>
      <c r="H2429" s="36">
        <v>0</v>
      </c>
      <c r="I2429" s="36">
        <v>1.51</v>
      </c>
    </row>
    <row r="2430" spans="5:9">
      <c r="E2430" s="35">
        <v>46768</v>
      </c>
      <c r="F2430" s="35">
        <v>46900</v>
      </c>
      <c r="G2430" s="36">
        <v>3.02</v>
      </c>
      <c r="H2430" s="36">
        <v>0</v>
      </c>
      <c r="I2430" s="36">
        <v>1.51</v>
      </c>
    </row>
    <row r="2431" spans="5:9">
      <c r="E2431" s="35">
        <v>46769</v>
      </c>
      <c r="F2431" s="35">
        <v>46900</v>
      </c>
      <c r="G2431" s="36">
        <v>3.02</v>
      </c>
      <c r="H2431" s="36">
        <v>0</v>
      </c>
      <c r="I2431" s="36">
        <v>1.51</v>
      </c>
    </row>
    <row r="2432" spans="5:9">
      <c r="E2432" s="35">
        <v>46770</v>
      </c>
      <c r="F2432" s="35">
        <v>46900</v>
      </c>
      <c r="G2432" s="36">
        <v>3.02</v>
      </c>
      <c r="H2432" s="36">
        <v>0</v>
      </c>
      <c r="I2432" s="36">
        <v>1.51</v>
      </c>
    </row>
    <row r="2433" spans="5:9">
      <c r="E2433" s="35">
        <v>46771</v>
      </c>
      <c r="F2433" s="35">
        <v>46900</v>
      </c>
      <c r="G2433" s="36">
        <v>3.02</v>
      </c>
      <c r="H2433" s="36">
        <v>0</v>
      </c>
      <c r="I2433" s="36">
        <v>1.51</v>
      </c>
    </row>
    <row r="2434" spans="5:9">
      <c r="E2434" s="35">
        <v>46772</v>
      </c>
      <c r="F2434" s="35">
        <v>46900</v>
      </c>
      <c r="G2434" s="36">
        <v>3.02</v>
      </c>
      <c r="H2434" s="36">
        <v>0</v>
      </c>
      <c r="I2434" s="36">
        <v>1.51</v>
      </c>
    </row>
    <row r="2435" spans="5:9">
      <c r="E2435" s="35">
        <v>46773</v>
      </c>
      <c r="F2435" s="35">
        <v>46900</v>
      </c>
      <c r="G2435" s="36">
        <v>3.02</v>
      </c>
      <c r="H2435" s="36">
        <v>0</v>
      </c>
      <c r="I2435" s="36">
        <v>1.51</v>
      </c>
    </row>
    <row r="2436" spans="5:9">
      <c r="E2436" s="35">
        <v>46774</v>
      </c>
      <c r="F2436" s="35">
        <v>46900</v>
      </c>
      <c r="G2436" s="36">
        <v>3.02</v>
      </c>
      <c r="H2436" s="36">
        <v>0</v>
      </c>
      <c r="I2436" s="36">
        <v>1.51</v>
      </c>
    </row>
    <row r="2437" spans="5:9">
      <c r="E2437" s="35">
        <v>46775</v>
      </c>
      <c r="F2437" s="35">
        <v>46900</v>
      </c>
      <c r="G2437" s="36">
        <v>3.02</v>
      </c>
      <c r="H2437" s="36">
        <v>0</v>
      </c>
      <c r="I2437" s="36">
        <v>1.51</v>
      </c>
    </row>
    <row r="2438" spans="5:9">
      <c r="E2438" s="35">
        <v>46776</v>
      </c>
      <c r="F2438" s="35">
        <v>46900</v>
      </c>
      <c r="G2438" s="36">
        <v>3.02</v>
      </c>
      <c r="H2438" s="36">
        <v>0</v>
      </c>
      <c r="I2438" s="36">
        <v>1.51</v>
      </c>
    </row>
    <row r="2439" spans="5:9">
      <c r="E2439" s="35">
        <v>46777</v>
      </c>
      <c r="F2439" s="35">
        <v>46900</v>
      </c>
      <c r="G2439" s="36">
        <v>3.02</v>
      </c>
      <c r="H2439" s="36">
        <v>0</v>
      </c>
      <c r="I2439" s="36">
        <v>1.51</v>
      </c>
    </row>
    <row r="2440" spans="5:9">
      <c r="E2440" s="35">
        <v>46778</v>
      </c>
      <c r="F2440" s="35">
        <v>46900</v>
      </c>
      <c r="G2440" s="36">
        <v>3.02</v>
      </c>
      <c r="H2440" s="36">
        <v>0</v>
      </c>
      <c r="I2440" s="36">
        <v>1.51</v>
      </c>
    </row>
    <row r="2441" spans="5:9">
      <c r="E2441" s="35">
        <v>46779</v>
      </c>
      <c r="F2441" s="35">
        <v>46900</v>
      </c>
      <c r="G2441" s="36">
        <v>3.02</v>
      </c>
      <c r="H2441" s="36">
        <v>0</v>
      </c>
      <c r="I2441" s="36">
        <v>1.51</v>
      </c>
    </row>
    <row r="2442" spans="5:9">
      <c r="E2442" s="35">
        <v>46780</v>
      </c>
      <c r="F2442" s="35">
        <v>46900</v>
      </c>
      <c r="G2442" s="36">
        <v>3.02</v>
      </c>
      <c r="H2442" s="36">
        <v>0</v>
      </c>
      <c r="I2442" s="36">
        <v>1.51</v>
      </c>
    </row>
    <row r="2443" spans="5:9">
      <c r="E2443" s="35">
        <v>46781</v>
      </c>
      <c r="F2443" s="35">
        <v>46900</v>
      </c>
      <c r="G2443" s="36">
        <v>3.02</v>
      </c>
      <c r="H2443" s="36">
        <v>0</v>
      </c>
      <c r="I2443" s="36">
        <v>1.51</v>
      </c>
    </row>
    <row r="2444" spans="5:9">
      <c r="E2444" s="35">
        <v>46782</v>
      </c>
      <c r="F2444" s="35">
        <v>46900</v>
      </c>
      <c r="G2444" s="36">
        <v>3.02</v>
      </c>
      <c r="H2444" s="36">
        <v>0</v>
      </c>
      <c r="I2444" s="36">
        <v>1.51</v>
      </c>
    </row>
    <row r="2445" spans="5:9">
      <c r="E2445" s="35">
        <v>46783</v>
      </c>
      <c r="F2445" s="35">
        <v>46900</v>
      </c>
      <c r="G2445" s="36">
        <v>3.02</v>
      </c>
      <c r="H2445" s="36">
        <v>0</v>
      </c>
      <c r="I2445" s="36">
        <v>1.51</v>
      </c>
    </row>
    <row r="2446" spans="5:9">
      <c r="E2446" s="35">
        <v>46784</v>
      </c>
      <c r="F2446" s="35">
        <v>46900</v>
      </c>
      <c r="G2446" s="36">
        <v>3.02</v>
      </c>
      <c r="H2446" s="36">
        <v>0</v>
      </c>
      <c r="I2446" s="36">
        <v>1.51</v>
      </c>
    </row>
    <row r="2447" spans="5:9">
      <c r="E2447" s="35">
        <v>46785</v>
      </c>
      <c r="F2447" s="35">
        <v>46900</v>
      </c>
      <c r="G2447" s="36">
        <v>3.02</v>
      </c>
      <c r="H2447" s="36">
        <v>0</v>
      </c>
      <c r="I2447" s="36">
        <v>1.51</v>
      </c>
    </row>
    <row r="2448" spans="5:9">
      <c r="E2448" s="35">
        <v>46786</v>
      </c>
      <c r="F2448" s="35">
        <v>46900</v>
      </c>
      <c r="G2448" s="36">
        <v>3.02</v>
      </c>
      <c r="H2448" s="36">
        <v>0</v>
      </c>
      <c r="I2448" s="36">
        <v>1.51</v>
      </c>
    </row>
    <row r="2449" spans="5:9">
      <c r="E2449" s="35">
        <v>46787</v>
      </c>
      <c r="F2449" s="35">
        <v>46900</v>
      </c>
      <c r="G2449" s="36">
        <v>3.02</v>
      </c>
      <c r="H2449" s="36">
        <v>0</v>
      </c>
      <c r="I2449" s="36">
        <v>1.51</v>
      </c>
    </row>
    <row r="2450" spans="5:9">
      <c r="E2450" s="35">
        <v>46788</v>
      </c>
      <c r="F2450" s="35">
        <v>46900</v>
      </c>
      <c r="G2450" s="36">
        <v>3.02</v>
      </c>
      <c r="H2450" s="36">
        <v>0</v>
      </c>
      <c r="I2450" s="36">
        <v>1.51</v>
      </c>
    </row>
    <row r="2451" spans="5:9">
      <c r="E2451" s="35">
        <v>46789</v>
      </c>
      <c r="F2451" s="35">
        <v>46900</v>
      </c>
      <c r="G2451" s="36">
        <v>3.02</v>
      </c>
      <c r="H2451" s="36">
        <v>0</v>
      </c>
      <c r="I2451" s="36">
        <v>1.51</v>
      </c>
    </row>
    <row r="2452" spans="5:9">
      <c r="E2452" s="35">
        <v>46790</v>
      </c>
      <c r="F2452" s="35">
        <v>46900</v>
      </c>
      <c r="G2452" s="36">
        <v>3.02</v>
      </c>
      <c r="H2452" s="36">
        <v>0</v>
      </c>
      <c r="I2452" s="36">
        <v>1.51</v>
      </c>
    </row>
    <row r="2453" spans="5:9">
      <c r="E2453" s="35">
        <v>46791</v>
      </c>
      <c r="F2453" s="35">
        <v>46900</v>
      </c>
      <c r="G2453" s="36">
        <v>3.02</v>
      </c>
      <c r="H2453" s="36">
        <v>0</v>
      </c>
      <c r="I2453" s="36">
        <v>1.51</v>
      </c>
    </row>
    <row r="2454" spans="5:9">
      <c r="E2454" s="35">
        <v>46792</v>
      </c>
      <c r="F2454" s="35">
        <v>46900</v>
      </c>
      <c r="G2454" s="36">
        <v>3.02</v>
      </c>
      <c r="H2454" s="36">
        <v>0</v>
      </c>
      <c r="I2454" s="36">
        <v>1.51</v>
      </c>
    </row>
    <row r="2455" spans="5:9">
      <c r="E2455" s="35">
        <v>46793</v>
      </c>
      <c r="F2455" s="35">
        <v>46900</v>
      </c>
      <c r="G2455" s="36">
        <v>3.02</v>
      </c>
      <c r="H2455" s="36">
        <v>0</v>
      </c>
      <c r="I2455" s="36">
        <v>1.51</v>
      </c>
    </row>
    <row r="2456" spans="5:9">
      <c r="E2456" s="35">
        <v>46794</v>
      </c>
      <c r="F2456" s="35">
        <v>46900</v>
      </c>
      <c r="G2456" s="36">
        <v>3.02</v>
      </c>
      <c r="H2456" s="36">
        <v>0</v>
      </c>
      <c r="I2456" s="36">
        <v>1.51</v>
      </c>
    </row>
    <row r="2457" spans="5:9">
      <c r="E2457" s="35">
        <v>46795</v>
      </c>
      <c r="F2457" s="35">
        <v>46900</v>
      </c>
      <c r="G2457" s="36">
        <v>3.02</v>
      </c>
      <c r="H2457" s="36">
        <v>0</v>
      </c>
      <c r="I2457" s="36">
        <v>1.51</v>
      </c>
    </row>
    <row r="2458" spans="5:9">
      <c r="E2458" s="35">
        <v>46796</v>
      </c>
      <c r="F2458" s="35">
        <v>46900</v>
      </c>
      <c r="G2458" s="36">
        <v>3.02</v>
      </c>
      <c r="H2458" s="36">
        <v>0</v>
      </c>
      <c r="I2458" s="36">
        <v>1.51</v>
      </c>
    </row>
    <row r="2459" spans="5:9">
      <c r="E2459" s="35">
        <v>46797</v>
      </c>
      <c r="F2459" s="35">
        <v>46900</v>
      </c>
      <c r="G2459" s="36">
        <v>3.02</v>
      </c>
      <c r="H2459" s="36">
        <v>0</v>
      </c>
      <c r="I2459" s="36">
        <v>1.51</v>
      </c>
    </row>
    <row r="2460" spans="5:9">
      <c r="E2460" s="35">
        <v>46798</v>
      </c>
      <c r="F2460" s="35">
        <v>46900</v>
      </c>
      <c r="G2460" s="36">
        <v>3.02</v>
      </c>
      <c r="H2460" s="36">
        <v>0</v>
      </c>
      <c r="I2460" s="36">
        <v>1.51</v>
      </c>
    </row>
    <row r="2461" spans="5:9">
      <c r="E2461" s="35">
        <v>46799</v>
      </c>
      <c r="F2461" s="35">
        <v>46900</v>
      </c>
      <c r="G2461" s="36">
        <v>3.02</v>
      </c>
      <c r="H2461" s="36">
        <v>0</v>
      </c>
      <c r="I2461" s="36">
        <v>1.51</v>
      </c>
    </row>
    <row r="2462" spans="5:9">
      <c r="E2462" s="35">
        <v>46800</v>
      </c>
      <c r="F2462" s="35">
        <v>46900</v>
      </c>
      <c r="G2462" s="36">
        <v>3.02</v>
      </c>
      <c r="H2462" s="36">
        <v>0</v>
      </c>
      <c r="I2462" s="36">
        <v>1.51</v>
      </c>
    </row>
    <row r="2463" spans="5:9">
      <c r="E2463" s="35">
        <v>46801</v>
      </c>
      <c r="F2463" s="35">
        <v>46900</v>
      </c>
      <c r="G2463" s="36">
        <v>3.02</v>
      </c>
      <c r="H2463" s="36">
        <v>0</v>
      </c>
      <c r="I2463" s="36">
        <v>1.51</v>
      </c>
    </row>
    <row r="2464" spans="5:9">
      <c r="E2464" s="35">
        <v>46802</v>
      </c>
      <c r="F2464" s="35">
        <v>46900</v>
      </c>
      <c r="G2464" s="36">
        <v>3.02</v>
      </c>
      <c r="H2464" s="36">
        <v>0</v>
      </c>
      <c r="I2464" s="36">
        <v>1.51</v>
      </c>
    </row>
    <row r="2465" spans="5:9">
      <c r="E2465" s="35">
        <v>46803</v>
      </c>
      <c r="F2465" s="35">
        <v>46900</v>
      </c>
      <c r="G2465" s="36">
        <v>3.02</v>
      </c>
      <c r="H2465" s="36">
        <v>0</v>
      </c>
      <c r="I2465" s="36">
        <v>1.51</v>
      </c>
    </row>
    <row r="2466" spans="5:9">
      <c r="E2466" s="35">
        <v>46804</v>
      </c>
      <c r="F2466" s="35">
        <v>46900</v>
      </c>
      <c r="G2466" s="36">
        <v>3.02</v>
      </c>
      <c r="H2466" s="36">
        <v>0</v>
      </c>
      <c r="I2466" s="36">
        <v>1.51</v>
      </c>
    </row>
    <row r="2467" spans="5:9">
      <c r="E2467" s="35">
        <v>46805</v>
      </c>
      <c r="F2467" s="35">
        <v>46900</v>
      </c>
      <c r="G2467" s="36">
        <v>3.02</v>
      </c>
      <c r="H2467" s="36">
        <v>0</v>
      </c>
      <c r="I2467" s="36">
        <v>1.51</v>
      </c>
    </row>
    <row r="2468" spans="5:9">
      <c r="E2468" s="35">
        <v>46806</v>
      </c>
      <c r="F2468" s="35">
        <v>46900</v>
      </c>
      <c r="G2468" s="36">
        <v>3.02</v>
      </c>
      <c r="H2468" s="36">
        <v>0</v>
      </c>
      <c r="I2468" s="36">
        <v>1.51</v>
      </c>
    </row>
    <row r="2469" spans="5:9">
      <c r="E2469" s="35">
        <v>46807</v>
      </c>
      <c r="F2469" s="35">
        <v>46900</v>
      </c>
      <c r="G2469" s="36">
        <v>3.02</v>
      </c>
      <c r="H2469" s="36">
        <v>0</v>
      </c>
      <c r="I2469" s="36">
        <v>1.51</v>
      </c>
    </row>
    <row r="2470" spans="5:9">
      <c r="E2470" s="35">
        <v>46808</v>
      </c>
      <c r="F2470" s="35">
        <v>46900</v>
      </c>
      <c r="G2470" s="36">
        <v>3.02</v>
      </c>
      <c r="H2470" s="36">
        <v>0</v>
      </c>
      <c r="I2470" s="36">
        <v>1.51</v>
      </c>
    </row>
    <row r="2471" spans="5:9">
      <c r="E2471" s="35">
        <v>46809</v>
      </c>
      <c r="F2471" s="35">
        <v>46900</v>
      </c>
      <c r="G2471" s="36">
        <v>3.02</v>
      </c>
      <c r="H2471" s="36">
        <v>0</v>
      </c>
      <c r="I2471" s="36">
        <v>1.51</v>
      </c>
    </row>
    <row r="2472" spans="5:9">
      <c r="E2472" s="35">
        <v>46810</v>
      </c>
      <c r="F2472" s="35">
        <v>46900</v>
      </c>
      <c r="G2472" s="36">
        <v>3.02</v>
      </c>
      <c r="H2472" s="36">
        <v>0</v>
      </c>
      <c r="I2472" s="36">
        <v>1.51</v>
      </c>
    </row>
    <row r="2473" spans="5:9">
      <c r="E2473" s="35">
        <v>46811</v>
      </c>
      <c r="F2473" s="35">
        <v>46900</v>
      </c>
      <c r="G2473" s="36">
        <v>3.02</v>
      </c>
      <c r="H2473" s="36">
        <v>0</v>
      </c>
      <c r="I2473" s="36">
        <v>1.51</v>
      </c>
    </row>
    <row r="2474" spans="5:9">
      <c r="E2474" s="35">
        <v>46812</v>
      </c>
      <c r="F2474" s="35">
        <v>46900</v>
      </c>
      <c r="G2474" s="36">
        <v>3.02</v>
      </c>
      <c r="H2474" s="36">
        <v>0</v>
      </c>
      <c r="I2474" s="36">
        <v>1.51</v>
      </c>
    </row>
    <row r="2475" spans="5:9">
      <c r="E2475" s="35">
        <v>46813</v>
      </c>
      <c r="F2475" s="35">
        <v>46900</v>
      </c>
      <c r="G2475" s="36">
        <v>3.02</v>
      </c>
      <c r="H2475" s="36">
        <v>0</v>
      </c>
      <c r="I2475" s="36">
        <v>1.51</v>
      </c>
    </row>
    <row r="2476" spans="5:9">
      <c r="E2476" s="35">
        <v>46814</v>
      </c>
      <c r="F2476" s="35">
        <v>46900</v>
      </c>
      <c r="G2476" s="36">
        <v>3.02</v>
      </c>
      <c r="H2476" s="36">
        <v>0</v>
      </c>
      <c r="I2476" s="36">
        <v>1.51</v>
      </c>
    </row>
    <row r="2477" spans="5:9">
      <c r="E2477" s="35">
        <v>46815</v>
      </c>
      <c r="F2477" s="35">
        <v>46900</v>
      </c>
      <c r="G2477" s="36">
        <v>3.02</v>
      </c>
      <c r="H2477" s="36">
        <v>0</v>
      </c>
      <c r="I2477" s="36">
        <v>1.51</v>
      </c>
    </row>
    <row r="2478" spans="5:9">
      <c r="E2478" s="35">
        <v>46816</v>
      </c>
      <c r="F2478" s="35">
        <v>46900</v>
      </c>
      <c r="G2478" s="36">
        <v>3.02</v>
      </c>
      <c r="H2478" s="36">
        <v>0</v>
      </c>
      <c r="I2478" s="36">
        <v>1.51</v>
      </c>
    </row>
    <row r="2479" spans="5:9">
      <c r="E2479" s="35">
        <v>46817</v>
      </c>
      <c r="F2479" s="35">
        <v>46900</v>
      </c>
      <c r="G2479" s="36">
        <v>3.02</v>
      </c>
      <c r="H2479" s="36">
        <v>0</v>
      </c>
      <c r="I2479" s="36">
        <v>1.51</v>
      </c>
    </row>
    <row r="2480" spans="5:9">
      <c r="E2480" s="35">
        <v>46818</v>
      </c>
      <c r="F2480" s="35">
        <v>46900</v>
      </c>
      <c r="G2480" s="36">
        <v>3.02</v>
      </c>
      <c r="H2480" s="36">
        <v>0</v>
      </c>
      <c r="I2480" s="36">
        <v>1.51</v>
      </c>
    </row>
    <row r="2481" spans="5:9">
      <c r="E2481" s="35">
        <v>46819</v>
      </c>
      <c r="F2481" s="35">
        <v>46900</v>
      </c>
      <c r="G2481" s="36">
        <v>3.02</v>
      </c>
      <c r="H2481" s="36">
        <v>0</v>
      </c>
      <c r="I2481" s="36">
        <v>1.51</v>
      </c>
    </row>
    <row r="2482" spans="5:9">
      <c r="E2482" s="35">
        <v>46820</v>
      </c>
      <c r="F2482" s="35">
        <v>46900</v>
      </c>
      <c r="G2482" s="36">
        <v>3.02</v>
      </c>
      <c r="H2482" s="36">
        <v>0</v>
      </c>
      <c r="I2482" s="36">
        <v>1.51</v>
      </c>
    </row>
    <row r="2483" spans="5:9">
      <c r="E2483" s="35">
        <v>46821</v>
      </c>
      <c r="F2483" s="35">
        <v>46900</v>
      </c>
      <c r="G2483" s="36">
        <v>3.02</v>
      </c>
      <c r="H2483" s="36">
        <v>0</v>
      </c>
      <c r="I2483" s="36">
        <v>1.51</v>
      </c>
    </row>
    <row r="2484" spans="5:9">
      <c r="E2484" s="35">
        <v>46822</v>
      </c>
      <c r="F2484" s="35">
        <v>46900</v>
      </c>
      <c r="G2484" s="36">
        <v>3.02</v>
      </c>
      <c r="H2484" s="36">
        <v>0</v>
      </c>
      <c r="I2484" s="36">
        <v>1.51</v>
      </c>
    </row>
    <row r="2485" spans="5:9">
      <c r="E2485" s="35">
        <v>46823</v>
      </c>
      <c r="F2485" s="35">
        <v>46900</v>
      </c>
      <c r="G2485" s="36">
        <v>3.02</v>
      </c>
      <c r="H2485" s="36">
        <v>0</v>
      </c>
      <c r="I2485" s="36">
        <v>1.51</v>
      </c>
    </row>
    <row r="2486" spans="5:9">
      <c r="E2486" s="35">
        <v>46824</v>
      </c>
      <c r="F2486" s="35">
        <v>46900</v>
      </c>
      <c r="G2486" s="36">
        <v>3.02</v>
      </c>
      <c r="H2486" s="36">
        <v>0</v>
      </c>
      <c r="I2486" s="36">
        <v>1.51</v>
      </c>
    </row>
    <row r="2487" spans="5:9">
      <c r="E2487" s="35">
        <v>46825</v>
      </c>
      <c r="F2487" s="35">
        <v>46900</v>
      </c>
      <c r="G2487" s="36">
        <v>3.02</v>
      </c>
      <c r="H2487" s="36">
        <v>0</v>
      </c>
      <c r="I2487" s="36">
        <v>1.51</v>
      </c>
    </row>
    <row r="2488" spans="5:9">
      <c r="E2488" s="35">
        <v>46826</v>
      </c>
      <c r="F2488" s="35">
        <v>46900</v>
      </c>
      <c r="G2488" s="36">
        <v>3.02</v>
      </c>
      <c r="H2488" s="36">
        <v>0</v>
      </c>
      <c r="I2488" s="36">
        <v>1.51</v>
      </c>
    </row>
    <row r="2489" spans="5:9">
      <c r="E2489" s="35">
        <v>46827</v>
      </c>
      <c r="F2489" s="35">
        <v>46900</v>
      </c>
      <c r="G2489" s="36">
        <v>3.02</v>
      </c>
      <c r="H2489" s="36">
        <v>0</v>
      </c>
      <c r="I2489" s="36">
        <v>1.51</v>
      </c>
    </row>
    <row r="2490" spans="5:9">
      <c r="E2490" s="35">
        <v>46828</v>
      </c>
      <c r="F2490" s="35">
        <v>46900</v>
      </c>
      <c r="G2490" s="36">
        <v>3.02</v>
      </c>
      <c r="H2490" s="36">
        <v>0</v>
      </c>
      <c r="I2490" s="36">
        <v>1.51</v>
      </c>
    </row>
    <row r="2491" spans="5:9">
      <c r="E2491" s="35">
        <v>46829</v>
      </c>
      <c r="F2491" s="35">
        <v>46900</v>
      </c>
      <c r="G2491" s="36">
        <v>3.02</v>
      </c>
      <c r="H2491" s="36">
        <v>0</v>
      </c>
      <c r="I2491" s="36">
        <v>1.51</v>
      </c>
    </row>
    <row r="2492" spans="5:9">
      <c r="E2492" s="35">
        <v>46830</v>
      </c>
      <c r="F2492" s="35">
        <v>46900</v>
      </c>
      <c r="G2492" s="36">
        <v>3.02</v>
      </c>
      <c r="H2492" s="36">
        <v>0</v>
      </c>
      <c r="I2492" s="36">
        <v>1.51</v>
      </c>
    </row>
    <row r="2493" spans="5:9">
      <c r="E2493" s="35">
        <v>46831</v>
      </c>
      <c r="F2493" s="35">
        <v>46900</v>
      </c>
      <c r="G2493" s="36">
        <v>3.02</v>
      </c>
      <c r="H2493" s="36">
        <v>0</v>
      </c>
      <c r="I2493" s="36">
        <v>1.51</v>
      </c>
    </row>
    <row r="2494" spans="5:9">
      <c r="E2494" s="35">
        <v>46832</v>
      </c>
      <c r="F2494" s="35">
        <v>46900</v>
      </c>
      <c r="G2494" s="36">
        <v>3.02</v>
      </c>
      <c r="H2494" s="36">
        <v>0</v>
      </c>
      <c r="I2494" s="36">
        <v>1.51</v>
      </c>
    </row>
    <row r="2495" spans="5:9">
      <c r="E2495" s="35">
        <v>46833</v>
      </c>
      <c r="F2495" s="35">
        <v>46900</v>
      </c>
      <c r="G2495" s="36">
        <v>3.02</v>
      </c>
      <c r="H2495" s="36">
        <v>0</v>
      </c>
      <c r="I2495" s="36">
        <v>1.51</v>
      </c>
    </row>
    <row r="2496" spans="5:9">
      <c r="E2496" s="35">
        <v>46834</v>
      </c>
      <c r="F2496" s="35">
        <v>46900</v>
      </c>
      <c r="G2496" s="36">
        <v>3.02</v>
      </c>
      <c r="H2496" s="36">
        <v>0</v>
      </c>
      <c r="I2496" s="36">
        <v>1.51</v>
      </c>
    </row>
    <row r="2497" spans="5:9">
      <c r="E2497" s="35">
        <v>46835</v>
      </c>
      <c r="F2497" s="35">
        <v>46900</v>
      </c>
      <c r="G2497" s="36">
        <v>3.02</v>
      </c>
      <c r="H2497" s="36">
        <v>0</v>
      </c>
      <c r="I2497" s="36">
        <v>1.51</v>
      </c>
    </row>
    <row r="2498" spans="5:9">
      <c r="E2498" s="35">
        <v>46836</v>
      </c>
      <c r="F2498" s="35">
        <v>46900</v>
      </c>
      <c r="G2498" s="36">
        <v>3.02</v>
      </c>
      <c r="H2498" s="36">
        <v>0</v>
      </c>
      <c r="I2498" s="36">
        <v>1.51</v>
      </c>
    </row>
    <row r="2499" spans="5:9">
      <c r="E2499" s="35">
        <v>46837</v>
      </c>
      <c r="F2499" s="35">
        <v>46900</v>
      </c>
      <c r="G2499" s="36">
        <v>3.02</v>
      </c>
      <c r="H2499" s="36">
        <v>0</v>
      </c>
      <c r="I2499" s="36">
        <v>1.51</v>
      </c>
    </row>
    <row r="2500" spans="5:9">
      <c r="E2500" s="35">
        <v>46838</v>
      </c>
      <c r="F2500" s="35">
        <v>46900</v>
      </c>
      <c r="G2500" s="36">
        <v>3.02</v>
      </c>
      <c r="H2500" s="36">
        <v>0</v>
      </c>
      <c r="I2500" s="36">
        <v>1.51</v>
      </c>
    </row>
    <row r="2501" spans="5:9">
      <c r="E2501" s="35">
        <v>46839</v>
      </c>
      <c r="F2501" s="35">
        <v>46900</v>
      </c>
      <c r="G2501" s="36">
        <v>3.02</v>
      </c>
      <c r="H2501" s="36">
        <v>0</v>
      </c>
      <c r="I2501" s="36">
        <v>1.51</v>
      </c>
    </row>
    <row r="2502" spans="5:9">
      <c r="E2502" s="35">
        <v>46840</v>
      </c>
      <c r="F2502" s="35">
        <v>46900</v>
      </c>
      <c r="G2502" s="36">
        <v>3.02</v>
      </c>
      <c r="H2502" s="36">
        <v>0</v>
      </c>
      <c r="I2502" s="36">
        <v>1.51</v>
      </c>
    </row>
    <row r="2503" spans="5:9">
      <c r="E2503" s="35">
        <v>46841</v>
      </c>
      <c r="F2503" s="35">
        <v>46900</v>
      </c>
      <c r="G2503" s="36">
        <v>3.02</v>
      </c>
      <c r="H2503" s="36">
        <v>0</v>
      </c>
      <c r="I2503" s="36">
        <v>1.51</v>
      </c>
    </row>
    <row r="2504" spans="5:9">
      <c r="E2504" s="35">
        <v>46842</v>
      </c>
      <c r="F2504" s="35">
        <v>46900</v>
      </c>
      <c r="G2504" s="36">
        <v>3.02</v>
      </c>
      <c r="H2504" s="36">
        <v>0</v>
      </c>
      <c r="I2504" s="36">
        <v>1.51</v>
      </c>
    </row>
    <row r="2505" spans="5:9">
      <c r="E2505" s="35">
        <v>46843</v>
      </c>
      <c r="F2505" s="35">
        <v>46900</v>
      </c>
      <c r="G2505" s="36">
        <v>3.02</v>
      </c>
      <c r="H2505" s="36">
        <v>0</v>
      </c>
      <c r="I2505" s="36">
        <v>1.51</v>
      </c>
    </row>
    <row r="2506" spans="5:9">
      <c r="E2506" s="35">
        <v>46844</v>
      </c>
      <c r="F2506" s="35">
        <v>46900</v>
      </c>
      <c r="G2506" s="36">
        <v>3.02</v>
      </c>
      <c r="H2506" s="36">
        <v>0</v>
      </c>
      <c r="I2506" s="36">
        <v>1.51</v>
      </c>
    </row>
    <row r="2507" spans="5:9">
      <c r="E2507" s="35">
        <v>46845</v>
      </c>
      <c r="F2507" s="35">
        <v>46900</v>
      </c>
      <c r="G2507" s="36">
        <v>3.02</v>
      </c>
      <c r="H2507" s="36">
        <v>0</v>
      </c>
      <c r="I2507" s="36">
        <v>1.51</v>
      </c>
    </row>
    <row r="2508" spans="5:9">
      <c r="E2508" s="35">
        <v>46846</v>
      </c>
      <c r="F2508" s="35">
        <v>46900</v>
      </c>
      <c r="G2508" s="36">
        <v>3.02</v>
      </c>
      <c r="H2508" s="36">
        <v>0</v>
      </c>
      <c r="I2508" s="36">
        <v>1.51</v>
      </c>
    </row>
    <row r="2509" spans="5:9">
      <c r="E2509" s="35">
        <v>46847</v>
      </c>
      <c r="F2509" s="35">
        <v>46900</v>
      </c>
      <c r="G2509" s="36">
        <v>3.02</v>
      </c>
      <c r="H2509" s="36">
        <v>0</v>
      </c>
      <c r="I2509" s="36">
        <v>1.51</v>
      </c>
    </row>
    <row r="2510" spans="5:9">
      <c r="E2510" s="35">
        <v>46848</v>
      </c>
      <c r="F2510" s="35">
        <v>46900</v>
      </c>
      <c r="G2510" s="36">
        <v>3.02</v>
      </c>
      <c r="H2510" s="36">
        <v>0</v>
      </c>
      <c r="I2510" s="36">
        <v>1.51</v>
      </c>
    </row>
    <row r="2511" spans="5:9">
      <c r="E2511" s="35">
        <v>46849</v>
      </c>
      <c r="F2511" s="35">
        <v>46900</v>
      </c>
      <c r="G2511" s="36">
        <v>3.02</v>
      </c>
      <c r="H2511" s="36">
        <v>0</v>
      </c>
      <c r="I2511" s="36">
        <v>1.51</v>
      </c>
    </row>
    <row r="2512" spans="5:9">
      <c r="E2512" s="35">
        <v>46850</v>
      </c>
      <c r="F2512" s="35">
        <v>46900</v>
      </c>
      <c r="G2512" s="36">
        <v>3.02</v>
      </c>
      <c r="H2512" s="36">
        <v>0</v>
      </c>
      <c r="I2512" s="36">
        <v>1.51</v>
      </c>
    </row>
    <row r="2513" spans="5:9">
      <c r="E2513" s="35">
        <v>46851</v>
      </c>
      <c r="F2513" s="35">
        <v>46900</v>
      </c>
      <c r="G2513" s="36">
        <v>3.02</v>
      </c>
      <c r="H2513" s="36">
        <v>0</v>
      </c>
      <c r="I2513" s="36">
        <v>1.51</v>
      </c>
    </row>
    <row r="2514" spans="5:9">
      <c r="E2514" s="35">
        <v>46852</v>
      </c>
      <c r="F2514" s="35">
        <v>46900</v>
      </c>
      <c r="G2514" s="36">
        <v>3.02</v>
      </c>
      <c r="H2514" s="36">
        <v>0</v>
      </c>
      <c r="I2514" s="36">
        <v>1.51</v>
      </c>
    </row>
    <row r="2515" spans="5:9">
      <c r="E2515" s="35">
        <v>46853</v>
      </c>
      <c r="F2515" s="35">
        <v>46900</v>
      </c>
      <c r="G2515" s="36">
        <v>3.02</v>
      </c>
      <c r="H2515" s="36">
        <v>0</v>
      </c>
      <c r="I2515" s="36">
        <v>1.51</v>
      </c>
    </row>
    <row r="2516" spans="5:9">
      <c r="E2516" s="35">
        <v>46854</v>
      </c>
      <c r="F2516" s="35">
        <v>46900</v>
      </c>
      <c r="G2516" s="36">
        <v>3.02</v>
      </c>
      <c r="H2516" s="36">
        <v>0</v>
      </c>
      <c r="I2516" s="36">
        <v>1.51</v>
      </c>
    </row>
    <row r="2517" spans="5:9">
      <c r="E2517" s="35">
        <v>46855</v>
      </c>
      <c r="F2517" s="35">
        <v>46900</v>
      </c>
      <c r="G2517" s="36">
        <v>3.02</v>
      </c>
      <c r="H2517" s="36">
        <v>0</v>
      </c>
      <c r="I2517" s="36">
        <v>1.51</v>
      </c>
    </row>
    <row r="2518" spans="5:9">
      <c r="E2518" s="35">
        <v>46856</v>
      </c>
      <c r="F2518" s="35">
        <v>46900</v>
      </c>
      <c r="G2518" s="36">
        <v>3.02</v>
      </c>
      <c r="H2518" s="36">
        <v>0</v>
      </c>
      <c r="I2518" s="36">
        <v>1.51</v>
      </c>
    </row>
    <row r="2519" spans="5:9">
      <c r="E2519" s="35">
        <v>46857</v>
      </c>
      <c r="F2519" s="35">
        <v>46900</v>
      </c>
      <c r="G2519" s="36">
        <v>3.02</v>
      </c>
      <c r="H2519" s="36">
        <v>0</v>
      </c>
      <c r="I2519" s="36">
        <v>1.51</v>
      </c>
    </row>
    <row r="2520" spans="5:9">
      <c r="E2520" s="35">
        <v>46858</v>
      </c>
      <c r="F2520" s="35">
        <v>46900</v>
      </c>
      <c r="G2520" s="36">
        <v>3.02</v>
      </c>
      <c r="H2520" s="36">
        <v>0</v>
      </c>
      <c r="I2520" s="36">
        <v>1.51</v>
      </c>
    </row>
    <row r="2521" spans="5:9">
      <c r="E2521" s="35">
        <v>46859</v>
      </c>
      <c r="F2521" s="35">
        <v>46900</v>
      </c>
      <c r="G2521" s="36">
        <v>3.02</v>
      </c>
      <c r="H2521" s="36">
        <v>0</v>
      </c>
      <c r="I2521" s="36">
        <v>1.51</v>
      </c>
    </row>
    <row r="2522" spans="5:9">
      <c r="E2522" s="35">
        <v>46860</v>
      </c>
      <c r="F2522" s="35">
        <v>46900</v>
      </c>
      <c r="G2522" s="36">
        <v>3.02</v>
      </c>
      <c r="H2522" s="36">
        <v>0</v>
      </c>
      <c r="I2522" s="36">
        <v>1.51</v>
      </c>
    </row>
    <row r="2523" spans="5:9">
      <c r="E2523" s="35">
        <v>46861</v>
      </c>
      <c r="F2523" s="35">
        <v>46900</v>
      </c>
      <c r="G2523" s="36">
        <v>3.02</v>
      </c>
      <c r="H2523" s="36">
        <v>0</v>
      </c>
      <c r="I2523" s="36">
        <v>1.51</v>
      </c>
    </row>
    <row r="2524" spans="5:9">
      <c r="E2524" s="35">
        <v>46862</v>
      </c>
      <c r="F2524" s="35">
        <v>46900</v>
      </c>
      <c r="G2524" s="36">
        <v>3.02</v>
      </c>
      <c r="H2524" s="36">
        <v>0</v>
      </c>
      <c r="I2524" s="36">
        <v>1.51</v>
      </c>
    </row>
    <row r="2525" spans="5:9">
      <c r="E2525" s="35">
        <v>46863</v>
      </c>
      <c r="F2525" s="35">
        <v>46900</v>
      </c>
      <c r="G2525" s="36">
        <v>3.02</v>
      </c>
      <c r="H2525" s="36">
        <v>0</v>
      </c>
      <c r="I2525" s="36">
        <v>1.51</v>
      </c>
    </row>
    <row r="2526" spans="5:9">
      <c r="E2526" s="35">
        <v>46864</v>
      </c>
      <c r="F2526" s="35">
        <v>46900</v>
      </c>
      <c r="G2526" s="36">
        <v>3.02</v>
      </c>
      <c r="H2526" s="36">
        <v>0</v>
      </c>
      <c r="I2526" s="36">
        <v>1.51</v>
      </c>
    </row>
    <row r="2527" spans="5:9">
      <c r="E2527" s="35">
        <v>46865</v>
      </c>
      <c r="F2527" s="35">
        <v>46900</v>
      </c>
      <c r="G2527" s="36">
        <v>3.02</v>
      </c>
      <c r="H2527" s="36">
        <v>0</v>
      </c>
      <c r="I2527" s="36">
        <v>1.51</v>
      </c>
    </row>
    <row r="2528" spans="5:9">
      <c r="E2528" s="35">
        <v>46866</v>
      </c>
      <c r="F2528" s="35">
        <v>46900</v>
      </c>
      <c r="G2528" s="36">
        <v>3.02</v>
      </c>
      <c r="H2528" s="36">
        <v>0</v>
      </c>
      <c r="I2528" s="36">
        <v>1.51</v>
      </c>
    </row>
    <row r="2529" spans="5:9">
      <c r="E2529" s="35">
        <v>46867</v>
      </c>
      <c r="F2529" s="35">
        <v>46900</v>
      </c>
      <c r="G2529" s="36">
        <v>3.02</v>
      </c>
      <c r="H2529" s="36">
        <v>0</v>
      </c>
      <c r="I2529" s="36">
        <v>1.51</v>
      </c>
    </row>
    <row r="2530" spans="5:9">
      <c r="E2530" s="35">
        <v>46868</v>
      </c>
      <c r="F2530" s="35">
        <v>46900</v>
      </c>
      <c r="G2530" s="36">
        <v>3.02</v>
      </c>
      <c r="H2530" s="36">
        <v>0</v>
      </c>
      <c r="I2530" s="36">
        <v>1.51</v>
      </c>
    </row>
    <row r="2531" spans="5:9">
      <c r="E2531" s="35">
        <v>46869</v>
      </c>
      <c r="F2531" s="35">
        <v>46900</v>
      </c>
      <c r="G2531" s="36">
        <v>3.02</v>
      </c>
      <c r="H2531" s="36">
        <v>0</v>
      </c>
      <c r="I2531" s="36">
        <v>1.51</v>
      </c>
    </row>
    <row r="2532" spans="5:9">
      <c r="E2532" s="35">
        <v>46870</v>
      </c>
      <c r="F2532" s="35">
        <v>46900</v>
      </c>
      <c r="G2532" s="36">
        <v>3.02</v>
      </c>
      <c r="H2532" s="36">
        <v>0</v>
      </c>
      <c r="I2532" s="36">
        <v>1.51</v>
      </c>
    </row>
    <row r="2533" spans="5:9">
      <c r="E2533" s="35">
        <v>46871</v>
      </c>
      <c r="F2533" s="35">
        <v>46900</v>
      </c>
      <c r="G2533" s="36">
        <v>3.02</v>
      </c>
      <c r="H2533" s="36">
        <v>0</v>
      </c>
      <c r="I2533" s="36">
        <v>1.51</v>
      </c>
    </row>
    <row r="2534" spans="5:9">
      <c r="E2534" s="35">
        <v>46872</v>
      </c>
      <c r="F2534" s="35">
        <v>46900</v>
      </c>
      <c r="G2534" s="36">
        <v>3.02</v>
      </c>
      <c r="H2534" s="36">
        <v>0</v>
      </c>
      <c r="I2534" s="36">
        <v>1.51</v>
      </c>
    </row>
    <row r="2535" spans="5:9">
      <c r="E2535" s="35">
        <v>46873</v>
      </c>
      <c r="F2535" s="35">
        <v>46900</v>
      </c>
      <c r="G2535" s="36">
        <v>3.02</v>
      </c>
      <c r="H2535" s="36">
        <v>0</v>
      </c>
      <c r="I2535" s="36">
        <v>1.51</v>
      </c>
    </row>
    <row r="2536" spans="5:9">
      <c r="E2536" s="35">
        <v>46874</v>
      </c>
      <c r="F2536" s="35">
        <v>46900</v>
      </c>
      <c r="G2536" s="36">
        <v>3.02</v>
      </c>
      <c r="H2536" s="36">
        <v>0</v>
      </c>
      <c r="I2536" s="36">
        <v>1.51</v>
      </c>
    </row>
    <row r="2537" spans="5:9">
      <c r="E2537" s="35">
        <v>46875</v>
      </c>
      <c r="F2537" s="35">
        <v>46900</v>
      </c>
      <c r="G2537" s="36">
        <v>3.02</v>
      </c>
      <c r="H2537" s="36">
        <v>0</v>
      </c>
      <c r="I2537" s="36">
        <v>1.51</v>
      </c>
    </row>
    <row r="2538" spans="5:9">
      <c r="E2538" s="35">
        <v>46876</v>
      </c>
      <c r="F2538" s="35">
        <v>46900</v>
      </c>
      <c r="G2538" s="36">
        <v>3.02</v>
      </c>
      <c r="H2538" s="36">
        <v>0</v>
      </c>
      <c r="I2538" s="36">
        <v>1.51</v>
      </c>
    </row>
    <row r="2539" spans="5:9">
      <c r="E2539" s="35">
        <v>46877</v>
      </c>
      <c r="F2539" s="35">
        <v>46900</v>
      </c>
      <c r="G2539" s="36">
        <v>3.02</v>
      </c>
      <c r="H2539" s="36">
        <v>0</v>
      </c>
      <c r="I2539" s="36">
        <v>1.51</v>
      </c>
    </row>
    <row r="2540" spans="5:9">
      <c r="E2540" s="35">
        <v>46878</v>
      </c>
      <c r="F2540" s="35">
        <v>46900</v>
      </c>
      <c r="G2540" s="36">
        <v>3.02</v>
      </c>
      <c r="H2540" s="36">
        <v>0</v>
      </c>
      <c r="I2540" s="36">
        <v>1.51</v>
      </c>
    </row>
    <row r="2541" spans="5:9">
      <c r="E2541" s="35">
        <v>46879</v>
      </c>
      <c r="F2541" s="35">
        <v>46900</v>
      </c>
      <c r="G2541" s="36">
        <v>3.02</v>
      </c>
      <c r="H2541" s="36">
        <v>0</v>
      </c>
      <c r="I2541" s="36">
        <v>1.51</v>
      </c>
    </row>
    <row r="2542" spans="5:9">
      <c r="E2542" s="35">
        <v>46880</v>
      </c>
      <c r="F2542" s="35">
        <v>46900</v>
      </c>
      <c r="G2542" s="36">
        <v>3.02</v>
      </c>
      <c r="H2542" s="36">
        <v>0</v>
      </c>
      <c r="I2542" s="36">
        <v>1.51</v>
      </c>
    </row>
    <row r="2543" spans="5:9">
      <c r="E2543" s="35">
        <v>46881</v>
      </c>
      <c r="F2543" s="35">
        <v>46900</v>
      </c>
      <c r="G2543" s="36">
        <v>3.02</v>
      </c>
      <c r="H2543" s="36">
        <v>0</v>
      </c>
      <c r="I2543" s="36">
        <v>1.51</v>
      </c>
    </row>
    <row r="2544" spans="5:9">
      <c r="E2544" s="35">
        <v>46882</v>
      </c>
      <c r="F2544" s="35">
        <v>46900</v>
      </c>
      <c r="G2544" s="36">
        <v>3.02</v>
      </c>
      <c r="H2544" s="36">
        <v>0</v>
      </c>
      <c r="I2544" s="36">
        <v>1.51</v>
      </c>
    </row>
    <row r="2545" spans="5:9">
      <c r="E2545" s="35">
        <v>46883</v>
      </c>
      <c r="F2545" s="35">
        <v>46900</v>
      </c>
      <c r="G2545" s="36">
        <v>3.02</v>
      </c>
      <c r="H2545" s="36">
        <v>0</v>
      </c>
      <c r="I2545" s="36">
        <v>1.51</v>
      </c>
    </row>
    <row r="2546" spans="5:9">
      <c r="E2546" s="35">
        <v>46884</v>
      </c>
      <c r="F2546" s="35">
        <v>46900</v>
      </c>
      <c r="G2546" s="36">
        <v>3.02</v>
      </c>
      <c r="H2546" s="36">
        <v>0</v>
      </c>
      <c r="I2546" s="36">
        <v>1.51</v>
      </c>
    </row>
    <row r="2547" spans="5:9">
      <c r="E2547" s="35">
        <v>46885</v>
      </c>
      <c r="F2547" s="35">
        <v>46900</v>
      </c>
      <c r="G2547" s="36">
        <v>3.02</v>
      </c>
      <c r="H2547" s="36">
        <v>0</v>
      </c>
      <c r="I2547" s="36">
        <v>1.51</v>
      </c>
    </row>
    <row r="2548" spans="5:9">
      <c r="E2548" s="35">
        <v>46886</v>
      </c>
      <c r="F2548" s="35">
        <v>46900</v>
      </c>
      <c r="G2548" s="36">
        <v>3.02</v>
      </c>
      <c r="H2548" s="36">
        <v>0</v>
      </c>
      <c r="I2548" s="36">
        <v>1.51</v>
      </c>
    </row>
    <row r="2549" spans="5:9">
      <c r="E2549" s="35">
        <v>46887</v>
      </c>
      <c r="F2549" s="35">
        <v>46900</v>
      </c>
      <c r="G2549" s="36">
        <v>3.02</v>
      </c>
      <c r="H2549" s="36">
        <v>0</v>
      </c>
      <c r="I2549" s="36">
        <v>1.51</v>
      </c>
    </row>
    <row r="2550" spans="5:9">
      <c r="E2550" s="35">
        <v>46888</v>
      </c>
      <c r="F2550" s="35">
        <v>46900</v>
      </c>
      <c r="G2550" s="36">
        <v>3.02</v>
      </c>
      <c r="H2550" s="36">
        <v>0</v>
      </c>
      <c r="I2550" s="36">
        <v>1.51</v>
      </c>
    </row>
    <row r="2551" spans="5:9">
      <c r="E2551" s="35">
        <v>46889</v>
      </c>
      <c r="F2551" s="35">
        <v>46900</v>
      </c>
      <c r="G2551" s="36">
        <v>3.02</v>
      </c>
      <c r="H2551" s="36">
        <v>0</v>
      </c>
      <c r="I2551" s="36">
        <v>1.51</v>
      </c>
    </row>
    <row r="2552" spans="5:9">
      <c r="E2552" s="35">
        <v>46890</v>
      </c>
      <c r="F2552" s="35">
        <v>46900</v>
      </c>
      <c r="G2552" s="36">
        <v>3.02</v>
      </c>
      <c r="H2552" s="36">
        <v>0</v>
      </c>
      <c r="I2552" s="36">
        <v>1.51</v>
      </c>
    </row>
    <row r="2553" spans="5:9">
      <c r="E2553" s="35">
        <v>46891</v>
      </c>
      <c r="F2553" s="35">
        <v>46900</v>
      </c>
      <c r="G2553" s="36">
        <v>3.02</v>
      </c>
      <c r="H2553" s="36">
        <v>0</v>
      </c>
      <c r="I2553" s="36">
        <v>1.51</v>
      </c>
    </row>
    <row r="2554" spans="5:9">
      <c r="E2554" s="35">
        <v>46892</v>
      </c>
      <c r="F2554" s="35">
        <v>46900</v>
      </c>
      <c r="G2554" s="36">
        <v>3.02</v>
      </c>
      <c r="H2554" s="36">
        <v>0</v>
      </c>
      <c r="I2554" s="36">
        <v>1.51</v>
      </c>
    </row>
    <row r="2555" spans="5:9">
      <c r="E2555" s="35">
        <v>46893</v>
      </c>
      <c r="F2555" s="35">
        <v>46900</v>
      </c>
      <c r="G2555" s="36">
        <v>3.02</v>
      </c>
      <c r="H2555" s="36">
        <v>0</v>
      </c>
      <c r="I2555" s="36">
        <v>1.51</v>
      </c>
    </row>
    <row r="2556" spans="5:9">
      <c r="E2556" s="35">
        <v>46894</v>
      </c>
      <c r="F2556" s="35">
        <v>46900</v>
      </c>
      <c r="G2556" s="36">
        <v>3.02</v>
      </c>
      <c r="H2556" s="36">
        <v>0</v>
      </c>
      <c r="I2556" s="36">
        <v>1.51</v>
      </c>
    </row>
    <row r="2557" spans="5:9">
      <c r="E2557" s="35">
        <v>46895</v>
      </c>
      <c r="F2557" s="35">
        <v>46900</v>
      </c>
      <c r="G2557" s="36">
        <v>3.02</v>
      </c>
      <c r="H2557" s="36">
        <v>0</v>
      </c>
      <c r="I2557" s="36">
        <v>1.51</v>
      </c>
    </row>
    <row r="2558" spans="5:9">
      <c r="E2558" s="35">
        <v>46896</v>
      </c>
      <c r="F2558" s="35">
        <v>46900</v>
      </c>
      <c r="G2558" s="36">
        <v>3.02</v>
      </c>
      <c r="H2558" s="36">
        <v>0</v>
      </c>
      <c r="I2558" s="36">
        <v>1.51</v>
      </c>
    </row>
    <row r="2559" spans="5:9">
      <c r="E2559" s="35">
        <v>46897</v>
      </c>
      <c r="F2559" s="35">
        <v>46900</v>
      </c>
      <c r="G2559" s="36">
        <v>3.02</v>
      </c>
      <c r="H2559" s="36">
        <v>0</v>
      </c>
      <c r="I2559" s="36">
        <v>1.51</v>
      </c>
    </row>
    <row r="2560" spans="5:9">
      <c r="E2560" s="35">
        <v>46898</v>
      </c>
      <c r="F2560" s="35">
        <v>46900</v>
      </c>
      <c r="G2560" s="36">
        <v>3.02</v>
      </c>
      <c r="H2560" s="36">
        <v>0</v>
      </c>
      <c r="I2560" s="36">
        <v>1.51</v>
      </c>
    </row>
    <row r="2561" spans="5:9">
      <c r="E2561" s="35">
        <v>46899</v>
      </c>
      <c r="F2561" s="35">
        <v>46900</v>
      </c>
      <c r="G2561" s="36">
        <v>3.02</v>
      </c>
      <c r="H2561" s="36">
        <v>0</v>
      </c>
      <c r="I2561" s="36">
        <v>1.51</v>
      </c>
    </row>
    <row r="2562" spans="5:9">
      <c r="E2562" s="35">
        <v>46900</v>
      </c>
      <c r="F2562" s="35">
        <v>47084</v>
      </c>
      <c r="G2562" s="36">
        <v>3.02</v>
      </c>
      <c r="H2562" s="36">
        <v>0</v>
      </c>
      <c r="I2562" s="36">
        <v>1.51</v>
      </c>
    </row>
    <row r="2563" spans="5:9">
      <c r="E2563" s="35">
        <v>46901</v>
      </c>
      <c r="F2563" s="35">
        <v>47084</v>
      </c>
      <c r="G2563" s="36">
        <v>3.02</v>
      </c>
      <c r="H2563" s="36">
        <v>0</v>
      </c>
      <c r="I2563" s="36">
        <v>1.51</v>
      </c>
    </row>
    <row r="2564" spans="5:9">
      <c r="E2564" s="35">
        <v>46902</v>
      </c>
      <c r="F2564" s="35">
        <v>47084</v>
      </c>
      <c r="G2564" s="36">
        <v>3.02</v>
      </c>
      <c r="H2564" s="36">
        <v>0</v>
      </c>
      <c r="I2564" s="36">
        <v>1.51</v>
      </c>
    </row>
    <row r="2565" spans="5:9">
      <c r="E2565" s="35">
        <v>46903</v>
      </c>
      <c r="F2565" s="35">
        <v>47084</v>
      </c>
      <c r="G2565" s="36">
        <v>3.02</v>
      </c>
      <c r="H2565" s="36">
        <v>0</v>
      </c>
      <c r="I2565" s="36">
        <v>1.51</v>
      </c>
    </row>
    <row r="2566" spans="5:9">
      <c r="E2566" s="35">
        <v>46904</v>
      </c>
      <c r="F2566" s="35">
        <v>47084</v>
      </c>
      <c r="G2566" s="36">
        <v>3.02</v>
      </c>
      <c r="H2566" s="36">
        <v>0</v>
      </c>
      <c r="I2566" s="36">
        <v>1.51</v>
      </c>
    </row>
    <row r="2567" spans="5:9">
      <c r="E2567" s="35">
        <v>46905</v>
      </c>
      <c r="F2567" s="35">
        <v>47084</v>
      </c>
      <c r="G2567" s="36">
        <v>3.02</v>
      </c>
      <c r="H2567" s="36">
        <v>0</v>
      </c>
      <c r="I2567" s="36">
        <v>1.51</v>
      </c>
    </row>
    <row r="2568" spans="5:9">
      <c r="E2568" s="35">
        <v>46906</v>
      </c>
      <c r="F2568" s="35">
        <v>47084</v>
      </c>
      <c r="G2568" s="36">
        <v>3.02</v>
      </c>
      <c r="H2568" s="36">
        <v>0</v>
      </c>
      <c r="I2568" s="36">
        <v>1.51</v>
      </c>
    </row>
    <row r="2569" spans="5:9">
      <c r="E2569" s="35">
        <v>46907</v>
      </c>
      <c r="F2569" s="35">
        <v>47084</v>
      </c>
      <c r="G2569" s="36">
        <v>3.02</v>
      </c>
      <c r="H2569" s="36">
        <v>0</v>
      </c>
      <c r="I2569" s="36">
        <v>1.51</v>
      </c>
    </row>
    <row r="2570" spans="5:9">
      <c r="E2570" s="35">
        <v>46908</v>
      </c>
      <c r="F2570" s="35">
        <v>47084</v>
      </c>
      <c r="G2570" s="36">
        <v>3.02</v>
      </c>
      <c r="H2570" s="36">
        <v>0</v>
      </c>
      <c r="I2570" s="36">
        <v>1.51</v>
      </c>
    </row>
    <row r="2571" spans="5:9">
      <c r="E2571" s="35">
        <v>46909</v>
      </c>
      <c r="F2571" s="35">
        <v>47084</v>
      </c>
      <c r="G2571" s="36">
        <v>3.02</v>
      </c>
      <c r="H2571" s="36">
        <v>0</v>
      </c>
      <c r="I2571" s="36">
        <v>1.51</v>
      </c>
    </row>
    <row r="2572" spans="5:9">
      <c r="E2572" s="35">
        <v>46910</v>
      </c>
      <c r="F2572" s="35">
        <v>47084</v>
      </c>
      <c r="G2572" s="36">
        <v>3.02</v>
      </c>
      <c r="H2572" s="36">
        <v>0</v>
      </c>
      <c r="I2572" s="36">
        <v>1.51</v>
      </c>
    </row>
    <row r="2573" spans="5:9">
      <c r="E2573" s="35">
        <v>46911</v>
      </c>
      <c r="F2573" s="35">
        <v>47084</v>
      </c>
      <c r="G2573" s="36">
        <v>3.02</v>
      </c>
      <c r="H2573" s="36">
        <v>0</v>
      </c>
      <c r="I2573" s="36">
        <v>1.51</v>
      </c>
    </row>
    <row r="2574" spans="5:9">
      <c r="E2574" s="35">
        <v>46912</v>
      </c>
      <c r="F2574" s="35">
        <v>47084</v>
      </c>
      <c r="G2574" s="36">
        <v>3.02</v>
      </c>
      <c r="H2574" s="36">
        <v>0</v>
      </c>
      <c r="I2574" s="36">
        <v>1.51</v>
      </c>
    </row>
    <row r="2575" spans="5:9">
      <c r="E2575" s="35">
        <v>46913</v>
      </c>
      <c r="F2575" s="35">
        <v>47084</v>
      </c>
      <c r="G2575" s="36">
        <v>3.02</v>
      </c>
      <c r="H2575" s="36">
        <v>0</v>
      </c>
      <c r="I2575" s="36">
        <v>1.51</v>
      </c>
    </row>
    <row r="2576" spans="5:9">
      <c r="E2576" s="35">
        <v>46914</v>
      </c>
      <c r="F2576" s="35">
        <v>47084</v>
      </c>
      <c r="G2576" s="36">
        <v>3.02</v>
      </c>
      <c r="H2576" s="36">
        <v>0</v>
      </c>
      <c r="I2576" s="36">
        <v>1.51</v>
      </c>
    </row>
    <row r="2577" spans="5:9">
      <c r="E2577" s="35">
        <v>46915</v>
      </c>
      <c r="F2577" s="35">
        <v>47084</v>
      </c>
      <c r="G2577" s="36">
        <v>3.02</v>
      </c>
      <c r="H2577" s="36">
        <v>0</v>
      </c>
      <c r="I2577" s="36">
        <v>1.51</v>
      </c>
    </row>
    <row r="2578" spans="5:9">
      <c r="E2578" s="35">
        <v>46916</v>
      </c>
      <c r="F2578" s="35">
        <v>47084</v>
      </c>
      <c r="G2578" s="36">
        <v>3.02</v>
      </c>
      <c r="H2578" s="36">
        <v>0</v>
      </c>
      <c r="I2578" s="36">
        <v>1.51</v>
      </c>
    </row>
    <row r="2579" spans="5:9">
      <c r="E2579" s="35">
        <v>46917</v>
      </c>
      <c r="F2579" s="35">
        <v>47084</v>
      </c>
      <c r="G2579" s="36">
        <v>3.02</v>
      </c>
      <c r="H2579" s="36">
        <v>0</v>
      </c>
      <c r="I2579" s="36">
        <v>1.51</v>
      </c>
    </row>
    <row r="2580" spans="5:9">
      <c r="E2580" s="35">
        <v>46918</v>
      </c>
      <c r="F2580" s="35">
        <v>47084</v>
      </c>
      <c r="G2580" s="36">
        <v>3.02</v>
      </c>
      <c r="H2580" s="36">
        <v>0</v>
      </c>
      <c r="I2580" s="36">
        <v>1.51</v>
      </c>
    </row>
    <row r="2581" spans="5:9">
      <c r="E2581" s="35">
        <v>46919</v>
      </c>
      <c r="F2581" s="35">
        <v>47084</v>
      </c>
      <c r="G2581" s="36">
        <v>3.02</v>
      </c>
      <c r="H2581" s="36">
        <v>0</v>
      </c>
      <c r="I2581" s="36">
        <v>1.51</v>
      </c>
    </row>
    <row r="2582" spans="5:9">
      <c r="E2582" s="35">
        <v>46920</v>
      </c>
      <c r="F2582" s="35">
        <v>47084</v>
      </c>
      <c r="G2582" s="36">
        <v>3.02</v>
      </c>
      <c r="H2582" s="36">
        <v>0</v>
      </c>
      <c r="I2582" s="36">
        <v>1.51</v>
      </c>
    </row>
    <row r="2583" spans="5:9">
      <c r="E2583" s="35">
        <v>46921</v>
      </c>
      <c r="F2583" s="35">
        <v>47084</v>
      </c>
      <c r="G2583" s="36">
        <v>3.02</v>
      </c>
      <c r="H2583" s="36">
        <v>0</v>
      </c>
      <c r="I2583" s="36">
        <v>1.51</v>
      </c>
    </row>
    <row r="2584" spans="5:9">
      <c r="E2584" s="35">
        <v>46922</v>
      </c>
      <c r="F2584" s="35">
        <v>47084</v>
      </c>
      <c r="G2584" s="36">
        <v>3.02</v>
      </c>
      <c r="H2584" s="36">
        <v>0</v>
      </c>
      <c r="I2584" s="36">
        <v>1.51</v>
      </c>
    </row>
    <row r="2585" spans="5:9">
      <c r="E2585" s="35">
        <v>46923</v>
      </c>
      <c r="F2585" s="35">
        <v>47084</v>
      </c>
      <c r="G2585" s="36">
        <v>3.02</v>
      </c>
      <c r="H2585" s="36">
        <v>0</v>
      </c>
      <c r="I2585" s="36">
        <v>1.51</v>
      </c>
    </row>
    <row r="2586" spans="5:9">
      <c r="E2586" s="35">
        <v>46924</v>
      </c>
      <c r="F2586" s="35">
        <v>47084</v>
      </c>
      <c r="G2586" s="36">
        <v>3.02</v>
      </c>
      <c r="H2586" s="36">
        <v>0</v>
      </c>
      <c r="I2586" s="36">
        <v>1.51</v>
      </c>
    </row>
    <row r="2587" spans="5:9">
      <c r="E2587" s="35">
        <v>46925</v>
      </c>
      <c r="F2587" s="35">
        <v>47084</v>
      </c>
      <c r="G2587" s="36">
        <v>3.02</v>
      </c>
      <c r="H2587" s="36">
        <v>0</v>
      </c>
      <c r="I2587" s="36">
        <v>1.51</v>
      </c>
    </row>
    <row r="2588" spans="5:9">
      <c r="E2588" s="35">
        <v>46926</v>
      </c>
      <c r="F2588" s="35">
        <v>47084</v>
      </c>
      <c r="G2588" s="36">
        <v>3.02</v>
      </c>
      <c r="H2588" s="36">
        <v>0</v>
      </c>
      <c r="I2588" s="36">
        <v>1.51</v>
      </c>
    </row>
    <row r="2589" spans="5:9">
      <c r="E2589" s="35">
        <v>46927</v>
      </c>
      <c r="F2589" s="35">
        <v>47084</v>
      </c>
      <c r="G2589" s="36">
        <v>3.02</v>
      </c>
      <c r="H2589" s="36">
        <v>0</v>
      </c>
      <c r="I2589" s="36">
        <v>1.51</v>
      </c>
    </row>
    <row r="2590" spans="5:9">
      <c r="E2590" s="35">
        <v>46928</v>
      </c>
      <c r="F2590" s="35">
        <v>47084</v>
      </c>
      <c r="G2590" s="36">
        <v>3.02</v>
      </c>
      <c r="H2590" s="36">
        <v>0</v>
      </c>
      <c r="I2590" s="36">
        <v>1.51</v>
      </c>
    </row>
    <row r="2591" spans="5:9">
      <c r="E2591" s="35">
        <v>46929</v>
      </c>
      <c r="F2591" s="35">
        <v>47084</v>
      </c>
      <c r="G2591" s="36">
        <v>3.02</v>
      </c>
      <c r="H2591" s="36">
        <v>0</v>
      </c>
      <c r="I2591" s="36">
        <v>1.51</v>
      </c>
    </row>
    <row r="2592" spans="5:9">
      <c r="E2592" s="35">
        <v>46930</v>
      </c>
      <c r="F2592" s="35">
        <v>47084</v>
      </c>
      <c r="G2592" s="36">
        <v>3.02</v>
      </c>
      <c r="H2592" s="36">
        <v>0</v>
      </c>
      <c r="I2592" s="36">
        <v>1.51</v>
      </c>
    </row>
    <row r="2593" spans="5:9">
      <c r="E2593" s="35">
        <v>46931</v>
      </c>
      <c r="F2593" s="35">
        <v>47084</v>
      </c>
      <c r="G2593" s="36">
        <v>3.02</v>
      </c>
      <c r="H2593" s="36">
        <v>0</v>
      </c>
      <c r="I2593" s="36">
        <v>1.51</v>
      </c>
    </row>
    <row r="2594" spans="5:9">
      <c r="E2594" s="35">
        <v>46932</v>
      </c>
      <c r="F2594" s="35">
        <v>47084</v>
      </c>
      <c r="G2594" s="36">
        <v>3.02</v>
      </c>
      <c r="H2594" s="36">
        <v>0</v>
      </c>
      <c r="I2594" s="36">
        <v>1.51</v>
      </c>
    </row>
    <row r="2595" spans="5:9">
      <c r="E2595" s="35">
        <v>46933</v>
      </c>
      <c r="F2595" s="35">
        <v>47084</v>
      </c>
      <c r="G2595" s="36">
        <v>3.02</v>
      </c>
      <c r="H2595" s="36">
        <v>0</v>
      </c>
      <c r="I2595" s="36">
        <v>1.51</v>
      </c>
    </row>
    <row r="2596" spans="5:9">
      <c r="E2596" s="35">
        <v>46934</v>
      </c>
      <c r="F2596" s="35">
        <v>47084</v>
      </c>
      <c r="G2596" s="36">
        <v>3.02</v>
      </c>
      <c r="H2596" s="36">
        <v>0</v>
      </c>
      <c r="I2596" s="36">
        <v>1.51</v>
      </c>
    </row>
    <row r="2597" spans="5:9">
      <c r="E2597" s="35">
        <v>46935</v>
      </c>
      <c r="F2597" s="35">
        <v>47084</v>
      </c>
      <c r="G2597" s="36">
        <v>3.02</v>
      </c>
      <c r="H2597" s="36">
        <v>0</v>
      </c>
      <c r="I2597" s="36">
        <v>1.51</v>
      </c>
    </row>
    <row r="2598" spans="5:9">
      <c r="E2598" s="35">
        <v>46936</v>
      </c>
      <c r="F2598" s="35">
        <v>47084</v>
      </c>
      <c r="G2598" s="36">
        <v>3.02</v>
      </c>
      <c r="H2598" s="36">
        <v>0</v>
      </c>
      <c r="I2598" s="36">
        <v>1.51</v>
      </c>
    </row>
    <row r="2599" spans="5:9">
      <c r="E2599" s="35">
        <v>46937</v>
      </c>
      <c r="F2599" s="35">
        <v>47084</v>
      </c>
      <c r="G2599" s="36">
        <v>3.02</v>
      </c>
      <c r="H2599" s="36">
        <v>0</v>
      </c>
      <c r="I2599" s="36">
        <v>1.51</v>
      </c>
    </row>
    <row r="2600" spans="5:9">
      <c r="E2600" s="35">
        <v>46938</v>
      </c>
      <c r="F2600" s="35">
        <v>47084</v>
      </c>
      <c r="G2600" s="36">
        <v>3.02</v>
      </c>
      <c r="H2600" s="36">
        <v>0</v>
      </c>
      <c r="I2600" s="36">
        <v>1.51</v>
      </c>
    </row>
    <row r="2601" spans="5:9">
      <c r="E2601" s="35">
        <v>46939</v>
      </c>
      <c r="F2601" s="35">
        <v>47084</v>
      </c>
      <c r="G2601" s="36">
        <v>3.02</v>
      </c>
      <c r="H2601" s="36">
        <v>0</v>
      </c>
      <c r="I2601" s="36">
        <v>1.51</v>
      </c>
    </row>
    <row r="2602" spans="5:9">
      <c r="E2602" s="35">
        <v>46940</v>
      </c>
      <c r="F2602" s="35">
        <v>47084</v>
      </c>
      <c r="G2602" s="36">
        <v>3.02</v>
      </c>
      <c r="H2602" s="36">
        <v>0</v>
      </c>
      <c r="I2602" s="36">
        <v>1.51</v>
      </c>
    </row>
    <row r="2603" spans="5:9">
      <c r="E2603" s="35">
        <v>46941</v>
      </c>
      <c r="F2603" s="35">
        <v>47084</v>
      </c>
      <c r="G2603" s="36">
        <v>3.02</v>
      </c>
      <c r="H2603" s="36">
        <v>0</v>
      </c>
      <c r="I2603" s="36">
        <v>1.51</v>
      </c>
    </row>
    <row r="2604" spans="5:9">
      <c r="E2604" s="35">
        <v>46942</v>
      </c>
      <c r="F2604" s="35">
        <v>47084</v>
      </c>
      <c r="G2604" s="36">
        <v>3.02</v>
      </c>
      <c r="H2604" s="36">
        <v>0</v>
      </c>
      <c r="I2604" s="36">
        <v>1.51</v>
      </c>
    </row>
    <row r="2605" spans="5:9">
      <c r="E2605" s="35">
        <v>46943</v>
      </c>
      <c r="F2605" s="35">
        <v>47084</v>
      </c>
      <c r="G2605" s="36">
        <v>3.02</v>
      </c>
      <c r="H2605" s="36">
        <v>0</v>
      </c>
      <c r="I2605" s="36">
        <v>1.51</v>
      </c>
    </row>
    <row r="2606" spans="5:9">
      <c r="E2606" s="35">
        <v>46944</v>
      </c>
      <c r="F2606" s="35">
        <v>47084</v>
      </c>
      <c r="G2606" s="36">
        <v>3.02</v>
      </c>
      <c r="H2606" s="36">
        <v>0</v>
      </c>
      <c r="I2606" s="36">
        <v>1.51</v>
      </c>
    </row>
    <row r="2607" spans="5:9">
      <c r="E2607" s="35">
        <v>46945</v>
      </c>
      <c r="F2607" s="35">
        <v>47084</v>
      </c>
      <c r="G2607" s="36">
        <v>3.02</v>
      </c>
      <c r="H2607" s="36">
        <v>0</v>
      </c>
      <c r="I2607" s="36">
        <v>1.51</v>
      </c>
    </row>
    <row r="2608" spans="5:9">
      <c r="E2608" s="35">
        <v>46946</v>
      </c>
      <c r="F2608" s="35">
        <v>47084</v>
      </c>
      <c r="G2608" s="36">
        <v>3.02</v>
      </c>
      <c r="H2608" s="36">
        <v>0</v>
      </c>
      <c r="I2608" s="36">
        <v>1.51</v>
      </c>
    </row>
    <row r="2609" spans="5:9">
      <c r="E2609" s="35">
        <v>46947</v>
      </c>
      <c r="F2609" s="35">
        <v>47084</v>
      </c>
      <c r="G2609" s="36">
        <v>3.02</v>
      </c>
      <c r="H2609" s="36">
        <v>0</v>
      </c>
      <c r="I2609" s="36">
        <v>1.51</v>
      </c>
    </row>
    <row r="2610" spans="5:9">
      <c r="E2610" s="35">
        <v>46948</v>
      </c>
      <c r="F2610" s="35">
        <v>47084</v>
      </c>
      <c r="G2610" s="36">
        <v>3.02</v>
      </c>
      <c r="H2610" s="36">
        <v>0</v>
      </c>
      <c r="I2610" s="36">
        <v>1.51</v>
      </c>
    </row>
    <row r="2611" spans="5:9">
      <c r="E2611" s="35">
        <v>46949</v>
      </c>
      <c r="F2611" s="35">
        <v>47084</v>
      </c>
      <c r="G2611" s="36">
        <v>3.02</v>
      </c>
      <c r="H2611" s="36">
        <v>0</v>
      </c>
      <c r="I2611" s="36">
        <v>1.51</v>
      </c>
    </row>
    <row r="2612" spans="5:9">
      <c r="E2612" s="35">
        <v>46950</v>
      </c>
      <c r="F2612" s="35">
        <v>47084</v>
      </c>
      <c r="G2612" s="36">
        <v>3.02</v>
      </c>
      <c r="H2612" s="36">
        <v>0</v>
      </c>
      <c r="I2612" s="36">
        <v>1.51</v>
      </c>
    </row>
    <row r="2613" spans="5:9">
      <c r="E2613" s="35">
        <v>46951</v>
      </c>
      <c r="F2613" s="35">
        <v>47084</v>
      </c>
      <c r="G2613" s="36">
        <v>3.02</v>
      </c>
      <c r="H2613" s="36">
        <v>0</v>
      </c>
      <c r="I2613" s="36">
        <v>1.51</v>
      </c>
    </row>
    <row r="2614" spans="5:9">
      <c r="E2614" s="35">
        <v>46952</v>
      </c>
      <c r="F2614" s="35">
        <v>47084</v>
      </c>
      <c r="G2614" s="36">
        <v>3.02</v>
      </c>
      <c r="H2614" s="36">
        <v>0</v>
      </c>
      <c r="I2614" s="36">
        <v>1.51</v>
      </c>
    </row>
    <row r="2615" spans="5:9">
      <c r="E2615" s="35">
        <v>46953</v>
      </c>
      <c r="F2615" s="35">
        <v>47084</v>
      </c>
      <c r="G2615" s="36">
        <v>3.02</v>
      </c>
      <c r="H2615" s="36">
        <v>0</v>
      </c>
      <c r="I2615" s="36">
        <v>1.51</v>
      </c>
    </row>
    <row r="2616" spans="5:9">
      <c r="E2616" s="35">
        <v>46954</v>
      </c>
      <c r="F2616" s="35">
        <v>47084</v>
      </c>
      <c r="G2616" s="36">
        <v>3.02</v>
      </c>
      <c r="H2616" s="36">
        <v>0</v>
      </c>
      <c r="I2616" s="36">
        <v>1.51</v>
      </c>
    </row>
    <row r="2617" spans="5:9">
      <c r="E2617" s="35">
        <v>46955</v>
      </c>
      <c r="F2617" s="35">
        <v>47084</v>
      </c>
      <c r="G2617" s="36">
        <v>3.02</v>
      </c>
      <c r="H2617" s="36">
        <v>0</v>
      </c>
      <c r="I2617" s="36">
        <v>1.51</v>
      </c>
    </row>
    <row r="2618" spans="5:9">
      <c r="E2618" s="35">
        <v>46956</v>
      </c>
      <c r="F2618" s="35">
        <v>47084</v>
      </c>
      <c r="G2618" s="36">
        <v>3.02</v>
      </c>
      <c r="H2618" s="36">
        <v>0</v>
      </c>
      <c r="I2618" s="36">
        <v>1.51</v>
      </c>
    </row>
    <row r="2619" spans="5:9">
      <c r="E2619" s="35">
        <v>46957</v>
      </c>
      <c r="F2619" s="35">
        <v>47084</v>
      </c>
      <c r="G2619" s="36">
        <v>3.02</v>
      </c>
      <c r="H2619" s="36">
        <v>0</v>
      </c>
      <c r="I2619" s="36">
        <v>1.51</v>
      </c>
    </row>
    <row r="2620" spans="5:9">
      <c r="E2620" s="35">
        <v>46958</v>
      </c>
      <c r="F2620" s="35">
        <v>47084</v>
      </c>
      <c r="G2620" s="36">
        <v>3.02</v>
      </c>
      <c r="H2620" s="36">
        <v>0</v>
      </c>
      <c r="I2620" s="36">
        <v>1.51</v>
      </c>
    </row>
    <row r="2621" spans="5:9">
      <c r="E2621" s="35">
        <v>46959</v>
      </c>
      <c r="F2621" s="35">
        <v>47084</v>
      </c>
      <c r="G2621" s="36">
        <v>3.02</v>
      </c>
      <c r="H2621" s="36">
        <v>0</v>
      </c>
      <c r="I2621" s="36">
        <v>1.51</v>
      </c>
    </row>
    <row r="2622" spans="5:9">
      <c r="E2622" s="35">
        <v>46960</v>
      </c>
      <c r="F2622" s="35">
        <v>47084</v>
      </c>
      <c r="G2622" s="36">
        <v>3.02</v>
      </c>
      <c r="H2622" s="36">
        <v>0</v>
      </c>
      <c r="I2622" s="36">
        <v>1.51</v>
      </c>
    </row>
    <row r="2623" spans="5:9">
      <c r="E2623" s="35">
        <v>46961</v>
      </c>
      <c r="F2623" s="35">
        <v>47084</v>
      </c>
      <c r="G2623" s="36">
        <v>3.02</v>
      </c>
      <c r="H2623" s="36">
        <v>0</v>
      </c>
      <c r="I2623" s="36">
        <v>1.51</v>
      </c>
    </row>
    <row r="2624" spans="5:9">
      <c r="E2624" s="35">
        <v>46962</v>
      </c>
      <c r="F2624" s="35">
        <v>47084</v>
      </c>
      <c r="G2624" s="36">
        <v>3.02</v>
      </c>
      <c r="H2624" s="36">
        <v>0</v>
      </c>
      <c r="I2624" s="36">
        <v>1.51</v>
      </c>
    </row>
    <row r="2625" spans="5:9">
      <c r="E2625" s="35">
        <v>46963</v>
      </c>
      <c r="F2625" s="35">
        <v>47084</v>
      </c>
      <c r="G2625" s="36">
        <v>3.02</v>
      </c>
      <c r="H2625" s="36">
        <v>0</v>
      </c>
      <c r="I2625" s="36">
        <v>1.51</v>
      </c>
    </row>
    <row r="2626" spans="5:9">
      <c r="E2626" s="35">
        <v>46964</v>
      </c>
      <c r="F2626" s="35">
        <v>47084</v>
      </c>
      <c r="G2626" s="36">
        <v>3.02</v>
      </c>
      <c r="H2626" s="36">
        <v>0</v>
      </c>
      <c r="I2626" s="36">
        <v>1.51</v>
      </c>
    </row>
    <row r="2627" spans="5:9">
      <c r="E2627" s="35">
        <v>46965</v>
      </c>
      <c r="F2627" s="35">
        <v>47084</v>
      </c>
      <c r="G2627" s="36">
        <v>3.02</v>
      </c>
      <c r="H2627" s="36">
        <v>0</v>
      </c>
      <c r="I2627" s="36">
        <v>1.51</v>
      </c>
    </row>
    <row r="2628" spans="5:9">
      <c r="E2628" s="35">
        <v>46966</v>
      </c>
      <c r="F2628" s="35">
        <v>47084</v>
      </c>
      <c r="G2628" s="36">
        <v>3.02</v>
      </c>
      <c r="H2628" s="36">
        <v>0</v>
      </c>
      <c r="I2628" s="36">
        <v>1.51</v>
      </c>
    </row>
    <row r="2629" spans="5:9">
      <c r="E2629" s="35">
        <v>46967</v>
      </c>
      <c r="F2629" s="35">
        <v>47084</v>
      </c>
      <c r="G2629" s="36">
        <v>3.02</v>
      </c>
      <c r="H2629" s="36">
        <v>0</v>
      </c>
      <c r="I2629" s="36">
        <v>1.51</v>
      </c>
    </row>
    <row r="2630" spans="5:9">
      <c r="E2630" s="35">
        <v>46968</v>
      </c>
      <c r="F2630" s="35">
        <v>47084</v>
      </c>
      <c r="G2630" s="36">
        <v>3.02</v>
      </c>
      <c r="H2630" s="36">
        <v>0</v>
      </c>
      <c r="I2630" s="36">
        <v>1.51</v>
      </c>
    </row>
    <row r="2631" spans="5:9">
      <c r="E2631" s="35">
        <v>46969</v>
      </c>
      <c r="F2631" s="35">
        <v>47084</v>
      </c>
      <c r="G2631" s="36">
        <v>3.02</v>
      </c>
      <c r="H2631" s="36">
        <v>0</v>
      </c>
      <c r="I2631" s="36">
        <v>1.51</v>
      </c>
    </row>
    <row r="2632" spans="5:9">
      <c r="E2632" s="35">
        <v>46970</v>
      </c>
      <c r="F2632" s="35">
        <v>47084</v>
      </c>
      <c r="G2632" s="36">
        <v>3.02</v>
      </c>
      <c r="H2632" s="36">
        <v>0</v>
      </c>
      <c r="I2632" s="36">
        <v>1.51</v>
      </c>
    </row>
    <row r="2633" spans="5:9">
      <c r="E2633" s="35">
        <v>46971</v>
      </c>
      <c r="F2633" s="35">
        <v>47084</v>
      </c>
      <c r="G2633" s="36">
        <v>3.02</v>
      </c>
      <c r="H2633" s="36">
        <v>0</v>
      </c>
      <c r="I2633" s="36">
        <v>1.51</v>
      </c>
    </row>
    <row r="2634" spans="5:9">
      <c r="E2634" s="35">
        <v>46972</v>
      </c>
      <c r="F2634" s="35">
        <v>47084</v>
      </c>
      <c r="G2634" s="36">
        <v>3.02</v>
      </c>
      <c r="H2634" s="36">
        <v>0</v>
      </c>
      <c r="I2634" s="36">
        <v>1.51</v>
      </c>
    </row>
    <row r="2635" spans="5:9">
      <c r="E2635" s="35">
        <v>46973</v>
      </c>
      <c r="F2635" s="35">
        <v>47084</v>
      </c>
      <c r="G2635" s="36">
        <v>3.02</v>
      </c>
      <c r="H2635" s="36">
        <v>0</v>
      </c>
      <c r="I2635" s="36">
        <v>1.51</v>
      </c>
    </row>
    <row r="2636" spans="5:9">
      <c r="E2636" s="35">
        <v>46974</v>
      </c>
      <c r="F2636" s="35">
        <v>47084</v>
      </c>
      <c r="G2636" s="36">
        <v>3.02</v>
      </c>
      <c r="H2636" s="36">
        <v>0</v>
      </c>
      <c r="I2636" s="36">
        <v>1.51</v>
      </c>
    </row>
    <row r="2637" spans="5:9">
      <c r="E2637" s="35">
        <v>46975</v>
      </c>
      <c r="F2637" s="35">
        <v>47084</v>
      </c>
      <c r="G2637" s="36">
        <v>3.02</v>
      </c>
      <c r="H2637" s="36">
        <v>0</v>
      </c>
      <c r="I2637" s="36">
        <v>1.51</v>
      </c>
    </row>
    <row r="2638" spans="5:9">
      <c r="E2638" s="35">
        <v>46976</v>
      </c>
      <c r="F2638" s="35">
        <v>47084</v>
      </c>
      <c r="G2638" s="36">
        <v>3.02</v>
      </c>
      <c r="H2638" s="36">
        <v>0</v>
      </c>
      <c r="I2638" s="36">
        <v>1.51</v>
      </c>
    </row>
    <row r="2639" spans="5:9">
      <c r="E2639" s="35">
        <v>46977</v>
      </c>
      <c r="F2639" s="35">
        <v>47084</v>
      </c>
      <c r="G2639" s="36">
        <v>3.02</v>
      </c>
      <c r="H2639" s="36">
        <v>0</v>
      </c>
      <c r="I2639" s="36">
        <v>1.51</v>
      </c>
    </row>
    <row r="2640" spans="5:9">
      <c r="E2640" s="35">
        <v>46978</v>
      </c>
      <c r="F2640" s="35">
        <v>47084</v>
      </c>
      <c r="G2640" s="36">
        <v>3.02</v>
      </c>
      <c r="H2640" s="36">
        <v>0</v>
      </c>
      <c r="I2640" s="36">
        <v>1.51</v>
      </c>
    </row>
    <row r="2641" spans="5:9">
      <c r="E2641" s="35">
        <v>46979</v>
      </c>
      <c r="F2641" s="35">
        <v>47084</v>
      </c>
      <c r="G2641" s="36">
        <v>3.02</v>
      </c>
      <c r="H2641" s="36">
        <v>0</v>
      </c>
      <c r="I2641" s="36">
        <v>1.51</v>
      </c>
    </row>
    <row r="2642" spans="5:9">
      <c r="E2642" s="35">
        <v>46980</v>
      </c>
      <c r="F2642" s="35">
        <v>47084</v>
      </c>
      <c r="G2642" s="36">
        <v>3.02</v>
      </c>
      <c r="H2642" s="36">
        <v>0</v>
      </c>
      <c r="I2642" s="36">
        <v>1.51</v>
      </c>
    </row>
    <row r="2643" spans="5:9">
      <c r="E2643" s="35">
        <v>46981</v>
      </c>
      <c r="F2643" s="35">
        <v>47084</v>
      </c>
      <c r="G2643" s="36">
        <v>3.02</v>
      </c>
      <c r="H2643" s="36">
        <v>0</v>
      </c>
      <c r="I2643" s="36">
        <v>1.51</v>
      </c>
    </row>
    <row r="2644" spans="5:9">
      <c r="E2644" s="35">
        <v>46982</v>
      </c>
      <c r="F2644" s="35">
        <v>47084</v>
      </c>
      <c r="G2644" s="36">
        <v>3.02</v>
      </c>
      <c r="H2644" s="36">
        <v>0</v>
      </c>
      <c r="I2644" s="36">
        <v>1.51</v>
      </c>
    </row>
    <row r="2645" spans="5:9">
      <c r="E2645" s="35">
        <v>46983</v>
      </c>
      <c r="F2645" s="35">
        <v>47084</v>
      </c>
      <c r="G2645" s="36">
        <v>3.02</v>
      </c>
      <c r="H2645" s="36">
        <v>0</v>
      </c>
      <c r="I2645" s="36">
        <v>1.51</v>
      </c>
    </row>
    <row r="2646" spans="5:9">
      <c r="E2646" s="35">
        <v>46984</v>
      </c>
      <c r="F2646" s="35">
        <v>47084</v>
      </c>
      <c r="G2646" s="36">
        <v>3.02</v>
      </c>
      <c r="H2646" s="36">
        <v>0</v>
      </c>
      <c r="I2646" s="36">
        <v>1.51</v>
      </c>
    </row>
    <row r="2647" spans="5:9">
      <c r="E2647" s="35">
        <v>46985</v>
      </c>
      <c r="F2647" s="35">
        <v>47084</v>
      </c>
      <c r="G2647" s="36">
        <v>3.02</v>
      </c>
      <c r="H2647" s="36">
        <v>0</v>
      </c>
      <c r="I2647" s="36">
        <v>1.51</v>
      </c>
    </row>
    <row r="2648" spans="5:9">
      <c r="E2648" s="35">
        <v>46986</v>
      </c>
      <c r="F2648" s="35">
        <v>47084</v>
      </c>
      <c r="G2648" s="36">
        <v>3.02</v>
      </c>
      <c r="H2648" s="36">
        <v>0</v>
      </c>
      <c r="I2648" s="36">
        <v>1.51</v>
      </c>
    </row>
    <row r="2649" spans="5:9">
      <c r="E2649" s="35">
        <v>46987</v>
      </c>
      <c r="F2649" s="35">
        <v>47084</v>
      </c>
      <c r="G2649" s="36">
        <v>3.02</v>
      </c>
      <c r="H2649" s="36">
        <v>0</v>
      </c>
      <c r="I2649" s="36">
        <v>1.51</v>
      </c>
    </row>
    <row r="2650" spans="5:9">
      <c r="E2650" s="35">
        <v>46988</v>
      </c>
      <c r="F2650" s="35">
        <v>47084</v>
      </c>
      <c r="G2650" s="36">
        <v>3.02</v>
      </c>
      <c r="H2650" s="36">
        <v>0</v>
      </c>
      <c r="I2650" s="36">
        <v>1.51</v>
      </c>
    </row>
    <row r="2651" spans="5:9">
      <c r="E2651" s="35">
        <v>46989</v>
      </c>
      <c r="F2651" s="35">
        <v>47084</v>
      </c>
      <c r="G2651" s="36">
        <v>3.02</v>
      </c>
      <c r="H2651" s="36">
        <v>0</v>
      </c>
      <c r="I2651" s="36">
        <v>1.51</v>
      </c>
    </row>
    <row r="2652" spans="5:9">
      <c r="E2652" s="35">
        <v>46990</v>
      </c>
      <c r="F2652" s="35">
        <v>47084</v>
      </c>
      <c r="G2652" s="36">
        <v>3.02</v>
      </c>
      <c r="H2652" s="36">
        <v>0</v>
      </c>
      <c r="I2652" s="36">
        <v>1.51</v>
      </c>
    </row>
    <row r="2653" spans="5:9">
      <c r="E2653" s="35">
        <v>46991</v>
      </c>
      <c r="F2653" s="35">
        <v>47084</v>
      </c>
      <c r="G2653" s="36">
        <v>3.02</v>
      </c>
      <c r="H2653" s="36">
        <v>0</v>
      </c>
      <c r="I2653" s="36">
        <v>1.51</v>
      </c>
    </row>
    <row r="2654" spans="5:9">
      <c r="E2654" s="35">
        <v>46992</v>
      </c>
      <c r="F2654" s="35">
        <v>47084</v>
      </c>
      <c r="G2654" s="36">
        <v>3.02</v>
      </c>
      <c r="H2654" s="36">
        <v>0</v>
      </c>
      <c r="I2654" s="36">
        <v>1.51</v>
      </c>
    </row>
    <row r="2655" spans="5:9">
      <c r="E2655" s="35">
        <v>46993</v>
      </c>
      <c r="F2655" s="35">
        <v>47084</v>
      </c>
      <c r="G2655" s="36">
        <v>3.02</v>
      </c>
      <c r="H2655" s="36">
        <v>0</v>
      </c>
      <c r="I2655" s="36">
        <v>1.51</v>
      </c>
    </row>
    <row r="2656" spans="5:9">
      <c r="E2656" s="35">
        <v>46994</v>
      </c>
      <c r="F2656" s="35">
        <v>47084</v>
      </c>
      <c r="G2656" s="36">
        <v>3.02</v>
      </c>
      <c r="H2656" s="36">
        <v>0</v>
      </c>
      <c r="I2656" s="36">
        <v>1.51</v>
      </c>
    </row>
    <row r="2657" spans="5:9">
      <c r="E2657" s="35">
        <v>46995</v>
      </c>
      <c r="F2657" s="35">
        <v>47084</v>
      </c>
      <c r="G2657" s="36">
        <v>3.02</v>
      </c>
      <c r="H2657" s="36">
        <v>0</v>
      </c>
      <c r="I2657" s="36">
        <v>1.51</v>
      </c>
    </row>
    <row r="2658" spans="5:9">
      <c r="E2658" s="35">
        <v>46996</v>
      </c>
      <c r="F2658" s="35">
        <v>47084</v>
      </c>
      <c r="G2658" s="36">
        <v>3.02</v>
      </c>
      <c r="H2658" s="36">
        <v>0</v>
      </c>
      <c r="I2658" s="36">
        <v>1.51</v>
      </c>
    </row>
    <row r="2659" spans="5:9">
      <c r="E2659" s="35">
        <v>46997</v>
      </c>
      <c r="F2659" s="35">
        <v>47084</v>
      </c>
      <c r="G2659" s="36">
        <v>3.02</v>
      </c>
      <c r="H2659" s="36">
        <v>0</v>
      </c>
      <c r="I2659" s="36">
        <v>1.51</v>
      </c>
    </row>
    <row r="2660" spans="5:9">
      <c r="E2660" s="35">
        <v>46998</v>
      </c>
      <c r="F2660" s="35">
        <v>47084</v>
      </c>
      <c r="G2660" s="36">
        <v>3.02</v>
      </c>
      <c r="H2660" s="36">
        <v>0</v>
      </c>
      <c r="I2660" s="36">
        <v>1.51</v>
      </c>
    </row>
    <row r="2661" spans="5:9">
      <c r="E2661" s="35">
        <v>46999</v>
      </c>
      <c r="F2661" s="35">
        <v>47084</v>
      </c>
      <c r="G2661" s="36">
        <v>3.02</v>
      </c>
      <c r="H2661" s="36">
        <v>0</v>
      </c>
      <c r="I2661" s="36">
        <v>1.51</v>
      </c>
    </row>
    <row r="2662" spans="5:9">
      <c r="E2662" s="35">
        <v>47000</v>
      </c>
      <c r="F2662" s="35">
        <v>47084</v>
      </c>
      <c r="G2662" s="36">
        <v>3.02</v>
      </c>
      <c r="H2662" s="36">
        <v>0</v>
      </c>
      <c r="I2662" s="36">
        <v>1.51</v>
      </c>
    </row>
    <row r="2663" spans="5:9">
      <c r="E2663" s="35">
        <v>47001</v>
      </c>
      <c r="F2663" s="35">
        <v>47084</v>
      </c>
      <c r="G2663" s="36">
        <v>3.02</v>
      </c>
      <c r="H2663" s="36">
        <v>0</v>
      </c>
      <c r="I2663" s="36">
        <v>1.51</v>
      </c>
    </row>
    <row r="2664" spans="5:9">
      <c r="E2664" s="35">
        <v>47002</v>
      </c>
      <c r="F2664" s="35">
        <v>47084</v>
      </c>
      <c r="G2664" s="36">
        <v>3.02</v>
      </c>
      <c r="H2664" s="36">
        <v>0</v>
      </c>
      <c r="I2664" s="36">
        <v>1.51</v>
      </c>
    </row>
    <row r="2665" spans="5:9">
      <c r="E2665" s="35">
        <v>47003</v>
      </c>
      <c r="F2665" s="35">
        <v>47084</v>
      </c>
      <c r="G2665" s="36">
        <v>3.02</v>
      </c>
      <c r="H2665" s="36">
        <v>0</v>
      </c>
      <c r="I2665" s="36">
        <v>1.51</v>
      </c>
    </row>
    <row r="2666" spans="5:9">
      <c r="E2666" s="35">
        <v>47004</v>
      </c>
      <c r="F2666" s="35">
        <v>47084</v>
      </c>
      <c r="G2666" s="36">
        <v>3.02</v>
      </c>
      <c r="H2666" s="36">
        <v>0</v>
      </c>
      <c r="I2666" s="36">
        <v>1.51</v>
      </c>
    </row>
    <row r="2667" spans="5:9">
      <c r="E2667" s="35">
        <v>47005</v>
      </c>
      <c r="F2667" s="35">
        <v>47084</v>
      </c>
      <c r="G2667" s="36">
        <v>3.02</v>
      </c>
      <c r="H2667" s="36">
        <v>0</v>
      </c>
      <c r="I2667" s="36">
        <v>1.51</v>
      </c>
    </row>
    <row r="2668" spans="5:9">
      <c r="E2668" s="35">
        <v>47006</v>
      </c>
      <c r="F2668" s="35">
        <v>47084</v>
      </c>
      <c r="G2668" s="36">
        <v>3.02</v>
      </c>
      <c r="H2668" s="36">
        <v>0</v>
      </c>
      <c r="I2668" s="36">
        <v>1.51</v>
      </c>
    </row>
    <row r="2669" spans="5:9">
      <c r="E2669" s="35">
        <v>47007</v>
      </c>
      <c r="F2669" s="35">
        <v>47084</v>
      </c>
      <c r="G2669" s="36">
        <v>3.02</v>
      </c>
      <c r="H2669" s="36">
        <v>0</v>
      </c>
      <c r="I2669" s="36">
        <v>1.51</v>
      </c>
    </row>
    <row r="2670" spans="5:9">
      <c r="E2670" s="35">
        <v>47008</v>
      </c>
      <c r="F2670" s="35">
        <v>47084</v>
      </c>
      <c r="G2670" s="36">
        <v>3.02</v>
      </c>
      <c r="H2670" s="36">
        <v>0</v>
      </c>
      <c r="I2670" s="36">
        <v>1.51</v>
      </c>
    </row>
    <row r="2671" spans="5:9">
      <c r="E2671" s="35">
        <v>47009</v>
      </c>
      <c r="F2671" s="35">
        <v>47084</v>
      </c>
      <c r="G2671" s="36">
        <v>3.02</v>
      </c>
      <c r="H2671" s="36">
        <v>0</v>
      </c>
      <c r="I2671" s="36">
        <v>1.51</v>
      </c>
    </row>
    <row r="2672" spans="5:9">
      <c r="E2672" s="35">
        <v>47010</v>
      </c>
      <c r="F2672" s="35">
        <v>47084</v>
      </c>
      <c r="G2672" s="36">
        <v>3.02</v>
      </c>
      <c r="H2672" s="36">
        <v>0</v>
      </c>
      <c r="I2672" s="36">
        <v>1.51</v>
      </c>
    </row>
    <row r="2673" spans="5:9">
      <c r="E2673" s="35">
        <v>47011</v>
      </c>
      <c r="F2673" s="35">
        <v>47084</v>
      </c>
      <c r="G2673" s="36">
        <v>3.02</v>
      </c>
      <c r="H2673" s="36">
        <v>0</v>
      </c>
      <c r="I2673" s="36">
        <v>1.51</v>
      </c>
    </row>
    <row r="2674" spans="5:9">
      <c r="E2674" s="35">
        <v>47012</v>
      </c>
      <c r="F2674" s="35">
        <v>47084</v>
      </c>
      <c r="G2674" s="36">
        <v>3.02</v>
      </c>
      <c r="H2674" s="36">
        <v>0</v>
      </c>
      <c r="I2674" s="36">
        <v>1.51</v>
      </c>
    </row>
    <row r="2675" spans="5:9">
      <c r="E2675" s="35">
        <v>47013</v>
      </c>
      <c r="F2675" s="35">
        <v>47084</v>
      </c>
      <c r="G2675" s="36">
        <v>3.02</v>
      </c>
      <c r="H2675" s="36">
        <v>0</v>
      </c>
      <c r="I2675" s="36">
        <v>1.51</v>
      </c>
    </row>
    <row r="2676" spans="5:9">
      <c r="E2676" s="35">
        <v>47014</v>
      </c>
      <c r="F2676" s="35">
        <v>47084</v>
      </c>
      <c r="G2676" s="36">
        <v>3.02</v>
      </c>
      <c r="H2676" s="36">
        <v>0</v>
      </c>
      <c r="I2676" s="36">
        <v>1.51</v>
      </c>
    </row>
    <row r="2677" spans="5:9">
      <c r="E2677" s="35">
        <v>47015</v>
      </c>
      <c r="F2677" s="35">
        <v>47084</v>
      </c>
      <c r="G2677" s="36">
        <v>3.02</v>
      </c>
      <c r="H2677" s="36">
        <v>0</v>
      </c>
      <c r="I2677" s="36">
        <v>1.51</v>
      </c>
    </row>
    <row r="2678" spans="5:9">
      <c r="E2678" s="35">
        <v>47016</v>
      </c>
      <c r="F2678" s="35">
        <v>47084</v>
      </c>
      <c r="G2678" s="36">
        <v>3.02</v>
      </c>
      <c r="H2678" s="36">
        <v>0</v>
      </c>
      <c r="I2678" s="36">
        <v>1.51</v>
      </c>
    </row>
    <row r="2679" spans="5:9">
      <c r="E2679" s="35">
        <v>47017</v>
      </c>
      <c r="F2679" s="35">
        <v>47084</v>
      </c>
      <c r="G2679" s="36">
        <v>3.02</v>
      </c>
      <c r="H2679" s="36">
        <v>0</v>
      </c>
      <c r="I2679" s="36">
        <v>1.51</v>
      </c>
    </row>
    <row r="2680" spans="5:9">
      <c r="E2680" s="35">
        <v>47018</v>
      </c>
      <c r="F2680" s="35">
        <v>47084</v>
      </c>
      <c r="G2680" s="36">
        <v>3.02</v>
      </c>
      <c r="H2680" s="36">
        <v>0</v>
      </c>
      <c r="I2680" s="36">
        <v>1.51</v>
      </c>
    </row>
    <row r="2681" spans="5:9">
      <c r="E2681" s="35">
        <v>47019</v>
      </c>
      <c r="F2681" s="35">
        <v>47084</v>
      </c>
      <c r="G2681" s="36">
        <v>3.02</v>
      </c>
      <c r="H2681" s="36">
        <v>0</v>
      </c>
      <c r="I2681" s="36">
        <v>1.51</v>
      </c>
    </row>
    <row r="2682" spans="5:9">
      <c r="E2682" s="35">
        <v>47020</v>
      </c>
      <c r="F2682" s="35">
        <v>47084</v>
      </c>
      <c r="G2682" s="36">
        <v>3.02</v>
      </c>
      <c r="H2682" s="36">
        <v>0</v>
      </c>
      <c r="I2682" s="36">
        <v>1.51</v>
      </c>
    </row>
    <row r="2683" spans="5:9">
      <c r="E2683" s="35">
        <v>47021</v>
      </c>
      <c r="F2683" s="35">
        <v>47084</v>
      </c>
      <c r="G2683" s="36">
        <v>3.02</v>
      </c>
      <c r="H2683" s="36">
        <v>0</v>
      </c>
      <c r="I2683" s="36">
        <v>1.51</v>
      </c>
    </row>
    <row r="2684" spans="5:9">
      <c r="E2684" s="35">
        <v>47022</v>
      </c>
      <c r="F2684" s="35">
        <v>47084</v>
      </c>
      <c r="G2684" s="36">
        <v>3.02</v>
      </c>
      <c r="H2684" s="36">
        <v>0</v>
      </c>
      <c r="I2684" s="36">
        <v>1.51</v>
      </c>
    </row>
    <row r="2685" spans="5:9">
      <c r="E2685" s="35">
        <v>47023</v>
      </c>
      <c r="F2685" s="35">
        <v>47084</v>
      </c>
      <c r="G2685" s="36">
        <v>3.02</v>
      </c>
      <c r="H2685" s="36">
        <v>0</v>
      </c>
      <c r="I2685" s="36">
        <v>1.51</v>
      </c>
    </row>
    <row r="2686" spans="5:9">
      <c r="E2686" s="35">
        <v>47024</v>
      </c>
      <c r="F2686" s="35">
        <v>47084</v>
      </c>
      <c r="G2686" s="36">
        <v>3.02</v>
      </c>
      <c r="H2686" s="36">
        <v>0</v>
      </c>
      <c r="I2686" s="36">
        <v>1.51</v>
      </c>
    </row>
    <row r="2687" spans="5:9">
      <c r="E2687" s="35">
        <v>47025</v>
      </c>
      <c r="F2687" s="35">
        <v>47084</v>
      </c>
      <c r="G2687" s="36">
        <v>3.02</v>
      </c>
      <c r="H2687" s="36">
        <v>0</v>
      </c>
      <c r="I2687" s="36">
        <v>1.51</v>
      </c>
    </row>
    <row r="2688" spans="5:9">
      <c r="E2688" s="35">
        <v>47026</v>
      </c>
      <c r="F2688" s="35">
        <v>47084</v>
      </c>
      <c r="G2688" s="36">
        <v>3.02</v>
      </c>
      <c r="H2688" s="36">
        <v>0</v>
      </c>
      <c r="I2688" s="36">
        <v>1.51</v>
      </c>
    </row>
    <row r="2689" spans="5:9">
      <c r="E2689" s="35">
        <v>47027</v>
      </c>
      <c r="F2689" s="35">
        <v>47084</v>
      </c>
      <c r="G2689" s="36">
        <v>3.02</v>
      </c>
      <c r="H2689" s="36">
        <v>0</v>
      </c>
      <c r="I2689" s="36">
        <v>1.51</v>
      </c>
    </row>
    <row r="2690" spans="5:9">
      <c r="E2690" s="35">
        <v>47028</v>
      </c>
      <c r="F2690" s="35">
        <v>47084</v>
      </c>
      <c r="G2690" s="36">
        <v>3.02</v>
      </c>
      <c r="H2690" s="36">
        <v>0</v>
      </c>
      <c r="I2690" s="36">
        <v>1.51</v>
      </c>
    </row>
    <row r="2691" spans="5:9">
      <c r="E2691" s="35">
        <v>47029</v>
      </c>
      <c r="F2691" s="35">
        <v>47084</v>
      </c>
      <c r="G2691" s="36">
        <v>3.02</v>
      </c>
      <c r="H2691" s="36">
        <v>0</v>
      </c>
      <c r="I2691" s="36">
        <v>1.51</v>
      </c>
    </row>
    <row r="2692" spans="5:9">
      <c r="E2692" s="35">
        <v>47030</v>
      </c>
      <c r="F2692" s="35">
        <v>47084</v>
      </c>
      <c r="G2692" s="36">
        <v>3.02</v>
      </c>
      <c r="H2692" s="36">
        <v>0</v>
      </c>
      <c r="I2692" s="36">
        <v>1.51</v>
      </c>
    </row>
    <row r="2693" spans="5:9">
      <c r="E2693" s="35">
        <v>47031</v>
      </c>
      <c r="F2693" s="35">
        <v>47084</v>
      </c>
      <c r="G2693" s="36">
        <v>3.02</v>
      </c>
      <c r="H2693" s="36">
        <v>0</v>
      </c>
      <c r="I2693" s="36">
        <v>1.51</v>
      </c>
    </row>
    <row r="2694" spans="5:9">
      <c r="E2694" s="35">
        <v>47032</v>
      </c>
      <c r="F2694" s="35">
        <v>47084</v>
      </c>
      <c r="G2694" s="36">
        <v>3.02</v>
      </c>
      <c r="H2694" s="36">
        <v>0</v>
      </c>
      <c r="I2694" s="36">
        <v>1.51</v>
      </c>
    </row>
    <row r="2695" spans="5:9">
      <c r="E2695" s="35">
        <v>47033</v>
      </c>
      <c r="F2695" s="35">
        <v>47084</v>
      </c>
      <c r="G2695" s="36">
        <v>3.02</v>
      </c>
      <c r="H2695" s="36">
        <v>0</v>
      </c>
      <c r="I2695" s="36">
        <v>1.51</v>
      </c>
    </row>
    <row r="2696" spans="5:9">
      <c r="E2696" s="35">
        <v>47034</v>
      </c>
      <c r="F2696" s="35">
        <v>47084</v>
      </c>
      <c r="G2696" s="36">
        <v>3.02</v>
      </c>
      <c r="H2696" s="36">
        <v>0</v>
      </c>
      <c r="I2696" s="36">
        <v>1.51</v>
      </c>
    </row>
    <row r="2697" spans="5:9">
      <c r="E2697" s="35">
        <v>47035</v>
      </c>
      <c r="F2697" s="35">
        <v>47084</v>
      </c>
      <c r="G2697" s="36">
        <v>3.02</v>
      </c>
      <c r="H2697" s="36">
        <v>0</v>
      </c>
      <c r="I2697" s="36">
        <v>1.51</v>
      </c>
    </row>
    <row r="2698" spans="5:9">
      <c r="E2698" s="35">
        <v>47036</v>
      </c>
      <c r="F2698" s="35">
        <v>47084</v>
      </c>
      <c r="G2698" s="36">
        <v>3.02</v>
      </c>
      <c r="H2698" s="36">
        <v>0</v>
      </c>
      <c r="I2698" s="36">
        <v>1.51</v>
      </c>
    </row>
    <row r="2699" spans="5:9">
      <c r="E2699" s="35">
        <v>47037</v>
      </c>
      <c r="F2699" s="35">
        <v>47084</v>
      </c>
      <c r="G2699" s="36">
        <v>3.02</v>
      </c>
      <c r="H2699" s="36">
        <v>0</v>
      </c>
      <c r="I2699" s="36">
        <v>1.51</v>
      </c>
    </row>
    <row r="2700" spans="5:9">
      <c r="E2700" s="35">
        <v>47038</v>
      </c>
      <c r="F2700" s="35">
        <v>47084</v>
      </c>
      <c r="G2700" s="36">
        <v>3.02</v>
      </c>
      <c r="H2700" s="36">
        <v>0</v>
      </c>
      <c r="I2700" s="36">
        <v>1.51</v>
      </c>
    </row>
    <row r="2701" spans="5:9">
      <c r="E2701" s="35">
        <v>47039</v>
      </c>
      <c r="F2701" s="35">
        <v>47084</v>
      </c>
      <c r="G2701" s="36">
        <v>3.02</v>
      </c>
      <c r="H2701" s="36">
        <v>0</v>
      </c>
      <c r="I2701" s="36">
        <v>1.51</v>
      </c>
    </row>
    <row r="2702" spans="5:9">
      <c r="E2702" s="35">
        <v>47040</v>
      </c>
      <c r="F2702" s="35">
        <v>47084</v>
      </c>
      <c r="G2702" s="36">
        <v>3.02</v>
      </c>
      <c r="H2702" s="36">
        <v>0</v>
      </c>
      <c r="I2702" s="36">
        <v>1.51</v>
      </c>
    </row>
    <row r="2703" spans="5:9">
      <c r="E2703" s="35">
        <v>47041</v>
      </c>
      <c r="F2703" s="35">
        <v>47084</v>
      </c>
      <c r="G2703" s="36">
        <v>3.02</v>
      </c>
      <c r="H2703" s="36">
        <v>0</v>
      </c>
      <c r="I2703" s="36">
        <v>1.51</v>
      </c>
    </row>
    <row r="2704" spans="5:9">
      <c r="E2704" s="35">
        <v>47042</v>
      </c>
      <c r="F2704" s="35">
        <v>47084</v>
      </c>
      <c r="G2704" s="36">
        <v>3.02</v>
      </c>
      <c r="H2704" s="36">
        <v>0</v>
      </c>
      <c r="I2704" s="36">
        <v>1.51</v>
      </c>
    </row>
    <row r="2705" spans="5:9">
      <c r="E2705" s="35">
        <v>47043</v>
      </c>
      <c r="F2705" s="35">
        <v>47084</v>
      </c>
      <c r="G2705" s="36">
        <v>3.02</v>
      </c>
      <c r="H2705" s="36">
        <v>0</v>
      </c>
      <c r="I2705" s="36">
        <v>1.51</v>
      </c>
    </row>
    <row r="2706" spans="5:9">
      <c r="E2706" s="35">
        <v>47044</v>
      </c>
      <c r="F2706" s="35">
        <v>47084</v>
      </c>
      <c r="G2706" s="36">
        <v>3.02</v>
      </c>
      <c r="H2706" s="36">
        <v>0</v>
      </c>
      <c r="I2706" s="36">
        <v>1.51</v>
      </c>
    </row>
    <row r="2707" spans="5:9">
      <c r="E2707" s="35">
        <v>47045</v>
      </c>
      <c r="F2707" s="35">
        <v>47084</v>
      </c>
      <c r="G2707" s="36">
        <v>3.02</v>
      </c>
      <c r="H2707" s="36">
        <v>0</v>
      </c>
      <c r="I2707" s="36">
        <v>1.51</v>
      </c>
    </row>
    <row r="2708" spans="5:9">
      <c r="E2708" s="35">
        <v>47046</v>
      </c>
      <c r="F2708" s="35">
        <v>47084</v>
      </c>
      <c r="G2708" s="36">
        <v>3.02</v>
      </c>
      <c r="H2708" s="36">
        <v>0</v>
      </c>
      <c r="I2708" s="36">
        <v>1.51</v>
      </c>
    </row>
    <row r="2709" spans="5:9">
      <c r="E2709" s="35">
        <v>47047</v>
      </c>
      <c r="F2709" s="35">
        <v>47084</v>
      </c>
      <c r="G2709" s="36">
        <v>3.02</v>
      </c>
      <c r="H2709" s="36">
        <v>0</v>
      </c>
      <c r="I2709" s="36">
        <v>1.51</v>
      </c>
    </row>
    <row r="2710" spans="5:9">
      <c r="E2710" s="35">
        <v>47048</v>
      </c>
      <c r="F2710" s="35">
        <v>47084</v>
      </c>
      <c r="G2710" s="36">
        <v>3.02</v>
      </c>
      <c r="H2710" s="36">
        <v>0</v>
      </c>
      <c r="I2710" s="36">
        <v>1.51</v>
      </c>
    </row>
    <row r="2711" spans="5:9">
      <c r="E2711" s="35">
        <v>47049</v>
      </c>
      <c r="F2711" s="35">
        <v>47084</v>
      </c>
      <c r="G2711" s="36">
        <v>3.02</v>
      </c>
      <c r="H2711" s="36">
        <v>0</v>
      </c>
      <c r="I2711" s="36">
        <v>1.51</v>
      </c>
    </row>
    <row r="2712" spans="5:9">
      <c r="E2712" s="35">
        <v>47050</v>
      </c>
      <c r="F2712" s="35">
        <v>47084</v>
      </c>
      <c r="G2712" s="36">
        <v>3.02</v>
      </c>
      <c r="H2712" s="36">
        <v>0</v>
      </c>
      <c r="I2712" s="36">
        <v>1.51</v>
      </c>
    </row>
    <row r="2713" spans="5:9">
      <c r="E2713" s="35">
        <v>47051</v>
      </c>
      <c r="F2713" s="35">
        <v>47084</v>
      </c>
      <c r="G2713" s="36">
        <v>3.02</v>
      </c>
      <c r="H2713" s="36">
        <v>0</v>
      </c>
      <c r="I2713" s="36">
        <v>1.51</v>
      </c>
    </row>
    <row r="2714" spans="5:9">
      <c r="E2714" s="35">
        <v>47052</v>
      </c>
      <c r="F2714" s="35">
        <v>47084</v>
      </c>
      <c r="G2714" s="36">
        <v>3.02</v>
      </c>
      <c r="H2714" s="36">
        <v>0</v>
      </c>
      <c r="I2714" s="36">
        <v>1.51</v>
      </c>
    </row>
    <row r="2715" spans="5:9">
      <c r="E2715" s="35">
        <v>47053</v>
      </c>
      <c r="F2715" s="35">
        <v>47084</v>
      </c>
      <c r="G2715" s="36">
        <v>3.02</v>
      </c>
      <c r="H2715" s="36">
        <v>0</v>
      </c>
      <c r="I2715" s="36">
        <v>1.51</v>
      </c>
    </row>
    <row r="2716" spans="5:9">
      <c r="E2716" s="35">
        <v>47054</v>
      </c>
      <c r="F2716" s="35">
        <v>47084</v>
      </c>
      <c r="G2716" s="36">
        <v>3.02</v>
      </c>
      <c r="H2716" s="36">
        <v>0</v>
      </c>
      <c r="I2716" s="36">
        <v>1.51</v>
      </c>
    </row>
    <row r="2717" spans="5:9">
      <c r="E2717" s="35">
        <v>47055</v>
      </c>
      <c r="F2717" s="35">
        <v>47084</v>
      </c>
      <c r="G2717" s="36">
        <v>3.02</v>
      </c>
      <c r="H2717" s="36">
        <v>0</v>
      </c>
      <c r="I2717" s="36">
        <v>1.51</v>
      </c>
    </row>
    <row r="2718" spans="5:9">
      <c r="E2718" s="35">
        <v>47056</v>
      </c>
      <c r="F2718" s="35">
        <v>47084</v>
      </c>
      <c r="G2718" s="36">
        <v>3.02</v>
      </c>
      <c r="H2718" s="36">
        <v>0</v>
      </c>
      <c r="I2718" s="36">
        <v>1.51</v>
      </c>
    </row>
    <row r="2719" spans="5:9">
      <c r="E2719" s="35">
        <v>47057</v>
      </c>
      <c r="F2719" s="35">
        <v>47084</v>
      </c>
      <c r="G2719" s="36">
        <v>3.02</v>
      </c>
      <c r="H2719" s="36">
        <v>0</v>
      </c>
      <c r="I2719" s="36">
        <v>1.51</v>
      </c>
    </row>
    <row r="2720" spans="5:9">
      <c r="E2720" s="35">
        <v>47058</v>
      </c>
      <c r="F2720" s="35">
        <v>47084</v>
      </c>
      <c r="G2720" s="36">
        <v>3.02</v>
      </c>
      <c r="H2720" s="36">
        <v>0</v>
      </c>
      <c r="I2720" s="36">
        <v>1.51</v>
      </c>
    </row>
    <row r="2721" spans="5:9">
      <c r="E2721" s="35">
        <v>47059</v>
      </c>
      <c r="F2721" s="35">
        <v>47084</v>
      </c>
      <c r="G2721" s="36">
        <v>3.02</v>
      </c>
      <c r="H2721" s="36">
        <v>0</v>
      </c>
      <c r="I2721" s="36">
        <v>1.51</v>
      </c>
    </row>
    <row r="2722" spans="5:9">
      <c r="E2722" s="35">
        <v>47060</v>
      </c>
      <c r="F2722" s="35">
        <v>47084</v>
      </c>
      <c r="G2722" s="36">
        <v>3.02</v>
      </c>
      <c r="H2722" s="36">
        <v>0</v>
      </c>
      <c r="I2722" s="36">
        <v>1.51</v>
      </c>
    </row>
    <row r="2723" spans="5:9">
      <c r="E2723" s="35">
        <v>47061</v>
      </c>
      <c r="F2723" s="35">
        <v>47084</v>
      </c>
      <c r="G2723" s="36">
        <v>3.02</v>
      </c>
      <c r="H2723" s="36">
        <v>0</v>
      </c>
      <c r="I2723" s="36">
        <v>1.51</v>
      </c>
    </row>
    <row r="2724" spans="5:9">
      <c r="E2724" s="35">
        <v>47062</v>
      </c>
      <c r="F2724" s="35">
        <v>47084</v>
      </c>
      <c r="G2724" s="36">
        <v>3.02</v>
      </c>
      <c r="H2724" s="36">
        <v>0</v>
      </c>
      <c r="I2724" s="36">
        <v>1.51</v>
      </c>
    </row>
    <row r="2725" spans="5:9">
      <c r="E2725" s="35">
        <v>47063</v>
      </c>
      <c r="F2725" s="35">
        <v>47084</v>
      </c>
      <c r="G2725" s="36">
        <v>3.02</v>
      </c>
      <c r="H2725" s="36">
        <v>0</v>
      </c>
      <c r="I2725" s="36">
        <v>1.51</v>
      </c>
    </row>
    <row r="2726" spans="5:9">
      <c r="E2726" s="35">
        <v>47064</v>
      </c>
      <c r="F2726" s="35">
        <v>47084</v>
      </c>
      <c r="G2726" s="36">
        <v>3.02</v>
      </c>
      <c r="H2726" s="36">
        <v>0</v>
      </c>
      <c r="I2726" s="36">
        <v>1.51</v>
      </c>
    </row>
    <row r="2727" spans="5:9">
      <c r="E2727" s="35">
        <v>47065</v>
      </c>
      <c r="F2727" s="35">
        <v>47084</v>
      </c>
      <c r="G2727" s="36">
        <v>3.02</v>
      </c>
      <c r="H2727" s="36">
        <v>0</v>
      </c>
      <c r="I2727" s="36">
        <v>1.51</v>
      </c>
    </row>
    <row r="2728" spans="5:9">
      <c r="E2728" s="35">
        <v>47066</v>
      </c>
      <c r="F2728" s="35">
        <v>47084</v>
      </c>
      <c r="G2728" s="36">
        <v>3.02</v>
      </c>
      <c r="H2728" s="36">
        <v>0</v>
      </c>
      <c r="I2728" s="36">
        <v>1.51</v>
      </c>
    </row>
    <row r="2729" spans="5:9">
      <c r="E2729" s="35">
        <v>47067</v>
      </c>
      <c r="F2729" s="35">
        <v>47084</v>
      </c>
      <c r="G2729" s="36">
        <v>3.02</v>
      </c>
      <c r="H2729" s="36">
        <v>0</v>
      </c>
      <c r="I2729" s="36">
        <v>1.51</v>
      </c>
    </row>
    <row r="2730" spans="5:9">
      <c r="E2730" s="35">
        <v>47068</v>
      </c>
      <c r="F2730" s="35">
        <v>47084</v>
      </c>
      <c r="G2730" s="36">
        <v>3.02</v>
      </c>
      <c r="H2730" s="36">
        <v>0</v>
      </c>
      <c r="I2730" s="36">
        <v>1.51</v>
      </c>
    </row>
    <row r="2731" spans="5:9">
      <c r="E2731" s="35">
        <v>47069</v>
      </c>
      <c r="F2731" s="35">
        <v>47084</v>
      </c>
      <c r="G2731" s="36">
        <v>3.02</v>
      </c>
      <c r="H2731" s="36">
        <v>0</v>
      </c>
      <c r="I2731" s="36">
        <v>1.51</v>
      </c>
    </row>
    <row r="2732" spans="5:9">
      <c r="E2732" s="35">
        <v>47070</v>
      </c>
      <c r="F2732" s="35">
        <v>47084</v>
      </c>
      <c r="G2732" s="36">
        <v>3.02</v>
      </c>
      <c r="H2732" s="36">
        <v>0</v>
      </c>
      <c r="I2732" s="36">
        <v>1.51</v>
      </c>
    </row>
    <row r="2733" spans="5:9">
      <c r="E2733" s="35">
        <v>47071</v>
      </c>
      <c r="F2733" s="35">
        <v>47084</v>
      </c>
      <c r="G2733" s="36">
        <v>3.02</v>
      </c>
      <c r="H2733" s="36">
        <v>0</v>
      </c>
      <c r="I2733" s="36">
        <v>1.51</v>
      </c>
    </row>
    <row r="2734" spans="5:9">
      <c r="E2734" s="35">
        <v>47072</v>
      </c>
      <c r="F2734" s="35">
        <v>47084</v>
      </c>
      <c r="G2734" s="36">
        <v>3.02</v>
      </c>
      <c r="H2734" s="36">
        <v>0</v>
      </c>
      <c r="I2734" s="36">
        <v>1.51</v>
      </c>
    </row>
    <row r="2735" spans="5:9">
      <c r="E2735" s="35">
        <v>47073</v>
      </c>
      <c r="F2735" s="35">
        <v>47084</v>
      </c>
      <c r="G2735" s="36">
        <v>3.02</v>
      </c>
      <c r="H2735" s="36">
        <v>0</v>
      </c>
      <c r="I2735" s="36">
        <v>1.51</v>
      </c>
    </row>
    <row r="2736" spans="5:9">
      <c r="E2736" s="35">
        <v>47074</v>
      </c>
      <c r="F2736" s="35">
        <v>47084</v>
      </c>
      <c r="G2736" s="36">
        <v>3.02</v>
      </c>
      <c r="H2736" s="36">
        <v>0</v>
      </c>
      <c r="I2736" s="36">
        <v>1.51</v>
      </c>
    </row>
    <row r="2737" spans="5:9">
      <c r="E2737" s="35">
        <v>47075</v>
      </c>
      <c r="F2737" s="35">
        <v>47084</v>
      </c>
      <c r="G2737" s="36">
        <v>3.02</v>
      </c>
      <c r="H2737" s="36">
        <v>0</v>
      </c>
      <c r="I2737" s="36">
        <v>1.51</v>
      </c>
    </row>
    <row r="2738" spans="5:9">
      <c r="E2738" s="35">
        <v>47076</v>
      </c>
      <c r="F2738" s="35">
        <v>47084</v>
      </c>
      <c r="G2738" s="36">
        <v>3.02</v>
      </c>
      <c r="H2738" s="36">
        <v>0</v>
      </c>
      <c r="I2738" s="36">
        <v>1.51</v>
      </c>
    </row>
    <row r="2739" spans="5:9">
      <c r="E2739" s="35">
        <v>47077</v>
      </c>
      <c r="F2739" s="35">
        <v>47084</v>
      </c>
      <c r="G2739" s="36">
        <v>3.02</v>
      </c>
      <c r="H2739" s="36">
        <v>0</v>
      </c>
      <c r="I2739" s="36">
        <v>1.51</v>
      </c>
    </row>
    <row r="2740" spans="5:9">
      <c r="E2740" s="35">
        <v>47078</v>
      </c>
      <c r="F2740" s="35">
        <v>47084</v>
      </c>
      <c r="G2740" s="36">
        <v>3.02</v>
      </c>
      <c r="H2740" s="36">
        <v>0</v>
      </c>
      <c r="I2740" s="36">
        <v>1.51</v>
      </c>
    </row>
    <row r="2741" spans="5:9">
      <c r="E2741" s="35">
        <v>47079</v>
      </c>
      <c r="F2741" s="35">
        <v>47084</v>
      </c>
      <c r="G2741" s="36">
        <v>3.02</v>
      </c>
      <c r="H2741" s="36">
        <v>0</v>
      </c>
      <c r="I2741" s="36">
        <v>1.51</v>
      </c>
    </row>
    <row r="2742" spans="5:9">
      <c r="E2742" s="35">
        <v>47080</v>
      </c>
      <c r="F2742" s="35">
        <v>47084</v>
      </c>
      <c r="G2742" s="36">
        <v>3.02</v>
      </c>
      <c r="H2742" s="36">
        <v>0</v>
      </c>
      <c r="I2742" s="36">
        <v>1.51</v>
      </c>
    </row>
    <row r="2743" spans="5:9">
      <c r="E2743" s="35">
        <v>47081</v>
      </c>
      <c r="F2743" s="35">
        <v>47084</v>
      </c>
      <c r="G2743" s="36">
        <v>3.02</v>
      </c>
      <c r="H2743" s="36">
        <v>0</v>
      </c>
      <c r="I2743" s="36">
        <v>1.51</v>
      </c>
    </row>
    <row r="2744" spans="5:9">
      <c r="E2744" s="35">
        <v>47082</v>
      </c>
      <c r="F2744" s="35">
        <v>47084</v>
      </c>
      <c r="G2744" s="36">
        <v>3.02</v>
      </c>
      <c r="H2744" s="36">
        <v>0</v>
      </c>
      <c r="I2744" s="36">
        <v>1.51</v>
      </c>
    </row>
    <row r="2745" spans="5:9">
      <c r="E2745" s="35">
        <v>47083</v>
      </c>
      <c r="F2745" s="35">
        <v>47084</v>
      </c>
      <c r="G2745" s="36">
        <v>3.02</v>
      </c>
      <c r="H2745" s="36">
        <v>0</v>
      </c>
      <c r="I2745" s="36">
        <v>1.51</v>
      </c>
    </row>
    <row r="2746" spans="5:9">
      <c r="E2746" s="35">
        <v>47084</v>
      </c>
      <c r="F2746" s="35">
        <v>47265</v>
      </c>
      <c r="G2746" s="36">
        <v>3.02</v>
      </c>
      <c r="H2746" s="36">
        <v>0</v>
      </c>
      <c r="I2746" s="36">
        <v>1.51</v>
      </c>
    </row>
    <row r="2747" spans="5:9">
      <c r="E2747" s="35">
        <v>47085</v>
      </c>
      <c r="F2747" s="35">
        <v>47265</v>
      </c>
      <c r="G2747" s="36">
        <v>3.02</v>
      </c>
      <c r="H2747" s="36">
        <v>0</v>
      </c>
      <c r="I2747" s="36">
        <v>1.51</v>
      </c>
    </row>
    <row r="2748" spans="5:9">
      <c r="E2748" s="35">
        <v>47086</v>
      </c>
      <c r="F2748" s="35">
        <v>47265</v>
      </c>
      <c r="G2748" s="36">
        <v>3.02</v>
      </c>
      <c r="H2748" s="36">
        <v>0</v>
      </c>
      <c r="I2748" s="36">
        <v>1.51</v>
      </c>
    </row>
    <row r="2749" spans="5:9">
      <c r="E2749" s="35">
        <v>47087</v>
      </c>
      <c r="F2749" s="35">
        <v>47265</v>
      </c>
      <c r="G2749" s="36">
        <v>3.02</v>
      </c>
      <c r="H2749" s="36">
        <v>0</v>
      </c>
      <c r="I2749" s="36">
        <v>1.51</v>
      </c>
    </row>
    <row r="2750" spans="5:9">
      <c r="E2750" s="35">
        <v>47088</v>
      </c>
      <c r="F2750" s="35">
        <v>47265</v>
      </c>
      <c r="G2750" s="36">
        <v>3.02</v>
      </c>
      <c r="H2750" s="36">
        <v>0</v>
      </c>
      <c r="I2750" s="36">
        <v>1.51</v>
      </c>
    </row>
    <row r="2751" spans="5:9">
      <c r="E2751" s="35">
        <v>47089</v>
      </c>
      <c r="F2751" s="35">
        <v>47265</v>
      </c>
      <c r="G2751" s="36">
        <v>3.02</v>
      </c>
      <c r="H2751" s="36">
        <v>0</v>
      </c>
      <c r="I2751" s="36">
        <v>1.51</v>
      </c>
    </row>
    <row r="2752" spans="5:9">
      <c r="E2752" s="35">
        <v>47090</v>
      </c>
      <c r="F2752" s="35">
        <v>47265</v>
      </c>
      <c r="G2752" s="36">
        <v>3.02</v>
      </c>
      <c r="H2752" s="36">
        <v>0</v>
      </c>
      <c r="I2752" s="36">
        <v>1.51</v>
      </c>
    </row>
    <row r="2753" spans="5:9">
      <c r="E2753" s="35">
        <v>47091</v>
      </c>
      <c r="F2753" s="35">
        <v>47265</v>
      </c>
      <c r="G2753" s="36">
        <v>3.02</v>
      </c>
      <c r="H2753" s="36">
        <v>0</v>
      </c>
      <c r="I2753" s="36">
        <v>1.51</v>
      </c>
    </row>
    <row r="2754" spans="5:9">
      <c r="E2754" s="35">
        <v>47092</v>
      </c>
      <c r="F2754" s="35">
        <v>47265</v>
      </c>
      <c r="G2754" s="36">
        <v>3.02</v>
      </c>
      <c r="H2754" s="36">
        <v>0</v>
      </c>
      <c r="I2754" s="36">
        <v>1.51</v>
      </c>
    </row>
    <row r="2755" spans="5:9">
      <c r="E2755" s="35">
        <v>47093</v>
      </c>
      <c r="F2755" s="35">
        <v>47265</v>
      </c>
      <c r="G2755" s="36">
        <v>3.02</v>
      </c>
      <c r="H2755" s="36">
        <v>0</v>
      </c>
      <c r="I2755" s="36">
        <v>1.51</v>
      </c>
    </row>
    <row r="2756" spans="5:9">
      <c r="E2756" s="35">
        <v>47094</v>
      </c>
      <c r="F2756" s="35">
        <v>47265</v>
      </c>
      <c r="G2756" s="36">
        <v>3.02</v>
      </c>
      <c r="H2756" s="36">
        <v>0</v>
      </c>
      <c r="I2756" s="36">
        <v>1.51</v>
      </c>
    </row>
    <row r="2757" spans="5:9">
      <c r="E2757" s="35">
        <v>47095</v>
      </c>
      <c r="F2757" s="35">
        <v>47265</v>
      </c>
      <c r="G2757" s="36">
        <v>3.02</v>
      </c>
      <c r="H2757" s="36">
        <v>0</v>
      </c>
      <c r="I2757" s="36">
        <v>1.51</v>
      </c>
    </row>
    <row r="2758" spans="5:9">
      <c r="E2758" s="35">
        <v>47096</v>
      </c>
      <c r="F2758" s="35">
        <v>47265</v>
      </c>
      <c r="G2758" s="36">
        <v>3.02</v>
      </c>
      <c r="H2758" s="36">
        <v>0</v>
      </c>
      <c r="I2758" s="36">
        <v>1.51</v>
      </c>
    </row>
    <row r="2759" spans="5:9">
      <c r="E2759" s="35">
        <v>47097</v>
      </c>
      <c r="F2759" s="35">
        <v>47265</v>
      </c>
      <c r="G2759" s="36">
        <v>3.02</v>
      </c>
      <c r="H2759" s="36">
        <v>0</v>
      </c>
      <c r="I2759" s="36">
        <v>1.51</v>
      </c>
    </row>
    <row r="2760" spans="5:9">
      <c r="E2760" s="35">
        <v>47098</v>
      </c>
      <c r="F2760" s="35">
        <v>47265</v>
      </c>
      <c r="G2760" s="36">
        <v>3.02</v>
      </c>
      <c r="H2760" s="36">
        <v>0</v>
      </c>
      <c r="I2760" s="36">
        <v>1.51</v>
      </c>
    </row>
    <row r="2761" spans="5:9">
      <c r="E2761" s="35">
        <v>47099</v>
      </c>
      <c r="F2761" s="35">
        <v>47265</v>
      </c>
      <c r="G2761" s="36">
        <v>3.02</v>
      </c>
      <c r="H2761" s="36">
        <v>0</v>
      </c>
      <c r="I2761" s="36">
        <v>1.51</v>
      </c>
    </row>
    <row r="2762" spans="5:9">
      <c r="E2762" s="35">
        <v>47100</v>
      </c>
      <c r="F2762" s="35">
        <v>47265</v>
      </c>
      <c r="G2762" s="36">
        <v>3.02</v>
      </c>
      <c r="H2762" s="36">
        <v>0</v>
      </c>
      <c r="I2762" s="36">
        <v>1.51</v>
      </c>
    </row>
    <row r="2763" spans="5:9">
      <c r="E2763" s="35">
        <v>47101</v>
      </c>
      <c r="F2763" s="35">
        <v>47265</v>
      </c>
      <c r="G2763" s="36">
        <v>3.02</v>
      </c>
      <c r="H2763" s="36">
        <v>0</v>
      </c>
      <c r="I2763" s="36">
        <v>1.51</v>
      </c>
    </row>
    <row r="2764" spans="5:9">
      <c r="E2764" s="35">
        <v>47102</v>
      </c>
      <c r="F2764" s="35">
        <v>47265</v>
      </c>
      <c r="G2764" s="36">
        <v>3.02</v>
      </c>
      <c r="H2764" s="36">
        <v>0</v>
      </c>
      <c r="I2764" s="36">
        <v>1.51</v>
      </c>
    </row>
    <row r="2765" spans="5:9">
      <c r="E2765" s="35">
        <v>47103</v>
      </c>
      <c r="F2765" s="35">
        <v>47265</v>
      </c>
      <c r="G2765" s="36">
        <v>3.02</v>
      </c>
      <c r="H2765" s="36">
        <v>0</v>
      </c>
      <c r="I2765" s="36">
        <v>1.51</v>
      </c>
    </row>
    <row r="2766" spans="5:9">
      <c r="E2766" s="35">
        <v>47104</v>
      </c>
      <c r="F2766" s="35">
        <v>47265</v>
      </c>
      <c r="G2766" s="36">
        <v>3.02</v>
      </c>
      <c r="H2766" s="36">
        <v>0</v>
      </c>
      <c r="I2766" s="36">
        <v>1.51</v>
      </c>
    </row>
    <row r="2767" spans="5:9">
      <c r="E2767" s="35">
        <v>47105</v>
      </c>
      <c r="F2767" s="35">
        <v>47265</v>
      </c>
      <c r="G2767" s="36">
        <v>3.02</v>
      </c>
      <c r="H2767" s="36">
        <v>0</v>
      </c>
      <c r="I2767" s="36">
        <v>1.51</v>
      </c>
    </row>
    <row r="2768" spans="5:9">
      <c r="E2768" s="35">
        <v>47106</v>
      </c>
      <c r="F2768" s="35">
        <v>47265</v>
      </c>
      <c r="G2768" s="36">
        <v>3.02</v>
      </c>
      <c r="H2768" s="36">
        <v>0</v>
      </c>
      <c r="I2768" s="36">
        <v>1.51</v>
      </c>
    </row>
    <row r="2769" spans="5:9">
      <c r="E2769" s="35">
        <v>47107</v>
      </c>
      <c r="F2769" s="35">
        <v>47265</v>
      </c>
      <c r="G2769" s="36">
        <v>3.02</v>
      </c>
      <c r="H2769" s="36">
        <v>0</v>
      </c>
      <c r="I2769" s="36">
        <v>1.51</v>
      </c>
    </row>
    <row r="2770" spans="5:9">
      <c r="E2770" s="35">
        <v>47108</v>
      </c>
      <c r="F2770" s="35">
        <v>47265</v>
      </c>
      <c r="G2770" s="36">
        <v>3.02</v>
      </c>
      <c r="H2770" s="36">
        <v>0</v>
      </c>
      <c r="I2770" s="36">
        <v>1.51</v>
      </c>
    </row>
    <row r="2771" spans="5:9">
      <c r="E2771" s="35">
        <v>47109</v>
      </c>
      <c r="F2771" s="35">
        <v>47265</v>
      </c>
      <c r="G2771" s="36">
        <v>3.02</v>
      </c>
      <c r="H2771" s="36">
        <v>0</v>
      </c>
      <c r="I2771" s="36">
        <v>1.51</v>
      </c>
    </row>
    <row r="2772" spans="5:9">
      <c r="E2772" s="35">
        <v>47110</v>
      </c>
      <c r="F2772" s="35">
        <v>47265</v>
      </c>
      <c r="G2772" s="36">
        <v>3.02</v>
      </c>
      <c r="H2772" s="36">
        <v>0</v>
      </c>
      <c r="I2772" s="36">
        <v>1.51</v>
      </c>
    </row>
    <row r="2773" spans="5:9">
      <c r="E2773" s="35">
        <v>47111</v>
      </c>
      <c r="F2773" s="35">
        <v>47265</v>
      </c>
      <c r="G2773" s="36">
        <v>3.02</v>
      </c>
      <c r="H2773" s="36">
        <v>0</v>
      </c>
      <c r="I2773" s="36">
        <v>1.51</v>
      </c>
    </row>
    <row r="2774" spans="5:9">
      <c r="E2774" s="35">
        <v>47112</v>
      </c>
      <c r="F2774" s="35">
        <v>47265</v>
      </c>
      <c r="G2774" s="36">
        <v>3.02</v>
      </c>
      <c r="H2774" s="36">
        <v>0</v>
      </c>
      <c r="I2774" s="36">
        <v>1.51</v>
      </c>
    </row>
    <row r="2775" spans="5:9">
      <c r="E2775" s="35">
        <v>47113</v>
      </c>
      <c r="F2775" s="35">
        <v>47265</v>
      </c>
      <c r="G2775" s="36">
        <v>3.02</v>
      </c>
      <c r="H2775" s="36">
        <v>0</v>
      </c>
      <c r="I2775" s="36">
        <v>1.51</v>
      </c>
    </row>
    <row r="2776" spans="5:9">
      <c r="E2776" s="35">
        <v>47114</v>
      </c>
      <c r="F2776" s="35">
        <v>47265</v>
      </c>
      <c r="G2776" s="36">
        <v>3.02</v>
      </c>
      <c r="H2776" s="36">
        <v>0</v>
      </c>
      <c r="I2776" s="36">
        <v>1.51</v>
      </c>
    </row>
    <row r="2777" spans="5:9">
      <c r="E2777" s="35">
        <v>47115</v>
      </c>
      <c r="F2777" s="35">
        <v>47265</v>
      </c>
      <c r="G2777" s="36">
        <v>3.02</v>
      </c>
      <c r="H2777" s="36">
        <v>0</v>
      </c>
      <c r="I2777" s="36">
        <v>1.51</v>
      </c>
    </row>
    <row r="2778" spans="5:9">
      <c r="E2778" s="35">
        <v>47116</v>
      </c>
      <c r="F2778" s="35">
        <v>47265</v>
      </c>
      <c r="G2778" s="36">
        <v>3.02</v>
      </c>
      <c r="H2778" s="36">
        <v>0</v>
      </c>
      <c r="I2778" s="36">
        <v>1.51</v>
      </c>
    </row>
    <row r="2779" spans="5:9">
      <c r="E2779" s="35">
        <v>47117</v>
      </c>
      <c r="F2779" s="35">
        <v>47265</v>
      </c>
      <c r="G2779" s="36">
        <v>3.02</v>
      </c>
      <c r="H2779" s="36">
        <v>0</v>
      </c>
      <c r="I2779" s="36">
        <v>1.51</v>
      </c>
    </row>
    <row r="2780" spans="5:9">
      <c r="E2780" s="35">
        <v>47118</v>
      </c>
      <c r="F2780" s="35">
        <v>47265</v>
      </c>
      <c r="G2780" s="36">
        <v>3.02</v>
      </c>
      <c r="H2780" s="36">
        <v>0</v>
      </c>
      <c r="I2780" s="36">
        <v>1.51</v>
      </c>
    </row>
    <row r="2781" spans="5:9">
      <c r="E2781" s="35">
        <v>47119</v>
      </c>
      <c r="F2781" s="35">
        <v>47265</v>
      </c>
      <c r="G2781" s="36">
        <v>3.02</v>
      </c>
      <c r="H2781" s="36">
        <v>0</v>
      </c>
      <c r="I2781" s="36">
        <v>1.51</v>
      </c>
    </row>
    <row r="2782" spans="5:9">
      <c r="E2782" s="35">
        <v>47120</v>
      </c>
      <c r="F2782" s="35">
        <v>47265</v>
      </c>
      <c r="G2782" s="36">
        <v>3.02</v>
      </c>
      <c r="H2782" s="36">
        <v>0</v>
      </c>
      <c r="I2782" s="36">
        <v>1.51</v>
      </c>
    </row>
    <row r="2783" spans="5:9">
      <c r="E2783" s="35">
        <v>47121</v>
      </c>
      <c r="F2783" s="35">
        <v>47265</v>
      </c>
      <c r="G2783" s="36">
        <v>3.02</v>
      </c>
      <c r="H2783" s="36">
        <v>0</v>
      </c>
      <c r="I2783" s="36">
        <v>1.51</v>
      </c>
    </row>
    <row r="2784" spans="5:9">
      <c r="E2784" s="35">
        <v>47122</v>
      </c>
      <c r="F2784" s="35">
        <v>47265</v>
      </c>
      <c r="G2784" s="36">
        <v>3.02</v>
      </c>
      <c r="H2784" s="36">
        <v>0</v>
      </c>
      <c r="I2784" s="36">
        <v>1.51</v>
      </c>
    </row>
    <row r="2785" spans="5:9">
      <c r="E2785" s="35">
        <v>47123</v>
      </c>
      <c r="F2785" s="35">
        <v>47265</v>
      </c>
      <c r="G2785" s="36">
        <v>3.02</v>
      </c>
      <c r="H2785" s="36">
        <v>0</v>
      </c>
      <c r="I2785" s="36">
        <v>1.51</v>
      </c>
    </row>
    <row r="2786" spans="5:9">
      <c r="E2786" s="35">
        <v>47124</v>
      </c>
      <c r="F2786" s="35">
        <v>47265</v>
      </c>
      <c r="G2786" s="36">
        <v>3.02</v>
      </c>
      <c r="H2786" s="36">
        <v>0</v>
      </c>
      <c r="I2786" s="36">
        <v>1.51</v>
      </c>
    </row>
    <row r="2787" spans="5:9">
      <c r="E2787" s="35">
        <v>47125</v>
      </c>
      <c r="F2787" s="35">
        <v>47265</v>
      </c>
      <c r="G2787" s="36">
        <v>3.02</v>
      </c>
      <c r="H2787" s="36">
        <v>0</v>
      </c>
      <c r="I2787" s="36">
        <v>1.51</v>
      </c>
    </row>
    <row r="2788" spans="5:9">
      <c r="E2788" s="35">
        <v>47126</v>
      </c>
      <c r="F2788" s="35">
        <v>47265</v>
      </c>
      <c r="G2788" s="36">
        <v>3.02</v>
      </c>
      <c r="H2788" s="36">
        <v>0</v>
      </c>
      <c r="I2788" s="36">
        <v>1.51</v>
      </c>
    </row>
    <row r="2789" spans="5:9">
      <c r="E2789" s="35">
        <v>47127</v>
      </c>
      <c r="F2789" s="35">
        <v>47265</v>
      </c>
      <c r="G2789" s="36">
        <v>3.02</v>
      </c>
      <c r="H2789" s="36">
        <v>0</v>
      </c>
      <c r="I2789" s="36">
        <v>1.51</v>
      </c>
    </row>
    <row r="2790" spans="5:9">
      <c r="E2790" s="35">
        <v>47128</v>
      </c>
      <c r="F2790" s="35">
        <v>47265</v>
      </c>
      <c r="G2790" s="36">
        <v>3.02</v>
      </c>
      <c r="H2790" s="36">
        <v>0</v>
      </c>
      <c r="I2790" s="36">
        <v>1.51</v>
      </c>
    </row>
    <row r="2791" spans="5:9">
      <c r="E2791" s="35">
        <v>47129</v>
      </c>
      <c r="F2791" s="35">
        <v>47265</v>
      </c>
      <c r="G2791" s="36">
        <v>3.02</v>
      </c>
      <c r="H2791" s="36">
        <v>0</v>
      </c>
      <c r="I2791" s="36">
        <v>1.51</v>
      </c>
    </row>
    <row r="2792" spans="5:9">
      <c r="E2792" s="35">
        <v>47130</v>
      </c>
      <c r="F2792" s="35">
        <v>47265</v>
      </c>
      <c r="G2792" s="36">
        <v>3.02</v>
      </c>
      <c r="H2792" s="36">
        <v>0</v>
      </c>
      <c r="I2792" s="36">
        <v>1.51</v>
      </c>
    </row>
    <row r="2793" spans="5:9">
      <c r="E2793" s="35">
        <v>47131</v>
      </c>
      <c r="F2793" s="35">
        <v>47265</v>
      </c>
      <c r="G2793" s="36">
        <v>3.02</v>
      </c>
      <c r="H2793" s="36">
        <v>0</v>
      </c>
      <c r="I2793" s="36">
        <v>1.51</v>
      </c>
    </row>
    <row r="2794" spans="5:9">
      <c r="E2794" s="35">
        <v>47132</v>
      </c>
      <c r="F2794" s="35">
        <v>47265</v>
      </c>
      <c r="G2794" s="36">
        <v>3.02</v>
      </c>
      <c r="H2794" s="36">
        <v>0</v>
      </c>
      <c r="I2794" s="36">
        <v>1.51</v>
      </c>
    </row>
    <row r="2795" spans="5:9">
      <c r="E2795" s="35">
        <v>47133</v>
      </c>
      <c r="F2795" s="35">
        <v>47265</v>
      </c>
      <c r="G2795" s="36">
        <v>3.02</v>
      </c>
      <c r="H2795" s="36">
        <v>0</v>
      </c>
      <c r="I2795" s="36">
        <v>1.51</v>
      </c>
    </row>
    <row r="2796" spans="5:9">
      <c r="E2796" s="35">
        <v>47134</v>
      </c>
      <c r="F2796" s="35">
        <v>47265</v>
      </c>
      <c r="G2796" s="36">
        <v>3.02</v>
      </c>
      <c r="H2796" s="36">
        <v>0</v>
      </c>
      <c r="I2796" s="36">
        <v>1.51</v>
      </c>
    </row>
    <row r="2797" spans="5:9">
      <c r="E2797" s="35">
        <v>47135</v>
      </c>
      <c r="F2797" s="35">
        <v>47265</v>
      </c>
      <c r="G2797" s="36">
        <v>3.02</v>
      </c>
      <c r="H2797" s="36">
        <v>0</v>
      </c>
      <c r="I2797" s="36">
        <v>1.51</v>
      </c>
    </row>
    <row r="2798" spans="5:9">
      <c r="E2798" s="35">
        <v>47136</v>
      </c>
      <c r="F2798" s="35">
        <v>47265</v>
      </c>
      <c r="G2798" s="36">
        <v>3.02</v>
      </c>
      <c r="H2798" s="36">
        <v>0</v>
      </c>
      <c r="I2798" s="36">
        <v>1.51</v>
      </c>
    </row>
    <row r="2799" spans="5:9">
      <c r="E2799" s="35">
        <v>47137</v>
      </c>
      <c r="F2799" s="35">
        <v>47265</v>
      </c>
      <c r="G2799" s="36">
        <v>3.02</v>
      </c>
      <c r="H2799" s="36">
        <v>0</v>
      </c>
      <c r="I2799" s="36">
        <v>1.51</v>
      </c>
    </row>
    <row r="2800" spans="5:9">
      <c r="E2800" s="35">
        <v>47138</v>
      </c>
      <c r="F2800" s="35">
        <v>47265</v>
      </c>
      <c r="G2800" s="36">
        <v>3.02</v>
      </c>
      <c r="H2800" s="36">
        <v>0</v>
      </c>
      <c r="I2800" s="36">
        <v>1.51</v>
      </c>
    </row>
    <row r="2801" spans="5:9">
      <c r="E2801" s="35">
        <v>47139</v>
      </c>
      <c r="F2801" s="35">
        <v>47265</v>
      </c>
      <c r="G2801" s="36">
        <v>3.02</v>
      </c>
      <c r="H2801" s="36">
        <v>0</v>
      </c>
      <c r="I2801" s="36">
        <v>1.51</v>
      </c>
    </row>
    <row r="2802" spans="5:9">
      <c r="E2802" s="35">
        <v>47140</v>
      </c>
      <c r="F2802" s="35">
        <v>47265</v>
      </c>
      <c r="G2802" s="36">
        <v>3.02</v>
      </c>
      <c r="H2802" s="36">
        <v>0</v>
      </c>
      <c r="I2802" s="36">
        <v>1.51</v>
      </c>
    </row>
    <row r="2803" spans="5:9">
      <c r="E2803" s="35">
        <v>47141</v>
      </c>
      <c r="F2803" s="35">
        <v>47265</v>
      </c>
      <c r="G2803" s="36">
        <v>3.02</v>
      </c>
      <c r="H2803" s="36">
        <v>0</v>
      </c>
      <c r="I2803" s="36">
        <v>1.51</v>
      </c>
    </row>
    <row r="2804" spans="5:9">
      <c r="E2804" s="35">
        <v>47142</v>
      </c>
      <c r="F2804" s="35">
        <v>47265</v>
      </c>
      <c r="G2804" s="36">
        <v>3.02</v>
      </c>
      <c r="H2804" s="36">
        <v>0</v>
      </c>
      <c r="I2804" s="36">
        <v>1.51</v>
      </c>
    </row>
    <row r="2805" spans="5:9">
      <c r="E2805" s="35">
        <v>47143</v>
      </c>
      <c r="F2805" s="35">
        <v>47265</v>
      </c>
      <c r="G2805" s="36">
        <v>3.02</v>
      </c>
      <c r="H2805" s="36">
        <v>0</v>
      </c>
      <c r="I2805" s="36">
        <v>1.51</v>
      </c>
    </row>
    <row r="2806" spans="5:9">
      <c r="E2806" s="35">
        <v>47144</v>
      </c>
      <c r="F2806" s="35">
        <v>47265</v>
      </c>
      <c r="G2806" s="36">
        <v>3.02</v>
      </c>
      <c r="H2806" s="36">
        <v>0</v>
      </c>
      <c r="I2806" s="36">
        <v>1.51</v>
      </c>
    </row>
    <row r="2807" spans="5:9">
      <c r="E2807" s="35">
        <v>47145</v>
      </c>
      <c r="F2807" s="35">
        <v>47265</v>
      </c>
      <c r="G2807" s="36">
        <v>3.02</v>
      </c>
      <c r="H2807" s="36">
        <v>0</v>
      </c>
      <c r="I2807" s="36">
        <v>1.51</v>
      </c>
    </row>
    <row r="2808" spans="5:9">
      <c r="E2808" s="35">
        <v>47146</v>
      </c>
      <c r="F2808" s="35">
        <v>47265</v>
      </c>
      <c r="G2808" s="36">
        <v>3.02</v>
      </c>
      <c r="H2808" s="36">
        <v>0</v>
      </c>
      <c r="I2808" s="36">
        <v>1.51</v>
      </c>
    </row>
    <row r="2809" spans="5:9">
      <c r="E2809" s="35">
        <v>47147</v>
      </c>
      <c r="F2809" s="35">
        <v>47265</v>
      </c>
      <c r="G2809" s="36">
        <v>3.02</v>
      </c>
      <c r="H2809" s="36">
        <v>0</v>
      </c>
      <c r="I2809" s="36">
        <v>1.51</v>
      </c>
    </row>
    <row r="2810" spans="5:9">
      <c r="E2810" s="35">
        <v>47148</v>
      </c>
      <c r="F2810" s="35">
        <v>47265</v>
      </c>
      <c r="G2810" s="36">
        <v>3.02</v>
      </c>
      <c r="H2810" s="36">
        <v>0</v>
      </c>
      <c r="I2810" s="36">
        <v>1.51</v>
      </c>
    </row>
    <row r="2811" spans="5:9">
      <c r="E2811" s="35">
        <v>47149</v>
      </c>
      <c r="F2811" s="35">
        <v>47265</v>
      </c>
      <c r="G2811" s="36">
        <v>3.02</v>
      </c>
      <c r="H2811" s="36">
        <v>0</v>
      </c>
      <c r="I2811" s="36">
        <v>1.51</v>
      </c>
    </row>
    <row r="2812" spans="5:9">
      <c r="E2812" s="35">
        <v>47150</v>
      </c>
      <c r="F2812" s="35">
        <v>47265</v>
      </c>
      <c r="G2812" s="36">
        <v>3.02</v>
      </c>
      <c r="H2812" s="36">
        <v>0</v>
      </c>
      <c r="I2812" s="36">
        <v>1.51</v>
      </c>
    </row>
    <row r="2813" spans="5:9">
      <c r="E2813" s="35">
        <v>47151</v>
      </c>
      <c r="F2813" s="35">
        <v>47265</v>
      </c>
      <c r="G2813" s="36">
        <v>3.02</v>
      </c>
      <c r="H2813" s="36">
        <v>0</v>
      </c>
      <c r="I2813" s="36">
        <v>1.51</v>
      </c>
    </row>
    <row r="2814" spans="5:9">
      <c r="E2814" s="35">
        <v>47152</v>
      </c>
      <c r="F2814" s="35">
        <v>47265</v>
      </c>
      <c r="G2814" s="36">
        <v>3.02</v>
      </c>
      <c r="H2814" s="36">
        <v>0</v>
      </c>
      <c r="I2814" s="36">
        <v>1.51</v>
      </c>
    </row>
    <row r="2815" spans="5:9">
      <c r="E2815" s="35">
        <v>47153</v>
      </c>
      <c r="F2815" s="35">
        <v>47265</v>
      </c>
      <c r="G2815" s="36">
        <v>3.02</v>
      </c>
      <c r="H2815" s="36">
        <v>0</v>
      </c>
      <c r="I2815" s="36">
        <v>1.51</v>
      </c>
    </row>
    <row r="2816" spans="5:9">
      <c r="E2816" s="35">
        <v>47154</v>
      </c>
      <c r="F2816" s="35">
        <v>47265</v>
      </c>
      <c r="G2816" s="36">
        <v>3.02</v>
      </c>
      <c r="H2816" s="36">
        <v>0</v>
      </c>
      <c r="I2816" s="36">
        <v>1.51</v>
      </c>
    </row>
    <row r="2817" spans="5:9">
      <c r="E2817" s="35">
        <v>47155</v>
      </c>
      <c r="F2817" s="35">
        <v>47265</v>
      </c>
      <c r="G2817" s="36">
        <v>3.02</v>
      </c>
      <c r="H2817" s="36">
        <v>0</v>
      </c>
      <c r="I2817" s="36">
        <v>1.51</v>
      </c>
    </row>
    <row r="2818" spans="5:9">
      <c r="E2818" s="35">
        <v>47156</v>
      </c>
      <c r="F2818" s="35">
        <v>47265</v>
      </c>
      <c r="G2818" s="36">
        <v>3.02</v>
      </c>
      <c r="H2818" s="36">
        <v>0</v>
      </c>
      <c r="I2818" s="36">
        <v>1.51</v>
      </c>
    </row>
    <row r="2819" spans="5:9">
      <c r="E2819" s="35">
        <v>47157</v>
      </c>
      <c r="F2819" s="35">
        <v>47265</v>
      </c>
      <c r="G2819" s="36">
        <v>3.02</v>
      </c>
      <c r="H2819" s="36">
        <v>0</v>
      </c>
      <c r="I2819" s="36">
        <v>1.51</v>
      </c>
    </row>
    <row r="2820" spans="5:9">
      <c r="E2820" s="35">
        <v>47158</v>
      </c>
      <c r="F2820" s="35">
        <v>47265</v>
      </c>
      <c r="G2820" s="36">
        <v>3.02</v>
      </c>
      <c r="H2820" s="36">
        <v>0</v>
      </c>
      <c r="I2820" s="36">
        <v>1.51</v>
      </c>
    </row>
    <row r="2821" spans="5:9">
      <c r="E2821" s="35">
        <v>47159</v>
      </c>
      <c r="F2821" s="35">
        <v>47265</v>
      </c>
      <c r="G2821" s="36">
        <v>3.02</v>
      </c>
      <c r="H2821" s="36">
        <v>0</v>
      </c>
      <c r="I2821" s="36">
        <v>1.51</v>
      </c>
    </row>
    <row r="2822" spans="5:9">
      <c r="E2822" s="35">
        <v>47160</v>
      </c>
      <c r="F2822" s="35">
        <v>47265</v>
      </c>
      <c r="G2822" s="36">
        <v>3.02</v>
      </c>
      <c r="H2822" s="36">
        <v>0</v>
      </c>
      <c r="I2822" s="36">
        <v>1.51</v>
      </c>
    </row>
    <row r="2823" spans="5:9">
      <c r="E2823" s="35">
        <v>47161</v>
      </c>
      <c r="F2823" s="35">
        <v>47265</v>
      </c>
      <c r="G2823" s="36">
        <v>3.02</v>
      </c>
      <c r="H2823" s="36">
        <v>0</v>
      </c>
      <c r="I2823" s="36">
        <v>1.51</v>
      </c>
    </row>
    <row r="2824" spans="5:9">
      <c r="E2824" s="35">
        <v>47162</v>
      </c>
      <c r="F2824" s="35">
        <v>47265</v>
      </c>
      <c r="G2824" s="36">
        <v>3.02</v>
      </c>
      <c r="H2824" s="36">
        <v>0</v>
      </c>
      <c r="I2824" s="36">
        <v>1.51</v>
      </c>
    </row>
    <row r="2825" spans="5:9">
      <c r="E2825" s="35">
        <v>47163</v>
      </c>
      <c r="F2825" s="35">
        <v>47265</v>
      </c>
      <c r="G2825" s="36">
        <v>3.02</v>
      </c>
      <c r="H2825" s="36">
        <v>0</v>
      </c>
      <c r="I2825" s="36">
        <v>1.51</v>
      </c>
    </row>
    <row r="2826" spans="5:9">
      <c r="E2826" s="35">
        <v>47164</v>
      </c>
      <c r="F2826" s="35">
        <v>47265</v>
      </c>
      <c r="G2826" s="36">
        <v>3.02</v>
      </c>
      <c r="H2826" s="36">
        <v>0</v>
      </c>
      <c r="I2826" s="36">
        <v>1.51</v>
      </c>
    </row>
    <row r="2827" spans="5:9">
      <c r="E2827" s="35">
        <v>47165</v>
      </c>
      <c r="F2827" s="35">
        <v>47265</v>
      </c>
      <c r="G2827" s="36">
        <v>3.02</v>
      </c>
      <c r="H2827" s="36">
        <v>0</v>
      </c>
      <c r="I2827" s="36">
        <v>1.51</v>
      </c>
    </row>
    <row r="2828" spans="5:9">
      <c r="E2828" s="35">
        <v>47166</v>
      </c>
      <c r="F2828" s="35">
        <v>47265</v>
      </c>
      <c r="G2828" s="36">
        <v>3.02</v>
      </c>
      <c r="H2828" s="36">
        <v>0</v>
      </c>
      <c r="I2828" s="36">
        <v>1.51</v>
      </c>
    </row>
    <row r="2829" spans="5:9">
      <c r="E2829" s="35">
        <v>47167</v>
      </c>
      <c r="F2829" s="35">
        <v>47265</v>
      </c>
      <c r="G2829" s="36">
        <v>3.02</v>
      </c>
      <c r="H2829" s="36">
        <v>0</v>
      </c>
      <c r="I2829" s="36">
        <v>1.51</v>
      </c>
    </row>
    <row r="2830" spans="5:9">
      <c r="E2830" s="35">
        <v>47168</v>
      </c>
      <c r="F2830" s="35">
        <v>47265</v>
      </c>
      <c r="G2830" s="36">
        <v>3.02</v>
      </c>
      <c r="H2830" s="36">
        <v>0</v>
      </c>
      <c r="I2830" s="36">
        <v>1.51</v>
      </c>
    </row>
    <row r="2831" spans="5:9">
      <c r="E2831" s="35">
        <v>47169</v>
      </c>
      <c r="F2831" s="35">
        <v>47265</v>
      </c>
      <c r="G2831" s="36">
        <v>3.02</v>
      </c>
      <c r="H2831" s="36">
        <v>0</v>
      </c>
      <c r="I2831" s="36">
        <v>1.51</v>
      </c>
    </row>
    <row r="2832" spans="5:9">
      <c r="E2832" s="35">
        <v>47170</v>
      </c>
      <c r="F2832" s="35">
        <v>47265</v>
      </c>
      <c r="G2832" s="36">
        <v>3.02</v>
      </c>
      <c r="H2832" s="36">
        <v>0</v>
      </c>
      <c r="I2832" s="36">
        <v>1.51</v>
      </c>
    </row>
    <row r="2833" spans="5:9">
      <c r="E2833" s="35">
        <v>47171</v>
      </c>
      <c r="F2833" s="35">
        <v>47265</v>
      </c>
      <c r="G2833" s="36">
        <v>3.02</v>
      </c>
      <c r="H2833" s="36">
        <v>0</v>
      </c>
      <c r="I2833" s="36">
        <v>1.51</v>
      </c>
    </row>
    <row r="2834" spans="5:9">
      <c r="E2834" s="35">
        <v>47172</v>
      </c>
      <c r="F2834" s="35">
        <v>47265</v>
      </c>
      <c r="G2834" s="36">
        <v>3.02</v>
      </c>
      <c r="H2834" s="36">
        <v>0</v>
      </c>
      <c r="I2834" s="36">
        <v>1.51</v>
      </c>
    </row>
    <row r="2835" spans="5:9">
      <c r="E2835" s="35">
        <v>47173</v>
      </c>
      <c r="F2835" s="35">
        <v>47265</v>
      </c>
      <c r="G2835" s="36">
        <v>3.02</v>
      </c>
      <c r="H2835" s="36">
        <v>0</v>
      </c>
      <c r="I2835" s="36">
        <v>1.51</v>
      </c>
    </row>
    <row r="2836" spans="5:9">
      <c r="E2836" s="35">
        <v>47174</v>
      </c>
      <c r="F2836" s="35">
        <v>47265</v>
      </c>
      <c r="G2836" s="36">
        <v>3.02</v>
      </c>
      <c r="H2836" s="36">
        <v>0</v>
      </c>
      <c r="I2836" s="36">
        <v>1.51</v>
      </c>
    </row>
    <row r="2837" spans="5:9">
      <c r="E2837" s="35">
        <v>47175</v>
      </c>
      <c r="F2837" s="35">
        <v>47265</v>
      </c>
      <c r="G2837" s="36">
        <v>3.02</v>
      </c>
      <c r="H2837" s="36">
        <v>0</v>
      </c>
      <c r="I2837" s="36">
        <v>1.51</v>
      </c>
    </row>
    <row r="2838" spans="5:9">
      <c r="E2838" s="35">
        <v>47176</v>
      </c>
      <c r="F2838" s="35">
        <v>47265</v>
      </c>
      <c r="G2838" s="36">
        <v>3.02</v>
      </c>
      <c r="H2838" s="36">
        <v>0</v>
      </c>
      <c r="I2838" s="36">
        <v>1.51</v>
      </c>
    </row>
    <row r="2839" spans="5:9">
      <c r="E2839" s="35">
        <v>47177</v>
      </c>
      <c r="F2839" s="35">
        <v>47265</v>
      </c>
      <c r="G2839" s="36">
        <v>3.02</v>
      </c>
      <c r="H2839" s="36">
        <v>0</v>
      </c>
      <c r="I2839" s="36">
        <v>1.51</v>
      </c>
    </row>
    <row r="2840" spans="5:9">
      <c r="E2840" s="35">
        <v>47178</v>
      </c>
      <c r="F2840" s="35">
        <v>47265</v>
      </c>
      <c r="G2840" s="36">
        <v>3.02</v>
      </c>
      <c r="H2840" s="36">
        <v>0</v>
      </c>
      <c r="I2840" s="36">
        <v>1.51</v>
      </c>
    </row>
    <row r="2841" spans="5:9">
      <c r="E2841" s="35">
        <v>47179</v>
      </c>
      <c r="F2841" s="35">
        <v>47265</v>
      </c>
      <c r="G2841" s="36">
        <v>3.02</v>
      </c>
      <c r="H2841" s="36">
        <v>0</v>
      </c>
      <c r="I2841" s="36">
        <v>1.51</v>
      </c>
    </row>
    <row r="2842" spans="5:9">
      <c r="E2842" s="35">
        <v>47180</v>
      </c>
      <c r="F2842" s="35">
        <v>47265</v>
      </c>
      <c r="G2842" s="36">
        <v>3.02</v>
      </c>
      <c r="H2842" s="36">
        <v>0</v>
      </c>
      <c r="I2842" s="36">
        <v>1.51</v>
      </c>
    </row>
    <row r="2843" spans="5:9">
      <c r="E2843" s="35">
        <v>47181</v>
      </c>
      <c r="F2843" s="35">
        <v>47265</v>
      </c>
      <c r="G2843" s="36">
        <v>3.02</v>
      </c>
      <c r="H2843" s="36">
        <v>0</v>
      </c>
      <c r="I2843" s="36">
        <v>1.51</v>
      </c>
    </row>
    <row r="2844" spans="5:9">
      <c r="E2844" s="35">
        <v>47182</v>
      </c>
      <c r="F2844" s="35">
        <v>47265</v>
      </c>
      <c r="G2844" s="36">
        <v>3.02</v>
      </c>
      <c r="H2844" s="36">
        <v>0</v>
      </c>
      <c r="I2844" s="36">
        <v>1.51</v>
      </c>
    </row>
    <row r="2845" spans="5:9">
      <c r="E2845" s="35">
        <v>47183</v>
      </c>
      <c r="F2845" s="35">
        <v>47265</v>
      </c>
      <c r="G2845" s="36">
        <v>3.02</v>
      </c>
      <c r="H2845" s="36">
        <v>0</v>
      </c>
      <c r="I2845" s="36">
        <v>1.51</v>
      </c>
    </row>
    <row r="2846" spans="5:9">
      <c r="E2846" s="35">
        <v>47184</v>
      </c>
      <c r="F2846" s="35">
        <v>47265</v>
      </c>
      <c r="G2846" s="36">
        <v>3.02</v>
      </c>
      <c r="H2846" s="36">
        <v>0</v>
      </c>
      <c r="I2846" s="36">
        <v>1.51</v>
      </c>
    </row>
    <row r="2847" spans="5:9">
      <c r="E2847" s="35">
        <v>47185</v>
      </c>
      <c r="F2847" s="35">
        <v>47265</v>
      </c>
      <c r="G2847" s="36">
        <v>3.02</v>
      </c>
      <c r="H2847" s="36">
        <v>0</v>
      </c>
      <c r="I2847" s="36">
        <v>1.51</v>
      </c>
    </row>
    <row r="2848" spans="5:9">
      <c r="E2848" s="35">
        <v>47186</v>
      </c>
      <c r="F2848" s="35">
        <v>47265</v>
      </c>
      <c r="G2848" s="36">
        <v>3.02</v>
      </c>
      <c r="H2848" s="36">
        <v>0</v>
      </c>
      <c r="I2848" s="36">
        <v>1.51</v>
      </c>
    </row>
    <row r="2849" spans="5:9">
      <c r="E2849" s="35">
        <v>47187</v>
      </c>
      <c r="F2849" s="35">
        <v>47265</v>
      </c>
      <c r="G2849" s="36">
        <v>3.02</v>
      </c>
      <c r="H2849" s="36">
        <v>0</v>
      </c>
      <c r="I2849" s="36">
        <v>1.51</v>
      </c>
    </row>
    <row r="2850" spans="5:9">
      <c r="E2850" s="35">
        <v>47188</v>
      </c>
      <c r="F2850" s="35">
        <v>47265</v>
      </c>
      <c r="G2850" s="36">
        <v>3.02</v>
      </c>
      <c r="H2850" s="36">
        <v>0</v>
      </c>
      <c r="I2850" s="36">
        <v>1.51</v>
      </c>
    </row>
    <row r="2851" spans="5:9">
      <c r="E2851" s="35">
        <v>47189</v>
      </c>
      <c r="F2851" s="35">
        <v>47265</v>
      </c>
      <c r="G2851" s="36">
        <v>3.02</v>
      </c>
      <c r="H2851" s="36">
        <v>0</v>
      </c>
      <c r="I2851" s="36">
        <v>1.51</v>
      </c>
    </row>
    <row r="2852" spans="5:9">
      <c r="E2852" s="35">
        <v>47190</v>
      </c>
      <c r="F2852" s="35">
        <v>47265</v>
      </c>
      <c r="G2852" s="36">
        <v>3.02</v>
      </c>
      <c r="H2852" s="36">
        <v>0</v>
      </c>
      <c r="I2852" s="36">
        <v>1.51</v>
      </c>
    </row>
    <row r="2853" spans="5:9">
      <c r="E2853" s="35">
        <v>47191</v>
      </c>
      <c r="F2853" s="35">
        <v>47265</v>
      </c>
      <c r="G2853" s="36">
        <v>3.02</v>
      </c>
      <c r="H2853" s="36">
        <v>0</v>
      </c>
      <c r="I2853" s="36">
        <v>1.51</v>
      </c>
    </row>
    <row r="2854" spans="5:9">
      <c r="E2854" s="35">
        <v>47192</v>
      </c>
      <c r="F2854" s="35">
        <v>47265</v>
      </c>
      <c r="G2854" s="36">
        <v>3.02</v>
      </c>
      <c r="H2854" s="36">
        <v>0</v>
      </c>
      <c r="I2854" s="36">
        <v>1.51</v>
      </c>
    </row>
    <row r="2855" spans="5:9">
      <c r="E2855" s="35">
        <v>47193</v>
      </c>
      <c r="F2855" s="35">
        <v>47265</v>
      </c>
      <c r="G2855" s="36">
        <v>3.02</v>
      </c>
      <c r="H2855" s="36">
        <v>0</v>
      </c>
      <c r="I2855" s="36">
        <v>1.51</v>
      </c>
    </row>
    <row r="2856" spans="5:9">
      <c r="E2856" s="35">
        <v>47194</v>
      </c>
      <c r="F2856" s="35">
        <v>47265</v>
      </c>
      <c r="G2856" s="36">
        <v>3.02</v>
      </c>
      <c r="H2856" s="36">
        <v>0</v>
      </c>
      <c r="I2856" s="36">
        <v>1.51</v>
      </c>
    </row>
    <row r="2857" spans="5:9">
      <c r="E2857" s="35">
        <v>47195</v>
      </c>
      <c r="F2857" s="35">
        <v>47265</v>
      </c>
      <c r="G2857" s="36">
        <v>3.02</v>
      </c>
      <c r="H2857" s="36">
        <v>0</v>
      </c>
      <c r="I2857" s="36">
        <v>1.51</v>
      </c>
    </row>
    <row r="2858" spans="5:9">
      <c r="E2858" s="35">
        <v>47196</v>
      </c>
      <c r="F2858" s="35">
        <v>47265</v>
      </c>
      <c r="G2858" s="36">
        <v>3.02</v>
      </c>
      <c r="H2858" s="36">
        <v>0</v>
      </c>
      <c r="I2858" s="36">
        <v>1.51</v>
      </c>
    </row>
    <row r="2859" spans="5:9">
      <c r="E2859" s="35">
        <v>47197</v>
      </c>
      <c r="F2859" s="35">
        <v>47265</v>
      </c>
      <c r="G2859" s="36">
        <v>3.02</v>
      </c>
      <c r="H2859" s="36">
        <v>0</v>
      </c>
      <c r="I2859" s="36">
        <v>1.51</v>
      </c>
    </row>
    <row r="2860" spans="5:9">
      <c r="E2860" s="35">
        <v>47198</v>
      </c>
      <c r="F2860" s="35">
        <v>47265</v>
      </c>
      <c r="G2860" s="36">
        <v>3.02</v>
      </c>
      <c r="H2860" s="36">
        <v>0</v>
      </c>
      <c r="I2860" s="36">
        <v>1.51</v>
      </c>
    </row>
    <row r="2861" spans="5:9">
      <c r="E2861" s="35">
        <v>47199</v>
      </c>
      <c r="F2861" s="35">
        <v>47265</v>
      </c>
      <c r="G2861" s="36">
        <v>3.02</v>
      </c>
      <c r="H2861" s="36">
        <v>0</v>
      </c>
      <c r="I2861" s="36">
        <v>1.51</v>
      </c>
    </row>
    <row r="2862" spans="5:9">
      <c r="E2862" s="35">
        <v>47200</v>
      </c>
      <c r="F2862" s="35">
        <v>47265</v>
      </c>
      <c r="G2862" s="36">
        <v>3.02</v>
      </c>
      <c r="H2862" s="36">
        <v>0</v>
      </c>
      <c r="I2862" s="36">
        <v>1.51</v>
      </c>
    </row>
    <row r="2863" spans="5:9">
      <c r="E2863" s="35">
        <v>47201</v>
      </c>
      <c r="F2863" s="35">
        <v>47265</v>
      </c>
      <c r="G2863" s="36">
        <v>3.02</v>
      </c>
      <c r="H2863" s="36">
        <v>0</v>
      </c>
      <c r="I2863" s="36">
        <v>1.51</v>
      </c>
    </row>
    <row r="2864" spans="5:9">
      <c r="E2864" s="35">
        <v>47202</v>
      </c>
      <c r="F2864" s="35">
        <v>47265</v>
      </c>
      <c r="G2864" s="36">
        <v>3.02</v>
      </c>
      <c r="H2864" s="36">
        <v>0</v>
      </c>
      <c r="I2864" s="36">
        <v>1.51</v>
      </c>
    </row>
    <row r="2865" spans="5:9">
      <c r="E2865" s="35">
        <v>47203</v>
      </c>
      <c r="F2865" s="35">
        <v>47265</v>
      </c>
      <c r="G2865" s="36">
        <v>3.02</v>
      </c>
      <c r="H2865" s="36">
        <v>0</v>
      </c>
      <c r="I2865" s="36">
        <v>1.51</v>
      </c>
    </row>
    <row r="2866" spans="5:9">
      <c r="E2866" s="35">
        <v>47204</v>
      </c>
      <c r="F2866" s="35">
        <v>47265</v>
      </c>
      <c r="G2866" s="36">
        <v>3.02</v>
      </c>
      <c r="H2866" s="36">
        <v>0</v>
      </c>
      <c r="I2866" s="36">
        <v>1.51</v>
      </c>
    </row>
    <row r="2867" spans="5:9">
      <c r="E2867" s="35">
        <v>47205</v>
      </c>
      <c r="F2867" s="35">
        <v>47265</v>
      </c>
      <c r="G2867" s="36">
        <v>3.02</v>
      </c>
      <c r="H2867" s="36">
        <v>0</v>
      </c>
      <c r="I2867" s="36">
        <v>1.51</v>
      </c>
    </row>
    <row r="2868" spans="5:9">
      <c r="E2868" s="35">
        <v>47206</v>
      </c>
      <c r="F2868" s="35">
        <v>47265</v>
      </c>
      <c r="G2868" s="36">
        <v>3.02</v>
      </c>
      <c r="H2868" s="36">
        <v>0</v>
      </c>
      <c r="I2868" s="36">
        <v>1.51</v>
      </c>
    </row>
    <row r="2869" spans="5:9">
      <c r="E2869" s="35">
        <v>47207</v>
      </c>
      <c r="F2869" s="35">
        <v>47265</v>
      </c>
      <c r="G2869" s="36">
        <v>3.02</v>
      </c>
      <c r="H2869" s="36">
        <v>0</v>
      </c>
      <c r="I2869" s="36">
        <v>1.51</v>
      </c>
    </row>
    <row r="2870" spans="5:9">
      <c r="E2870" s="35">
        <v>47208</v>
      </c>
      <c r="F2870" s="35">
        <v>47265</v>
      </c>
      <c r="G2870" s="36">
        <v>3.02</v>
      </c>
      <c r="H2870" s="36">
        <v>0</v>
      </c>
      <c r="I2870" s="36">
        <v>1.51</v>
      </c>
    </row>
    <row r="2871" spans="5:9">
      <c r="E2871" s="35">
        <v>47209</v>
      </c>
      <c r="F2871" s="35">
        <v>47265</v>
      </c>
      <c r="G2871" s="36">
        <v>3.02</v>
      </c>
      <c r="H2871" s="36">
        <v>0</v>
      </c>
      <c r="I2871" s="36">
        <v>1.51</v>
      </c>
    </row>
    <row r="2872" spans="5:9">
      <c r="E2872" s="35">
        <v>47210</v>
      </c>
      <c r="F2872" s="35">
        <v>47265</v>
      </c>
      <c r="G2872" s="36">
        <v>3.02</v>
      </c>
      <c r="H2872" s="36">
        <v>0</v>
      </c>
      <c r="I2872" s="36">
        <v>1.51</v>
      </c>
    </row>
    <row r="2873" spans="5:9">
      <c r="E2873" s="35">
        <v>47211</v>
      </c>
      <c r="F2873" s="35">
        <v>47265</v>
      </c>
      <c r="G2873" s="36">
        <v>3.02</v>
      </c>
      <c r="H2873" s="36">
        <v>0</v>
      </c>
      <c r="I2873" s="36">
        <v>1.51</v>
      </c>
    </row>
    <row r="2874" spans="5:9">
      <c r="E2874" s="35">
        <v>47212</v>
      </c>
      <c r="F2874" s="35">
        <v>47265</v>
      </c>
      <c r="G2874" s="36">
        <v>3.02</v>
      </c>
      <c r="H2874" s="36">
        <v>0</v>
      </c>
      <c r="I2874" s="36">
        <v>1.51</v>
      </c>
    </row>
    <row r="2875" spans="5:9">
      <c r="E2875" s="35">
        <v>47213</v>
      </c>
      <c r="F2875" s="35">
        <v>47265</v>
      </c>
      <c r="G2875" s="36">
        <v>3.02</v>
      </c>
      <c r="H2875" s="36">
        <v>0</v>
      </c>
      <c r="I2875" s="36">
        <v>1.51</v>
      </c>
    </row>
    <row r="2876" spans="5:9">
      <c r="E2876" s="35">
        <v>47214</v>
      </c>
      <c r="F2876" s="35">
        <v>47265</v>
      </c>
      <c r="G2876" s="36">
        <v>3.02</v>
      </c>
      <c r="H2876" s="36">
        <v>0</v>
      </c>
      <c r="I2876" s="36">
        <v>1.51</v>
      </c>
    </row>
    <row r="2877" spans="5:9">
      <c r="E2877" s="35">
        <v>47215</v>
      </c>
      <c r="F2877" s="35">
        <v>47265</v>
      </c>
      <c r="G2877" s="36">
        <v>3.02</v>
      </c>
      <c r="H2877" s="36">
        <v>0</v>
      </c>
      <c r="I2877" s="36">
        <v>1.51</v>
      </c>
    </row>
    <row r="2878" spans="5:9">
      <c r="E2878" s="35">
        <v>47216</v>
      </c>
      <c r="F2878" s="35">
        <v>47265</v>
      </c>
      <c r="G2878" s="36">
        <v>3.02</v>
      </c>
      <c r="H2878" s="36">
        <v>0</v>
      </c>
      <c r="I2878" s="36">
        <v>1.51</v>
      </c>
    </row>
    <row r="2879" spans="5:9">
      <c r="E2879" s="35">
        <v>47217</v>
      </c>
      <c r="F2879" s="35">
        <v>47265</v>
      </c>
      <c r="G2879" s="36">
        <v>3.02</v>
      </c>
      <c r="H2879" s="36">
        <v>0</v>
      </c>
      <c r="I2879" s="36">
        <v>1.51</v>
      </c>
    </row>
    <row r="2880" spans="5:9">
      <c r="E2880" s="35">
        <v>47218</v>
      </c>
      <c r="F2880" s="35">
        <v>47265</v>
      </c>
      <c r="G2880" s="36">
        <v>3.02</v>
      </c>
      <c r="H2880" s="36">
        <v>0</v>
      </c>
      <c r="I2880" s="36">
        <v>1.51</v>
      </c>
    </row>
    <row r="2881" spans="5:9">
      <c r="E2881" s="35">
        <v>47219</v>
      </c>
      <c r="F2881" s="35">
        <v>47265</v>
      </c>
      <c r="G2881" s="36">
        <v>3.02</v>
      </c>
      <c r="H2881" s="36">
        <v>0</v>
      </c>
      <c r="I2881" s="36">
        <v>1.51</v>
      </c>
    </row>
    <row r="2882" spans="5:9">
      <c r="E2882" s="35">
        <v>47220</v>
      </c>
      <c r="F2882" s="35">
        <v>47265</v>
      </c>
      <c r="G2882" s="36">
        <v>3.02</v>
      </c>
      <c r="H2882" s="36">
        <v>0</v>
      </c>
      <c r="I2882" s="36">
        <v>1.51</v>
      </c>
    </row>
    <row r="2883" spans="5:9">
      <c r="E2883" s="35">
        <v>47221</v>
      </c>
      <c r="F2883" s="35">
        <v>47265</v>
      </c>
      <c r="G2883" s="36">
        <v>3.02</v>
      </c>
      <c r="H2883" s="36">
        <v>0</v>
      </c>
      <c r="I2883" s="36">
        <v>1.51</v>
      </c>
    </row>
    <row r="2884" spans="5:9">
      <c r="E2884" s="35">
        <v>47222</v>
      </c>
      <c r="F2884" s="35">
        <v>47265</v>
      </c>
      <c r="G2884" s="36">
        <v>3.02</v>
      </c>
      <c r="H2884" s="36">
        <v>0</v>
      </c>
      <c r="I2884" s="36">
        <v>1.51</v>
      </c>
    </row>
    <row r="2885" spans="5:9">
      <c r="E2885" s="35">
        <v>47223</v>
      </c>
      <c r="F2885" s="35">
        <v>47265</v>
      </c>
      <c r="G2885" s="36">
        <v>3.02</v>
      </c>
      <c r="H2885" s="36">
        <v>0</v>
      </c>
      <c r="I2885" s="36">
        <v>1.51</v>
      </c>
    </row>
    <row r="2886" spans="5:9">
      <c r="E2886" s="35">
        <v>47224</v>
      </c>
      <c r="F2886" s="35">
        <v>47265</v>
      </c>
      <c r="G2886" s="36">
        <v>3.02</v>
      </c>
      <c r="H2886" s="36">
        <v>0</v>
      </c>
      <c r="I2886" s="36">
        <v>1.51</v>
      </c>
    </row>
    <row r="2887" spans="5:9">
      <c r="E2887" s="35">
        <v>47225</v>
      </c>
      <c r="F2887" s="35">
        <v>47265</v>
      </c>
      <c r="G2887" s="36">
        <v>3.02</v>
      </c>
      <c r="H2887" s="36">
        <v>0</v>
      </c>
      <c r="I2887" s="36">
        <v>1.51</v>
      </c>
    </row>
    <row r="2888" spans="5:9">
      <c r="E2888" s="35">
        <v>47226</v>
      </c>
      <c r="F2888" s="35">
        <v>47265</v>
      </c>
      <c r="G2888" s="36">
        <v>3.02</v>
      </c>
      <c r="H2888" s="36">
        <v>0</v>
      </c>
      <c r="I2888" s="36">
        <v>1.51</v>
      </c>
    </row>
    <row r="2889" spans="5:9">
      <c r="E2889" s="35">
        <v>47227</v>
      </c>
      <c r="F2889" s="35">
        <v>47265</v>
      </c>
      <c r="G2889" s="36">
        <v>3.02</v>
      </c>
      <c r="H2889" s="36">
        <v>0</v>
      </c>
      <c r="I2889" s="36">
        <v>1.51</v>
      </c>
    </row>
    <row r="2890" spans="5:9">
      <c r="E2890" s="35">
        <v>47228</v>
      </c>
      <c r="F2890" s="35">
        <v>47265</v>
      </c>
      <c r="G2890" s="36">
        <v>3.02</v>
      </c>
      <c r="H2890" s="36">
        <v>0</v>
      </c>
      <c r="I2890" s="36">
        <v>1.51</v>
      </c>
    </row>
    <row r="2891" spans="5:9">
      <c r="E2891" s="35">
        <v>47229</v>
      </c>
      <c r="F2891" s="35">
        <v>47265</v>
      </c>
      <c r="G2891" s="36">
        <v>3.02</v>
      </c>
      <c r="H2891" s="36">
        <v>0</v>
      </c>
      <c r="I2891" s="36">
        <v>1.51</v>
      </c>
    </row>
    <row r="2892" spans="5:9">
      <c r="E2892" s="35">
        <v>47230</v>
      </c>
      <c r="F2892" s="35">
        <v>47265</v>
      </c>
      <c r="G2892" s="36">
        <v>3.02</v>
      </c>
      <c r="H2892" s="36">
        <v>0</v>
      </c>
      <c r="I2892" s="36">
        <v>1.51</v>
      </c>
    </row>
    <row r="2893" spans="5:9">
      <c r="E2893" s="35">
        <v>47231</v>
      </c>
      <c r="F2893" s="35">
        <v>47265</v>
      </c>
      <c r="G2893" s="36">
        <v>3.02</v>
      </c>
      <c r="H2893" s="36">
        <v>0</v>
      </c>
      <c r="I2893" s="36">
        <v>1.51</v>
      </c>
    </row>
    <row r="2894" spans="5:9">
      <c r="E2894" s="35">
        <v>47232</v>
      </c>
      <c r="F2894" s="35">
        <v>47265</v>
      </c>
      <c r="G2894" s="36">
        <v>3.02</v>
      </c>
      <c r="H2894" s="36">
        <v>0</v>
      </c>
      <c r="I2894" s="36">
        <v>1.51</v>
      </c>
    </row>
    <row r="2895" spans="5:9">
      <c r="E2895" s="35">
        <v>47233</v>
      </c>
      <c r="F2895" s="35">
        <v>47265</v>
      </c>
      <c r="G2895" s="36">
        <v>3.02</v>
      </c>
      <c r="H2895" s="36">
        <v>0</v>
      </c>
      <c r="I2895" s="36">
        <v>1.51</v>
      </c>
    </row>
    <row r="2896" spans="5:9">
      <c r="E2896" s="35">
        <v>47234</v>
      </c>
      <c r="F2896" s="35">
        <v>47265</v>
      </c>
      <c r="G2896" s="36">
        <v>3.02</v>
      </c>
      <c r="H2896" s="36">
        <v>0</v>
      </c>
      <c r="I2896" s="36">
        <v>1.51</v>
      </c>
    </row>
    <row r="2897" spans="5:9">
      <c r="E2897" s="35">
        <v>47235</v>
      </c>
      <c r="F2897" s="35">
        <v>47265</v>
      </c>
      <c r="G2897" s="36">
        <v>3.02</v>
      </c>
      <c r="H2897" s="36">
        <v>0</v>
      </c>
      <c r="I2897" s="36">
        <v>1.51</v>
      </c>
    </row>
    <row r="2898" spans="5:9">
      <c r="E2898" s="35">
        <v>47236</v>
      </c>
      <c r="F2898" s="35">
        <v>47265</v>
      </c>
      <c r="G2898" s="36">
        <v>3.02</v>
      </c>
      <c r="H2898" s="36">
        <v>0</v>
      </c>
      <c r="I2898" s="36">
        <v>1.51</v>
      </c>
    </row>
    <row r="2899" spans="5:9">
      <c r="E2899" s="35">
        <v>47237</v>
      </c>
      <c r="F2899" s="35">
        <v>47265</v>
      </c>
      <c r="G2899" s="36">
        <v>3.02</v>
      </c>
      <c r="H2899" s="36">
        <v>0</v>
      </c>
      <c r="I2899" s="36">
        <v>1.51</v>
      </c>
    </row>
    <row r="2900" spans="5:9">
      <c r="E2900" s="35">
        <v>47238</v>
      </c>
      <c r="F2900" s="35">
        <v>47265</v>
      </c>
      <c r="G2900" s="36">
        <v>3.02</v>
      </c>
      <c r="H2900" s="36">
        <v>0</v>
      </c>
      <c r="I2900" s="36">
        <v>1.51</v>
      </c>
    </row>
    <row r="2901" spans="5:9">
      <c r="E2901" s="35">
        <v>47239</v>
      </c>
      <c r="F2901" s="35">
        <v>47265</v>
      </c>
      <c r="G2901" s="36">
        <v>3.02</v>
      </c>
      <c r="H2901" s="36">
        <v>0</v>
      </c>
      <c r="I2901" s="36">
        <v>1.51</v>
      </c>
    </row>
    <row r="2902" spans="5:9">
      <c r="E2902" s="35">
        <v>47240</v>
      </c>
      <c r="F2902" s="35">
        <v>47265</v>
      </c>
      <c r="G2902" s="36">
        <v>3.02</v>
      </c>
      <c r="H2902" s="36">
        <v>0</v>
      </c>
      <c r="I2902" s="36">
        <v>1.51</v>
      </c>
    </row>
    <row r="2903" spans="5:9">
      <c r="E2903" s="35">
        <v>47241</v>
      </c>
      <c r="F2903" s="35">
        <v>47265</v>
      </c>
      <c r="G2903" s="36">
        <v>3.02</v>
      </c>
      <c r="H2903" s="36">
        <v>0</v>
      </c>
      <c r="I2903" s="36">
        <v>1.51</v>
      </c>
    </row>
    <row r="2904" spans="5:9">
      <c r="E2904" s="35">
        <v>47242</v>
      </c>
      <c r="F2904" s="35">
        <v>47265</v>
      </c>
      <c r="G2904" s="36">
        <v>3.02</v>
      </c>
      <c r="H2904" s="36">
        <v>0</v>
      </c>
      <c r="I2904" s="36">
        <v>1.51</v>
      </c>
    </row>
    <row r="2905" spans="5:9">
      <c r="E2905" s="35">
        <v>47243</v>
      </c>
      <c r="F2905" s="35">
        <v>47265</v>
      </c>
      <c r="G2905" s="36">
        <v>3.02</v>
      </c>
      <c r="H2905" s="36">
        <v>0</v>
      </c>
      <c r="I2905" s="36">
        <v>1.51</v>
      </c>
    </row>
    <row r="2906" spans="5:9">
      <c r="E2906" s="35">
        <v>47244</v>
      </c>
      <c r="F2906" s="35">
        <v>47265</v>
      </c>
      <c r="G2906" s="36">
        <v>3.02</v>
      </c>
      <c r="H2906" s="36">
        <v>0</v>
      </c>
      <c r="I2906" s="36">
        <v>1.51</v>
      </c>
    </row>
    <row r="2907" spans="5:9">
      <c r="E2907" s="35">
        <v>47245</v>
      </c>
      <c r="F2907" s="35">
        <v>47265</v>
      </c>
      <c r="G2907" s="36">
        <v>3.02</v>
      </c>
      <c r="H2907" s="36">
        <v>0</v>
      </c>
      <c r="I2907" s="36">
        <v>1.51</v>
      </c>
    </row>
    <row r="2908" spans="5:9">
      <c r="E2908" s="35">
        <v>47246</v>
      </c>
      <c r="F2908" s="35">
        <v>47265</v>
      </c>
      <c r="G2908" s="36">
        <v>3.02</v>
      </c>
      <c r="H2908" s="36">
        <v>0</v>
      </c>
      <c r="I2908" s="36">
        <v>1.51</v>
      </c>
    </row>
    <row r="2909" spans="5:9">
      <c r="E2909" s="35">
        <v>47247</v>
      </c>
      <c r="F2909" s="35">
        <v>47265</v>
      </c>
      <c r="G2909" s="36">
        <v>3.02</v>
      </c>
      <c r="H2909" s="36">
        <v>0</v>
      </c>
      <c r="I2909" s="36">
        <v>1.51</v>
      </c>
    </row>
    <row r="2910" spans="5:9">
      <c r="E2910" s="35">
        <v>47248</v>
      </c>
      <c r="F2910" s="35">
        <v>47265</v>
      </c>
      <c r="G2910" s="36">
        <v>3.02</v>
      </c>
      <c r="H2910" s="36">
        <v>0</v>
      </c>
      <c r="I2910" s="36">
        <v>1.51</v>
      </c>
    </row>
    <row r="2911" spans="5:9">
      <c r="E2911" s="35">
        <v>47249</v>
      </c>
      <c r="F2911" s="35">
        <v>47265</v>
      </c>
      <c r="G2911" s="36">
        <v>3.02</v>
      </c>
      <c r="H2911" s="36">
        <v>0</v>
      </c>
      <c r="I2911" s="36">
        <v>1.51</v>
      </c>
    </row>
    <row r="2912" spans="5:9">
      <c r="E2912" s="35">
        <v>47250</v>
      </c>
      <c r="F2912" s="35">
        <v>47265</v>
      </c>
      <c r="G2912" s="36">
        <v>3.02</v>
      </c>
      <c r="H2912" s="36">
        <v>0</v>
      </c>
      <c r="I2912" s="36">
        <v>1.51</v>
      </c>
    </row>
    <row r="2913" spans="5:9">
      <c r="E2913" s="35">
        <v>47251</v>
      </c>
      <c r="F2913" s="35">
        <v>47265</v>
      </c>
      <c r="G2913" s="36">
        <v>3.02</v>
      </c>
      <c r="H2913" s="36">
        <v>0</v>
      </c>
      <c r="I2913" s="36">
        <v>1.51</v>
      </c>
    </row>
    <row r="2914" spans="5:9">
      <c r="E2914" s="35">
        <v>47252</v>
      </c>
      <c r="F2914" s="35">
        <v>47265</v>
      </c>
      <c r="G2914" s="36">
        <v>3.02</v>
      </c>
      <c r="H2914" s="36">
        <v>0</v>
      </c>
      <c r="I2914" s="36">
        <v>1.51</v>
      </c>
    </row>
    <row r="2915" spans="5:9">
      <c r="E2915" s="35">
        <v>47253</v>
      </c>
      <c r="F2915" s="35">
        <v>47265</v>
      </c>
      <c r="G2915" s="36">
        <v>3.02</v>
      </c>
      <c r="H2915" s="36">
        <v>0</v>
      </c>
      <c r="I2915" s="36">
        <v>1.51</v>
      </c>
    </row>
    <row r="2916" spans="5:9">
      <c r="E2916" s="35">
        <v>47254</v>
      </c>
      <c r="F2916" s="35">
        <v>47265</v>
      </c>
      <c r="G2916" s="36">
        <v>3.02</v>
      </c>
      <c r="H2916" s="36">
        <v>0</v>
      </c>
      <c r="I2916" s="36">
        <v>1.51</v>
      </c>
    </row>
    <row r="2917" spans="5:9">
      <c r="E2917" s="35">
        <v>47255</v>
      </c>
      <c r="F2917" s="35">
        <v>47265</v>
      </c>
      <c r="G2917" s="36">
        <v>3.02</v>
      </c>
      <c r="H2917" s="36">
        <v>0</v>
      </c>
      <c r="I2917" s="36">
        <v>1.51</v>
      </c>
    </row>
    <row r="2918" spans="5:9">
      <c r="E2918" s="35">
        <v>47256</v>
      </c>
      <c r="F2918" s="35">
        <v>47265</v>
      </c>
      <c r="G2918" s="36">
        <v>3.02</v>
      </c>
      <c r="H2918" s="36">
        <v>0</v>
      </c>
      <c r="I2918" s="36">
        <v>1.51</v>
      </c>
    </row>
    <row r="2919" spans="5:9">
      <c r="E2919" s="35">
        <v>47257</v>
      </c>
      <c r="F2919" s="35">
        <v>47265</v>
      </c>
      <c r="G2919" s="36">
        <v>3.02</v>
      </c>
      <c r="H2919" s="36">
        <v>0</v>
      </c>
      <c r="I2919" s="36">
        <v>1.51</v>
      </c>
    </row>
    <row r="2920" spans="5:9">
      <c r="E2920" s="35">
        <v>47258</v>
      </c>
      <c r="F2920" s="35">
        <v>47265</v>
      </c>
      <c r="G2920" s="36">
        <v>3.02</v>
      </c>
      <c r="H2920" s="36">
        <v>0</v>
      </c>
      <c r="I2920" s="36">
        <v>1.51</v>
      </c>
    </row>
    <row r="2921" spans="5:9">
      <c r="E2921" s="35">
        <v>47259</v>
      </c>
      <c r="F2921" s="35">
        <v>47265</v>
      </c>
      <c r="G2921" s="36">
        <v>3.02</v>
      </c>
      <c r="H2921" s="36">
        <v>0</v>
      </c>
      <c r="I2921" s="36">
        <v>1.51</v>
      </c>
    </row>
    <row r="2922" spans="5:9">
      <c r="E2922" s="35">
        <v>47260</v>
      </c>
      <c r="F2922" s="35">
        <v>47265</v>
      </c>
      <c r="G2922" s="36">
        <v>3.02</v>
      </c>
      <c r="H2922" s="36">
        <v>0</v>
      </c>
      <c r="I2922" s="36">
        <v>1.51</v>
      </c>
    </row>
    <row r="2923" spans="5:9">
      <c r="E2923" s="35">
        <v>47261</v>
      </c>
      <c r="F2923" s="35">
        <v>47265</v>
      </c>
      <c r="G2923" s="36">
        <v>3.02</v>
      </c>
      <c r="H2923" s="36">
        <v>0</v>
      </c>
      <c r="I2923" s="36">
        <v>1.51</v>
      </c>
    </row>
    <row r="2924" spans="5:9">
      <c r="E2924" s="35">
        <v>47262</v>
      </c>
      <c r="F2924" s="35">
        <v>47265</v>
      </c>
      <c r="G2924" s="36">
        <v>3.02</v>
      </c>
      <c r="H2924" s="36">
        <v>0</v>
      </c>
      <c r="I2924" s="36">
        <v>1.51</v>
      </c>
    </row>
    <row r="2925" spans="5:9">
      <c r="E2925" s="35">
        <v>47263</v>
      </c>
      <c r="F2925" s="35">
        <v>47265</v>
      </c>
      <c r="G2925" s="36">
        <v>3.02</v>
      </c>
      <c r="H2925" s="36">
        <v>0</v>
      </c>
      <c r="I2925" s="36">
        <v>1.51</v>
      </c>
    </row>
    <row r="2926" spans="5:9">
      <c r="E2926" s="35">
        <v>47264</v>
      </c>
      <c r="F2926" s="35">
        <v>47265</v>
      </c>
      <c r="G2926" s="36">
        <v>3.02</v>
      </c>
      <c r="H2926" s="36">
        <v>0</v>
      </c>
      <c r="I2926" s="36">
        <v>1.51</v>
      </c>
    </row>
    <row r="2927" spans="5:9">
      <c r="E2927" s="35">
        <v>47265</v>
      </c>
      <c r="F2927" s="35">
        <v>47449</v>
      </c>
      <c r="G2927" s="36">
        <v>3.02</v>
      </c>
      <c r="H2927" s="36">
        <v>0</v>
      </c>
      <c r="I2927" s="36">
        <v>1.51</v>
      </c>
    </row>
    <row r="2928" spans="5:9">
      <c r="E2928" s="35">
        <v>47266</v>
      </c>
      <c r="F2928" s="35">
        <v>47449</v>
      </c>
      <c r="G2928" s="36">
        <v>3.02</v>
      </c>
      <c r="H2928" s="36">
        <v>0</v>
      </c>
      <c r="I2928" s="36">
        <v>1.51</v>
      </c>
    </row>
    <row r="2929" spans="5:9">
      <c r="E2929" s="35">
        <v>47267</v>
      </c>
      <c r="F2929" s="35">
        <v>47449</v>
      </c>
      <c r="G2929" s="36">
        <v>3.02</v>
      </c>
      <c r="H2929" s="36">
        <v>0</v>
      </c>
      <c r="I2929" s="36">
        <v>1.51</v>
      </c>
    </row>
    <row r="2930" spans="5:9">
      <c r="E2930" s="35">
        <v>47268</v>
      </c>
      <c r="F2930" s="35">
        <v>47449</v>
      </c>
      <c r="G2930" s="36">
        <v>3.02</v>
      </c>
      <c r="H2930" s="36">
        <v>0</v>
      </c>
      <c r="I2930" s="36">
        <v>1.51</v>
      </c>
    </row>
    <row r="2931" spans="5:9">
      <c r="E2931" s="35">
        <v>47269</v>
      </c>
      <c r="F2931" s="35">
        <v>47449</v>
      </c>
      <c r="G2931" s="36">
        <v>3.02</v>
      </c>
      <c r="H2931" s="36">
        <v>0</v>
      </c>
      <c r="I2931" s="36">
        <v>1.51</v>
      </c>
    </row>
    <row r="2932" spans="5:9">
      <c r="E2932" s="35">
        <v>47270</v>
      </c>
      <c r="F2932" s="35">
        <v>47449</v>
      </c>
      <c r="G2932" s="36">
        <v>3.02</v>
      </c>
      <c r="H2932" s="36">
        <v>0</v>
      </c>
      <c r="I2932" s="36">
        <v>1.51</v>
      </c>
    </row>
    <row r="2933" spans="5:9">
      <c r="E2933" s="35">
        <v>47271</v>
      </c>
      <c r="F2933" s="35">
        <v>47449</v>
      </c>
      <c r="G2933" s="36">
        <v>3.02</v>
      </c>
      <c r="H2933" s="36">
        <v>0</v>
      </c>
      <c r="I2933" s="36">
        <v>1.51</v>
      </c>
    </row>
    <row r="2934" spans="5:9">
      <c r="E2934" s="35">
        <v>47272</v>
      </c>
      <c r="F2934" s="35">
        <v>47449</v>
      </c>
      <c r="G2934" s="36">
        <v>3.02</v>
      </c>
      <c r="H2934" s="36">
        <v>0</v>
      </c>
      <c r="I2934" s="36">
        <v>1.51</v>
      </c>
    </row>
    <row r="2935" spans="5:9">
      <c r="E2935" s="35">
        <v>47273</v>
      </c>
      <c r="F2935" s="35">
        <v>47449</v>
      </c>
      <c r="G2935" s="36">
        <v>3.02</v>
      </c>
      <c r="H2935" s="36">
        <v>0</v>
      </c>
      <c r="I2935" s="36">
        <v>1.51</v>
      </c>
    </row>
    <row r="2936" spans="5:9">
      <c r="E2936" s="35">
        <v>47274</v>
      </c>
      <c r="F2936" s="35">
        <v>47449</v>
      </c>
      <c r="G2936" s="36">
        <v>3.02</v>
      </c>
      <c r="H2936" s="36">
        <v>0</v>
      </c>
      <c r="I2936" s="36">
        <v>1.51</v>
      </c>
    </row>
    <row r="2937" spans="5:9">
      <c r="E2937" s="35">
        <v>47275</v>
      </c>
      <c r="F2937" s="35">
        <v>47449</v>
      </c>
      <c r="G2937" s="36">
        <v>3.02</v>
      </c>
      <c r="H2937" s="36">
        <v>0</v>
      </c>
      <c r="I2937" s="36">
        <v>1.51</v>
      </c>
    </row>
    <row r="2938" spans="5:9">
      <c r="E2938" s="35">
        <v>47276</v>
      </c>
      <c r="F2938" s="35">
        <v>47449</v>
      </c>
      <c r="G2938" s="36">
        <v>3.02</v>
      </c>
      <c r="H2938" s="36">
        <v>0</v>
      </c>
      <c r="I2938" s="36">
        <v>1.51</v>
      </c>
    </row>
    <row r="2939" spans="5:9">
      <c r="E2939" s="35">
        <v>47277</v>
      </c>
      <c r="F2939" s="35">
        <v>47449</v>
      </c>
      <c r="G2939" s="36">
        <v>3.02</v>
      </c>
      <c r="H2939" s="36">
        <v>0</v>
      </c>
      <c r="I2939" s="36">
        <v>1.51</v>
      </c>
    </row>
    <row r="2940" spans="5:9">
      <c r="E2940" s="35">
        <v>47278</v>
      </c>
      <c r="F2940" s="35">
        <v>47449</v>
      </c>
      <c r="G2940" s="36">
        <v>3.02</v>
      </c>
      <c r="H2940" s="36">
        <v>0</v>
      </c>
      <c r="I2940" s="36">
        <v>1.51</v>
      </c>
    </row>
    <row r="2941" spans="5:9">
      <c r="E2941" s="35">
        <v>47279</v>
      </c>
      <c r="F2941" s="35">
        <v>47449</v>
      </c>
      <c r="G2941" s="36">
        <v>3.02</v>
      </c>
      <c r="H2941" s="36">
        <v>0</v>
      </c>
      <c r="I2941" s="36">
        <v>1.51</v>
      </c>
    </row>
    <row r="2942" spans="5:9">
      <c r="E2942" s="35">
        <v>47280</v>
      </c>
      <c r="F2942" s="35">
        <v>47449</v>
      </c>
      <c r="G2942" s="36">
        <v>3.02</v>
      </c>
      <c r="H2942" s="36">
        <v>0</v>
      </c>
      <c r="I2942" s="36">
        <v>1.51</v>
      </c>
    </row>
    <row r="2943" spans="5:9">
      <c r="E2943" s="35">
        <v>47281</v>
      </c>
      <c r="F2943" s="35">
        <v>47449</v>
      </c>
      <c r="G2943" s="36">
        <v>3.02</v>
      </c>
      <c r="H2943" s="36">
        <v>0</v>
      </c>
      <c r="I2943" s="36">
        <v>1.51</v>
      </c>
    </row>
    <row r="2944" spans="5:9">
      <c r="E2944" s="35">
        <v>47282</v>
      </c>
      <c r="F2944" s="35">
        <v>47449</v>
      </c>
      <c r="G2944" s="36">
        <v>3.02</v>
      </c>
      <c r="H2944" s="36">
        <v>0</v>
      </c>
      <c r="I2944" s="36">
        <v>1.51</v>
      </c>
    </row>
    <row r="2945" spans="5:9">
      <c r="E2945" s="35">
        <v>47283</v>
      </c>
      <c r="F2945" s="35">
        <v>47449</v>
      </c>
      <c r="G2945" s="36">
        <v>3.02</v>
      </c>
      <c r="H2945" s="36">
        <v>0</v>
      </c>
      <c r="I2945" s="36">
        <v>1.51</v>
      </c>
    </row>
    <row r="2946" spans="5:9">
      <c r="E2946" s="35">
        <v>47284</v>
      </c>
      <c r="F2946" s="35">
        <v>47449</v>
      </c>
      <c r="G2946" s="36">
        <v>3.02</v>
      </c>
      <c r="H2946" s="36">
        <v>0</v>
      </c>
      <c r="I2946" s="36">
        <v>1.51</v>
      </c>
    </row>
    <row r="2947" spans="5:9">
      <c r="E2947" s="35">
        <v>47285</v>
      </c>
      <c r="F2947" s="35">
        <v>47449</v>
      </c>
      <c r="G2947" s="36">
        <v>3.02</v>
      </c>
      <c r="H2947" s="36">
        <v>0</v>
      </c>
      <c r="I2947" s="36">
        <v>1.51</v>
      </c>
    </row>
    <row r="2948" spans="5:9">
      <c r="E2948" s="35">
        <v>47286</v>
      </c>
      <c r="F2948" s="35">
        <v>47449</v>
      </c>
      <c r="G2948" s="36">
        <v>3.02</v>
      </c>
      <c r="H2948" s="36">
        <v>0</v>
      </c>
      <c r="I2948" s="36">
        <v>1.51</v>
      </c>
    </row>
    <row r="2949" spans="5:9">
      <c r="E2949" s="35">
        <v>47287</v>
      </c>
      <c r="F2949" s="35">
        <v>47449</v>
      </c>
      <c r="G2949" s="36">
        <v>3.02</v>
      </c>
      <c r="H2949" s="36">
        <v>0</v>
      </c>
      <c r="I2949" s="36">
        <v>1.51</v>
      </c>
    </row>
    <row r="2950" spans="5:9">
      <c r="E2950" s="35">
        <v>47288</v>
      </c>
      <c r="F2950" s="35">
        <v>47449</v>
      </c>
      <c r="G2950" s="36">
        <v>3.02</v>
      </c>
      <c r="H2950" s="36">
        <v>0</v>
      </c>
      <c r="I2950" s="36">
        <v>1.51</v>
      </c>
    </row>
    <row r="2951" spans="5:9">
      <c r="E2951" s="35">
        <v>47289</v>
      </c>
      <c r="F2951" s="35">
        <v>47449</v>
      </c>
      <c r="G2951" s="36">
        <v>3.02</v>
      </c>
      <c r="H2951" s="36">
        <v>0</v>
      </c>
      <c r="I2951" s="36">
        <v>1.51</v>
      </c>
    </row>
    <row r="2952" spans="5:9">
      <c r="E2952" s="35">
        <v>47290</v>
      </c>
      <c r="F2952" s="35">
        <v>47449</v>
      </c>
      <c r="G2952" s="36">
        <v>3.02</v>
      </c>
      <c r="H2952" s="36">
        <v>0</v>
      </c>
      <c r="I2952" s="36">
        <v>1.51</v>
      </c>
    </row>
    <row r="2953" spans="5:9">
      <c r="E2953" s="35">
        <v>47291</v>
      </c>
      <c r="F2953" s="35">
        <v>47449</v>
      </c>
      <c r="G2953" s="36">
        <v>3.02</v>
      </c>
      <c r="H2953" s="36">
        <v>0</v>
      </c>
      <c r="I2953" s="36">
        <v>1.51</v>
      </c>
    </row>
    <row r="2954" spans="5:9">
      <c r="E2954" s="35">
        <v>47292</v>
      </c>
      <c r="F2954" s="35">
        <v>47449</v>
      </c>
      <c r="G2954" s="36">
        <v>3.02</v>
      </c>
      <c r="H2954" s="36">
        <v>0</v>
      </c>
      <c r="I2954" s="36">
        <v>1.51</v>
      </c>
    </row>
    <row r="2955" spans="5:9">
      <c r="E2955" s="35">
        <v>47293</v>
      </c>
      <c r="F2955" s="35">
        <v>47449</v>
      </c>
      <c r="G2955" s="36">
        <v>3.02</v>
      </c>
      <c r="H2955" s="36">
        <v>0</v>
      </c>
      <c r="I2955" s="36">
        <v>1.51</v>
      </c>
    </row>
    <row r="2956" spans="5:9">
      <c r="E2956" s="35">
        <v>47294</v>
      </c>
      <c r="F2956" s="35">
        <v>47449</v>
      </c>
      <c r="G2956" s="36">
        <v>3.02</v>
      </c>
      <c r="H2956" s="36">
        <v>0</v>
      </c>
      <c r="I2956" s="36">
        <v>1.51</v>
      </c>
    </row>
    <row r="2957" spans="5:9">
      <c r="E2957" s="35">
        <v>47295</v>
      </c>
      <c r="F2957" s="35">
        <v>47449</v>
      </c>
      <c r="G2957" s="36">
        <v>3.02</v>
      </c>
      <c r="H2957" s="36">
        <v>0</v>
      </c>
      <c r="I2957" s="36">
        <v>1.51</v>
      </c>
    </row>
    <row r="2958" spans="5:9">
      <c r="E2958" s="35">
        <v>47296</v>
      </c>
      <c r="F2958" s="35">
        <v>47449</v>
      </c>
      <c r="G2958" s="36">
        <v>3.02</v>
      </c>
      <c r="H2958" s="36">
        <v>0</v>
      </c>
      <c r="I2958" s="36">
        <v>1.51</v>
      </c>
    </row>
    <row r="2959" spans="5:9">
      <c r="E2959" s="35">
        <v>47297</v>
      </c>
      <c r="F2959" s="35">
        <v>47449</v>
      </c>
      <c r="G2959" s="36">
        <v>3.02</v>
      </c>
      <c r="H2959" s="36">
        <v>0</v>
      </c>
      <c r="I2959" s="36">
        <v>1.51</v>
      </c>
    </row>
    <row r="2960" spans="5:9">
      <c r="E2960" s="35">
        <v>47298</v>
      </c>
      <c r="F2960" s="35">
        <v>47449</v>
      </c>
      <c r="G2960" s="36">
        <v>3.02</v>
      </c>
      <c r="H2960" s="36">
        <v>0</v>
      </c>
      <c r="I2960" s="36">
        <v>1.51</v>
      </c>
    </row>
    <row r="2961" spans="5:9">
      <c r="E2961" s="35">
        <v>47299</v>
      </c>
      <c r="F2961" s="35">
        <v>47449</v>
      </c>
      <c r="G2961" s="36">
        <v>3.02</v>
      </c>
      <c r="H2961" s="36">
        <v>0</v>
      </c>
      <c r="I2961" s="36">
        <v>1.51</v>
      </c>
    </row>
    <row r="2962" spans="5:9">
      <c r="E2962" s="35">
        <v>47300</v>
      </c>
      <c r="F2962" s="35">
        <v>47449</v>
      </c>
      <c r="G2962" s="36">
        <v>3.02</v>
      </c>
      <c r="H2962" s="36">
        <v>0</v>
      </c>
      <c r="I2962" s="36">
        <v>1.51</v>
      </c>
    </row>
    <row r="2963" spans="5:9">
      <c r="E2963" s="35">
        <v>47301</v>
      </c>
      <c r="F2963" s="35">
        <v>47449</v>
      </c>
      <c r="G2963" s="36">
        <v>3.02</v>
      </c>
      <c r="H2963" s="36">
        <v>0</v>
      </c>
      <c r="I2963" s="36">
        <v>1.51</v>
      </c>
    </row>
    <row r="2964" spans="5:9">
      <c r="E2964" s="35">
        <v>47302</v>
      </c>
      <c r="F2964" s="35">
        <v>47449</v>
      </c>
      <c r="G2964" s="36">
        <v>3.02</v>
      </c>
      <c r="H2964" s="36">
        <v>0</v>
      </c>
      <c r="I2964" s="36">
        <v>1.51</v>
      </c>
    </row>
    <row r="2965" spans="5:9">
      <c r="E2965" s="35">
        <v>47303</v>
      </c>
      <c r="F2965" s="35">
        <v>47449</v>
      </c>
      <c r="G2965" s="36">
        <v>3.02</v>
      </c>
      <c r="H2965" s="36">
        <v>0</v>
      </c>
      <c r="I2965" s="36">
        <v>1.51</v>
      </c>
    </row>
    <row r="2966" spans="5:9">
      <c r="E2966" s="35">
        <v>47304</v>
      </c>
      <c r="F2966" s="35">
        <v>47449</v>
      </c>
      <c r="G2966" s="36">
        <v>3.02</v>
      </c>
      <c r="H2966" s="36">
        <v>0</v>
      </c>
      <c r="I2966" s="36">
        <v>1.51</v>
      </c>
    </row>
    <row r="2967" spans="5:9">
      <c r="E2967" s="35">
        <v>47305</v>
      </c>
      <c r="F2967" s="35">
        <v>47449</v>
      </c>
      <c r="G2967" s="36">
        <v>3.02</v>
      </c>
      <c r="H2967" s="36">
        <v>0</v>
      </c>
      <c r="I2967" s="36">
        <v>1.51</v>
      </c>
    </row>
    <row r="2968" spans="5:9">
      <c r="E2968" s="35">
        <v>47306</v>
      </c>
      <c r="F2968" s="35">
        <v>47449</v>
      </c>
      <c r="G2968" s="36">
        <v>3.02</v>
      </c>
      <c r="H2968" s="36">
        <v>0</v>
      </c>
      <c r="I2968" s="36">
        <v>1.51</v>
      </c>
    </row>
    <row r="2969" spans="5:9">
      <c r="E2969" s="35">
        <v>47307</v>
      </c>
      <c r="F2969" s="35">
        <v>47449</v>
      </c>
      <c r="G2969" s="36">
        <v>3.02</v>
      </c>
      <c r="H2969" s="36">
        <v>0</v>
      </c>
      <c r="I2969" s="36">
        <v>1.51</v>
      </c>
    </row>
    <row r="2970" spans="5:9">
      <c r="E2970" s="35">
        <v>47308</v>
      </c>
      <c r="F2970" s="35">
        <v>47449</v>
      </c>
      <c r="G2970" s="36">
        <v>3.02</v>
      </c>
      <c r="H2970" s="36">
        <v>0</v>
      </c>
      <c r="I2970" s="36">
        <v>1.51</v>
      </c>
    </row>
    <row r="2971" spans="5:9">
      <c r="E2971" s="35">
        <v>47309</v>
      </c>
      <c r="F2971" s="35">
        <v>47449</v>
      </c>
      <c r="G2971" s="36">
        <v>3.02</v>
      </c>
      <c r="H2971" s="36">
        <v>0</v>
      </c>
      <c r="I2971" s="36">
        <v>1.51</v>
      </c>
    </row>
    <row r="2972" spans="5:9">
      <c r="E2972" s="35">
        <v>47310</v>
      </c>
      <c r="F2972" s="35">
        <v>47449</v>
      </c>
      <c r="G2972" s="36">
        <v>3.02</v>
      </c>
      <c r="H2972" s="36">
        <v>0</v>
      </c>
      <c r="I2972" s="36">
        <v>1.51</v>
      </c>
    </row>
    <row r="2973" spans="5:9">
      <c r="E2973" s="35">
        <v>47311</v>
      </c>
      <c r="F2973" s="35">
        <v>47449</v>
      </c>
      <c r="G2973" s="36">
        <v>3.02</v>
      </c>
      <c r="H2973" s="36">
        <v>0</v>
      </c>
      <c r="I2973" s="36">
        <v>1.51</v>
      </c>
    </row>
    <row r="2974" spans="5:9">
      <c r="E2974" s="35">
        <v>47312</v>
      </c>
      <c r="F2974" s="35">
        <v>47449</v>
      </c>
      <c r="G2974" s="36">
        <v>3.02</v>
      </c>
      <c r="H2974" s="36">
        <v>0</v>
      </c>
      <c r="I2974" s="36">
        <v>1.51</v>
      </c>
    </row>
    <row r="2975" spans="5:9">
      <c r="E2975" s="35">
        <v>47313</v>
      </c>
      <c r="F2975" s="35">
        <v>47449</v>
      </c>
      <c r="G2975" s="36">
        <v>3.02</v>
      </c>
      <c r="H2975" s="36">
        <v>0</v>
      </c>
      <c r="I2975" s="36">
        <v>1.51</v>
      </c>
    </row>
    <row r="2976" spans="5:9">
      <c r="E2976" s="35">
        <v>47314</v>
      </c>
      <c r="F2976" s="35">
        <v>47449</v>
      </c>
      <c r="G2976" s="36">
        <v>3.02</v>
      </c>
      <c r="H2976" s="36">
        <v>0</v>
      </c>
      <c r="I2976" s="36">
        <v>1.51</v>
      </c>
    </row>
    <row r="2977" spans="5:9">
      <c r="E2977" s="35">
        <v>47315</v>
      </c>
      <c r="F2977" s="35">
        <v>47449</v>
      </c>
      <c r="G2977" s="36">
        <v>3.02</v>
      </c>
      <c r="H2977" s="36">
        <v>0</v>
      </c>
      <c r="I2977" s="36">
        <v>1.51</v>
      </c>
    </row>
    <row r="2978" spans="5:9">
      <c r="E2978" s="35">
        <v>47316</v>
      </c>
      <c r="F2978" s="35">
        <v>47449</v>
      </c>
      <c r="G2978" s="36">
        <v>3.02</v>
      </c>
      <c r="H2978" s="36">
        <v>0</v>
      </c>
      <c r="I2978" s="36">
        <v>1.51</v>
      </c>
    </row>
    <row r="2979" spans="5:9">
      <c r="E2979" s="35">
        <v>47317</v>
      </c>
      <c r="F2979" s="35">
        <v>47449</v>
      </c>
      <c r="G2979" s="36">
        <v>3.02</v>
      </c>
      <c r="H2979" s="36">
        <v>0</v>
      </c>
      <c r="I2979" s="36">
        <v>1.51</v>
      </c>
    </row>
    <row r="2980" spans="5:9">
      <c r="E2980" s="35">
        <v>47318</v>
      </c>
      <c r="F2980" s="35">
        <v>47449</v>
      </c>
      <c r="G2980" s="36">
        <v>3.02</v>
      </c>
      <c r="H2980" s="36">
        <v>0</v>
      </c>
      <c r="I2980" s="36">
        <v>1.51</v>
      </c>
    </row>
    <row r="2981" spans="5:9">
      <c r="E2981" s="35">
        <v>47319</v>
      </c>
      <c r="F2981" s="35">
        <v>47449</v>
      </c>
      <c r="G2981" s="36">
        <v>3.02</v>
      </c>
      <c r="H2981" s="36">
        <v>0</v>
      </c>
      <c r="I2981" s="36">
        <v>1.51</v>
      </c>
    </row>
    <row r="2982" spans="5:9">
      <c r="E2982" s="35">
        <v>47320</v>
      </c>
      <c r="F2982" s="35">
        <v>47449</v>
      </c>
      <c r="G2982" s="36">
        <v>3.02</v>
      </c>
      <c r="H2982" s="36">
        <v>0</v>
      </c>
      <c r="I2982" s="36">
        <v>1.51</v>
      </c>
    </row>
    <row r="2983" spans="5:9">
      <c r="E2983" s="35">
        <v>47321</v>
      </c>
      <c r="F2983" s="35">
        <v>47449</v>
      </c>
      <c r="G2983" s="36">
        <v>3.02</v>
      </c>
      <c r="H2983" s="36">
        <v>0</v>
      </c>
      <c r="I2983" s="36">
        <v>1.51</v>
      </c>
    </row>
    <row r="2984" spans="5:9">
      <c r="E2984" s="35">
        <v>47322</v>
      </c>
      <c r="F2984" s="35">
        <v>47449</v>
      </c>
      <c r="G2984" s="36">
        <v>3.02</v>
      </c>
      <c r="H2984" s="36">
        <v>0</v>
      </c>
      <c r="I2984" s="36">
        <v>1.51</v>
      </c>
    </row>
    <row r="2985" spans="5:9">
      <c r="E2985" s="35">
        <v>47323</v>
      </c>
      <c r="F2985" s="35">
        <v>47449</v>
      </c>
      <c r="G2985" s="36">
        <v>3.02</v>
      </c>
      <c r="H2985" s="36">
        <v>0</v>
      </c>
      <c r="I2985" s="36">
        <v>1.51</v>
      </c>
    </row>
    <row r="2986" spans="5:9">
      <c r="E2986" s="35">
        <v>47324</v>
      </c>
      <c r="F2986" s="35">
        <v>47449</v>
      </c>
      <c r="G2986" s="36">
        <v>3.02</v>
      </c>
      <c r="H2986" s="36">
        <v>0</v>
      </c>
      <c r="I2986" s="36">
        <v>1.51</v>
      </c>
    </row>
    <row r="2987" spans="5:9">
      <c r="E2987" s="35">
        <v>47325</v>
      </c>
      <c r="F2987" s="35">
        <v>47449</v>
      </c>
      <c r="G2987" s="36">
        <v>3.02</v>
      </c>
      <c r="H2987" s="36">
        <v>0</v>
      </c>
      <c r="I2987" s="36">
        <v>1.51</v>
      </c>
    </row>
    <row r="2988" spans="5:9">
      <c r="E2988" s="35">
        <v>47326</v>
      </c>
      <c r="F2988" s="35">
        <v>47449</v>
      </c>
      <c r="G2988" s="36">
        <v>3.02</v>
      </c>
      <c r="H2988" s="36">
        <v>0</v>
      </c>
      <c r="I2988" s="36">
        <v>1.51</v>
      </c>
    </row>
    <row r="2989" spans="5:9">
      <c r="E2989" s="35">
        <v>47327</v>
      </c>
      <c r="F2989" s="35">
        <v>47449</v>
      </c>
      <c r="G2989" s="36">
        <v>3.02</v>
      </c>
      <c r="H2989" s="36">
        <v>0</v>
      </c>
      <c r="I2989" s="36">
        <v>1.51</v>
      </c>
    </row>
    <row r="2990" spans="5:9">
      <c r="E2990" s="35">
        <v>47328</v>
      </c>
      <c r="F2990" s="35">
        <v>47449</v>
      </c>
      <c r="G2990" s="36">
        <v>3.02</v>
      </c>
      <c r="H2990" s="36">
        <v>0</v>
      </c>
      <c r="I2990" s="36">
        <v>1.51</v>
      </c>
    </row>
    <row r="2991" spans="5:9">
      <c r="E2991" s="35">
        <v>47329</v>
      </c>
      <c r="F2991" s="35">
        <v>47449</v>
      </c>
      <c r="G2991" s="36">
        <v>3.02</v>
      </c>
      <c r="H2991" s="36">
        <v>0</v>
      </c>
      <c r="I2991" s="36">
        <v>1.51</v>
      </c>
    </row>
    <row r="2992" spans="5:9">
      <c r="E2992" s="35">
        <v>47330</v>
      </c>
      <c r="F2992" s="35">
        <v>47449</v>
      </c>
      <c r="G2992" s="36">
        <v>3.02</v>
      </c>
      <c r="H2992" s="36">
        <v>0</v>
      </c>
      <c r="I2992" s="36">
        <v>1.51</v>
      </c>
    </row>
    <row r="2993" spans="5:9">
      <c r="E2993" s="35">
        <v>47331</v>
      </c>
      <c r="F2993" s="35">
        <v>47449</v>
      </c>
      <c r="G2993" s="36">
        <v>3.02</v>
      </c>
      <c r="H2993" s="36">
        <v>0</v>
      </c>
      <c r="I2993" s="36">
        <v>1.51</v>
      </c>
    </row>
    <row r="2994" spans="5:9">
      <c r="E2994" s="35">
        <v>47332</v>
      </c>
      <c r="F2994" s="35">
        <v>47449</v>
      </c>
      <c r="G2994" s="36">
        <v>3.02</v>
      </c>
      <c r="H2994" s="36">
        <v>0</v>
      </c>
      <c r="I2994" s="36">
        <v>1.51</v>
      </c>
    </row>
    <row r="2995" spans="5:9">
      <c r="E2995" s="35">
        <v>47333</v>
      </c>
      <c r="F2995" s="35">
        <v>47449</v>
      </c>
      <c r="G2995" s="36">
        <v>3.02</v>
      </c>
      <c r="H2995" s="36">
        <v>0</v>
      </c>
      <c r="I2995" s="36">
        <v>1.51</v>
      </c>
    </row>
    <row r="2996" spans="5:9">
      <c r="E2996" s="35">
        <v>47334</v>
      </c>
      <c r="F2996" s="35">
        <v>47449</v>
      </c>
      <c r="G2996" s="36">
        <v>3.02</v>
      </c>
      <c r="H2996" s="36">
        <v>0</v>
      </c>
      <c r="I2996" s="36">
        <v>1.51</v>
      </c>
    </row>
    <row r="2997" spans="5:9">
      <c r="E2997" s="35">
        <v>47335</v>
      </c>
      <c r="F2997" s="35">
        <v>47449</v>
      </c>
      <c r="G2997" s="36">
        <v>3.02</v>
      </c>
      <c r="H2997" s="36">
        <v>0</v>
      </c>
      <c r="I2997" s="36">
        <v>1.51</v>
      </c>
    </row>
    <row r="2998" spans="5:9">
      <c r="E2998" s="35">
        <v>47336</v>
      </c>
      <c r="F2998" s="35">
        <v>47449</v>
      </c>
      <c r="G2998" s="36">
        <v>3.02</v>
      </c>
      <c r="H2998" s="36">
        <v>0</v>
      </c>
      <c r="I2998" s="36">
        <v>1.51</v>
      </c>
    </row>
    <row r="2999" spans="5:9">
      <c r="E2999" s="35">
        <v>47337</v>
      </c>
      <c r="F2999" s="35">
        <v>47449</v>
      </c>
      <c r="G2999" s="36">
        <v>3.02</v>
      </c>
      <c r="H2999" s="36">
        <v>0</v>
      </c>
      <c r="I2999" s="36">
        <v>1.51</v>
      </c>
    </row>
    <row r="3000" spans="5:9">
      <c r="E3000" s="35">
        <v>47338</v>
      </c>
      <c r="F3000" s="35">
        <v>47449</v>
      </c>
      <c r="G3000" s="36">
        <v>3.02</v>
      </c>
      <c r="H3000" s="36">
        <v>0</v>
      </c>
      <c r="I3000" s="36">
        <v>1.51</v>
      </c>
    </row>
    <row r="3001" spans="5:9">
      <c r="E3001" s="35">
        <v>47339</v>
      </c>
      <c r="F3001" s="35">
        <v>47449</v>
      </c>
      <c r="G3001" s="36">
        <v>3.02</v>
      </c>
      <c r="H3001" s="36">
        <v>0</v>
      </c>
      <c r="I3001" s="36">
        <v>1.51</v>
      </c>
    </row>
    <row r="3002" spans="5:9">
      <c r="E3002" s="35">
        <v>47340</v>
      </c>
      <c r="F3002" s="35">
        <v>47449</v>
      </c>
      <c r="G3002" s="36">
        <v>3.02</v>
      </c>
      <c r="H3002" s="36">
        <v>0</v>
      </c>
      <c r="I3002" s="36">
        <v>1.51</v>
      </c>
    </row>
    <row r="3003" spans="5:9">
      <c r="E3003" s="35">
        <v>47341</v>
      </c>
      <c r="F3003" s="35">
        <v>47449</v>
      </c>
      <c r="G3003" s="36">
        <v>3.02</v>
      </c>
      <c r="H3003" s="36">
        <v>0</v>
      </c>
      <c r="I3003" s="36">
        <v>1.51</v>
      </c>
    </row>
    <row r="3004" spans="5:9">
      <c r="E3004" s="35">
        <v>47342</v>
      </c>
      <c r="F3004" s="35">
        <v>47449</v>
      </c>
      <c r="G3004" s="36">
        <v>3.02</v>
      </c>
      <c r="H3004" s="36">
        <v>0</v>
      </c>
      <c r="I3004" s="36">
        <v>1.51</v>
      </c>
    </row>
    <row r="3005" spans="5:9">
      <c r="E3005" s="35">
        <v>47343</v>
      </c>
      <c r="F3005" s="35">
        <v>47449</v>
      </c>
      <c r="G3005" s="36">
        <v>3.02</v>
      </c>
      <c r="H3005" s="36">
        <v>0</v>
      </c>
      <c r="I3005" s="36">
        <v>1.51</v>
      </c>
    </row>
    <row r="3006" spans="5:9">
      <c r="E3006" s="35">
        <v>47344</v>
      </c>
      <c r="F3006" s="35">
        <v>47449</v>
      </c>
      <c r="G3006" s="36">
        <v>3.02</v>
      </c>
      <c r="H3006" s="36">
        <v>0</v>
      </c>
      <c r="I3006" s="36">
        <v>1.51</v>
      </c>
    </row>
    <row r="3007" spans="5:9">
      <c r="E3007" s="35">
        <v>47345</v>
      </c>
      <c r="F3007" s="35">
        <v>47449</v>
      </c>
      <c r="G3007" s="36">
        <v>3.02</v>
      </c>
      <c r="H3007" s="36">
        <v>0</v>
      </c>
      <c r="I3007" s="36">
        <v>1.51</v>
      </c>
    </row>
    <row r="3008" spans="5:9">
      <c r="E3008" s="35">
        <v>47346</v>
      </c>
      <c r="F3008" s="35">
        <v>47449</v>
      </c>
      <c r="G3008" s="36">
        <v>3.02</v>
      </c>
      <c r="H3008" s="36">
        <v>0</v>
      </c>
      <c r="I3008" s="36">
        <v>1.51</v>
      </c>
    </row>
    <row r="3009" spans="5:9">
      <c r="E3009" s="35">
        <v>47347</v>
      </c>
      <c r="F3009" s="35">
        <v>47449</v>
      </c>
      <c r="G3009" s="36">
        <v>3.02</v>
      </c>
      <c r="H3009" s="36">
        <v>0</v>
      </c>
      <c r="I3009" s="36">
        <v>1.51</v>
      </c>
    </row>
    <row r="3010" spans="5:9">
      <c r="E3010" s="35">
        <v>47348</v>
      </c>
      <c r="F3010" s="35">
        <v>47449</v>
      </c>
      <c r="G3010" s="36">
        <v>3.02</v>
      </c>
      <c r="H3010" s="36">
        <v>0</v>
      </c>
      <c r="I3010" s="36">
        <v>1.51</v>
      </c>
    </row>
    <row r="3011" spans="5:9">
      <c r="E3011" s="35">
        <v>47349</v>
      </c>
      <c r="F3011" s="35">
        <v>47449</v>
      </c>
      <c r="G3011" s="36">
        <v>3.02</v>
      </c>
      <c r="H3011" s="36">
        <v>0</v>
      </c>
      <c r="I3011" s="36">
        <v>1.51</v>
      </c>
    </row>
    <row r="3012" spans="5:9">
      <c r="E3012" s="35">
        <v>47350</v>
      </c>
      <c r="F3012" s="35">
        <v>47449</v>
      </c>
      <c r="G3012" s="36">
        <v>3.02</v>
      </c>
      <c r="H3012" s="36">
        <v>0</v>
      </c>
      <c r="I3012" s="36">
        <v>1.51</v>
      </c>
    </row>
    <row r="3013" spans="5:9">
      <c r="E3013" s="35">
        <v>47351</v>
      </c>
      <c r="F3013" s="35">
        <v>47449</v>
      </c>
      <c r="G3013" s="36">
        <v>3.02</v>
      </c>
      <c r="H3013" s="36">
        <v>0</v>
      </c>
      <c r="I3013" s="36">
        <v>1.51</v>
      </c>
    </row>
    <row r="3014" spans="5:9">
      <c r="E3014" s="35">
        <v>47352</v>
      </c>
      <c r="F3014" s="35">
        <v>47449</v>
      </c>
      <c r="G3014" s="36">
        <v>3.02</v>
      </c>
      <c r="H3014" s="36">
        <v>0</v>
      </c>
      <c r="I3014" s="36">
        <v>1.51</v>
      </c>
    </row>
    <row r="3015" spans="5:9">
      <c r="E3015" s="35">
        <v>47353</v>
      </c>
      <c r="F3015" s="35">
        <v>47449</v>
      </c>
      <c r="G3015" s="36">
        <v>3.02</v>
      </c>
      <c r="H3015" s="36">
        <v>0</v>
      </c>
      <c r="I3015" s="36">
        <v>1.51</v>
      </c>
    </row>
    <row r="3016" spans="5:9">
      <c r="E3016" s="35">
        <v>47354</v>
      </c>
      <c r="F3016" s="35">
        <v>47449</v>
      </c>
      <c r="G3016" s="36">
        <v>3.02</v>
      </c>
      <c r="H3016" s="36">
        <v>0</v>
      </c>
      <c r="I3016" s="36">
        <v>1.51</v>
      </c>
    </row>
    <row r="3017" spans="5:9">
      <c r="E3017" s="35">
        <v>47355</v>
      </c>
      <c r="F3017" s="35">
        <v>47449</v>
      </c>
      <c r="G3017" s="36">
        <v>3.02</v>
      </c>
      <c r="H3017" s="36">
        <v>0</v>
      </c>
      <c r="I3017" s="36">
        <v>1.51</v>
      </c>
    </row>
    <row r="3018" spans="5:9">
      <c r="E3018" s="35">
        <v>47356</v>
      </c>
      <c r="F3018" s="35">
        <v>47449</v>
      </c>
      <c r="G3018" s="36">
        <v>3.02</v>
      </c>
      <c r="H3018" s="36">
        <v>0</v>
      </c>
      <c r="I3018" s="36">
        <v>1.51</v>
      </c>
    </row>
    <row r="3019" spans="5:9">
      <c r="E3019" s="35">
        <v>47357</v>
      </c>
      <c r="F3019" s="35">
        <v>47449</v>
      </c>
      <c r="G3019" s="36">
        <v>3.02</v>
      </c>
      <c r="H3019" s="36">
        <v>0</v>
      </c>
      <c r="I3019" s="36">
        <v>1.51</v>
      </c>
    </row>
    <row r="3020" spans="5:9">
      <c r="E3020" s="35">
        <v>47358</v>
      </c>
      <c r="F3020" s="35">
        <v>47449</v>
      </c>
      <c r="G3020" s="36">
        <v>3.02</v>
      </c>
      <c r="H3020" s="36">
        <v>0</v>
      </c>
      <c r="I3020" s="36">
        <v>1.51</v>
      </c>
    </row>
    <row r="3021" spans="5:9">
      <c r="E3021" s="35">
        <v>47359</v>
      </c>
      <c r="F3021" s="35">
        <v>47449</v>
      </c>
      <c r="G3021" s="36">
        <v>3.02</v>
      </c>
      <c r="H3021" s="36">
        <v>0</v>
      </c>
      <c r="I3021" s="36">
        <v>1.51</v>
      </c>
    </row>
    <row r="3022" spans="5:9">
      <c r="E3022" s="35">
        <v>47360</v>
      </c>
      <c r="F3022" s="35">
        <v>47449</v>
      </c>
      <c r="G3022" s="36">
        <v>3.02</v>
      </c>
      <c r="H3022" s="36">
        <v>0</v>
      </c>
      <c r="I3022" s="36">
        <v>1.51</v>
      </c>
    </row>
    <row r="3023" spans="5:9">
      <c r="E3023" s="35">
        <v>47361</v>
      </c>
      <c r="F3023" s="35">
        <v>47449</v>
      </c>
      <c r="G3023" s="36">
        <v>3.02</v>
      </c>
      <c r="H3023" s="36">
        <v>0</v>
      </c>
      <c r="I3023" s="36">
        <v>1.51</v>
      </c>
    </row>
    <row r="3024" spans="5:9">
      <c r="E3024" s="35">
        <v>47362</v>
      </c>
      <c r="F3024" s="35">
        <v>47449</v>
      </c>
      <c r="G3024" s="36">
        <v>3.02</v>
      </c>
      <c r="H3024" s="36">
        <v>0</v>
      </c>
      <c r="I3024" s="36">
        <v>1.51</v>
      </c>
    </row>
    <row r="3025" spans="5:9">
      <c r="E3025" s="35">
        <v>47363</v>
      </c>
      <c r="F3025" s="35">
        <v>47449</v>
      </c>
      <c r="G3025" s="36">
        <v>3.02</v>
      </c>
      <c r="H3025" s="36">
        <v>0</v>
      </c>
      <c r="I3025" s="36">
        <v>1.51</v>
      </c>
    </row>
    <row r="3026" spans="5:9">
      <c r="E3026" s="35">
        <v>47364</v>
      </c>
      <c r="F3026" s="35">
        <v>47449</v>
      </c>
      <c r="G3026" s="36">
        <v>3.02</v>
      </c>
      <c r="H3026" s="36">
        <v>0</v>
      </c>
      <c r="I3026" s="36">
        <v>1.51</v>
      </c>
    </row>
    <row r="3027" spans="5:9">
      <c r="E3027" s="35">
        <v>47365</v>
      </c>
      <c r="F3027" s="35">
        <v>47449</v>
      </c>
      <c r="G3027" s="36">
        <v>3.02</v>
      </c>
      <c r="H3027" s="36">
        <v>0</v>
      </c>
      <c r="I3027" s="36">
        <v>1.51</v>
      </c>
    </row>
    <row r="3028" spans="5:9">
      <c r="E3028" s="35">
        <v>47366</v>
      </c>
      <c r="F3028" s="35">
        <v>47449</v>
      </c>
      <c r="G3028" s="36">
        <v>3.02</v>
      </c>
      <c r="H3028" s="36">
        <v>0</v>
      </c>
      <c r="I3028" s="36">
        <v>1.51</v>
      </c>
    </row>
    <row r="3029" spans="5:9">
      <c r="E3029" s="35">
        <v>47367</v>
      </c>
      <c r="F3029" s="35">
        <v>47449</v>
      </c>
      <c r="G3029" s="36">
        <v>3.02</v>
      </c>
      <c r="H3029" s="36">
        <v>0</v>
      </c>
      <c r="I3029" s="36">
        <v>1.51</v>
      </c>
    </row>
    <row r="3030" spans="5:9">
      <c r="E3030" s="35">
        <v>47368</v>
      </c>
      <c r="F3030" s="35">
        <v>47449</v>
      </c>
      <c r="G3030" s="36">
        <v>3.02</v>
      </c>
      <c r="H3030" s="36">
        <v>0</v>
      </c>
      <c r="I3030" s="36">
        <v>1.51</v>
      </c>
    </row>
    <row r="3031" spans="5:9">
      <c r="E3031" s="35">
        <v>47369</v>
      </c>
      <c r="F3031" s="35">
        <v>47449</v>
      </c>
      <c r="G3031" s="36">
        <v>3.02</v>
      </c>
      <c r="H3031" s="36">
        <v>0</v>
      </c>
      <c r="I3031" s="36">
        <v>1.51</v>
      </c>
    </row>
    <row r="3032" spans="5:9">
      <c r="E3032" s="35">
        <v>47370</v>
      </c>
      <c r="F3032" s="35">
        <v>47449</v>
      </c>
      <c r="G3032" s="36">
        <v>3.02</v>
      </c>
      <c r="H3032" s="36">
        <v>0</v>
      </c>
      <c r="I3032" s="36">
        <v>1.51</v>
      </c>
    </row>
    <row r="3033" spans="5:9">
      <c r="E3033" s="35">
        <v>47371</v>
      </c>
      <c r="F3033" s="35">
        <v>47449</v>
      </c>
      <c r="G3033" s="36">
        <v>3.02</v>
      </c>
      <c r="H3033" s="36">
        <v>0</v>
      </c>
      <c r="I3033" s="36">
        <v>1.51</v>
      </c>
    </row>
    <row r="3034" spans="5:9">
      <c r="E3034" s="35">
        <v>47372</v>
      </c>
      <c r="F3034" s="35">
        <v>47449</v>
      </c>
      <c r="G3034" s="36">
        <v>3.02</v>
      </c>
      <c r="H3034" s="36">
        <v>0</v>
      </c>
      <c r="I3034" s="36">
        <v>1.51</v>
      </c>
    </row>
    <row r="3035" spans="5:9">
      <c r="E3035" s="35">
        <v>47373</v>
      </c>
      <c r="F3035" s="35">
        <v>47449</v>
      </c>
      <c r="G3035" s="36">
        <v>3.02</v>
      </c>
      <c r="H3035" s="36">
        <v>0</v>
      </c>
      <c r="I3035" s="36">
        <v>1.51</v>
      </c>
    </row>
    <row r="3036" spans="5:9">
      <c r="E3036" s="35">
        <v>47374</v>
      </c>
      <c r="F3036" s="35">
        <v>47449</v>
      </c>
      <c r="G3036" s="36">
        <v>3.02</v>
      </c>
      <c r="H3036" s="36">
        <v>0</v>
      </c>
      <c r="I3036" s="36">
        <v>1.51</v>
      </c>
    </row>
    <row r="3037" spans="5:9">
      <c r="E3037" s="35">
        <v>47375</v>
      </c>
      <c r="F3037" s="35">
        <v>47449</v>
      </c>
      <c r="G3037" s="36">
        <v>3.02</v>
      </c>
      <c r="H3037" s="36">
        <v>0</v>
      </c>
      <c r="I3037" s="36">
        <v>1.51</v>
      </c>
    </row>
    <row r="3038" spans="5:9">
      <c r="E3038" s="35">
        <v>47376</v>
      </c>
      <c r="F3038" s="35">
        <v>47449</v>
      </c>
      <c r="G3038" s="36">
        <v>3.02</v>
      </c>
      <c r="H3038" s="36">
        <v>0</v>
      </c>
      <c r="I3038" s="36">
        <v>1.51</v>
      </c>
    </row>
    <row r="3039" spans="5:9">
      <c r="E3039" s="35">
        <v>47377</v>
      </c>
      <c r="F3039" s="35">
        <v>47449</v>
      </c>
      <c r="G3039" s="36">
        <v>3.02</v>
      </c>
      <c r="H3039" s="36">
        <v>0</v>
      </c>
      <c r="I3039" s="36">
        <v>1.51</v>
      </c>
    </row>
    <row r="3040" spans="5:9">
      <c r="E3040" s="35">
        <v>47378</v>
      </c>
      <c r="F3040" s="35">
        <v>47449</v>
      </c>
      <c r="G3040" s="36">
        <v>3.02</v>
      </c>
      <c r="H3040" s="36">
        <v>0</v>
      </c>
      <c r="I3040" s="36">
        <v>1.51</v>
      </c>
    </row>
    <row r="3041" spans="5:9">
      <c r="E3041" s="35">
        <v>47379</v>
      </c>
      <c r="F3041" s="35">
        <v>47449</v>
      </c>
      <c r="G3041" s="36">
        <v>3.02</v>
      </c>
      <c r="H3041" s="36">
        <v>0</v>
      </c>
      <c r="I3041" s="36">
        <v>1.51</v>
      </c>
    </row>
    <row r="3042" spans="5:9">
      <c r="E3042" s="35">
        <v>47380</v>
      </c>
      <c r="F3042" s="35">
        <v>47449</v>
      </c>
      <c r="G3042" s="36">
        <v>3.02</v>
      </c>
      <c r="H3042" s="36">
        <v>0</v>
      </c>
      <c r="I3042" s="36">
        <v>1.51</v>
      </c>
    </row>
    <row r="3043" spans="5:9">
      <c r="E3043" s="35">
        <v>47381</v>
      </c>
      <c r="F3043" s="35">
        <v>47449</v>
      </c>
      <c r="G3043" s="36">
        <v>3.02</v>
      </c>
      <c r="H3043" s="36">
        <v>0</v>
      </c>
      <c r="I3043" s="36">
        <v>1.51</v>
      </c>
    </row>
    <row r="3044" spans="5:9">
      <c r="E3044" s="35">
        <v>47382</v>
      </c>
      <c r="F3044" s="35">
        <v>47449</v>
      </c>
      <c r="G3044" s="36">
        <v>3.02</v>
      </c>
      <c r="H3044" s="36">
        <v>0</v>
      </c>
      <c r="I3044" s="36">
        <v>1.51</v>
      </c>
    </row>
    <row r="3045" spans="5:9">
      <c r="E3045" s="35">
        <v>47383</v>
      </c>
      <c r="F3045" s="35">
        <v>47449</v>
      </c>
      <c r="G3045" s="36">
        <v>3.02</v>
      </c>
      <c r="H3045" s="36">
        <v>0</v>
      </c>
      <c r="I3045" s="36">
        <v>1.51</v>
      </c>
    </row>
    <row r="3046" spans="5:9">
      <c r="E3046" s="35">
        <v>47384</v>
      </c>
      <c r="F3046" s="35">
        <v>47449</v>
      </c>
      <c r="G3046" s="36">
        <v>3.02</v>
      </c>
      <c r="H3046" s="36">
        <v>0</v>
      </c>
      <c r="I3046" s="36">
        <v>1.51</v>
      </c>
    </row>
    <row r="3047" spans="5:9">
      <c r="E3047" s="35">
        <v>47385</v>
      </c>
      <c r="F3047" s="35">
        <v>47449</v>
      </c>
      <c r="G3047" s="36">
        <v>3.02</v>
      </c>
      <c r="H3047" s="36">
        <v>0</v>
      </c>
      <c r="I3047" s="36">
        <v>1.51</v>
      </c>
    </row>
    <row r="3048" spans="5:9">
      <c r="E3048" s="35">
        <v>47386</v>
      </c>
      <c r="F3048" s="35">
        <v>47449</v>
      </c>
      <c r="G3048" s="36">
        <v>3.02</v>
      </c>
      <c r="H3048" s="36">
        <v>0</v>
      </c>
      <c r="I3048" s="36">
        <v>1.51</v>
      </c>
    </row>
    <row r="3049" spans="5:9">
      <c r="E3049" s="35">
        <v>47387</v>
      </c>
      <c r="F3049" s="35">
        <v>47449</v>
      </c>
      <c r="G3049" s="36">
        <v>3.02</v>
      </c>
      <c r="H3049" s="36">
        <v>0</v>
      </c>
      <c r="I3049" s="36">
        <v>1.51</v>
      </c>
    </row>
    <row r="3050" spans="5:9">
      <c r="E3050" s="35">
        <v>47388</v>
      </c>
      <c r="F3050" s="35">
        <v>47449</v>
      </c>
      <c r="G3050" s="36">
        <v>3.02</v>
      </c>
      <c r="H3050" s="36">
        <v>0</v>
      </c>
      <c r="I3050" s="36">
        <v>1.51</v>
      </c>
    </row>
    <row r="3051" spans="5:9">
      <c r="E3051" s="35">
        <v>47389</v>
      </c>
      <c r="F3051" s="35">
        <v>47449</v>
      </c>
      <c r="G3051" s="36">
        <v>3.02</v>
      </c>
      <c r="H3051" s="36">
        <v>0</v>
      </c>
      <c r="I3051" s="36">
        <v>1.51</v>
      </c>
    </row>
    <row r="3052" spans="5:9">
      <c r="E3052" s="35">
        <v>47390</v>
      </c>
      <c r="F3052" s="35">
        <v>47449</v>
      </c>
      <c r="G3052" s="36">
        <v>3.02</v>
      </c>
      <c r="H3052" s="36">
        <v>0</v>
      </c>
      <c r="I3052" s="36">
        <v>1.51</v>
      </c>
    </row>
    <row r="3053" spans="5:9">
      <c r="E3053" s="35">
        <v>47391</v>
      </c>
      <c r="F3053" s="35">
        <v>47449</v>
      </c>
      <c r="G3053" s="36">
        <v>3.02</v>
      </c>
      <c r="H3053" s="36">
        <v>0</v>
      </c>
      <c r="I3053" s="36">
        <v>1.51</v>
      </c>
    </row>
    <row r="3054" spans="5:9">
      <c r="E3054" s="35">
        <v>47392</v>
      </c>
      <c r="F3054" s="35">
        <v>47449</v>
      </c>
      <c r="G3054" s="36">
        <v>3.02</v>
      </c>
      <c r="H3054" s="36">
        <v>0</v>
      </c>
      <c r="I3054" s="36">
        <v>1.51</v>
      </c>
    </row>
    <row r="3055" spans="5:9">
      <c r="E3055" s="35">
        <v>47393</v>
      </c>
      <c r="F3055" s="35">
        <v>47449</v>
      </c>
      <c r="G3055" s="36">
        <v>3.02</v>
      </c>
      <c r="H3055" s="36">
        <v>0</v>
      </c>
      <c r="I3055" s="36">
        <v>1.51</v>
      </c>
    </row>
    <row r="3056" spans="5:9">
      <c r="E3056" s="35">
        <v>47394</v>
      </c>
      <c r="F3056" s="35">
        <v>47449</v>
      </c>
      <c r="G3056" s="36">
        <v>3.02</v>
      </c>
      <c r="H3056" s="36">
        <v>0</v>
      </c>
      <c r="I3056" s="36">
        <v>1.51</v>
      </c>
    </row>
    <row r="3057" spans="5:9">
      <c r="E3057" s="35">
        <v>47395</v>
      </c>
      <c r="F3057" s="35">
        <v>47449</v>
      </c>
      <c r="G3057" s="36">
        <v>3.02</v>
      </c>
      <c r="H3057" s="36">
        <v>0</v>
      </c>
      <c r="I3057" s="36">
        <v>1.51</v>
      </c>
    </row>
    <row r="3058" spans="5:9">
      <c r="E3058" s="35">
        <v>47396</v>
      </c>
      <c r="F3058" s="35">
        <v>47449</v>
      </c>
      <c r="G3058" s="36">
        <v>3.02</v>
      </c>
      <c r="H3058" s="36">
        <v>0</v>
      </c>
      <c r="I3058" s="36">
        <v>1.51</v>
      </c>
    </row>
    <row r="3059" spans="5:9">
      <c r="E3059" s="35">
        <v>47397</v>
      </c>
      <c r="F3059" s="35">
        <v>47449</v>
      </c>
      <c r="G3059" s="36">
        <v>3.02</v>
      </c>
      <c r="H3059" s="36">
        <v>0</v>
      </c>
      <c r="I3059" s="36">
        <v>1.51</v>
      </c>
    </row>
    <row r="3060" spans="5:9">
      <c r="E3060" s="35">
        <v>47398</v>
      </c>
      <c r="F3060" s="35">
        <v>47449</v>
      </c>
      <c r="G3060" s="36">
        <v>3.02</v>
      </c>
      <c r="H3060" s="36">
        <v>0</v>
      </c>
      <c r="I3060" s="36">
        <v>1.51</v>
      </c>
    </row>
    <row r="3061" spans="5:9">
      <c r="E3061" s="35">
        <v>47399</v>
      </c>
      <c r="F3061" s="35">
        <v>47449</v>
      </c>
      <c r="G3061" s="36">
        <v>3.02</v>
      </c>
      <c r="H3061" s="36">
        <v>0</v>
      </c>
      <c r="I3061" s="36">
        <v>1.51</v>
      </c>
    </row>
    <row r="3062" spans="5:9">
      <c r="E3062" s="35">
        <v>47400</v>
      </c>
      <c r="F3062" s="35">
        <v>47449</v>
      </c>
      <c r="G3062" s="36">
        <v>3.02</v>
      </c>
      <c r="H3062" s="36">
        <v>0</v>
      </c>
      <c r="I3062" s="36">
        <v>1.51</v>
      </c>
    </row>
    <row r="3063" spans="5:9">
      <c r="E3063" s="35">
        <v>47401</v>
      </c>
      <c r="F3063" s="35">
        <v>47449</v>
      </c>
      <c r="G3063" s="36">
        <v>3.02</v>
      </c>
      <c r="H3063" s="36">
        <v>0</v>
      </c>
      <c r="I3063" s="36">
        <v>1.51</v>
      </c>
    </row>
    <row r="3064" spans="5:9">
      <c r="E3064" s="35">
        <v>47402</v>
      </c>
      <c r="F3064" s="35">
        <v>47449</v>
      </c>
      <c r="G3064" s="36">
        <v>3.02</v>
      </c>
      <c r="H3064" s="36">
        <v>0</v>
      </c>
      <c r="I3064" s="36">
        <v>1.51</v>
      </c>
    </row>
    <row r="3065" spans="5:9">
      <c r="E3065" s="35">
        <v>47403</v>
      </c>
      <c r="F3065" s="35">
        <v>47449</v>
      </c>
      <c r="G3065" s="36">
        <v>3.02</v>
      </c>
      <c r="H3065" s="36">
        <v>0</v>
      </c>
      <c r="I3065" s="36">
        <v>1.51</v>
      </c>
    </row>
    <row r="3066" spans="5:9">
      <c r="E3066" s="35">
        <v>47404</v>
      </c>
      <c r="F3066" s="35">
        <v>47449</v>
      </c>
      <c r="G3066" s="36">
        <v>3.02</v>
      </c>
      <c r="H3066" s="36">
        <v>0</v>
      </c>
      <c r="I3066" s="36">
        <v>1.51</v>
      </c>
    </row>
    <row r="3067" spans="5:9">
      <c r="E3067" s="35">
        <v>47405</v>
      </c>
      <c r="F3067" s="35">
        <v>47449</v>
      </c>
      <c r="G3067" s="36">
        <v>3.02</v>
      </c>
      <c r="H3067" s="36">
        <v>0</v>
      </c>
      <c r="I3067" s="36">
        <v>1.51</v>
      </c>
    </row>
    <row r="3068" spans="5:9">
      <c r="E3068" s="35">
        <v>47406</v>
      </c>
      <c r="F3068" s="35">
        <v>47449</v>
      </c>
      <c r="G3068" s="36">
        <v>3.02</v>
      </c>
      <c r="H3068" s="36">
        <v>0</v>
      </c>
      <c r="I3068" s="36">
        <v>1.51</v>
      </c>
    </row>
    <row r="3069" spans="5:9">
      <c r="E3069" s="35">
        <v>47407</v>
      </c>
      <c r="F3069" s="35">
        <v>47449</v>
      </c>
      <c r="G3069" s="36">
        <v>3.02</v>
      </c>
      <c r="H3069" s="36">
        <v>0</v>
      </c>
      <c r="I3069" s="36">
        <v>1.51</v>
      </c>
    </row>
    <row r="3070" spans="5:9">
      <c r="E3070" s="35">
        <v>47408</v>
      </c>
      <c r="F3070" s="35">
        <v>47449</v>
      </c>
      <c r="G3070" s="36">
        <v>3.02</v>
      </c>
      <c r="H3070" s="36">
        <v>0</v>
      </c>
      <c r="I3070" s="36">
        <v>1.51</v>
      </c>
    </row>
    <row r="3071" spans="5:9">
      <c r="E3071" s="35">
        <v>47409</v>
      </c>
      <c r="F3071" s="35">
        <v>47449</v>
      </c>
      <c r="G3071" s="36">
        <v>3.02</v>
      </c>
      <c r="H3071" s="36">
        <v>0</v>
      </c>
      <c r="I3071" s="36">
        <v>1.51</v>
      </c>
    </row>
    <row r="3072" spans="5:9">
      <c r="E3072" s="35">
        <v>47410</v>
      </c>
      <c r="F3072" s="35">
        <v>47449</v>
      </c>
      <c r="G3072" s="36">
        <v>3.02</v>
      </c>
      <c r="H3072" s="36">
        <v>0</v>
      </c>
      <c r="I3072" s="36">
        <v>1.51</v>
      </c>
    </row>
    <row r="3073" spans="5:9">
      <c r="E3073" s="35">
        <v>47411</v>
      </c>
      <c r="F3073" s="35">
        <v>47449</v>
      </c>
      <c r="G3073" s="36">
        <v>3.02</v>
      </c>
      <c r="H3073" s="36">
        <v>0</v>
      </c>
      <c r="I3073" s="36">
        <v>1.51</v>
      </c>
    </row>
    <row r="3074" spans="5:9">
      <c r="E3074" s="35">
        <v>47412</v>
      </c>
      <c r="F3074" s="35">
        <v>47449</v>
      </c>
      <c r="G3074" s="36">
        <v>3.02</v>
      </c>
      <c r="H3074" s="36">
        <v>0</v>
      </c>
      <c r="I3074" s="36">
        <v>1.51</v>
      </c>
    </row>
    <row r="3075" spans="5:9">
      <c r="E3075" s="35">
        <v>47413</v>
      </c>
      <c r="F3075" s="35">
        <v>47449</v>
      </c>
      <c r="G3075" s="36">
        <v>3.02</v>
      </c>
      <c r="H3075" s="36">
        <v>0</v>
      </c>
      <c r="I3075" s="36">
        <v>1.51</v>
      </c>
    </row>
    <row r="3076" spans="5:9">
      <c r="E3076" s="35">
        <v>47414</v>
      </c>
      <c r="F3076" s="35">
        <v>47449</v>
      </c>
      <c r="G3076" s="36">
        <v>3.02</v>
      </c>
      <c r="H3076" s="36">
        <v>0</v>
      </c>
      <c r="I3076" s="36">
        <v>1.51</v>
      </c>
    </row>
    <row r="3077" spans="5:9">
      <c r="E3077" s="35">
        <v>47415</v>
      </c>
      <c r="F3077" s="35">
        <v>47449</v>
      </c>
      <c r="G3077" s="36">
        <v>3.02</v>
      </c>
      <c r="H3077" s="36">
        <v>0</v>
      </c>
      <c r="I3077" s="36">
        <v>1.51</v>
      </c>
    </row>
    <row r="3078" spans="5:9">
      <c r="E3078" s="35">
        <v>47416</v>
      </c>
      <c r="F3078" s="35">
        <v>47449</v>
      </c>
      <c r="G3078" s="36">
        <v>3.02</v>
      </c>
      <c r="H3078" s="36">
        <v>0</v>
      </c>
      <c r="I3078" s="36">
        <v>1.51</v>
      </c>
    </row>
    <row r="3079" spans="5:9">
      <c r="E3079" s="35">
        <v>47417</v>
      </c>
      <c r="F3079" s="35">
        <v>47449</v>
      </c>
      <c r="G3079" s="36">
        <v>3.02</v>
      </c>
      <c r="H3079" s="36">
        <v>0</v>
      </c>
      <c r="I3079" s="36">
        <v>1.51</v>
      </c>
    </row>
    <row r="3080" spans="5:9">
      <c r="E3080" s="35">
        <v>47418</v>
      </c>
      <c r="F3080" s="35">
        <v>47449</v>
      </c>
      <c r="G3080" s="36">
        <v>3.02</v>
      </c>
      <c r="H3080" s="36">
        <v>0</v>
      </c>
      <c r="I3080" s="36">
        <v>1.51</v>
      </c>
    </row>
    <row r="3081" spans="5:9">
      <c r="E3081" s="35">
        <v>47419</v>
      </c>
      <c r="F3081" s="35">
        <v>47449</v>
      </c>
      <c r="G3081" s="36">
        <v>3.02</v>
      </c>
      <c r="H3081" s="36">
        <v>0</v>
      </c>
      <c r="I3081" s="36">
        <v>1.51</v>
      </c>
    </row>
    <row r="3082" spans="5:9">
      <c r="E3082" s="35">
        <v>47420</v>
      </c>
      <c r="F3082" s="35">
        <v>47449</v>
      </c>
      <c r="G3082" s="36">
        <v>3.02</v>
      </c>
      <c r="H3082" s="36">
        <v>0</v>
      </c>
      <c r="I3082" s="36">
        <v>1.51</v>
      </c>
    </row>
    <row r="3083" spans="5:9">
      <c r="E3083" s="35">
        <v>47421</v>
      </c>
      <c r="F3083" s="35">
        <v>47449</v>
      </c>
      <c r="G3083" s="36">
        <v>3.02</v>
      </c>
      <c r="H3083" s="36">
        <v>0</v>
      </c>
      <c r="I3083" s="36">
        <v>1.51</v>
      </c>
    </row>
    <row r="3084" spans="5:9">
      <c r="E3084" s="35">
        <v>47422</v>
      </c>
      <c r="F3084" s="35">
        <v>47449</v>
      </c>
      <c r="G3084" s="36">
        <v>3.02</v>
      </c>
      <c r="H3084" s="36">
        <v>0</v>
      </c>
      <c r="I3084" s="36">
        <v>1.51</v>
      </c>
    </row>
    <row r="3085" spans="5:9">
      <c r="E3085" s="35">
        <v>47423</v>
      </c>
      <c r="F3085" s="35">
        <v>47449</v>
      </c>
      <c r="G3085" s="36">
        <v>3.02</v>
      </c>
      <c r="H3085" s="36">
        <v>0</v>
      </c>
      <c r="I3085" s="36">
        <v>1.51</v>
      </c>
    </row>
    <row r="3086" spans="5:9">
      <c r="E3086" s="35">
        <v>47424</v>
      </c>
      <c r="F3086" s="35">
        <v>47449</v>
      </c>
      <c r="G3086" s="36">
        <v>3.02</v>
      </c>
      <c r="H3086" s="36">
        <v>0</v>
      </c>
      <c r="I3086" s="36">
        <v>1.51</v>
      </c>
    </row>
    <row r="3087" spans="5:9">
      <c r="E3087" s="35">
        <v>47425</v>
      </c>
      <c r="F3087" s="35">
        <v>47449</v>
      </c>
      <c r="G3087" s="36">
        <v>3.02</v>
      </c>
      <c r="H3087" s="36">
        <v>0</v>
      </c>
      <c r="I3087" s="36">
        <v>1.51</v>
      </c>
    </row>
    <row r="3088" spans="5:9">
      <c r="E3088" s="35">
        <v>47426</v>
      </c>
      <c r="F3088" s="35">
        <v>47449</v>
      </c>
      <c r="G3088" s="36">
        <v>3.02</v>
      </c>
      <c r="H3088" s="36">
        <v>0</v>
      </c>
      <c r="I3088" s="36">
        <v>1.51</v>
      </c>
    </row>
    <row r="3089" spans="5:9">
      <c r="E3089" s="35">
        <v>47427</v>
      </c>
      <c r="F3089" s="35">
        <v>47449</v>
      </c>
      <c r="G3089" s="36">
        <v>3.02</v>
      </c>
      <c r="H3089" s="36">
        <v>0</v>
      </c>
      <c r="I3089" s="36">
        <v>1.51</v>
      </c>
    </row>
    <row r="3090" spans="5:9">
      <c r="E3090" s="35">
        <v>47428</v>
      </c>
      <c r="F3090" s="35">
        <v>47449</v>
      </c>
      <c r="G3090" s="36">
        <v>3.02</v>
      </c>
      <c r="H3090" s="36">
        <v>0</v>
      </c>
      <c r="I3090" s="36">
        <v>1.51</v>
      </c>
    </row>
    <row r="3091" spans="5:9">
      <c r="E3091" s="35">
        <v>47429</v>
      </c>
      <c r="F3091" s="35">
        <v>47449</v>
      </c>
      <c r="G3091" s="36">
        <v>3.02</v>
      </c>
      <c r="H3091" s="36">
        <v>0</v>
      </c>
      <c r="I3091" s="36">
        <v>1.51</v>
      </c>
    </row>
    <row r="3092" spans="5:9">
      <c r="E3092" s="35">
        <v>47430</v>
      </c>
      <c r="F3092" s="35">
        <v>47449</v>
      </c>
      <c r="G3092" s="36">
        <v>3.02</v>
      </c>
      <c r="H3092" s="36">
        <v>0</v>
      </c>
      <c r="I3092" s="36">
        <v>1.51</v>
      </c>
    </row>
    <row r="3093" spans="5:9">
      <c r="E3093" s="35">
        <v>47431</v>
      </c>
      <c r="F3093" s="35">
        <v>47449</v>
      </c>
      <c r="G3093" s="36">
        <v>3.02</v>
      </c>
      <c r="H3093" s="36">
        <v>0</v>
      </c>
      <c r="I3093" s="36">
        <v>1.51</v>
      </c>
    </row>
    <row r="3094" spans="5:9">
      <c r="E3094" s="35">
        <v>47432</v>
      </c>
      <c r="F3094" s="35">
        <v>47449</v>
      </c>
      <c r="G3094" s="36">
        <v>3.02</v>
      </c>
      <c r="H3094" s="36">
        <v>0</v>
      </c>
      <c r="I3094" s="36">
        <v>1.51</v>
      </c>
    </row>
    <row r="3095" spans="5:9">
      <c r="E3095" s="35">
        <v>47433</v>
      </c>
      <c r="F3095" s="35">
        <v>47449</v>
      </c>
      <c r="G3095" s="36">
        <v>3.02</v>
      </c>
      <c r="H3095" s="36">
        <v>0</v>
      </c>
      <c r="I3095" s="36">
        <v>1.51</v>
      </c>
    </row>
    <row r="3096" spans="5:9">
      <c r="E3096" s="35">
        <v>47434</v>
      </c>
      <c r="F3096" s="35">
        <v>47449</v>
      </c>
      <c r="G3096" s="36">
        <v>3.02</v>
      </c>
      <c r="H3096" s="36">
        <v>0</v>
      </c>
      <c r="I3096" s="36">
        <v>1.51</v>
      </c>
    </row>
    <row r="3097" spans="5:9">
      <c r="E3097" s="35">
        <v>47435</v>
      </c>
      <c r="F3097" s="35">
        <v>47449</v>
      </c>
      <c r="G3097" s="36">
        <v>3.02</v>
      </c>
      <c r="H3097" s="36">
        <v>0</v>
      </c>
      <c r="I3097" s="36">
        <v>1.51</v>
      </c>
    </row>
    <row r="3098" spans="5:9">
      <c r="E3098" s="35">
        <v>47436</v>
      </c>
      <c r="F3098" s="35">
        <v>47449</v>
      </c>
      <c r="G3098" s="36">
        <v>3.02</v>
      </c>
      <c r="H3098" s="36">
        <v>0</v>
      </c>
      <c r="I3098" s="36">
        <v>1.51</v>
      </c>
    </row>
    <row r="3099" spans="5:9">
      <c r="E3099" s="35">
        <v>47437</v>
      </c>
      <c r="F3099" s="35">
        <v>47449</v>
      </c>
      <c r="G3099" s="36">
        <v>3.02</v>
      </c>
      <c r="H3099" s="36">
        <v>0</v>
      </c>
      <c r="I3099" s="36">
        <v>1.51</v>
      </c>
    </row>
    <row r="3100" spans="5:9">
      <c r="E3100" s="35">
        <v>47438</v>
      </c>
      <c r="F3100" s="35">
        <v>47449</v>
      </c>
      <c r="G3100" s="36">
        <v>3.02</v>
      </c>
      <c r="H3100" s="36">
        <v>0</v>
      </c>
      <c r="I3100" s="36">
        <v>1.51</v>
      </c>
    </row>
    <row r="3101" spans="5:9">
      <c r="E3101" s="35">
        <v>47439</v>
      </c>
      <c r="F3101" s="35">
        <v>47449</v>
      </c>
      <c r="G3101" s="36">
        <v>3.02</v>
      </c>
      <c r="H3101" s="36">
        <v>0</v>
      </c>
      <c r="I3101" s="36">
        <v>1.51</v>
      </c>
    </row>
    <row r="3102" spans="5:9">
      <c r="E3102" s="35">
        <v>47440</v>
      </c>
      <c r="F3102" s="35">
        <v>47449</v>
      </c>
      <c r="G3102" s="36">
        <v>3.02</v>
      </c>
      <c r="H3102" s="36">
        <v>0</v>
      </c>
      <c r="I3102" s="36">
        <v>1.51</v>
      </c>
    </row>
    <row r="3103" spans="5:9">
      <c r="E3103" s="35">
        <v>47441</v>
      </c>
      <c r="F3103" s="35">
        <v>47449</v>
      </c>
      <c r="G3103" s="36">
        <v>3.02</v>
      </c>
      <c r="H3103" s="36">
        <v>0</v>
      </c>
      <c r="I3103" s="36">
        <v>1.51</v>
      </c>
    </row>
    <row r="3104" spans="5:9">
      <c r="E3104" s="35">
        <v>47442</v>
      </c>
      <c r="F3104" s="35">
        <v>47449</v>
      </c>
      <c r="G3104" s="36">
        <v>3.02</v>
      </c>
      <c r="H3104" s="36">
        <v>0</v>
      </c>
      <c r="I3104" s="36">
        <v>1.51</v>
      </c>
    </row>
    <row r="3105" spans="5:9">
      <c r="E3105" s="35">
        <v>47443</v>
      </c>
      <c r="F3105" s="35">
        <v>47449</v>
      </c>
      <c r="G3105" s="36">
        <v>3.02</v>
      </c>
      <c r="H3105" s="36">
        <v>0</v>
      </c>
      <c r="I3105" s="36">
        <v>1.51</v>
      </c>
    </row>
    <row r="3106" spans="5:9">
      <c r="E3106" s="35">
        <v>47444</v>
      </c>
      <c r="F3106" s="35">
        <v>47449</v>
      </c>
      <c r="G3106" s="36">
        <v>3.02</v>
      </c>
      <c r="H3106" s="36">
        <v>0</v>
      </c>
      <c r="I3106" s="36">
        <v>1.51</v>
      </c>
    </row>
    <row r="3107" spans="5:9">
      <c r="E3107" s="35">
        <v>47445</v>
      </c>
      <c r="F3107" s="35">
        <v>47449</v>
      </c>
      <c r="G3107" s="36">
        <v>3.02</v>
      </c>
      <c r="H3107" s="36">
        <v>0</v>
      </c>
      <c r="I3107" s="36">
        <v>1.51</v>
      </c>
    </row>
    <row r="3108" spans="5:9">
      <c r="E3108" s="35">
        <v>47446</v>
      </c>
      <c r="F3108" s="35">
        <v>47449</v>
      </c>
      <c r="G3108" s="36">
        <v>3.02</v>
      </c>
      <c r="H3108" s="36">
        <v>0</v>
      </c>
      <c r="I3108" s="36">
        <v>1.51</v>
      </c>
    </row>
    <row r="3109" spans="5:9">
      <c r="E3109" s="35">
        <v>47447</v>
      </c>
      <c r="F3109" s="35">
        <v>47449</v>
      </c>
      <c r="G3109" s="36">
        <v>3.02</v>
      </c>
      <c r="H3109" s="36">
        <v>0</v>
      </c>
      <c r="I3109" s="36">
        <v>1.51</v>
      </c>
    </row>
    <row r="3110" spans="5:9">
      <c r="E3110" s="35">
        <v>47448</v>
      </c>
      <c r="F3110" s="35">
        <v>47449</v>
      </c>
      <c r="G3110" s="36">
        <v>3.02</v>
      </c>
      <c r="H3110" s="36">
        <v>0</v>
      </c>
      <c r="I3110" s="36">
        <v>1.51</v>
      </c>
    </row>
    <row r="3111" spans="5:9">
      <c r="E3111" s="35">
        <v>47449</v>
      </c>
      <c r="F3111" s="35">
        <v>47630</v>
      </c>
      <c r="G3111" s="36">
        <v>3.02</v>
      </c>
      <c r="H3111" s="36">
        <v>0</v>
      </c>
      <c r="I3111" s="36">
        <v>1.51</v>
      </c>
    </row>
    <row r="3112" spans="5:9">
      <c r="E3112" s="35">
        <v>47450</v>
      </c>
      <c r="F3112" s="35">
        <v>47630</v>
      </c>
      <c r="G3112" s="36">
        <v>3.02</v>
      </c>
      <c r="H3112" s="36">
        <v>0</v>
      </c>
      <c r="I3112" s="36">
        <v>1.51</v>
      </c>
    </row>
    <row r="3113" spans="5:9">
      <c r="E3113" s="35">
        <v>47451</v>
      </c>
      <c r="F3113" s="35">
        <v>47630</v>
      </c>
      <c r="G3113" s="36">
        <v>3.02</v>
      </c>
      <c r="H3113" s="36">
        <v>0</v>
      </c>
      <c r="I3113" s="36">
        <v>1.51</v>
      </c>
    </row>
    <row r="3114" spans="5:9">
      <c r="E3114" s="35">
        <v>47452</v>
      </c>
      <c r="F3114" s="35">
        <v>47630</v>
      </c>
      <c r="G3114" s="36">
        <v>3.02</v>
      </c>
      <c r="H3114" s="36">
        <v>0</v>
      </c>
      <c r="I3114" s="36">
        <v>1.51</v>
      </c>
    </row>
    <row r="3115" spans="5:9">
      <c r="E3115" s="35">
        <v>47453</v>
      </c>
      <c r="F3115" s="35">
        <v>47630</v>
      </c>
      <c r="G3115" s="36">
        <v>3.02</v>
      </c>
      <c r="H3115" s="36">
        <v>0</v>
      </c>
      <c r="I3115" s="36">
        <v>1.51</v>
      </c>
    </row>
    <row r="3116" spans="5:9">
      <c r="E3116" s="35">
        <v>47454</v>
      </c>
      <c r="F3116" s="35">
        <v>47630</v>
      </c>
      <c r="G3116" s="36">
        <v>3.02</v>
      </c>
      <c r="H3116" s="36">
        <v>0</v>
      </c>
      <c r="I3116" s="36">
        <v>1.51</v>
      </c>
    </row>
    <row r="3117" spans="5:9">
      <c r="E3117" s="35">
        <v>47455</v>
      </c>
      <c r="F3117" s="35">
        <v>47630</v>
      </c>
      <c r="G3117" s="36">
        <v>3.02</v>
      </c>
      <c r="H3117" s="36">
        <v>0</v>
      </c>
      <c r="I3117" s="36">
        <v>1.51</v>
      </c>
    </row>
    <row r="3118" spans="5:9">
      <c r="E3118" s="35">
        <v>47456</v>
      </c>
      <c r="F3118" s="35">
        <v>47630</v>
      </c>
      <c r="G3118" s="36">
        <v>3.02</v>
      </c>
      <c r="H3118" s="36">
        <v>0</v>
      </c>
      <c r="I3118" s="36">
        <v>1.51</v>
      </c>
    </row>
    <row r="3119" spans="5:9">
      <c r="E3119" s="35">
        <v>47457</v>
      </c>
      <c r="F3119" s="35">
        <v>47630</v>
      </c>
      <c r="G3119" s="36">
        <v>3.02</v>
      </c>
      <c r="H3119" s="36">
        <v>0</v>
      </c>
      <c r="I3119" s="36">
        <v>1.51</v>
      </c>
    </row>
    <row r="3120" spans="5:9">
      <c r="E3120" s="35">
        <v>47458</v>
      </c>
      <c r="F3120" s="35">
        <v>47630</v>
      </c>
      <c r="G3120" s="36">
        <v>3.02</v>
      </c>
      <c r="H3120" s="36">
        <v>0</v>
      </c>
      <c r="I3120" s="36">
        <v>1.51</v>
      </c>
    </row>
    <row r="3121" spans="5:9">
      <c r="E3121" s="35">
        <v>47459</v>
      </c>
      <c r="F3121" s="35">
        <v>47630</v>
      </c>
      <c r="G3121" s="36">
        <v>3.02</v>
      </c>
      <c r="H3121" s="36">
        <v>0</v>
      </c>
      <c r="I3121" s="36">
        <v>1.51</v>
      </c>
    </row>
    <row r="3122" spans="5:9">
      <c r="E3122" s="35">
        <v>47460</v>
      </c>
      <c r="F3122" s="35">
        <v>47630</v>
      </c>
      <c r="G3122" s="36">
        <v>3.02</v>
      </c>
      <c r="H3122" s="36">
        <v>0</v>
      </c>
      <c r="I3122" s="36">
        <v>1.51</v>
      </c>
    </row>
    <row r="3123" spans="5:9">
      <c r="E3123" s="35">
        <v>47461</v>
      </c>
      <c r="F3123" s="35">
        <v>47630</v>
      </c>
      <c r="G3123" s="36">
        <v>3.02</v>
      </c>
      <c r="H3123" s="36">
        <v>0</v>
      </c>
      <c r="I3123" s="36">
        <v>1.51</v>
      </c>
    </row>
    <row r="3124" spans="5:9">
      <c r="E3124" s="35">
        <v>47462</v>
      </c>
      <c r="F3124" s="35">
        <v>47630</v>
      </c>
      <c r="G3124" s="36">
        <v>3.02</v>
      </c>
      <c r="H3124" s="36">
        <v>0</v>
      </c>
      <c r="I3124" s="36">
        <v>1.51</v>
      </c>
    </row>
    <row r="3125" spans="5:9">
      <c r="E3125" s="35">
        <v>47463</v>
      </c>
      <c r="F3125" s="35">
        <v>47630</v>
      </c>
      <c r="G3125" s="36">
        <v>3.02</v>
      </c>
      <c r="H3125" s="36">
        <v>0</v>
      </c>
      <c r="I3125" s="36">
        <v>1.51</v>
      </c>
    </row>
    <row r="3126" spans="5:9">
      <c r="E3126" s="35">
        <v>47464</v>
      </c>
      <c r="F3126" s="35">
        <v>47630</v>
      </c>
      <c r="G3126" s="36">
        <v>3.02</v>
      </c>
      <c r="H3126" s="36">
        <v>0</v>
      </c>
      <c r="I3126" s="36">
        <v>1.51</v>
      </c>
    </row>
    <row r="3127" spans="5:9">
      <c r="E3127" s="35">
        <v>47465</v>
      </c>
      <c r="F3127" s="35">
        <v>47630</v>
      </c>
      <c r="G3127" s="36">
        <v>3.02</v>
      </c>
      <c r="H3127" s="36">
        <v>0</v>
      </c>
      <c r="I3127" s="36">
        <v>1.51</v>
      </c>
    </row>
    <row r="3128" spans="5:9">
      <c r="E3128" s="35">
        <v>47466</v>
      </c>
      <c r="F3128" s="35">
        <v>47630</v>
      </c>
      <c r="G3128" s="36">
        <v>3.02</v>
      </c>
      <c r="H3128" s="36">
        <v>0</v>
      </c>
      <c r="I3128" s="36">
        <v>1.51</v>
      </c>
    </row>
    <row r="3129" spans="5:9">
      <c r="E3129" s="35">
        <v>47467</v>
      </c>
      <c r="F3129" s="35">
        <v>47630</v>
      </c>
      <c r="G3129" s="36">
        <v>3.02</v>
      </c>
      <c r="H3129" s="36">
        <v>0</v>
      </c>
      <c r="I3129" s="36">
        <v>1.51</v>
      </c>
    </row>
    <row r="3130" spans="5:9">
      <c r="E3130" s="35">
        <v>47468</v>
      </c>
      <c r="F3130" s="35">
        <v>47630</v>
      </c>
      <c r="G3130" s="36">
        <v>3.02</v>
      </c>
      <c r="H3130" s="36">
        <v>0</v>
      </c>
      <c r="I3130" s="36">
        <v>1.51</v>
      </c>
    </row>
    <row r="3131" spans="5:9">
      <c r="E3131" s="35">
        <v>47469</v>
      </c>
      <c r="F3131" s="35">
        <v>47630</v>
      </c>
      <c r="G3131" s="36">
        <v>3.02</v>
      </c>
      <c r="H3131" s="36">
        <v>0</v>
      </c>
      <c r="I3131" s="36">
        <v>1.51</v>
      </c>
    </row>
    <row r="3132" spans="5:9">
      <c r="E3132" s="35">
        <v>47470</v>
      </c>
      <c r="F3132" s="35">
        <v>47630</v>
      </c>
      <c r="G3132" s="36">
        <v>3.02</v>
      </c>
      <c r="H3132" s="36">
        <v>0</v>
      </c>
      <c r="I3132" s="36">
        <v>1.51</v>
      </c>
    </row>
    <row r="3133" spans="5:9">
      <c r="E3133" s="35">
        <v>47471</v>
      </c>
      <c r="F3133" s="35">
        <v>47630</v>
      </c>
      <c r="G3133" s="36">
        <v>3.02</v>
      </c>
      <c r="H3133" s="36">
        <v>0</v>
      </c>
      <c r="I3133" s="36">
        <v>1.51</v>
      </c>
    </row>
    <row r="3134" spans="5:9">
      <c r="E3134" s="35">
        <v>47472</v>
      </c>
      <c r="F3134" s="35">
        <v>47630</v>
      </c>
      <c r="G3134" s="36">
        <v>3.02</v>
      </c>
      <c r="H3134" s="36">
        <v>0</v>
      </c>
      <c r="I3134" s="36">
        <v>1.51</v>
      </c>
    </row>
    <row r="3135" spans="5:9">
      <c r="E3135" s="35">
        <v>47473</v>
      </c>
      <c r="F3135" s="35">
        <v>47630</v>
      </c>
      <c r="G3135" s="36">
        <v>3.02</v>
      </c>
      <c r="H3135" s="36">
        <v>0</v>
      </c>
      <c r="I3135" s="36">
        <v>1.51</v>
      </c>
    </row>
    <row r="3136" spans="5:9">
      <c r="E3136" s="35">
        <v>47474</v>
      </c>
      <c r="F3136" s="35">
        <v>47630</v>
      </c>
      <c r="G3136" s="36">
        <v>3.02</v>
      </c>
      <c r="H3136" s="36">
        <v>0</v>
      </c>
      <c r="I3136" s="36">
        <v>1.51</v>
      </c>
    </row>
    <row r="3137" spans="5:9">
      <c r="E3137" s="35">
        <v>47475</v>
      </c>
      <c r="F3137" s="35">
        <v>47630</v>
      </c>
      <c r="G3137" s="36">
        <v>3.02</v>
      </c>
      <c r="H3137" s="36">
        <v>0</v>
      </c>
      <c r="I3137" s="36">
        <v>1.51</v>
      </c>
    </row>
    <row r="3138" spans="5:9">
      <c r="E3138" s="35">
        <v>47476</v>
      </c>
      <c r="F3138" s="35">
        <v>47630</v>
      </c>
      <c r="G3138" s="36">
        <v>3.02</v>
      </c>
      <c r="H3138" s="36">
        <v>0</v>
      </c>
      <c r="I3138" s="36">
        <v>1.51</v>
      </c>
    </row>
    <row r="3139" spans="5:9">
      <c r="E3139" s="35">
        <v>47477</v>
      </c>
      <c r="F3139" s="35">
        <v>47630</v>
      </c>
      <c r="G3139" s="36">
        <v>3.02</v>
      </c>
      <c r="H3139" s="36">
        <v>0</v>
      </c>
      <c r="I3139" s="36">
        <v>1.51</v>
      </c>
    </row>
    <row r="3140" spans="5:9">
      <c r="E3140" s="35">
        <v>47478</v>
      </c>
      <c r="F3140" s="35">
        <v>47630</v>
      </c>
      <c r="G3140" s="36">
        <v>3.02</v>
      </c>
      <c r="H3140" s="36">
        <v>0</v>
      </c>
      <c r="I3140" s="36">
        <v>1.51</v>
      </c>
    </row>
    <row r="3141" spans="5:9">
      <c r="E3141" s="35">
        <v>47479</v>
      </c>
      <c r="F3141" s="35">
        <v>47630</v>
      </c>
      <c r="G3141" s="36">
        <v>3.02</v>
      </c>
      <c r="H3141" s="36">
        <v>0</v>
      </c>
      <c r="I3141" s="36">
        <v>1.51</v>
      </c>
    </row>
    <row r="3142" spans="5:9">
      <c r="E3142" s="35">
        <v>47480</v>
      </c>
      <c r="F3142" s="35">
        <v>47630</v>
      </c>
      <c r="G3142" s="36">
        <v>3.02</v>
      </c>
      <c r="H3142" s="36">
        <v>0</v>
      </c>
      <c r="I3142" s="36">
        <v>1.51</v>
      </c>
    </row>
    <row r="3143" spans="5:9">
      <c r="E3143" s="35">
        <v>47481</v>
      </c>
      <c r="F3143" s="35">
        <v>47630</v>
      </c>
      <c r="G3143" s="36">
        <v>3.02</v>
      </c>
      <c r="H3143" s="36">
        <v>0</v>
      </c>
      <c r="I3143" s="36">
        <v>1.51</v>
      </c>
    </row>
    <row r="3144" spans="5:9">
      <c r="E3144" s="35">
        <v>47482</v>
      </c>
      <c r="F3144" s="35">
        <v>47630</v>
      </c>
      <c r="G3144" s="36">
        <v>3.02</v>
      </c>
      <c r="H3144" s="36">
        <v>0</v>
      </c>
      <c r="I3144" s="36">
        <v>1.51</v>
      </c>
    </row>
    <row r="3145" spans="5:9">
      <c r="E3145" s="35">
        <v>47483</v>
      </c>
      <c r="F3145" s="35">
        <v>47630</v>
      </c>
      <c r="G3145" s="36">
        <v>3.02</v>
      </c>
      <c r="H3145" s="36">
        <v>0</v>
      </c>
      <c r="I3145" s="36">
        <v>1.51</v>
      </c>
    </row>
    <row r="3146" spans="5:9">
      <c r="E3146" s="35">
        <v>47484</v>
      </c>
      <c r="F3146" s="35">
        <v>47630</v>
      </c>
      <c r="G3146" s="36">
        <v>3.02</v>
      </c>
      <c r="H3146" s="36">
        <v>0</v>
      </c>
      <c r="I3146" s="36">
        <v>1.51</v>
      </c>
    </row>
    <row r="3147" spans="5:9">
      <c r="E3147" s="35">
        <v>47485</v>
      </c>
      <c r="F3147" s="35">
        <v>47630</v>
      </c>
      <c r="G3147" s="36">
        <v>3.02</v>
      </c>
      <c r="H3147" s="36">
        <v>0</v>
      </c>
      <c r="I3147" s="36">
        <v>1.51</v>
      </c>
    </row>
    <row r="3148" spans="5:9">
      <c r="E3148" s="35">
        <v>47486</v>
      </c>
      <c r="F3148" s="35">
        <v>47630</v>
      </c>
      <c r="G3148" s="36">
        <v>3.02</v>
      </c>
      <c r="H3148" s="36">
        <v>0</v>
      </c>
      <c r="I3148" s="36">
        <v>1.51</v>
      </c>
    </row>
    <row r="3149" spans="5:9">
      <c r="E3149" s="35">
        <v>47487</v>
      </c>
      <c r="F3149" s="35">
        <v>47630</v>
      </c>
      <c r="G3149" s="36">
        <v>3.02</v>
      </c>
      <c r="H3149" s="36">
        <v>0</v>
      </c>
      <c r="I3149" s="36">
        <v>1.51</v>
      </c>
    </row>
    <row r="3150" spans="5:9">
      <c r="E3150" s="35">
        <v>47488</v>
      </c>
      <c r="F3150" s="35">
        <v>47630</v>
      </c>
      <c r="G3150" s="36">
        <v>3.02</v>
      </c>
      <c r="H3150" s="36">
        <v>0</v>
      </c>
      <c r="I3150" s="36">
        <v>1.51</v>
      </c>
    </row>
    <row r="3151" spans="5:9">
      <c r="E3151" s="35">
        <v>47489</v>
      </c>
      <c r="F3151" s="35">
        <v>47630</v>
      </c>
      <c r="G3151" s="36">
        <v>3.02</v>
      </c>
      <c r="H3151" s="36">
        <v>0</v>
      </c>
      <c r="I3151" s="36">
        <v>1.51</v>
      </c>
    </row>
    <row r="3152" spans="5:9">
      <c r="E3152" s="35">
        <v>47490</v>
      </c>
      <c r="F3152" s="35">
        <v>47630</v>
      </c>
      <c r="G3152" s="36">
        <v>3.02</v>
      </c>
      <c r="H3152" s="36">
        <v>0</v>
      </c>
      <c r="I3152" s="36">
        <v>1.51</v>
      </c>
    </row>
    <row r="3153" spans="5:9">
      <c r="E3153" s="35">
        <v>47491</v>
      </c>
      <c r="F3153" s="35">
        <v>47630</v>
      </c>
      <c r="G3153" s="36">
        <v>3.02</v>
      </c>
      <c r="H3153" s="36">
        <v>0</v>
      </c>
      <c r="I3153" s="36">
        <v>1.51</v>
      </c>
    </row>
    <row r="3154" spans="5:9">
      <c r="E3154" s="35">
        <v>47492</v>
      </c>
      <c r="F3154" s="35">
        <v>47630</v>
      </c>
      <c r="G3154" s="36">
        <v>3.02</v>
      </c>
      <c r="H3154" s="36">
        <v>0</v>
      </c>
      <c r="I3154" s="36">
        <v>1.51</v>
      </c>
    </row>
    <row r="3155" spans="5:9">
      <c r="E3155" s="35">
        <v>47493</v>
      </c>
      <c r="F3155" s="35">
        <v>47630</v>
      </c>
      <c r="G3155" s="36">
        <v>3.02</v>
      </c>
      <c r="H3155" s="36">
        <v>0</v>
      </c>
      <c r="I3155" s="36">
        <v>1.51</v>
      </c>
    </row>
    <row r="3156" spans="5:9">
      <c r="E3156" s="35">
        <v>47494</v>
      </c>
      <c r="F3156" s="35">
        <v>47630</v>
      </c>
      <c r="G3156" s="36">
        <v>3.02</v>
      </c>
      <c r="H3156" s="36">
        <v>0</v>
      </c>
      <c r="I3156" s="36">
        <v>1.51</v>
      </c>
    </row>
    <row r="3157" spans="5:9">
      <c r="E3157" s="35">
        <v>47495</v>
      </c>
      <c r="F3157" s="35">
        <v>47630</v>
      </c>
      <c r="G3157" s="36">
        <v>3.02</v>
      </c>
      <c r="H3157" s="36">
        <v>0</v>
      </c>
      <c r="I3157" s="36">
        <v>1.51</v>
      </c>
    </row>
    <row r="3158" spans="5:9">
      <c r="E3158" s="35">
        <v>47496</v>
      </c>
      <c r="F3158" s="35">
        <v>47630</v>
      </c>
      <c r="G3158" s="36">
        <v>3.02</v>
      </c>
      <c r="H3158" s="36">
        <v>0</v>
      </c>
      <c r="I3158" s="36">
        <v>1.51</v>
      </c>
    </row>
    <row r="3159" spans="5:9">
      <c r="E3159" s="35">
        <v>47497</v>
      </c>
      <c r="F3159" s="35">
        <v>47630</v>
      </c>
      <c r="G3159" s="36">
        <v>3.02</v>
      </c>
      <c r="H3159" s="36">
        <v>0</v>
      </c>
      <c r="I3159" s="36">
        <v>1.51</v>
      </c>
    </row>
    <row r="3160" spans="5:9">
      <c r="E3160" s="35">
        <v>47498</v>
      </c>
      <c r="F3160" s="35">
        <v>47630</v>
      </c>
      <c r="G3160" s="36">
        <v>3.02</v>
      </c>
      <c r="H3160" s="36">
        <v>0</v>
      </c>
      <c r="I3160" s="36">
        <v>1.51</v>
      </c>
    </row>
    <row r="3161" spans="5:9">
      <c r="E3161" s="35">
        <v>47499</v>
      </c>
      <c r="F3161" s="35">
        <v>47630</v>
      </c>
      <c r="G3161" s="36">
        <v>3.02</v>
      </c>
      <c r="H3161" s="36">
        <v>0</v>
      </c>
      <c r="I3161" s="36">
        <v>1.51</v>
      </c>
    </row>
    <row r="3162" spans="5:9">
      <c r="E3162" s="35">
        <v>47500</v>
      </c>
      <c r="F3162" s="35">
        <v>47630</v>
      </c>
      <c r="G3162" s="36">
        <v>3.02</v>
      </c>
      <c r="H3162" s="36">
        <v>0</v>
      </c>
      <c r="I3162" s="36">
        <v>1.51</v>
      </c>
    </row>
    <row r="3163" spans="5:9">
      <c r="E3163" s="35">
        <v>47501</v>
      </c>
      <c r="F3163" s="35">
        <v>47630</v>
      </c>
      <c r="G3163" s="36">
        <v>3.02</v>
      </c>
      <c r="H3163" s="36">
        <v>0</v>
      </c>
      <c r="I3163" s="36">
        <v>1.51</v>
      </c>
    </row>
    <row r="3164" spans="5:9">
      <c r="E3164" s="35">
        <v>47502</v>
      </c>
      <c r="F3164" s="35">
        <v>47630</v>
      </c>
      <c r="G3164" s="36">
        <v>3.02</v>
      </c>
      <c r="H3164" s="36">
        <v>0</v>
      </c>
      <c r="I3164" s="36">
        <v>1.51</v>
      </c>
    </row>
    <row r="3165" spans="5:9">
      <c r="E3165" s="35">
        <v>47503</v>
      </c>
      <c r="F3165" s="35">
        <v>47630</v>
      </c>
      <c r="G3165" s="36">
        <v>3.02</v>
      </c>
      <c r="H3165" s="36">
        <v>0</v>
      </c>
      <c r="I3165" s="36">
        <v>1.51</v>
      </c>
    </row>
    <row r="3166" spans="5:9">
      <c r="E3166" s="35">
        <v>47504</v>
      </c>
      <c r="F3166" s="35">
        <v>47630</v>
      </c>
      <c r="G3166" s="36">
        <v>3.02</v>
      </c>
      <c r="H3166" s="36">
        <v>0</v>
      </c>
      <c r="I3166" s="36">
        <v>1.51</v>
      </c>
    </row>
    <row r="3167" spans="5:9">
      <c r="E3167" s="35">
        <v>47505</v>
      </c>
      <c r="F3167" s="35">
        <v>47630</v>
      </c>
      <c r="G3167" s="36">
        <v>3.02</v>
      </c>
      <c r="H3167" s="36">
        <v>0</v>
      </c>
      <c r="I3167" s="36">
        <v>1.51</v>
      </c>
    </row>
    <row r="3168" spans="5:9">
      <c r="E3168" s="35">
        <v>47506</v>
      </c>
      <c r="F3168" s="35">
        <v>47630</v>
      </c>
      <c r="G3168" s="36">
        <v>3.02</v>
      </c>
      <c r="H3168" s="36">
        <v>0</v>
      </c>
      <c r="I3168" s="36">
        <v>1.51</v>
      </c>
    </row>
    <row r="3169" spans="5:9">
      <c r="E3169" s="35">
        <v>47507</v>
      </c>
      <c r="F3169" s="35">
        <v>47630</v>
      </c>
      <c r="G3169" s="36">
        <v>3.02</v>
      </c>
      <c r="H3169" s="36">
        <v>0</v>
      </c>
      <c r="I3169" s="36">
        <v>1.51</v>
      </c>
    </row>
    <row r="3170" spans="5:9">
      <c r="E3170" s="35">
        <v>47508</v>
      </c>
      <c r="F3170" s="35">
        <v>47630</v>
      </c>
      <c r="G3170" s="36">
        <v>3.02</v>
      </c>
      <c r="H3170" s="36">
        <v>0</v>
      </c>
      <c r="I3170" s="36">
        <v>1.51</v>
      </c>
    </row>
    <row r="3171" spans="5:9">
      <c r="E3171" s="35">
        <v>47509</v>
      </c>
      <c r="F3171" s="35">
        <v>47630</v>
      </c>
      <c r="G3171" s="36">
        <v>3.02</v>
      </c>
      <c r="H3171" s="36">
        <v>0</v>
      </c>
      <c r="I3171" s="36">
        <v>1.51</v>
      </c>
    </row>
    <row r="3172" spans="5:9">
      <c r="E3172" s="35">
        <v>47510</v>
      </c>
      <c r="F3172" s="35">
        <v>47630</v>
      </c>
      <c r="G3172" s="36">
        <v>3.02</v>
      </c>
      <c r="H3172" s="36">
        <v>0</v>
      </c>
      <c r="I3172" s="36">
        <v>1.51</v>
      </c>
    </row>
    <row r="3173" spans="5:9">
      <c r="E3173" s="35">
        <v>47511</v>
      </c>
      <c r="F3173" s="35">
        <v>47630</v>
      </c>
      <c r="G3173" s="36">
        <v>3.02</v>
      </c>
      <c r="H3173" s="36">
        <v>0</v>
      </c>
      <c r="I3173" s="36">
        <v>1.51</v>
      </c>
    </row>
    <row r="3174" spans="5:9">
      <c r="E3174" s="35">
        <v>47512</v>
      </c>
      <c r="F3174" s="35">
        <v>47630</v>
      </c>
      <c r="G3174" s="36">
        <v>3.02</v>
      </c>
      <c r="H3174" s="36">
        <v>0</v>
      </c>
      <c r="I3174" s="36">
        <v>1.51</v>
      </c>
    </row>
    <row r="3175" spans="5:9">
      <c r="E3175" s="35">
        <v>47513</v>
      </c>
      <c r="F3175" s="35">
        <v>47630</v>
      </c>
      <c r="G3175" s="36">
        <v>3.02</v>
      </c>
      <c r="H3175" s="36">
        <v>0</v>
      </c>
      <c r="I3175" s="36">
        <v>1.51</v>
      </c>
    </row>
    <row r="3176" spans="5:9">
      <c r="E3176" s="35">
        <v>47514</v>
      </c>
      <c r="F3176" s="35">
        <v>47630</v>
      </c>
      <c r="G3176" s="36">
        <v>3.02</v>
      </c>
      <c r="H3176" s="36">
        <v>0</v>
      </c>
      <c r="I3176" s="36">
        <v>1.51</v>
      </c>
    </row>
    <row r="3177" spans="5:9">
      <c r="E3177" s="35">
        <v>47515</v>
      </c>
      <c r="F3177" s="35">
        <v>47630</v>
      </c>
      <c r="G3177" s="36">
        <v>3.02</v>
      </c>
      <c r="H3177" s="36">
        <v>0</v>
      </c>
      <c r="I3177" s="36">
        <v>1.51</v>
      </c>
    </row>
    <row r="3178" spans="5:9">
      <c r="E3178" s="35">
        <v>47516</v>
      </c>
      <c r="F3178" s="35">
        <v>47630</v>
      </c>
      <c r="G3178" s="36">
        <v>3.02</v>
      </c>
      <c r="H3178" s="36">
        <v>0</v>
      </c>
      <c r="I3178" s="36">
        <v>1.51</v>
      </c>
    </row>
    <row r="3179" spans="5:9">
      <c r="E3179" s="35">
        <v>47517</v>
      </c>
      <c r="F3179" s="35">
        <v>47630</v>
      </c>
      <c r="G3179" s="36">
        <v>3.02</v>
      </c>
      <c r="H3179" s="36">
        <v>0</v>
      </c>
      <c r="I3179" s="36">
        <v>1.51</v>
      </c>
    </row>
    <row r="3180" spans="5:9">
      <c r="E3180" s="35">
        <v>47518</v>
      </c>
      <c r="F3180" s="35">
        <v>47630</v>
      </c>
      <c r="G3180" s="36">
        <v>3.02</v>
      </c>
      <c r="H3180" s="36">
        <v>0</v>
      </c>
      <c r="I3180" s="36">
        <v>1.51</v>
      </c>
    </row>
    <row r="3181" spans="5:9">
      <c r="E3181" s="35">
        <v>47519</v>
      </c>
      <c r="F3181" s="35">
        <v>47630</v>
      </c>
      <c r="G3181" s="36">
        <v>3.02</v>
      </c>
      <c r="H3181" s="36">
        <v>0</v>
      </c>
      <c r="I3181" s="36">
        <v>1.51</v>
      </c>
    </row>
    <row r="3182" spans="5:9">
      <c r="E3182" s="35">
        <v>47520</v>
      </c>
      <c r="F3182" s="35">
        <v>47630</v>
      </c>
      <c r="G3182" s="36">
        <v>3.02</v>
      </c>
      <c r="H3182" s="36">
        <v>0</v>
      </c>
      <c r="I3182" s="36">
        <v>1.51</v>
      </c>
    </row>
    <row r="3183" spans="5:9">
      <c r="E3183" s="35">
        <v>47521</v>
      </c>
      <c r="F3183" s="35">
        <v>47630</v>
      </c>
      <c r="G3183" s="36">
        <v>3.02</v>
      </c>
      <c r="H3183" s="36">
        <v>0</v>
      </c>
      <c r="I3183" s="36">
        <v>1.51</v>
      </c>
    </row>
    <row r="3184" spans="5:9">
      <c r="E3184" s="35">
        <v>47522</v>
      </c>
      <c r="F3184" s="35">
        <v>47630</v>
      </c>
      <c r="G3184" s="36">
        <v>3.02</v>
      </c>
      <c r="H3184" s="36">
        <v>0</v>
      </c>
      <c r="I3184" s="36">
        <v>1.51</v>
      </c>
    </row>
    <row r="3185" spans="5:9">
      <c r="E3185" s="35">
        <v>47523</v>
      </c>
      <c r="F3185" s="35">
        <v>47630</v>
      </c>
      <c r="G3185" s="36">
        <v>3.02</v>
      </c>
      <c r="H3185" s="36">
        <v>0</v>
      </c>
      <c r="I3185" s="36">
        <v>1.51</v>
      </c>
    </row>
    <row r="3186" spans="5:9">
      <c r="E3186" s="35">
        <v>47524</v>
      </c>
      <c r="F3186" s="35">
        <v>47630</v>
      </c>
      <c r="G3186" s="36">
        <v>3.02</v>
      </c>
      <c r="H3186" s="36">
        <v>0</v>
      </c>
      <c r="I3186" s="36">
        <v>1.51</v>
      </c>
    </row>
    <row r="3187" spans="5:9">
      <c r="E3187" s="35">
        <v>47525</v>
      </c>
      <c r="F3187" s="35">
        <v>47630</v>
      </c>
      <c r="G3187" s="36">
        <v>3.02</v>
      </c>
      <c r="H3187" s="36">
        <v>0</v>
      </c>
      <c r="I3187" s="36">
        <v>1.51</v>
      </c>
    </row>
    <row r="3188" spans="5:9">
      <c r="E3188" s="35">
        <v>47526</v>
      </c>
      <c r="F3188" s="35">
        <v>47630</v>
      </c>
      <c r="G3188" s="36">
        <v>3.02</v>
      </c>
      <c r="H3188" s="36">
        <v>0</v>
      </c>
      <c r="I3188" s="36">
        <v>1.51</v>
      </c>
    </row>
    <row r="3189" spans="5:9">
      <c r="E3189" s="35">
        <v>47527</v>
      </c>
      <c r="F3189" s="35">
        <v>47630</v>
      </c>
      <c r="G3189" s="36">
        <v>3.02</v>
      </c>
      <c r="H3189" s="36">
        <v>0</v>
      </c>
      <c r="I3189" s="36">
        <v>1.51</v>
      </c>
    </row>
    <row r="3190" spans="5:9">
      <c r="E3190" s="35">
        <v>47528</v>
      </c>
      <c r="F3190" s="35">
        <v>47630</v>
      </c>
      <c r="G3190" s="36">
        <v>3.02</v>
      </c>
      <c r="H3190" s="36">
        <v>0</v>
      </c>
      <c r="I3190" s="36">
        <v>1.51</v>
      </c>
    </row>
    <row r="3191" spans="5:9">
      <c r="E3191" s="35">
        <v>47529</v>
      </c>
      <c r="F3191" s="35">
        <v>47630</v>
      </c>
      <c r="G3191" s="36">
        <v>3.02</v>
      </c>
      <c r="H3191" s="36">
        <v>0</v>
      </c>
      <c r="I3191" s="36">
        <v>1.51</v>
      </c>
    </row>
    <row r="3192" spans="5:9">
      <c r="E3192" s="35">
        <v>47530</v>
      </c>
      <c r="F3192" s="35">
        <v>47630</v>
      </c>
      <c r="G3192" s="36">
        <v>3.02</v>
      </c>
      <c r="H3192" s="36">
        <v>0</v>
      </c>
      <c r="I3192" s="36">
        <v>1.51</v>
      </c>
    </row>
    <row r="3193" spans="5:9">
      <c r="E3193" s="35">
        <v>47531</v>
      </c>
      <c r="F3193" s="35">
        <v>47630</v>
      </c>
      <c r="G3193" s="36">
        <v>3.02</v>
      </c>
      <c r="H3193" s="36">
        <v>0</v>
      </c>
      <c r="I3193" s="36">
        <v>1.51</v>
      </c>
    </row>
    <row r="3194" spans="5:9">
      <c r="E3194" s="35">
        <v>47532</v>
      </c>
      <c r="F3194" s="35">
        <v>47630</v>
      </c>
      <c r="G3194" s="36">
        <v>3.02</v>
      </c>
      <c r="H3194" s="36">
        <v>0</v>
      </c>
      <c r="I3194" s="36">
        <v>1.51</v>
      </c>
    </row>
    <row r="3195" spans="5:9">
      <c r="E3195" s="35">
        <v>47533</v>
      </c>
      <c r="F3195" s="35">
        <v>47630</v>
      </c>
      <c r="G3195" s="36">
        <v>3.02</v>
      </c>
      <c r="H3195" s="36">
        <v>0</v>
      </c>
      <c r="I3195" s="36">
        <v>1.51</v>
      </c>
    </row>
    <row r="3196" spans="5:9">
      <c r="E3196" s="35">
        <v>47534</v>
      </c>
      <c r="F3196" s="35">
        <v>47630</v>
      </c>
      <c r="G3196" s="36">
        <v>3.02</v>
      </c>
      <c r="H3196" s="36">
        <v>0</v>
      </c>
      <c r="I3196" s="36">
        <v>1.51</v>
      </c>
    </row>
    <row r="3197" spans="5:9">
      <c r="E3197" s="35">
        <v>47535</v>
      </c>
      <c r="F3197" s="35">
        <v>47630</v>
      </c>
      <c r="G3197" s="36">
        <v>3.02</v>
      </c>
      <c r="H3197" s="36">
        <v>0</v>
      </c>
      <c r="I3197" s="36">
        <v>1.51</v>
      </c>
    </row>
    <row r="3198" spans="5:9">
      <c r="E3198" s="35">
        <v>47536</v>
      </c>
      <c r="F3198" s="35">
        <v>47630</v>
      </c>
      <c r="G3198" s="36">
        <v>3.02</v>
      </c>
      <c r="H3198" s="36">
        <v>0</v>
      </c>
      <c r="I3198" s="36">
        <v>1.51</v>
      </c>
    </row>
    <row r="3199" spans="5:9">
      <c r="E3199" s="35">
        <v>47537</v>
      </c>
      <c r="F3199" s="35">
        <v>47630</v>
      </c>
      <c r="G3199" s="36">
        <v>3.02</v>
      </c>
      <c r="H3199" s="36">
        <v>0</v>
      </c>
      <c r="I3199" s="36">
        <v>1.51</v>
      </c>
    </row>
    <row r="3200" spans="5:9">
      <c r="E3200" s="35">
        <v>47538</v>
      </c>
      <c r="F3200" s="35">
        <v>47630</v>
      </c>
      <c r="G3200" s="36">
        <v>3.02</v>
      </c>
      <c r="H3200" s="36">
        <v>0</v>
      </c>
      <c r="I3200" s="36">
        <v>1.51</v>
      </c>
    </row>
    <row r="3201" spans="5:9">
      <c r="E3201" s="35">
        <v>47539</v>
      </c>
      <c r="F3201" s="35">
        <v>47630</v>
      </c>
      <c r="G3201" s="36">
        <v>3.02</v>
      </c>
      <c r="H3201" s="36">
        <v>0</v>
      </c>
      <c r="I3201" s="36">
        <v>1.51</v>
      </c>
    </row>
    <row r="3202" spans="5:9">
      <c r="E3202" s="35">
        <v>47540</v>
      </c>
      <c r="F3202" s="35">
        <v>47630</v>
      </c>
      <c r="G3202" s="36">
        <v>3.02</v>
      </c>
      <c r="H3202" s="36">
        <v>0</v>
      </c>
      <c r="I3202" s="36">
        <v>1.51</v>
      </c>
    </row>
    <row r="3203" spans="5:9">
      <c r="E3203" s="35">
        <v>47541</v>
      </c>
      <c r="F3203" s="35">
        <v>47630</v>
      </c>
      <c r="G3203" s="36">
        <v>3.02</v>
      </c>
      <c r="H3203" s="36">
        <v>0</v>
      </c>
      <c r="I3203" s="36">
        <v>1.51</v>
      </c>
    </row>
    <row r="3204" spans="5:9">
      <c r="E3204" s="35">
        <v>47542</v>
      </c>
      <c r="F3204" s="35">
        <v>47630</v>
      </c>
      <c r="G3204" s="36">
        <v>3.02</v>
      </c>
      <c r="H3204" s="36">
        <v>0</v>
      </c>
      <c r="I3204" s="36">
        <v>1.51</v>
      </c>
    </row>
    <row r="3205" spans="5:9">
      <c r="E3205" s="35">
        <v>47543</v>
      </c>
      <c r="F3205" s="35">
        <v>47630</v>
      </c>
      <c r="G3205" s="36">
        <v>3.02</v>
      </c>
      <c r="H3205" s="36">
        <v>0</v>
      </c>
      <c r="I3205" s="36">
        <v>1.51</v>
      </c>
    </row>
    <row r="3206" spans="5:9">
      <c r="E3206" s="35">
        <v>47544</v>
      </c>
      <c r="F3206" s="35">
        <v>47630</v>
      </c>
      <c r="G3206" s="36">
        <v>3.02</v>
      </c>
      <c r="H3206" s="36">
        <v>0</v>
      </c>
      <c r="I3206" s="36">
        <v>1.51</v>
      </c>
    </row>
    <row r="3207" spans="5:9">
      <c r="E3207" s="35">
        <v>47545</v>
      </c>
      <c r="F3207" s="35">
        <v>47630</v>
      </c>
      <c r="G3207" s="36">
        <v>3.02</v>
      </c>
      <c r="H3207" s="36">
        <v>0</v>
      </c>
      <c r="I3207" s="36">
        <v>1.51</v>
      </c>
    </row>
    <row r="3208" spans="5:9">
      <c r="E3208" s="35">
        <v>47546</v>
      </c>
      <c r="F3208" s="35">
        <v>47630</v>
      </c>
      <c r="G3208" s="36">
        <v>3.02</v>
      </c>
      <c r="H3208" s="36">
        <v>0</v>
      </c>
      <c r="I3208" s="36">
        <v>1.51</v>
      </c>
    </row>
    <row r="3209" spans="5:9">
      <c r="E3209" s="35">
        <v>47547</v>
      </c>
      <c r="F3209" s="35">
        <v>47630</v>
      </c>
      <c r="G3209" s="36">
        <v>3.02</v>
      </c>
      <c r="H3209" s="36">
        <v>0</v>
      </c>
      <c r="I3209" s="36">
        <v>1.51</v>
      </c>
    </row>
    <row r="3210" spans="5:9">
      <c r="E3210" s="35">
        <v>47548</v>
      </c>
      <c r="F3210" s="35">
        <v>47630</v>
      </c>
      <c r="G3210" s="36">
        <v>3.02</v>
      </c>
      <c r="H3210" s="36">
        <v>0</v>
      </c>
      <c r="I3210" s="36">
        <v>1.51</v>
      </c>
    </row>
    <row r="3211" spans="5:9">
      <c r="E3211" s="35">
        <v>47549</v>
      </c>
      <c r="F3211" s="35">
        <v>47630</v>
      </c>
      <c r="G3211" s="36">
        <v>3.02</v>
      </c>
      <c r="H3211" s="36">
        <v>0</v>
      </c>
      <c r="I3211" s="36">
        <v>1.51</v>
      </c>
    </row>
    <row r="3212" spans="5:9">
      <c r="E3212" s="35">
        <v>47550</v>
      </c>
      <c r="F3212" s="35">
        <v>47630</v>
      </c>
      <c r="G3212" s="36">
        <v>3.02</v>
      </c>
      <c r="H3212" s="36">
        <v>0</v>
      </c>
      <c r="I3212" s="36">
        <v>1.51</v>
      </c>
    </row>
    <row r="3213" spans="5:9">
      <c r="E3213" s="35">
        <v>47551</v>
      </c>
      <c r="F3213" s="35">
        <v>47630</v>
      </c>
      <c r="G3213" s="36">
        <v>3.02</v>
      </c>
      <c r="H3213" s="36">
        <v>0</v>
      </c>
      <c r="I3213" s="36">
        <v>1.51</v>
      </c>
    </row>
    <row r="3214" spans="5:9">
      <c r="E3214" s="35">
        <v>47552</v>
      </c>
      <c r="F3214" s="35">
        <v>47630</v>
      </c>
      <c r="G3214" s="36">
        <v>3.02</v>
      </c>
      <c r="H3214" s="36">
        <v>0</v>
      </c>
      <c r="I3214" s="36">
        <v>1.51</v>
      </c>
    </row>
    <row r="3215" spans="5:9">
      <c r="E3215" s="35">
        <v>47553</v>
      </c>
      <c r="F3215" s="35">
        <v>47630</v>
      </c>
      <c r="G3215" s="36">
        <v>3.02</v>
      </c>
      <c r="H3215" s="36">
        <v>0</v>
      </c>
      <c r="I3215" s="36">
        <v>1.51</v>
      </c>
    </row>
    <row r="3216" spans="5:9">
      <c r="E3216" s="35">
        <v>47554</v>
      </c>
      <c r="F3216" s="35">
        <v>47630</v>
      </c>
      <c r="G3216" s="36">
        <v>3.02</v>
      </c>
      <c r="H3216" s="36">
        <v>0</v>
      </c>
      <c r="I3216" s="36">
        <v>1.51</v>
      </c>
    </row>
    <row r="3217" spans="5:9">
      <c r="E3217" s="35">
        <v>47555</v>
      </c>
      <c r="F3217" s="35">
        <v>47630</v>
      </c>
      <c r="G3217" s="36">
        <v>3.02</v>
      </c>
      <c r="H3217" s="36">
        <v>0</v>
      </c>
      <c r="I3217" s="36">
        <v>1.51</v>
      </c>
    </row>
    <row r="3218" spans="5:9">
      <c r="E3218" s="35">
        <v>47556</v>
      </c>
      <c r="F3218" s="35">
        <v>47630</v>
      </c>
      <c r="G3218" s="36">
        <v>3.02</v>
      </c>
      <c r="H3218" s="36">
        <v>0</v>
      </c>
      <c r="I3218" s="36">
        <v>1.51</v>
      </c>
    </row>
    <row r="3219" spans="5:9">
      <c r="E3219" s="35">
        <v>47557</v>
      </c>
      <c r="F3219" s="35">
        <v>47630</v>
      </c>
      <c r="G3219" s="36">
        <v>3.02</v>
      </c>
      <c r="H3219" s="36">
        <v>0</v>
      </c>
      <c r="I3219" s="36">
        <v>1.51</v>
      </c>
    </row>
    <row r="3220" spans="5:9">
      <c r="E3220" s="35">
        <v>47558</v>
      </c>
      <c r="F3220" s="35">
        <v>47630</v>
      </c>
      <c r="G3220" s="36">
        <v>3.02</v>
      </c>
      <c r="H3220" s="36">
        <v>0</v>
      </c>
      <c r="I3220" s="36">
        <v>1.51</v>
      </c>
    </row>
    <row r="3221" spans="5:9">
      <c r="E3221" s="35">
        <v>47559</v>
      </c>
      <c r="F3221" s="35">
        <v>47630</v>
      </c>
      <c r="G3221" s="36">
        <v>3.02</v>
      </c>
      <c r="H3221" s="36">
        <v>0</v>
      </c>
      <c r="I3221" s="36">
        <v>1.51</v>
      </c>
    </row>
    <row r="3222" spans="5:9">
      <c r="E3222" s="35">
        <v>47560</v>
      </c>
      <c r="F3222" s="35">
        <v>47630</v>
      </c>
      <c r="G3222" s="36">
        <v>3.02</v>
      </c>
      <c r="H3222" s="36">
        <v>0</v>
      </c>
      <c r="I3222" s="36">
        <v>1.51</v>
      </c>
    </row>
    <row r="3223" spans="5:9">
      <c r="E3223" s="35">
        <v>47561</v>
      </c>
      <c r="F3223" s="35">
        <v>47630</v>
      </c>
      <c r="G3223" s="36">
        <v>3.02</v>
      </c>
      <c r="H3223" s="36">
        <v>0</v>
      </c>
      <c r="I3223" s="36">
        <v>1.51</v>
      </c>
    </row>
    <row r="3224" spans="5:9">
      <c r="E3224" s="35">
        <v>47562</v>
      </c>
      <c r="F3224" s="35">
        <v>47630</v>
      </c>
      <c r="G3224" s="36">
        <v>3.02</v>
      </c>
      <c r="H3224" s="36">
        <v>0</v>
      </c>
      <c r="I3224" s="36">
        <v>1.51</v>
      </c>
    </row>
    <row r="3225" spans="5:9">
      <c r="E3225" s="35">
        <v>47563</v>
      </c>
      <c r="F3225" s="35">
        <v>47630</v>
      </c>
      <c r="G3225" s="36">
        <v>3.02</v>
      </c>
      <c r="H3225" s="36">
        <v>0</v>
      </c>
      <c r="I3225" s="36">
        <v>1.51</v>
      </c>
    </row>
    <row r="3226" spans="5:9">
      <c r="E3226" s="35">
        <v>47564</v>
      </c>
      <c r="F3226" s="35">
        <v>47630</v>
      </c>
      <c r="G3226" s="36">
        <v>3.02</v>
      </c>
      <c r="H3226" s="36">
        <v>0</v>
      </c>
      <c r="I3226" s="36">
        <v>1.51</v>
      </c>
    </row>
    <row r="3227" spans="5:9">
      <c r="E3227" s="35">
        <v>47565</v>
      </c>
      <c r="F3227" s="35">
        <v>47630</v>
      </c>
      <c r="G3227" s="36">
        <v>3.02</v>
      </c>
      <c r="H3227" s="36">
        <v>0</v>
      </c>
      <c r="I3227" s="36">
        <v>1.51</v>
      </c>
    </row>
    <row r="3228" spans="5:9">
      <c r="E3228" s="35">
        <v>47566</v>
      </c>
      <c r="F3228" s="35">
        <v>47630</v>
      </c>
      <c r="G3228" s="36">
        <v>3.02</v>
      </c>
      <c r="H3228" s="36">
        <v>0</v>
      </c>
      <c r="I3228" s="36">
        <v>1.51</v>
      </c>
    </row>
    <row r="3229" spans="5:9">
      <c r="E3229" s="35">
        <v>47567</v>
      </c>
      <c r="F3229" s="35">
        <v>47630</v>
      </c>
      <c r="G3229" s="36">
        <v>3.02</v>
      </c>
      <c r="H3229" s="36">
        <v>0</v>
      </c>
      <c r="I3229" s="36">
        <v>1.51</v>
      </c>
    </row>
    <row r="3230" spans="5:9">
      <c r="E3230" s="35">
        <v>47568</v>
      </c>
      <c r="F3230" s="35">
        <v>47630</v>
      </c>
      <c r="G3230" s="36">
        <v>3.02</v>
      </c>
      <c r="H3230" s="36">
        <v>0</v>
      </c>
      <c r="I3230" s="36">
        <v>1.51</v>
      </c>
    </row>
    <row r="3231" spans="5:9">
      <c r="E3231" s="35">
        <v>47569</v>
      </c>
      <c r="F3231" s="35">
        <v>47630</v>
      </c>
      <c r="G3231" s="36">
        <v>3.02</v>
      </c>
      <c r="H3231" s="36">
        <v>0</v>
      </c>
      <c r="I3231" s="36">
        <v>1.51</v>
      </c>
    </row>
    <row r="3232" spans="5:9">
      <c r="E3232" s="35">
        <v>47570</v>
      </c>
      <c r="F3232" s="35">
        <v>47630</v>
      </c>
      <c r="G3232" s="36">
        <v>3.02</v>
      </c>
      <c r="H3232" s="36">
        <v>0</v>
      </c>
      <c r="I3232" s="36">
        <v>1.51</v>
      </c>
    </row>
    <row r="3233" spans="5:9">
      <c r="E3233" s="35">
        <v>47571</v>
      </c>
      <c r="F3233" s="35">
        <v>47630</v>
      </c>
      <c r="G3233" s="36">
        <v>3.02</v>
      </c>
      <c r="H3233" s="36">
        <v>0</v>
      </c>
      <c r="I3233" s="36">
        <v>1.51</v>
      </c>
    </row>
    <row r="3234" spans="5:9">
      <c r="E3234" s="35">
        <v>47572</v>
      </c>
      <c r="F3234" s="35">
        <v>47630</v>
      </c>
      <c r="G3234" s="36">
        <v>3.02</v>
      </c>
      <c r="H3234" s="36">
        <v>0</v>
      </c>
      <c r="I3234" s="36">
        <v>1.51</v>
      </c>
    </row>
    <row r="3235" spans="5:9">
      <c r="E3235" s="35">
        <v>47573</v>
      </c>
      <c r="F3235" s="35">
        <v>47630</v>
      </c>
      <c r="G3235" s="36">
        <v>3.02</v>
      </c>
      <c r="H3235" s="36">
        <v>0</v>
      </c>
      <c r="I3235" s="36">
        <v>1.51</v>
      </c>
    </row>
    <row r="3236" spans="5:9">
      <c r="E3236" s="35">
        <v>47574</v>
      </c>
      <c r="F3236" s="35">
        <v>47630</v>
      </c>
      <c r="G3236" s="36">
        <v>3.02</v>
      </c>
      <c r="H3236" s="36">
        <v>0</v>
      </c>
      <c r="I3236" s="36">
        <v>1.51</v>
      </c>
    </row>
    <row r="3237" spans="5:9">
      <c r="E3237" s="35">
        <v>47575</v>
      </c>
      <c r="F3237" s="35">
        <v>47630</v>
      </c>
      <c r="G3237" s="36">
        <v>3.02</v>
      </c>
      <c r="H3237" s="36">
        <v>0</v>
      </c>
      <c r="I3237" s="36">
        <v>1.51</v>
      </c>
    </row>
    <row r="3238" spans="5:9">
      <c r="E3238" s="35">
        <v>47576</v>
      </c>
      <c r="F3238" s="35">
        <v>47630</v>
      </c>
      <c r="G3238" s="36">
        <v>3.02</v>
      </c>
      <c r="H3238" s="36">
        <v>0</v>
      </c>
      <c r="I3238" s="36">
        <v>1.51</v>
      </c>
    </row>
    <row r="3239" spans="5:9">
      <c r="E3239" s="35">
        <v>47577</v>
      </c>
      <c r="F3239" s="35">
        <v>47630</v>
      </c>
      <c r="G3239" s="36">
        <v>3.02</v>
      </c>
      <c r="H3239" s="36">
        <v>0</v>
      </c>
      <c r="I3239" s="36">
        <v>1.51</v>
      </c>
    </row>
    <row r="3240" spans="5:9">
      <c r="E3240" s="35">
        <v>47578</v>
      </c>
      <c r="F3240" s="35">
        <v>47630</v>
      </c>
      <c r="G3240" s="36">
        <v>3.02</v>
      </c>
      <c r="H3240" s="36">
        <v>0</v>
      </c>
      <c r="I3240" s="36">
        <v>1.51</v>
      </c>
    </row>
    <row r="3241" spans="5:9">
      <c r="E3241" s="35">
        <v>47579</v>
      </c>
      <c r="F3241" s="35">
        <v>47630</v>
      </c>
      <c r="G3241" s="36">
        <v>3.02</v>
      </c>
      <c r="H3241" s="36">
        <v>0</v>
      </c>
      <c r="I3241" s="36">
        <v>1.51</v>
      </c>
    </row>
    <row r="3242" spans="5:9">
      <c r="E3242" s="35">
        <v>47580</v>
      </c>
      <c r="F3242" s="35">
        <v>47630</v>
      </c>
      <c r="G3242" s="36">
        <v>3.02</v>
      </c>
      <c r="H3242" s="36">
        <v>0</v>
      </c>
      <c r="I3242" s="36">
        <v>1.51</v>
      </c>
    </row>
    <row r="3243" spans="5:9">
      <c r="E3243" s="35">
        <v>47581</v>
      </c>
      <c r="F3243" s="35">
        <v>47630</v>
      </c>
      <c r="G3243" s="36">
        <v>3.02</v>
      </c>
      <c r="H3243" s="36">
        <v>0</v>
      </c>
      <c r="I3243" s="36">
        <v>1.51</v>
      </c>
    </row>
    <row r="3244" spans="5:9">
      <c r="E3244" s="35">
        <v>47582</v>
      </c>
      <c r="F3244" s="35">
        <v>47630</v>
      </c>
      <c r="G3244" s="36">
        <v>3.02</v>
      </c>
      <c r="H3244" s="36">
        <v>0</v>
      </c>
      <c r="I3244" s="36">
        <v>1.51</v>
      </c>
    </row>
    <row r="3245" spans="5:9">
      <c r="E3245" s="35">
        <v>47583</v>
      </c>
      <c r="F3245" s="35">
        <v>47630</v>
      </c>
      <c r="G3245" s="36">
        <v>3.02</v>
      </c>
      <c r="H3245" s="36">
        <v>0</v>
      </c>
      <c r="I3245" s="36">
        <v>1.51</v>
      </c>
    </row>
    <row r="3246" spans="5:9">
      <c r="E3246" s="35">
        <v>47584</v>
      </c>
      <c r="F3246" s="35">
        <v>47630</v>
      </c>
      <c r="G3246" s="36">
        <v>3.02</v>
      </c>
      <c r="H3246" s="36">
        <v>0</v>
      </c>
      <c r="I3246" s="36">
        <v>1.51</v>
      </c>
    </row>
    <row r="3247" spans="5:9">
      <c r="E3247" s="35">
        <v>47585</v>
      </c>
      <c r="F3247" s="35">
        <v>47630</v>
      </c>
      <c r="G3247" s="36">
        <v>3.02</v>
      </c>
      <c r="H3247" s="36">
        <v>0</v>
      </c>
      <c r="I3247" s="36">
        <v>1.51</v>
      </c>
    </row>
    <row r="3248" spans="5:9">
      <c r="E3248" s="35">
        <v>47586</v>
      </c>
      <c r="F3248" s="35">
        <v>47630</v>
      </c>
      <c r="G3248" s="36">
        <v>3.02</v>
      </c>
      <c r="H3248" s="36">
        <v>0</v>
      </c>
      <c r="I3248" s="36">
        <v>1.51</v>
      </c>
    </row>
    <row r="3249" spans="5:9">
      <c r="E3249" s="35">
        <v>47587</v>
      </c>
      <c r="F3249" s="35">
        <v>47630</v>
      </c>
      <c r="G3249" s="36">
        <v>3.02</v>
      </c>
      <c r="H3249" s="36">
        <v>0</v>
      </c>
      <c r="I3249" s="36">
        <v>1.51</v>
      </c>
    </row>
    <row r="3250" spans="5:9">
      <c r="E3250" s="35">
        <v>47588</v>
      </c>
      <c r="F3250" s="35">
        <v>47630</v>
      </c>
      <c r="G3250" s="36">
        <v>3.02</v>
      </c>
      <c r="H3250" s="36">
        <v>0</v>
      </c>
      <c r="I3250" s="36">
        <v>1.51</v>
      </c>
    </row>
    <row r="3251" spans="5:9">
      <c r="E3251" s="35">
        <v>47589</v>
      </c>
      <c r="F3251" s="35">
        <v>47630</v>
      </c>
      <c r="G3251" s="36">
        <v>3.02</v>
      </c>
      <c r="H3251" s="36">
        <v>0</v>
      </c>
      <c r="I3251" s="36">
        <v>1.51</v>
      </c>
    </row>
    <row r="3252" spans="5:9">
      <c r="E3252" s="35">
        <v>47590</v>
      </c>
      <c r="F3252" s="35">
        <v>47630</v>
      </c>
      <c r="G3252" s="36">
        <v>3.02</v>
      </c>
      <c r="H3252" s="36">
        <v>0</v>
      </c>
      <c r="I3252" s="36">
        <v>1.51</v>
      </c>
    </row>
    <row r="3253" spans="5:9">
      <c r="E3253" s="35">
        <v>47591</v>
      </c>
      <c r="F3253" s="35">
        <v>47630</v>
      </c>
      <c r="G3253" s="36">
        <v>3.02</v>
      </c>
      <c r="H3253" s="36">
        <v>0</v>
      </c>
      <c r="I3253" s="36">
        <v>1.51</v>
      </c>
    </row>
    <row r="3254" spans="5:9">
      <c r="E3254" s="35">
        <v>47592</v>
      </c>
      <c r="F3254" s="35">
        <v>47630</v>
      </c>
      <c r="G3254" s="36">
        <v>3.02</v>
      </c>
      <c r="H3254" s="36">
        <v>0</v>
      </c>
      <c r="I3254" s="36">
        <v>1.51</v>
      </c>
    </row>
    <row r="3255" spans="5:9">
      <c r="E3255" s="35">
        <v>47593</v>
      </c>
      <c r="F3255" s="35">
        <v>47630</v>
      </c>
      <c r="G3255" s="36">
        <v>3.02</v>
      </c>
      <c r="H3255" s="36">
        <v>0</v>
      </c>
      <c r="I3255" s="36">
        <v>1.51</v>
      </c>
    </row>
    <row r="3256" spans="5:9">
      <c r="E3256" s="35">
        <v>47594</v>
      </c>
      <c r="F3256" s="35">
        <v>47630</v>
      </c>
      <c r="G3256" s="36">
        <v>3.02</v>
      </c>
      <c r="H3256" s="36">
        <v>0</v>
      </c>
      <c r="I3256" s="36">
        <v>1.51</v>
      </c>
    </row>
    <row r="3257" spans="5:9">
      <c r="E3257" s="35">
        <v>47595</v>
      </c>
      <c r="F3257" s="35">
        <v>47630</v>
      </c>
      <c r="G3257" s="36">
        <v>3.02</v>
      </c>
      <c r="H3257" s="36">
        <v>0</v>
      </c>
      <c r="I3257" s="36">
        <v>1.51</v>
      </c>
    </row>
    <row r="3258" spans="5:9">
      <c r="E3258" s="35">
        <v>47596</v>
      </c>
      <c r="F3258" s="35">
        <v>47630</v>
      </c>
      <c r="G3258" s="36">
        <v>3.02</v>
      </c>
      <c r="H3258" s="36">
        <v>0</v>
      </c>
      <c r="I3258" s="36">
        <v>1.51</v>
      </c>
    </row>
    <row r="3259" spans="5:9">
      <c r="E3259" s="35">
        <v>47597</v>
      </c>
      <c r="F3259" s="35">
        <v>47630</v>
      </c>
      <c r="G3259" s="36">
        <v>3.02</v>
      </c>
      <c r="H3259" s="36">
        <v>0</v>
      </c>
      <c r="I3259" s="36">
        <v>1.51</v>
      </c>
    </row>
    <row r="3260" spans="5:9">
      <c r="E3260" s="35">
        <v>47598</v>
      </c>
      <c r="F3260" s="35">
        <v>47630</v>
      </c>
      <c r="G3260" s="36">
        <v>3.02</v>
      </c>
      <c r="H3260" s="36">
        <v>0</v>
      </c>
      <c r="I3260" s="36">
        <v>1.51</v>
      </c>
    </row>
    <row r="3261" spans="5:9">
      <c r="E3261" s="35">
        <v>47599</v>
      </c>
      <c r="F3261" s="35">
        <v>47630</v>
      </c>
      <c r="G3261" s="36">
        <v>3.02</v>
      </c>
      <c r="H3261" s="36">
        <v>0</v>
      </c>
      <c r="I3261" s="36">
        <v>1.51</v>
      </c>
    </row>
    <row r="3262" spans="5:9">
      <c r="E3262" s="35">
        <v>47600</v>
      </c>
      <c r="F3262" s="35">
        <v>47630</v>
      </c>
      <c r="G3262" s="36">
        <v>3.02</v>
      </c>
      <c r="H3262" s="36">
        <v>0</v>
      </c>
      <c r="I3262" s="36">
        <v>1.51</v>
      </c>
    </row>
    <row r="3263" spans="5:9">
      <c r="E3263" s="35">
        <v>47601</v>
      </c>
      <c r="F3263" s="35">
        <v>47630</v>
      </c>
      <c r="G3263" s="36">
        <v>3.02</v>
      </c>
      <c r="H3263" s="36">
        <v>0</v>
      </c>
      <c r="I3263" s="36">
        <v>1.51</v>
      </c>
    </row>
    <row r="3264" spans="5:9">
      <c r="E3264" s="35">
        <v>47602</v>
      </c>
      <c r="F3264" s="35">
        <v>47630</v>
      </c>
      <c r="G3264" s="36">
        <v>3.02</v>
      </c>
      <c r="H3264" s="36">
        <v>0</v>
      </c>
      <c r="I3264" s="36">
        <v>1.51</v>
      </c>
    </row>
    <row r="3265" spans="5:9">
      <c r="E3265" s="35">
        <v>47603</v>
      </c>
      <c r="F3265" s="35">
        <v>47630</v>
      </c>
      <c r="G3265" s="36">
        <v>3.02</v>
      </c>
      <c r="H3265" s="36">
        <v>0</v>
      </c>
      <c r="I3265" s="36">
        <v>1.51</v>
      </c>
    </row>
    <row r="3266" spans="5:9">
      <c r="E3266" s="35">
        <v>47604</v>
      </c>
      <c r="F3266" s="35">
        <v>47630</v>
      </c>
      <c r="G3266" s="36">
        <v>3.02</v>
      </c>
      <c r="H3266" s="36">
        <v>0</v>
      </c>
      <c r="I3266" s="36">
        <v>1.51</v>
      </c>
    </row>
    <row r="3267" spans="5:9">
      <c r="E3267" s="35">
        <v>47605</v>
      </c>
      <c r="F3267" s="35">
        <v>47630</v>
      </c>
      <c r="G3267" s="36">
        <v>3.02</v>
      </c>
      <c r="H3267" s="36">
        <v>0</v>
      </c>
      <c r="I3267" s="36">
        <v>1.51</v>
      </c>
    </row>
    <row r="3268" spans="5:9">
      <c r="E3268" s="35">
        <v>47606</v>
      </c>
      <c r="F3268" s="35">
        <v>47630</v>
      </c>
      <c r="G3268" s="36">
        <v>3.02</v>
      </c>
      <c r="H3268" s="36">
        <v>0</v>
      </c>
      <c r="I3268" s="36">
        <v>1.51</v>
      </c>
    </row>
    <row r="3269" spans="5:9">
      <c r="E3269" s="35">
        <v>47607</v>
      </c>
      <c r="F3269" s="35">
        <v>47630</v>
      </c>
      <c r="G3269" s="36">
        <v>3.02</v>
      </c>
      <c r="H3269" s="36">
        <v>0</v>
      </c>
      <c r="I3269" s="36">
        <v>1.51</v>
      </c>
    </row>
    <row r="3270" spans="5:9">
      <c r="E3270" s="35">
        <v>47608</v>
      </c>
      <c r="F3270" s="35">
        <v>47630</v>
      </c>
      <c r="G3270" s="36">
        <v>3.02</v>
      </c>
      <c r="H3270" s="36">
        <v>0</v>
      </c>
      <c r="I3270" s="36">
        <v>1.51</v>
      </c>
    </row>
    <row r="3271" spans="5:9">
      <c r="E3271" s="35">
        <v>47609</v>
      </c>
      <c r="F3271" s="35">
        <v>47630</v>
      </c>
      <c r="G3271" s="36">
        <v>3.02</v>
      </c>
      <c r="H3271" s="36">
        <v>0</v>
      </c>
      <c r="I3271" s="36">
        <v>1.51</v>
      </c>
    </row>
    <row r="3272" spans="5:9">
      <c r="E3272" s="35">
        <v>47610</v>
      </c>
      <c r="F3272" s="35">
        <v>47630</v>
      </c>
      <c r="G3272" s="36">
        <v>3.02</v>
      </c>
      <c r="H3272" s="36">
        <v>0</v>
      </c>
      <c r="I3272" s="36">
        <v>1.51</v>
      </c>
    </row>
    <row r="3273" spans="5:9">
      <c r="E3273" s="35">
        <v>47611</v>
      </c>
      <c r="F3273" s="35">
        <v>47630</v>
      </c>
      <c r="G3273" s="36">
        <v>3.02</v>
      </c>
      <c r="H3273" s="36">
        <v>0</v>
      </c>
      <c r="I3273" s="36">
        <v>1.51</v>
      </c>
    </row>
    <row r="3274" spans="5:9">
      <c r="E3274" s="35">
        <v>47612</v>
      </c>
      <c r="F3274" s="35">
        <v>47630</v>
      </c>
      <c r="G3274" s="36">
        <v>3.02</v>
      </c>
      <c r="H3274" s="36">
        <v>0</v>
      </c>
      <c r="I3274" s="36">
        <v>1.51</v>
      </c>
    </row>
    <row r="3275" spans="5:9">
      <c r="E3275" s="35">
        <v>47613</v>
      </c>
      <c r="F3275" s="35">
        <v>47630</v>
      </c>
      <c r="G3275" s="36">
        <v>3.02</v>
      </c>
      <c r="H3275" s="36">
        <v>0</v>
      </c>
      <c r="I3275" s="36">
        <v>1.51</v>
      </c>
    </row>
    <row r="3276" spans="5:9">
      <c r="E3276" s="35">
        <v>47614</v>
      </c>
      <c r="F3276" s="35">
        <v>47630</v>
      </c>
      <c r="G3276" s="36">
        <v>3.02</v>
      </c>
      <c r="H3276" s="36">
        <v>0</v>
      </c>
      <c r="I3276" s="36">
        <v>1.51</v>
      </c>
    </row>
    <row r="3277" spans="5:9">
      <c r="E3277" s="35">
        <v>47615</v>
      </c>
      <c r="F3277" s="35">
        <v>47630</v>
      </c>
      <c r="G3277" s="36">
        <v>3.02</v>
      </c>
      <c r="H3277" s="36">
        <v>0</v>
      </c>
      <c r="I3277" s="36">
        <v>1.51</v>
      </c>
    </row>
    <row r="3278" spans="5:9">
      <c r="E3278" s="35">
        <v>47616</v>
      </c>
      <c r="F3278" s="35">
        <v>47630</v>
      </c>
      <c r="G3278" s="36">
        <v>3.02</v>
      </c>
      <c r="H3278" s="36">
        <v>0</v>
      </c>
      <c r="I3278" s="36">
        <v>1.51</v>
      </c>
    </row>
    <row r="3279" spans="5:9">
      <c r="E3279" s="35">
        <v>47617</v>
      </c>
      <c r="F3279" s="35">
        <v>47630</v>
      </c>
      <c r="G3279" s="36">
        <v>3.02</v>
      </c>
      <c r="H3279" s="36">
        <v>0</v>
      </c>
      <c r="I3279" s="36">
        <v>1.51</v>
      </c>
    </row>
    <row r="3280" spans="5:9">
      <c r="E3280" s="35">
        <v>47618</v>
      </c>
      <c r="F3280" s="35">
        <v>47630</v>
      </c>
      <c r="G3280" s="36">
        <v>3.02</v>
      </c>
      <c r="H3280" s="36">
        <v>0</v>
      </c>
      <c r="I3280" s="36">
        <v>1.51</v>
      </c>
    </row>
    <row r="3281" spans="5:9">
      <c r="E3281" s="35">
        <v>47619</v>
      </c>
      <c r="F3281" s="35">
        <v>47630</v>
      </c>
      <c r="G3281" s="36">
        <v>3.02</v>
      </c>
      <c r="H3281" s="36">
        <v>0</v>
      </c>
      <c r="I3281" s="36">
        <v>1.51</v>
      </c>
    </row>
    <row r="3282" spans="5:9">
      <c r="E3282" s="35">
        <v>47620</v>
      </c>
      <c r="F3282" s="35">
        <v>47630</v>
      </c>
      <c r="G3282" s="36">
        <v>3.02</v>
      </c>
      <c r="H3282" s="36">
        <v>0</v>
      </c>
      <c r="I3282" s="36">
        <v>1.51</v>
      </c>
    </row>
    <row r="3283" spans="5:9">
      <c r="E3283" s="35">
        <v>47621</v>
      </c>
      <c r="F3283" s="35">
        <v>47630</v>
      </c>
      <c r="G3283" s="36">
        <v>3.02</v>
      </c>
      <c r="H3283" s="36">
        <v>0</v>
      </c>
      <c r="I3283" s="36">
        <v>1.51</v>
      </c>
    </row>
    <row r="3284" spans="5:9">
      <c r="E3284" s="35">
        <v>47622</v>
      </c>
      <c r="F3284" s="35">
        <v>47630</v>
      </c>
      <c r="G3284" s="36">
        <v>3.02</v>
      </c>
      <c r="H3284" s="36">
        <v>0</v>
      </c>
      <c r="I3284" s="36">
        <v>1.51</v>
      </c>
    </row>
    <row r="3285" spans="5:9">
      <c r="E3285" s="35">
        <v>47623</v>
      </c>
      <c r="F3285" s="35">
        <v>47630</v>
      </c>
      <c r="G3285" s="36">
        <v>3.02</v>
      </c>
      <c r="H3285" s="36">
        <v>0</v>
      </c>
      <c r="I3285" s="36">
        <v>1.51</v>
      </c>
    </row>
    <row r="3286" spans="5:9">
      <c r="E3286" s="35">
        <v>47624</v>
      </c>
      <c r="F3286" s="35">
        <v>47630</v>
      </c>
      <c r="G3286" s="36">
        <v>3.02</v>
      </c>
      <c r="H3286" s="36">
        <v>0</v>
      </c>
      <c r="I3286" s="36">
        <v>1.51</v>
      </c>
    </row>
    <row r="3287" spans="5:9">
      <c r="E3287" s="35">
        <v>47625</v>
      </c>
      <c r="F3287" s="35">
        <v>47630</v>
      </c>
      <c r="G3287" s="36">
        <v>3.02</v>
      </c>
      <c r="H3287" s="36">
        <v>0</v>
      </c>
      <c r="I3287" s="36">
        <v>1.51</v>
      </c>
    </row>
    <row r="3288" spans="5:9">
      <c r="E3288" s="35">
        <v>47626</v>
      </c>
      <c r="F3288" s="35">
        <v>47630</v>
      </c>
      <c r="G3288" s="36">
        <v>3.02</v>
      </c>
      <c r="H3288" s="36">
        <v>0</v>
      </c>
      <c r="I3288" s="36">
        <v>1.51</v>
      </c>
    </row>
    <row r="3289" spans="5:9">
      <c r="E3289" s="35">
        <v>47627</v>
      </c>
      <c r="F3289" s="35">
        <v>47630</v>
      </c>
      <c r="G3289" s="36">
        <v>3.02</v>
      </c>
      <c r="H3289" s="36">
        <v>0</v>
      </c>
      <c r="I3289" s="36">
        <v>1.51</v>
      </c>
    </row>
    <row r="3290" spans="5:9">
      <c r="E3290" s="35">
        <v>47628</v>
      </c>
      <c r="F3290" s="35">
        <v>47630</v>
      </c>
      <c r="G3290" s="36">
        <v>3.02</v>
      </c>
      <c r="H3290" s="36">
        <v>0</v>
      </c>
      <c r="I3290" s="36">
        <v>1.51</v>
      </c>
    </row>
    <row r="3291" spans="5:9">
      <c r="E3291" s="35">
        <v>47629</v>
      </c>
      <c r="F3291" s="35">
        <v>47630</v>
      </c>
      <c r="G3291" s="36">
        <v>3.02</v>
      </c>
      <c r="H3291" s="36">
        <v>0</v>
      </c>
      <c r="I3291" s="36">
        <v>1.51</v>
      </c>
    </row>
    <row r="3292" spans="5:9">
      <c r="E3292" s="35">
        <v>47630</v>
      </c>
      <c r="F3292" s="35">
        <v>47814</v>
      </c>
      <c r="G3292" s="36">
        <v>3.02</v>
      </c>
      <c r="H3292" s="36">
        <v>0</v>
      </c>
      <c r="I3292" s="36">
        <v>1.51</v>
      </c>
    </row>
    <row r="3293" spans="5:9">
      <c r="E3293" s="35">
        <v>47631</v>
      </c>
      <c r="F3293" s="35">
        <v>47814</v>
      </c>
      <c r="G3293" s="36">
        <v>3.02</v>
      </c>
      <c r="H3293" s="36">
        <v>0</v>
      </c>
      <c r="I3293" s="36">
        <v>1.51</v>
      </c>
    </row>
    <row r="3294" spans="5:9">
      <c r="E3294" s="35">
        <v>47632</v>
      </c>
      <c r="F3294" s="35">
        <v>47814</v>
      </c>
      <c r="G3294" s="36">
        <v>3.02</v>
      </c>
      <c r="H3294" s="36">
        <v>0</v>
      </c>
      <c r="I3294" s="36">
        <v>1.51</v>
      </c>
    </row>
    <row r="3295" spans="5:9">
      <c r="E3295" s="35">
        <v>47633</v>
      </c>
      <c r="F3295" s="35">
        <v>47814</v>
      </c>
      <c r="G3295" s="36">
        <v>3.02</v>
      </c>
      <c r="H3295" s="36">
        <v>0</v>
      </c>
      <c r="I3295" s="36">
        <v>1.51</v>
      </c>
    </row>
    <row r="3296" spans="5:9">
      <c r="E3296" s="35">
        <v>47634</v>
      </c>
      <c r="F3296" s="35">
        <v>47814</v>
      </c>
      <c r="G3296" s="36">
        <v>3.02</v>
      </c>
      <c r="H3296" s="36">
        <v>0</v>
      </c>
      <c r="I3296" s="36">
        <v>1.51</v>
      </c>
    </row>
    <row r="3297" spans="5:9">
      <c r="E3297" s="35">
        <v>47635</v>
      </c>
      <c r="F3297" s="35">
        <v>47814</v>
      </c>
      <c r="G3297" s="36">
        <v>3.02</v>
      </c>
      <c r="H3297" s="36">
        <v>0</v>
      </c>
      <c r="I3297" s="36">
        <v>1.51</v>
      </c>
    </row>
    <row r="3298" spans="5:9">
      <c r="E3298" s="35">
        <v>47636</v>
      </c>
      <c r="F3298" s="35">
        <v>47814</v>
      </c>
      <c r="G3298" s="36">
        <v>3.02</v>
      </c>
      <c r="H3298" s="36">
        <v>0</v>
      </c>
      <c r="I3298" s="36">
        <v>1.51</v>
      </c>
    </row>
    <row r="3299" spans="5:9">
      <c r="E3299" s="35">
        <v>47637</v>
      </c>
      <c r="F3299" s="35">
        <v>47814</v>
      </c>
      <c r="G3299" s="36">
        <v>3.02</v>
      </c>
      <c r="H3299" s="36">
        <v>0</v>
      </c>
      <c r="I3299" s="36">
        <v>1.51</v>
      </c>
    </row>
    <row r="3300" spans="5:9">
      <c r="E3300" s="35">
        <v>47638</v>
      </c>
      <c r="F3300" s="35">
        <v>47814</v>
      </c>
      <c r="G3300" s="36">
        <v>3.02</v>
      </c>
      <c r="H3300" s="36">
        <v>0</v>
      </c>
      <c r="I3300" s="36">
        <v>1.51</v>
      </c>
    </row>
    <row r="3301" spans="5:9">
      <c r="E3301" s="35">
        <v>47639</v>
      </c>
      <c r="F3301" s="35">
        <v>47814</v>
      </c>
      <c r="G3301" s="36">
        <v>3.02</v>
      </c>
      <c r="H3301" s="36">
        <v>0</v>
      </c>
      <c r="I3301" s="36">
        <v>1.51</v>
      </c>
    </row>
    <row r="3302" spans="5:9">
      <c r="E3302" s="35">
        <v>47640</v>
      </c>
      <c r="F3302" s="35">
        <v>47814</v>
      </c>
      <c r="G3302" s="36">
        <v>3.02</v>
      </c>
      <c r="H3302" s="36">
        <v>0</v>
      </c>
      <c r="I3302" s="36">
        <v>1.51</v>
      </c>
    </row>
    <row r="3303" spans="5:9">
      <c r="E3303" s="35">
        <v>47641</v>
      </c>
      <c r="F3303" s="35">
        <v>47814</v>
      </c>
      <c r="G3303" s="36">
        <v>3.02</v>
      </c>
      <c r="H3303" s="36">
        <v>0</v>
      </c>
      <c r="I3303" s="36">
        <v>1.51</v>
      </c>
    </row>
    <row r="3304" spans="5:9">
      <c r="E3304" s="35">
        <v>47642</v>
      </c>
      <c r="F3304" s="35">
        <v>47814</v>
      </c>
      <c r="G3304" s="36">
        <v>3.02</v>
      </c>
      <c r="H3304" s="36">
        <v>0</v>
      </c>
      <c r="I3304" s="36">
        <v>1.51</v>
      </c>
    </row>
    <row r="3305" spans="5:9">
      <c r="E3305" s="35">
        <v>47643</v>
      </c>
      <c r="F3305" s="35">
        <v>47814</v>
      </c>
      <c r="G3305" s="36">
        <v>3.02</v>
      </c>
      <c r="H3305" s="36">
        <v>0</v>
      </c>
      <c r="I3305" s="36">
        <v>1.51</v>
      </c>
    </row>
    <row r="3306" spans="5:9">
      <c r="E3306" s="35">
        <v>47644</v>
      </c>
      <c r="F3306" s="35">
        <v>47814</v>
      </c>
      <c r="G3306" s="36">
        <v>3.02</v>
      </c>
      <c r="H3306" s="36">
        <v>0</v>
      </c>
      <c r="I3306" s="36">
        <v>1.51</v>
      </c>
    </row>
    <row r="3307" spans="5:9">
      <c r="E3307" s="35">
        <v>47645</v>
      </c>
      <c r="F3307" s="35">
        <v>47814</v>
      </c>
      <c r="G3307" s="36">
        <v>3.02</v>
      </c>
      <c r="H3307" s="36">
        <v>0</v>
      </c>
      <c r="I3307" s="36">
        <v>1.51</v>
      </c>
    </row>
    <row r="3308" spans="5:9">
      <c r="E3308" s="35">
        <v>47646</v>
      </c>
      <c r="F3308" s="35">
        <v>47814</v>
      </c>
      <c r="G3308" s="36">
        <v>3.02</v>
      </c>
      <c r="H3308" s="36">
        <v>0</v>
      </c>
      <c r="I3308" s="36">
        <v>1.51</v>
      </c>
    </row>
    <row r="3309" spans="5:9">
      <c r="E3309" s="35">
        <v>47647</v>
      </c>
      <c r="F3309" s="35">
        <v>47814</v>
      </c>
      <c r="G3309" s="36">
        <v>3.02</v>
      </c>
      <c r="H3309" s="36">
        <v>0</v>
      </c>
      <c r="I3309" s="36">
        <v>1.51</v>
      </c>
    </row>
    <row r="3310" spans="5:9">
      <c r="E3310" s="35">
        <v>47648</v>
      </c>
      <c r="F3310" s="35">
        <v>47814</v>
      </c>
      <c r="G3310" s="36">
        <v>3.02</v>
      </c>
      <c r="H3310" s="36">
        <v>0</v>
      </c>
      <c r="I3310" s="36">
        <v>1.51</v>
      </c>
    </row>
    <row r="3311" spans="5:9">
      <c r="E3311" s="35">
        <v>47649</v>
      </c>
      <c r="F3311" s="35">
        <v>47814</v>
      </c>
      <c r="G3311" s="36">
        <v>3.02</v>
      </c>
      <c r="H3311" s="36">
        <v>0</v>
      </c>
      <c r="I3311" s="36">
        <v>1.51</v>
      </c>
    </row>
    <row r="3312" spans="5:9">
      <c r="E3312" s="35">
        <v>47650</v>
      </c>
      <c r="F3312" s="35">
        <v>47814</v>
      </c>
      <c r="G3312" s="36">
        <v>3.02</v>
      </c>
      <c r="H3312" s="36">
        <v>0</v>
      </c>
      <c r="I3312" s="36">
        <v>1.51</v>
      </c>
    </row>
    <row r="3313" spans="5:9">
      <c r="E3313" s="35">
        <v>47651</v>
      </c>
      <c r="F3313" s="35">
        <v>47814</v>
      </c>
      <c r="G3313" s="36">
        <v>3.02</v>
      </c>
      <c r="H3313" s="36">
        <v>0</v>
      </c>
      <c r="I3313" s="36">
        <v>1.51</v>
      </c>
    </row>
    <row r="3314" spans="5:9">
      <c r="E3314" s="35">
        <v>47652</v>
      </c>
      <c r="F3314" s="35">
        <v>47814</v>
      </c>
      <c r="G3314" s="36">
        <v>3.02</v>
      </c>
      <c r="H3314" s="36">
        <v>0</v>
      </c>
      <c r="I3314" s="36">
        <v>1.51</v>
      </c>
    </row>
    <row r="3315" spans="5:9">
      <c r="E3315" s="35">
        <v>47653</v>
      </c>
      <c r="F3315" s="35">
        <v>47814</v>
      </c>
      <c r="G3315" s="36">
        <v>3.02</v>
      </c>
      <c r="H3315" s="36">
        <v>0</v>
      </c>
      <c r="I3315" s="36">
        <v>1.51</v>
      </c>
    </row>
    <row r="3316" spans="5:9">
      <c r="E3316" s="35">
        <v>47654</v>
      </c>
      <c r="F3316" s="35">
        <v>47814</v>
      </c>
      <c r="G3316" s="36">
        <v>3.02</v>
      </c>
      <c r="H3316" s="36">
        <v>0</v>
      </c>
      <c r="I3316" s="36">
        <v>1.51</v>
      </c>
    </row>
    <row r="3317" spans="5:9">
      <c r="E3317" s="35">
        <v>47655</v>
      </c>
      <c r="F3317" s="35">
        <v>47814</v>
      </c>
      <c r="G3317" s="36">
        <v>3.02</v>
      </c>
      <c r="H3317" s="36">
        <v>0</v>
      </c>
      <c r="I3317" s="36">
        <v>1.51</v>
      </c>
    </row>
    <row r="3318" spans="5:9">
      <c r="E3318" s="35">
        <v>47656</v>
      </c>
      <c r="F3318" s="35">
        <v>47814</v>
      </c>
      <c r="G3318" s="36">
        <v>3.02</v>
      </c>
      <c r="H3318" s="36">
        <v>0</v>
      </c>
      <c r="I3318" s="36">
        <v>1.51</v>
      </c>
    </row>
    <row r="3319" spans="5:9">
      <c r="E3319" s="35">
        <v>47657</v>
      </c>
      <c r="F3319" s="35">
        <v>47814</v>
      </c>
      <c r="G3319" s="36">
        <v>3.02</v>
      </c>
      <c r="H3319" s="36">
        <v>0</v>
      </c>
      <c r="I3319" s="36">
        <v>1.51</v>
      </c>
    </row>
    <row r="3320" spans="5:9">
      <c r="E3320" s="35">
        <v>47658</v>
      </c>
      <c r="F3320" s="35">
        <v>47814</v>
      </c>
      <c r="G3320" s="36">
        <v>3.02</v>
      </c>
      <c r="H3320" s="36">
        <v>0</v>
      </c>
      <c r="I3320" s="36">
        <v>1.51</v>
      </c>
    </row>
    <row r="3321" spans="5:9">
      <c r="E3321" s="35">
        <v>47659</v>
      </c>
      <c r="F3321" s="35">
        <v>47814</v>
      </c>
      <c r="G3321" s="36">
        <v>3.02</v>
      </c>
      <c r="H3321" s="36">
        <v>0</v>
      </c>
      <c r="I3321" s="36">
        <v>1.51</v>
      </c>
    </row>
    <row r="3322" spans="5:9">
      <c r="E3322" s="35">
        <v>47660</v>
      </c>
      <c r="F3322" s="35">
        <v>47814</v>
      </c>
      <c r="G3322" s="36">
        <v>3.02</v>
      </c>
      <c r="H3322" s="36">
        <v>0</v>
      </c>
      <c r="I3322" s="36">
        <v>1.51</v>
      </c>
    </row>
    <row r="3323" spans="5:9">
      <c r="E3323" s="35">
        <v>47661</v>
      </c>
      <c r="F3323" s="35">
        <v>47814</v>
      </c>
      <c r="G3323" s="36">
        <v>3.02</v>
      </c>
      <c r="H3323" s="36">
        <v>0</v>
      </c>
      <c r="I3323" s="36">
        <v>1.51</v>
      </c>
    </row>
    <row r="3324" spans="5:9">
      <c r="E3324" s="35">
        <v>47662</v>
      </c>
      <c r="F3324" s="35">
        <v>47814</v>
      </c>
      <c r="G3324" s="36">
        <v>3.02</v>
      </c>
      <c r="H3324" s="36">
        <v>0</v>
      </c>
      <c r="I3324" s="36">
        <v>1.51</v>
      </c>
    </row>
    <row r="3325" spans="5:9">
      <c r="E3325" s="35">
        <v>47663</v>
      </c>
      <c r="F3325" s="35">
        <v>47814</v>
      </c>
      <c r="G3325" s="36">
        <v>3.02</v>
      </c>
      <c r="H3325" s="36">
        <v>0</v>
      </c>
      <c r="I3325" s="36">
        <v>1.51</v>
      </c>
    </row>
    <row r="3326" spans="5:9">
      <c r="E3326" s="35">
        <v>47664</v>
      </c>
      <c r="F3326" s="35">
        <v>47814</v>
      </c>
      <c r="G3326" s="36">
        <v>3.02</v>
      </c>
      <c r="H3326" s="36">
        <v>0</v>
      </c>
      <c r="I3326" s="36">
        <v>1.51</v>
      </c>
    </row>
    <row r="3327" spans="5:9">
      <c r="E3327" s="35">
        <v>47665</v>
      </c>
      <c r="F3327" s="35">
        <v>47814</v>
      </c>
      <c r="G3327" s="36">
        <v>3.02</v>
      </c>
      <c r="H3327" s="36">
        <v>0</v>
      </c>
      <c r="I3327" s="36">
        <v>1.51</v>
      </c>
    </row>
    <row r="3328" spans="5:9">
      <c r="E3328" s="35">
        <v>47666</v>
      </c>
      <c r="F3328" s="35">
        <v>47814</v>
      </c>
      <c r="G3328" s="36">
        <v>3.02</v>
      </c>
      <c r="H3328" s="36">
        <v>0</v>
      </c>
      <c r="I3328" s="36">
        <v>1.51</v>
      </c>
    </row>
    <row r="3329" spans="5:9">
      <c r="E3329" s="35">
        <v>47667</v>
      </c>
      <c r="F3329" s="35">
        <v>47814</v>
      </c>
      <c r="G3329" s="36">
        <v>3.02</v>
      </c>
      <c r="H3329" s="36">
        <v>0</v>
      </c>
      <c r="I3329" s="36">
        <v>1.51</v>
      </c>
    </row>
    <row r="3330" spans="5:9">
      <c r="E3330" s="35">
        <v>47668</v>
      </c>
      <c r="F3330" s="35">
        <v>47814</v>
      </c>
      <c r="G3330" s="36">
        <v>3.02</v>
      </c>
      <c r="H3330" s="36">
        <v>0</v>
      </c>
      <c r="I3330" s="36">
        <v>1.51</v>
      </c>
    </row>
    <row r="3331" spans="5:9">
      <c r="E3331" s="35">
        <v>47669</v>
      </c>
      <c r="F3331" s="35">
        <v>47814</v>
      </c>
      <c r="G3331" s="36">
        <v>3.02</v>
      </c>
      <c r="H3331" s="36">
        <v>0</v>
      </c>
      <c r="I3331" s="36">
        <v>1.51</v>
      </c>
    </row>
    <row r="3332" spans="5:9">
      <c r="E3332" s="35">
        <v>47670</v>
      </c>
      <c r="F3332" s="35">
        <v>47814</v>
      </c>
      <c r="G3332" s="36">
        <v>3.02</v>
      </c>
      <c r="H3332" s="36">
        <v>0</v>
      </c>
      <c r="I3332" s="36">
        <v>1.51</v>
      </c>
    </row>
    <row r="3333" spans="5:9">
      <c r="E3333" s="35">
        <v>47671</v>
      </c>
      <c r="F3333" s="35">
        <v>47814</v>
      </c>
      <c r="G3333" s="36">
        <v>3.02</v>
      </c>
      <c r="H3333" s="36">
        <v>0</v>
      </c>
      <c r="I3333" s="36">
        <v>1.51</v>
      </c>
    </row>
    <row r="3334" spans="5:9">
      <c r="E3334" s="35">
        <v>47672</v>
      </c>
      <c r="F3334" s="35">
        <v>47814</v>
      </c>
      <c r="G3334" s="36">
        <v>3.02</v>
      </c>
      <c r="H3334" s="36">
        <v>0</v>
      </c>
      <c r="I3334" s="36">
        <v>1.51</v>
      </c>
    </row>
    <row r="3335" spans="5:9">
      <c r="E3335" s="35">
        <v>47673</v>
      </c>
      <c r="F3335" s="35">
        <v>47814</v>
      </c>
      <c r="G3335" s="36">
        <v>3.02</v>
      </c>
      <c r="H3335" s="36">
        <v>0</v>
      </c>
      <c r="I3335" s="36">
        <v>1.51</v>
      </c>
    </row>
    <row r="3336" spans="5:9">
      <c r="E3336" s="35">
        <v>47674</v>
      </c>
      <c r="F3336" s="35">
        <v>47814</v>
      </c>
      <c r="G3336" s="36">
        <v>3.02</v>
      </c>
      <c r="H3336" s="36">
        <v>0</v>
      </c>
      <c r="I3336" s="36">
        <v>1.51</v>
      </c>
    </row>
    <row r="3337" spans="5:9">
      <c r="E3337" s="35">
        <v>47675</v>
      </c>
      <c r="F3337" s="35">
        <v>47814</v>
      </c>
      <c r="G3337" s="36">
        <v>3.02</v>
      </c>
      <c r="H3337" s="36">
        <v>0</v>
      </c>
      <c r="I3337" s="36">
        <v>1.51</v>
      </c>
    </row>
    <row r="3338" spans="5:9">
      <c r="E3338" s="35">
        <v>47676</v>
      </c>
      <c r="F3338" s="35">
        <v>47814</v>
      </c>
      <c r="G3338" s="36">
        <v>3.02</v>
      </c>
      <c r="H3338" s="36">
        <v>0</v>
      </c>
      <c r="I3338" s="36">
        <v>1.51</v>
      </c>
    </row>
    <row r="3339" spans="5:9">
      <c r="E3339" s="35">
        <v>47677</v>
      </c>
      <c r="F3339" s="35">
        <v>47814</v>
      </c>
      <c r="G3339" s="36">
        <v>3.02</v>
      </c>
      <c r="H3339" s="36">
        <v>0</v>
      </c>
      <c r="I3339" s="36">
        <v>1.51</v>
      </c>
    </row>
    <row r="3340" spans="5:9">
      <c r="E3340" s="35">
        <v>47678</v>
      </c>
      <c r="F3340" s="35">
        <v>47814</v>
      </c>
      <c r="G3340" s="36">
        <v>3.02</v>
      </c>
      <c r="H3340" s="36">
        <v>0</v>
      </c>
      <c r="I3340" s="36">
        <v>1.51</v>
      </c>
    </row>
    <row r="3341" spans="5:9">
      <c r="E3341" s="35">
        <v>47679</v>
      </c>
      <c r="F3341" s="35">
        <v>47814</v>
      </c>
      <c r="G3341" s="36">
        <v>3.02</v>
      </c>
      <c r="H3341" s="36">
        <v>0</v>
      </c>
      <c r="I3341" s="36">
        <v>1.51</v>
      </c>
    </row>
    <row r="3342" spans="5:9">
      <c r="E3342" s="35">
        <v>47680</v>
      </c>
      <c r="F3342" s="35">
        <v>47814</v>
      </c>
      <c r="G3342" s="36">
        <v>3.02</v>
      </c>
      <c r="H3342" s="36">
        <v>0</v>
      </c>
      <c r="I3342" s="36">
        <v>1.51</v>
      </c>
    </row>
    <row r="3343" spans="5:9">
      <c r="E3343" s="35">
        <v>47681</v>
      </c>
      <c r="F3343" s="35">
        <v>47814</v>
      </c>
      <c r="G3343" s="36">
        <v>3.02</v>
      </c>
      <c r="H3343" s="36">
        <v>0</v>
      </c>
      <c r="I3343" s="36">
        <v>1.51</v>
      </c>
    </row>
    <row r="3344" spans="5:9">
      <c r="E3344" s="35">
        <v>47682</v>
      </c>
      <c r="F3344" s="35">
        <v>47814</v>
      </c>
      <c r="G3344" s="36">
        <v>3.02</v>
      </c>
      <c r="H3344" s="36">
        <v>0</v>
      </c>
      <c r="I3344" s="36">
        <v>1.51</v>
      </c>
    </row>
    <row r="3345" spans="5:9">
      <c r="E3345" s="35">
        <v>47683</v>
      </c>
      <c r="F3345" s="35">
        <v>47814</v>
      </c>
      <c r="G3345" s="36">
        <v>3.02</v>
      </c>
      <c r="H3345" s="36">
        <v>0</v>
      </c>
      <c r="I3345" s="36">
        <v>1.51</v>
      </c>
    </row>
    <row r="3346" spans="5:9">
      <c r="E3346" s="35">
        <v>47684</v>
      </c>
      <c r="F3346" s="35">
        <v>47814</v>
      </c>
      <c r="G3346" s="36">
        <v>3.02</v>
      </c>
      <c r="H3346" s="36">
        <v>0</v>
      </c>
      <c r="I3346" s="36">
        <v>1.51</v>
      </c>
    </row>
    <row r="3347" spans="5:9">
      <c r="E3347" s="35">
        <v>47685</v>
      </c>
      <c r="F3347" s="35">
        <v>47814</v>
      </c>
      <c r="G3347" s="36">
        <v>3.02</v>
      </c>
      <c r="H3347" s="36">
        <v>0</v>
      </c>
      <c r="I3347" s="36">
        <v>1.51</v>
      </c>
    </row>
    <row r="3348" spans="5:9">
      <c r="E3348" s="35">
        <v>47686</v>
      </c>
      <c r="F3348" s="35">
        <v>47814</v>
      </c>
      <c r="G3348" s="36">
        <v>3.02</v>
      </c>
      <c r="H3348" s="36">
        <v>0</v>
      </c>
      <c r="I3348" s="36">
        <v>1.51</v>
      </c>
    </row>
    <row r="3349" spans="5:9">
      <c r="E3349" s="35">
        <v>47687</v>
      </c>
      <c r="F3349" s="35">
        <v>47814</v>
      </c>
      <c r="G3349" s="36">
        <v>3.02</v>
      </c>
      <c r="H3349" s="36">
        <v>0</v>
      </c>
      <c r="I3349" s="36">
        <v>1.51</v>
      </c>
    </row>
    <row r="3350" spans="5:9">
      <c r="E3350" s="35">
        <v>47688</v>
      </c>
      <c r="F3350" s="35">
        <v>47814</v>
      </c>
      <c r="G3350" s="36">
        <v>3.02</v>
      </c>
      <c r="H3350" s="36">
        <v>0</v>
      </c>
      <c r="I3350" s="36">
        <v>1.51</v>
      </c>
    </row>
    <row r="3351" spans="5:9">
      <c r="E3351" s="35">
        <v>47689</v>
      </c>
      <c r="F3351" s="35">
        <v>47814</v>
      </c>
      <c r="G3351" s="36">
        <v>3.02</v>
      </c>
      <c r="H3351" s="36">
        <v>0</v>
      </c>
      <c r="I3351" s="36">
        <v>1.51</v>
      </c>
    </row>
    <row r="3352" spans="5:9">
      <c r="E3352" s="35">
        <v>47690</v>
      </c>
      <c r="F3352" s="35">
        <v>47814</v>
      </c>
      <c r="G3352" s="36">
        <v>3.02</v>
      </c>
      <c r="H3352" s="36">
        <v>0</v>
      </c>
      <c r="I3352" s="36">
        <v>1.51</v>
      </c>
    </row>
    <row r="3353" spans="5:9">
      <c r="E3353" s="35">
        <v>47691</v>
      </c>
      <c r="F3353" s="35">
        <v>47814</v>
      </c>
      <c r="G3353" s="36">
        <v>3.02</v>
      </c>
      <c r="H3353" s="36">
        <v>0</v>
      </c>
      <c r="I3353" s="36">
        <v>1.51</v>
      </c>
    </row>
    <row r="3354" spans="5:9">
      <c r="E3354" s="35">
        <v>47692</v>
      </c>
      <c r="F3354" s="35">
        <v>47814</v>
      </c>
      <c r="G3354" s="36">
        <v>3.02</v>
      </c>
      <c r="H3354" s="36">
        <v>0</v>
      </c>
      <c r="I3354" s="36">
        <v>1.51</v>
      </c>
    </row>
    <row r="3355" spans="5:9">
      <c r="E3355" s="35">
        <v>47693</v>
      </c>
      <c r="F3355" s="35">
        <v>47814</v>
      </c>
      <c r="G3355" s="36">
        <v>3.02</v>
      </c>
      <c r="H3355" s="36">
        <v>0</v>
      </c>
      <c r="I3355" s="36">
        <v>1.51</v>
      </c>
    </row>
    <row r="3356" spans="5:9">
      <c r="E3356" s="35">
        <v>47694</v>
      </c>
      <c r="F3356" s="35">
        <v>47814</v>
      </c>
      <c r="G3356" s="36">
        <v>3.02</v>
      </c>
      <c r="H3356" s="36">
        <v>0</v>
      </c>
      <c r="I3356" s="36">
        <v>1.51</v>
      </c>
    </row>
    <row r="3357" spans="5:9">
      <c r="E3357" s="35">
        <v>47695</v>
      </c>
      <c r="F3357" s="35">
        <v>47814</v>
      </c>
      <c r="G3357" s="36">
        <v>3.02</v>
      </c>
      <c r="H3357" s="36">
        <v>0</v>
      </c>
      <c r="I3357" s="36">
        <v>1.51</v>
      </c>
    </row>
    <row r="3358" spans="5:9">
      <c r="E3358" s="35">
        <v>47696</v>
      </c>
      <c r="F3358" s="35">
        <v>47814</v>
      </c>
      <c r="G3358" s="36">
        <v>3.02</v>
      </c>
      <c r="H3358" s="36">
        <v>0</v>
      </c>
      <c r="I3358" s="36">
        <v>1.51</v>
      </c>
    </row>
    <row r="3359" spans="5:9">
      <c r="E3359" s="35">
        <v>47697</v>
      </c>
      <c r="F3359" s="35">
        <v>47814</v>
      </c>
      <c r="G3359" s="36">
        <v>3.02</v>
      </c>
      <c r="H3359" s="36">
        <v>0</v>
      </c>
      <c r="I3359" s="36">
        <v>1.51</v>
      </c>
    </row>
    <row r="3360" spans="5:9">
      <c r="E3360" s="35">
        <v>47698</v>
      </c>
      <c r="F3360" s="35">
        <v>47814</v>
      </c>
      <c r="G3360" s="36">
        <v>3.02</v>
      </c>
      <c r="H3360" s="36">
        <v>0</v>
      </c>
      <c r="I3360" s="36">
        <v>1.51</v>
      </c>
    </row>
    <row r="3361" spans="5:9">
      <c r="E3361" s="35">
        <v>47699</v>
      </c>
      <c r="F3361" s="35">
        <v>47814</v>
      </c>
      <c r="G3361" s="36">
        <v>3.02</v>
      </c>
      <c r="H3361" s="36">
        <v>0</v>
      </c>
      <c r="I3361" s="36">
        <v>1.51</v>
      </c>
    </row>
    <row r="3362" spans="5:9">
      <c r="E3362" s="35">
        <v>47700</v>
      </c>
      <c r="F3362" s="35">
        <v>47814</v>
      </c>
      <c r="G3362" s="36">
        <v>3.02</v>
      </c>
      <c r="H3362" s="36">
        <v>0</v>
      </c>
      <c r="I3362" s="36">
        <v>1.51</v>
      </c>
    </row>
    <row r="3363" spans="5:9">
      <c r="E3363" s="35">
        <v>47701</v>
      </c>
      <c r="F3363" s="35">
        <v>47814</v>
      </c>
      <c r="G3363" s="36">
        <v>3.02</v>
      </c>
      <c r="H3363" s="36">
        <v>0</v>
      </c>
      <c r="I3363" s="36">
        <v>1.51</v>
      </c>
    </row>
    <row r="3364" spans="5:9">
      <c r="E3364" s="35">
        <v>47702</v>
      </c>
      <c r="F3364" s="35">
        <v>47814</v>
      </c>
      <c r="G3364" s="36">
        <v>3.02</v>
      </c>
      <c r="H3364" s="36">
        <v>0</v>
      </c>
      <c r="I3364" s="36">
        <v>1.51</v>
      </c>
    </row>
    <row r="3365" spans="5:9">
      <c r="E3365" s="35">
        <v>47703</v>
      </c>
      <c r="F3365" s="35">
        <v>47814</v>
      </c>
      <c r="G3365" s="36">
        <v>3.02</v>
      </c>
      <c r="H3365" s="36">
        <v>0</v>
      </c>
      <c r="I3365" s="36">
        <v>1.51</v>
      </c>
    </row>
    <row r="3366" spans="5:9">
      <c r="E3366" s="35">
        <v>47704</v>
      </c>
      <c r="F3366" s="35">
        <v>47814</v>
      </c>
      <c r="G3366" s="36">
        <v>3.02</v>
      </c>
      <c r="H3366" s="36">
        <v>0</v>
      </c>
      <c r="I3366" s="36">
        <v>1.51</v>
      </c>
    </row>
    <row r="3367" spans="5:9">
      <c r="E3367" s="35">
        <v>47705</v>
      </c>
      <c r="F3367" s="35">
        <v>47814</v>
      </c>
      <c r="G3367" s="36">
        <v>3.02</v>
      </c>
      <c r="H3367" s="36">
        <v>0</v>
      </c>
      <c r="I3367" s="36">
        <v>1.51</v>
      </c>
    </row>
    <row r="3368" spans="5:9">
      <c r="E3368" s="35">
        <v>47706</v>
      </c>
      <c r="F3368" s="35">
        <v>47814</v>
      </c>
      <c r="G3368" s="36">
        <v>3.02</v>
      </c>
      <c r="H3368" s="36">
        <v>0</v>
      </c>
      <c r="I3368" s="36">
        <v>1.51</v>
      </c>
    </row>
    <row r="3369" spans="5:9">
      <c r="E3369" s="35">
        <v>47707</v>
      </c>
      <c r="F3369" s="35">
        <v>47814</v>
      </c>
      <c r="G3369" s="36">
        <v>3.02</v>
      </c>
      <c r="H3369" s="36">
        <v>0</v>
      </c>
      <c r="I3369" s="36">
        <v>1.51</v>
      </c>
    </row>
    <row r="3370" spans="5:9">
      <c r="E3370" s="35">
        <v>47708</v>
      </c>
      <c r="F3370" s="35">
        <v>47814</v>
      </c>
      <c r="G3370" s="36">
        <v>3.02</v>
      </c>
      <c r="H3370" s="36">
        <v>0</v>
      </c>
      <c r="I3370" s="36">
        <v>1.51</v>
      </c>
    </row>
    <row r="3371" spans="5:9">
      <c r="E3371" s="35">
        <v>47709</v>
      </c>
      <c r="F3371" s="35">
        <v>47814</v>
      </c>
      <c r="G3371" s="36">
        <v>3.02</v>
      </c>
      <c r="H3371" s="36">
        <v>0</v>
      </c>
      <c r="I3371" s="36">
        <v>1.51</v>
      </c>
    </row>
    <row r="3372" spans="5:9">
      <c r="E3372" s="35">
        <v>47710</v>
      </c>
      <c r="F3372" s="35">
        <v>47814</v>
      </c>
      <c r="G3372" s="36">
        <v>3.02</v>
      </c>
      <c r="H3372" s="36">
        <v>0</v>
      </c>
      <c r="I3372" s="36">
        <v>1.51</v>
      </c>
    </row>
    <row r="3373" spans="5:9">
      <c r="E3373" s="35">
        <v>47711</v>
      </c>
      <c r="F3373" s="35">
        <v>47814</v>
      </c>
      <c r="G3373" s="36">
        <v>3.02</v>
      </c>
      <c r="H3373" s="36">
        <v>0</v>
      </c>
      <c r="I3373" s="36">
        <v>1.51</v>
      </c>
    </row>
    <row r="3374" spans="5:9">
      <c r="E3374" s="35">
        <v>47712</v>
      </c>
      <c r="F3374" s="35">
        <v>47814</v>
      </c>
      <c r="G3374" s="36">
        <v>3.02</v>
      </c>
      <c r="H3374" s="36">
        <v>0</v>
      </c>
      <c r="I3374" s="36">
        <v>1.51</v>
      </c>
    </row>
    <row r="3375" spans="5:9">
      <c r="E3375" s="35">
        <v>47713</v>
      </c>
      <c r="F3375" s="35">
        <v>47814</v>
      </c>
      <c r="G3375" s="36">
        <v>3.02</v>
      </c>
      <c r="H3375" s="36">
        <v>0</v>
      </c>
      <c r="I3375" s="36">
        <v>1.51</v>
      </c>
    </row>
    <row r="3376" spans="5:9">
      <c r="E3376" s="35">
        <v>47714</v>
      </c>
      <c r="F3376" s="35">
        <v>47814</v>
      </c>
      <c r="G3376" s="36">
        <v>3.02</v>
      </c>
      <c r="H3376" s="36">
        <v>0</v>
      </c>
      <c r="I3376" s="36">
        <v>1.51</v>
      </c>
    </row>
    <row r="3377" spans="5:9">
      <c r="E3377" s="35">
        <v>47715</v>
      </c>
      <c r="F3377" s="35">
        <v>47814</v>
      </c>
      <c r="G3377" s="36">
        <v>3.02</v>
      </c>
      <c r="H3377" s="36">
        <v>0</v>
      </c>
      <c r="I3377" s="36">
        <v>1.51</v>
      </c>
    </row>
    <row r="3378" spans="5:9">
      <c r="E3378" s="35">
        <v>47716</v>
      </c>
      <c r="F3378" s="35">
        <v>47814</v>
      </c>
      <c r="G3378" s="36">
        <v>3.02</v>
      </c>
      <c r="H3378" s="36">
        <v>0</v>
      </c>
      <c r="I3378" s="36">
        <v>1.51</v>
      </c>
    </row>
    <row r="3379" spans="5:9">
      <c r="E3379" s="35">
        <v>47717</v>
      </c>
      <c r="F3379" s="35">
        <v>47814</v>
      </c>
      <c r="G3379" s="36">
        <v>3.02</v>
      </c>
      <c r="H3379" s="36">
        <v>0</v>
      </c>
      <c r="I3379" s="36">
        <v>1.51</v>
      </c>
    </row>
    <row r="3380" spans="5:9">
      <c r="E3380" s="35">
        <v>47718</v>
      </c>
      <c r="F3380" s="35">
        <v>47814</v>
      </c>
      <c r="G3380" s="36">
        <v>3.02</v>
      </c>
      <c r="H3380" s="36">
        <v>0</v>
      </c>
      <c r="I3380" s="36">
        <v>1.51</v>
      </c>
    </row>
    <row r="3381" spans="5:9">
      <c r="E3381" s="35">
        <v>47719</v>
      </c>
      <c r="F3381" s="35">
        <v>47814</v>
      </c>
      <c r="G3381" s="36">
        <v>3.02</v>
      </c>
      <c r="H3381" s="36">
        <v>0</v>
      </c>
      <c r="I3381" s="36">
        <v>1.51</v>
      </c>
    </row>
    <row r="3382" spans="5:9">
      <c r="E3382" s="35">
        <v>47720</v>
      </c>
      <c r="F3382" s="35">
        <v>47814</v>
      </c>
      <c r="G3382" s="36">
        <v>3.02</v>
      </c>
      <c r="H3382" s="36">
        <v>0</v>
      </c>
      <c r="I3382" s="36">
        <v>1.51</v>
      </c>
    </row>
    <row r="3383" spans="5:9">
      <c r="E3383" s="35">
        <v>47721</v>
      </c>
      <c r="F3383" s="35">
        <v>47814</v>
      </c>
      <c r="G3383" s="36">
        <v>3.02</v>
      </c>
      <c r="H3383" s="36">
        <v>0</v>
      </c>
      <c r="I3383" s="36">
        <v>1.51</v>
      </c>
    </row>
    <row r="3384" spans="5:9">
      <c r="E3384" s="35">
        <v>47722</v>
      </c>
      <c r="F3384" s="35">
        <v>47814</v>
      </c>
      <c r="G3384" s="36">
        <v>3.02</v>
      </c>
      <c r="H3384" s="36">
        <v>0</v>
      </c>
      <c r="I3384" s="36">
        <v>1.51</v>
      </c>
    </row>
    <row r="3385" spans="5:9">
      <c r="E3385" s="35">
        <v>47723</v>
      </c>
      <c r="F3385" s="35">
        <v>47814</v>
      </c>
      <c r="G3385" s="36">
        <v>3.02</v>
      </c>
      <c r="H3385" s="36">
        <v>0</v>
      </c>
      <c r="I3385" s="36">
        <v>1.51</v>
      </c>
    </row>
    <row r="3386" spans="5:9">
      <c r="E3386" s="35">
        <v>47724</v>
      </c>
      <c r="F3386" s="35">
        <v>47814</v>
      </c>
      <c r="G3386" s="36">
        <v>3.02</v>
      </c>
      <c r="H3386" s="36">
        <v>0</v>
      </c>
      <c r="I3386" s="36">
        <v>1.51</v>
      </c>
    </row>
    <row r="3387" spans="5:9">
      <c r="E3387" s="35">
        <v>47725</v>
      </c>
      <c r="F3387" s="35">
        <v>47814</v>
      </c>
      <c r="G3387" s="36">
        <v>3.02</v>
      </c>
      <c r="H3387" s="36">
        <v>0</v>
      </c>
      <c r="I3387" s="36">
        <v>1.51</v>
      </c>
    </row>
    <row r="3388" spans="5:9">
      <c r="E3388" s="35">
        <v>47726</v>
      </c>
      <c r="F3388" s="35">
        <v>47814</v>
      </c>
      <c r="G3388" s="36">
        <v>3.02</v>
      </c>
      <c r="H3388" s="36">
        <v>0</v>
      </c>
      <c r="I3388" s="36">
        <v>1.51</v>
      </c>
    </row>
    <row r="3389" spans="5:9">
      <c r="E3389" s="35">
        <v>47727</v>
      </c>
      <c r="F3389" s="35">
        <v>47814</v>
      </c>
      <c r="G3389" s="36">
        <v>3.02</v>
      </c>
      <c r="H3389" s="36">
        <v>0</v>
      </c>
      <c r="I3389" s="36">
        <v>1.51</v>
      </c>
    </row>
    <row r="3390" spans="5:9">
      <c r="E3390" s="35">
        <v>47728</v>
      </c>
      <c r="F3390" s="35">
        <v>47814</v>
      </c>
      <c r="G3390" s="36">
        <v>3.02</v>
      </c>
      <c r="H3390" s="36">
        <v>0</v>
      </c>
      <c r="I3390" s="36">
        <v>1.51</v>
      </c>
    </row>
    <row r="3391" spans="5:9">
      <c r="E3391" s="35">
        <v>47729</v>
      </c>
      <c r="F3391" s="35">
        <v>47814</v>
      </c>
      <c r="G3391" s="36">
        <v>3.02</v>
      </c>
      <c r="H3391" s="36">
        <v>0</v>
      </c>
      <c r="I3391" s="36">
        <v>1.51</v>
      </c>
    </row>
    <row r="3392" spans="5:9">
      <c r="E3392" s="35">
        <v>47730</v>
      </c>
      <c r="F3392" s="35">
        <v>47814</v>
      </c>
      <c r="G3392" s="36">
        <v>3.02</v>
      </c>
      <c r="H3392" s="36">
        <v>0</v>
      </c>
      <c r="I3392" s="36">
        <v>1.51</v>
      </c>
    </row>
    <row r="3393" spans="5:9">
      <c r="E3393" s="35">
        <v>47731</v>
      </c>
      <c r="F3393" s="35">
        <v>47814</v>
      </c>
      <c r="G3393" s="36">
        <v>3.02</v>
      </c>
      <c r="H3393" s="36">
        <v>0</v>
      </c>
      <c r="I3393" s="36">
        <v>1.51</v>
      </c>
    </row>
    <row r="3394" spans="5:9">
      <c r="E3394" s="35">
        <v>47732</v>
      </c>
      <c r="F3394" s="35">
        <v>47814</v>
      </c>
      <c r="G3394" s="36">
        <v>3.02</v>
      </c>
      <c r="H3394" s="36">
        <v>0</v>
      </c>
      <c r="I3394" s="36">
        <v>1.51</v>
      </c>
    </row>
    <row r="3395" spans="5:9">
      <c r="E3395" s="35">
        <v>47733</v>
      </c>
      <c r="F3395" s="35">
        <v>47814</v>
      </c>
      <c r="G3395" s="36">
        <v>3.02</v>
      </c>
      <c r="H3395" s="36">
        <v>0</v>
      </c>
      <c r="I3395" s="36">
        <v>1.51</v>
      </c>
    </row>
    <row r="3396" spans="5:9">
      <c r="E3396" s="35">
        <v>47734</v>
      </c>
      <c r="F3396" s="35">
        <v>47814</v>
      </c>
      <c r="G3396" s="36">
        <v>3.02</v>
      </c>
      <c r="H3396" s="36">
        <v>0</v>
      </c>
      <c r="I3396" s="36">
        <v>1.51</v>
      </c>
    </row>
    <row r="3397" spans="5:9">
      <c r="E3397" s="35">
        <v>47735</v>
      </c>
      <c r="F3397" s="35">
        <v>47814</v>
      </c>
      <c r="G3397" s="36">
        <v>3.02</v>
      </c>
      <c r="H3397" s="36">
        <v>0</v>
      </c>
      <c r="I3397" s="36">
        <v>1.51</v>
      </c>
    </row>
    <row r="3398" spans="5:9">
      <c r="E3398" s="35">
        <v>47736</v>
      </c>
      <c r="F3398" s="35">
        <v>47814</v>
      </c>
      <c r="G3398" s="36">
        <v>3.02</v>
      </c>
      <c r="H3398" s="36">
        <v>0</v>
      </c>
      <c r="I3398" s="36">
        <v>1.51</v>
      </c>
    </row>
    <row r="3399" spans="5:9">
      <c r="E3399" s="35">
        <v>47737</v>
      </c>
      <c r="F3399" s="35">
        <v>47814</v>
      </c>
      <c r="G3399" s="36">
        <v>3.02</v>
      </c>
      <c r="H3399" s="36">
        <v>0</v>
      </c>
      <c r="I3399" s="36">
        <v>1.51</v>
      </c>
    </row>
    <row r="3400" spans="5:9">
      <c r="E3400" s="35">
        <v>47738</v>
      </c>
      <c r="F3400" s="35">
        <v>47814</v>
      </c>
      <c r="G3400" s="36">
        <v>3.02</v>
      </c>
      <c r="H3400" s="36">
        <v>0</v>
      </c>
      <c r="I3400" s="36">
        <v>1.51</v>
      </c>
    </row>
    <row r="3401" spans="5:9">
      <c r="E3401" s="35">
        <v>47739</v>
      </c>
      <c r="F3401" s="35">
        <v>47814</v>
      </c>
      <c r="G3401" s="36">
        <v>3.02</v>
      </c>
      <c r="H3401" s="36">
        <v>0</v>
      </c>
      <c r="I3401" s="36">
        <v>1.51</v>
      </c>
    </row>
    <row r="3402" spans="5:9">
      <c r="E3402" s="35">
        <v>47740</v>
      </c>
      <c r="F3402" s="35">
        <v>47814</v>
      </c>
      <c r="G3402" s="36">
        <v>3.02</v>
      </c>
      <c r="H3402" s="36">
        <v>0</v>
      </c>
      <c r="I3402" s="36">
        <v>1.51</v>
      </c>
    </row>
    <row r="3403" spans="5:9">
      <c r="E3403" s="35">
        <v>47741</v>
      </c>
      <c r="F3403" s="35">
        <v>47814</v>
      </c>
      <c r="G3403" s="36">
        <v>3.02</v>
      </c>
      <c r="H3403" s="36">
        <v>0</v>
      </c>
      <c r="I3403" s="36">
        <v>1.51</v>
      </c>
    </row>
    <row r="3404" spans="5:9">
      <c r="E3404" s="35">
        <v>47742</v>
      </c>
      <c r="F3404" s="35">
        <v>47814</v>
      </c>
      <c r="G3404" s="36">
        <v>3.02</v>
      </c>
      <c r="H3404" s="36">
        <v>0</v>
      </c>
      <c r="I3404" s="36">
        <v>1.51</v>
      </c>
    </row>
    <row r="3405" spans="5:9">
      <c r="E3405" s="35">
        <v>47743</v>
      </c>
      <c r="F3405" s="35">
        <v>47814</v>
      </c>
      <c r="G3405" s="36">
        <v>3.02</v>
      </c>
      <c r="H3405" s="36">
        <v>0</v>
      </c>
      <c r="I3405" s="36">
        <v>1.51</v>
      </c>
    </row>
    <row r="3406" spans="5:9">
      <c r="E3406" s="35">
        <v>47744</v>
      </c>
      <c r="F3406" s="35">
        <v>47814</v>
      </c>
      <c r="G3406" s="36">
        <v>3.02</v>
      </c>
      <c r="H3406" s="36">
        <v>0</v>
      </c>
      <c r="I3406" s="36">
        <v>1.51</v>
      </c>
    </row>
    <row r="3407" spans="5:9">
      <c r="E3407" s="35">
        <v>47745</v>
      </c>
      <c r="F3407" s="35">
        <v>47814</v>
      </c>
      <c r="G3407" s="36">
        <v>3.02</v>
      </c>
      <c r="H3407" s="36">
        <v>0</v>
      </c>
      <c r="I3407" s="36">
        <v>1.51</v>
      </c>
    </row>
    <row r="3408" spans="5:9">
      <c r="E3408" s="35">
        <v>47746</v>
      </c>
      <c r="F3408" s="35">
        <v>47814</v>
      </c>
      <c r="G3408" s="36">
        <v>3.02</v>
      </c>
      <c r="H3408" s="36">
        <v>0</v>
      </c>
      <c r="I3408" s="36">
        <v>1.51</v>
      </c>
    </row>
    <row r="3409" spans="5:9">
      <c r="E3409" s="35">
        <v>47747</v>
      </c>
      <c r="F3409" s="35">
        <v>47814</v>
      </c>
      <c r="G3409" s="36">
        <v>3.02</v>
      </c>
      <c r="H3409" s="36">
        <v>0</v>
      </c>
      <c r="I3409" s="36">
        <v>1.51</v>
      </c>
    </row>
    <row r="3410" spans="5:9">
      <c r="E3410" s="35">
        <v>47748</v>
      </c>
      <c r="F3410" s="35">
        <v>47814</v>
      </c>
      <c r="G3410" s="36">
        <v>3.02</v>
      </c>
      <c r="H3410" s="36">
        <v>0</v>
      </c>
      <c r="I3410" s="36">
        <v>1.51</v>
      </c>
    </row>
    <row r="3411" spans="5:9">
      <c r="E3411" s="35">
        <v>47749</v>
      </c>
      <c r="F3411" s="35">
        <v>47814</v>
      </c>
      <c r="G3411" s="36">
        <v>3.02</v>
      </c>
      <c r="H3411" s="36">
        <v>0</v>
      </c>
      <c r="I3411" s="36">
        <v>1.51</v>
      </c>
    </row>
    <row r="3412" spans="5:9">
      <c r="E3412" s="35">
        <v>47750</v>
      </c>
      <c r="F3412" s="35">
        <v>47814</v>
      </c>
      <c r="G3412" s="36">
        <v>3.02</v>
      </c>
      <c r="H3412" s="36">
        <v>0</v>
      </c>
      <c r="I3412" s="36">
        <v>1.51</v>
      </c>
    </row>
    <row r="3413" spans="5:9">
      <c r="E3413" s="35">
        <v>47751</v>
      </c>
      <c r="F3413" s="35">
        <v>47814</v>
      </c>
      <c r="G3413" s="36">
        <v>3.02</v>
      </c>
      <c r="H3413" s="36">
        <v>0</v>
      </c>
      <c r="I3413" s="36">
        <v>1.51</v>
      </c>
    </row>
    <row r="3414" spans="5:9">
      <c r="E3414" s="35">
        <v>47752</v>
      </c>
      <c r="F3414" s="35">
        <v>47814</v>
      </c>
      <c r="G3414" s="36">
        <v>3.02</v>
      </c>
      <c r="H3414" s="36">
        <v>0</v>
      </c>
      <c r="I3414" s="36">
        <v>1.51</v>
      </c>
    </row>
    <row r="3415" spans="5:9">
      <c r="E3415" s="35">
        <v>47753</v>
      </c>
      <c r="F3415" s="35">
        <v>47814</v>
      </c>
      <c r="G3415" s="36">
        <v>3.02</v>
      </c>
      <c r="H3415" s="36">
        <v>0</v>
      </c>
      <c r="I3415" s="36">
        <v>1.51</v>
      </c>
    </row>
    <row r="3416" spans="5:9">
      <c r="E3416" s="35">
        <v>47754</v>
      </c>
      <c r="F3416" s="35">
        <v>47814</v>
      </c>
      <c r="G3416" s="36">
        <v>3.02</v>
      </c>
      <c r="H3416" s="36">
        <v>0</v>
      </c>
      <c r="I3416" s="36">
        <v>1.51</v>
      </c>
    </row>
    <row r="3417" spans="5:9">
      <c r="E3417" s="35">
        <v>47755</v>
      </c>
      <c r="F3417" s="35">
        <v>47814</v>
      </c>
      <c r="G3417" s="36">
        <v>3.02</v>
      </c>
      <c r="H3417" s="36">
        <v>0</v>
      </c>
      <c r="I3417" s="36">
        <v>1.51</v>
      </c>
    </row>
    <row r="3418" spans="5:9">
      <c r="E3418" s="35">
        <v>47756</v>
      </c>
      <c r="F3418" s="35">
        <v>47814</v>
      </c>
      <c r="G3418" s="36">
        <v>3.02</v>
      </c>
      <c r="H3418" s="36">
        <v>0</v>
      </c>
      <c r="I3418" s="36">
        <v>1.51</v>
      </c>
    </row>
    <row r="3419" spans="5:9">
      <c r="E3419" s="35">
        <v>47757</v>
      </c>
      <c r="F3419" s="35">
        <v>47814</v>
      </c>
      <c r="G3419" s="36">
        <v>3.02</v>
      </c>
      <c r="H3419" s="36">
        <v>0</v>
      </c>
      <c r="I3419" s="36">
        <v>1.51</v>
      </c>
    </row>
    <row r="3420" spans="5:9">
      <c r="E3420" s="35">
        <v>47758</v>
      </c>
      <c r="F3420" s="35">
        <v>47814</v>
      </c>
      <c r="G3420" s="36">
        <v>3.02</v>
      </c>
      <c r="H3420" s="36">
        <v>0</v>
      </c>
      <c r="I3420" s="36">
        <v>1.51</v>
      </c>
    </row>
    <row r="3421" spans="5:9">
      <c r="E3421" s="35">
        <v>47759</v>
      </c>
      <c r="F3421" s="35">
        <v>47814</v>
      </c>
      <c r="G3421" s="36">
        <v>3.02</v>
      </c>
      <c r="H3421" s="36">
        <v>0</v>
      </c>
      <c r="I3421" s="36">
        <v>1.51</v>
      </c>
    </row>
    <row r="3422" spans="5:9">
      <c r="E3422" s="35">
        <v>47760</v>
      </c>
      <c r="F3422" s="35">
        <v>47814</v>
      </c>
      <c r="G3422" s="36">
        <v>3.02</v>
      </c>
      <c r="H3422" s="36">
        <v>0</v>
      </c>
      <c r="I3422" s="36">
        <v>1.51</v>
      </c>
    </row>
    <row r="3423" spans="5:9">
      <c r="E3423" s="35">
        <v>47761</v>
      </c>
      <c r="F3423" s="35">
        <v>47814</v>
      </c>
      <c r="G3423" s="36">
        <v>3.02</v>
      </c>
      <c r="H3423" s="36">
        <v>0</v>
      </c>
      <c r="I3423" s="36">
        <v>1.51</v>
      </c>
    </row>
    <row r="3424" spans="5:9">
      <c r="E3424" s="35">
        <v>47762</v>
      </c>
      <c r="F3424" s="35">
        <v>47814</v>
      </c>
      <c r="G3424" s="36">
        <v>3.02</v>
      </c>
      <c r="H3424" s="36">
        <v>0</v>
      </c>
      <c r="I3424" s="36">
        <v>1.51</v>
      </c>
    </row>
    <row r="3425" spans="5:9">
      <c r="E3425" s="35">
        <v>47763</v>
      </c>
      <c r="F3425" s="35">
        <v>47814</v>
      </c>
      <c r="G3425" s="36">
        <v>3.02</v>
      </c>
      <c r="H3425" s="36">
        <v>0</v>
      </c>
      <c r="I3425" s="36">
        <v>1.51</v>
      </c>
    </row>
    <row r="3426" spans="5:9">
      <c r="E3426" s="35">
        <v>47764</v>
      </c>
      <c r="F3426" s="35">
        <v>47814</v>
      </c>
      <c r="G3426" s="36">
        <v>3.02</v>
      </c>
      <c r="H3426" s="36">
        <v>0</v>
      </c>
      <c r="I3426" s="36">
        <v>1.51</v>
      </c>
    </row>
    <row r="3427" spans="5:9">
      <c r="E3427" s="35">
        <v>47765</v>
      </c>
      <c r="F3427" s="35">
        <v>47814</v>
      </c>
      <c r="G3427" s="36">
        <v>3.02</v>
      </c>
      <c r="H3427" s="36">
        <v>0</v>
      </c>
      <c r="I3427" s="36">
        <v>1.51</v>
      </c>
    </row>
    <row r="3428" spans="5:9">
      <c r="E3428" s="35">
        <v>47766</v>
      </c>
      <c r="F3428" s="35">
        <v>47814</v>
      </c>
      <c r="G3428" s="36">
        <v>3.02</v>
      </c>
      <c r="H3428" s="36">
        <v>0</v>
      </c>
      <c r="I3428" s="36">
        <v>1.51</v>
      </c>
    </row>
    <row r="3429" spans="5:9">
      <c r="E3429" s="35">
        <v>47767</v>
      </c>
      <c r="F3429" s="35">
        <v>47814</v>
      </c>
      <c r="G3429" s="36">
        <v>3.02</v>
      </c>
      <c r="H3429" s="36">
        <v>0</v>
      </c>
      <c r="I3429" s="36">
        <v>1.51</v>
      </c>
    </row>
    <row r="3430" spans="5:9">
      <c r="E3430" s="35">
        <v>47768</v>
      </c>
      <c r="F3430" s="35">
        <v>47814</v>
      </c>
      <c r="G3430" s="36">
        <v>3.02</v>
      </c>
      <c r="H3430" s="36">
        <v>0</v>
      </c>
      <c r="I3430" s="36">
        <v>1.51</v>
      </c>
    </row>
    <row r="3431" spans="5:9">
      <c r="E3431" s="35">
        <v>47769</v>
      </c>
      <c r="F3431" s="35">
        <v>47814</v>
      </c>
      <c r="G3431" s="36">
        <v>3.02</v>
      </c>
      <c r="H3431" s="36">
        <v>0</v>
      </c>
      <c r="I3431" s="36">
        <v>1.51</v>
      </c>
    </row>
    <row r="3432" spans="5:9">
      <c r="E3432" s="35">
        <v>47770</v>
      </c>
      <c r="F3432" s="35">
        <v>47814</v>
      </c>
      <c r="G3432" s="36">
        <v>3.02</v>
      </c>
      <c r="H3432" s="36">
        <v>0</v>
      </c>
      <c r="I3432" s="36">
        <v>1.51</v>
      </c>
    </row>
    <row r="3433" spans="5:9">
      <c r="E3433" s="35">
        <v>47771</v>
      </c>
      <c r="F3433" s="35">
        <v>47814</v>
      </c>
      <c r="G3433" s="36">
        <v>3.02</v>
      </c>
      <c r="H3433" s="36">
        <v>0</v>
      </c>
      <c r="I3433" s="36">
        <v>1.51</v>
      </c>
    </row>
    <row r="3434" spans="5:9">
      <c r="E3434" s="35">
        <v>47772</v>
      </c>
      <c r="F3434" s="35">
        <v>47814</v>
      </c>
      <c r="G3434" s="36">
        <v>3.02</v>
      </c>
      <c r="H3434" s="36">
        <v>0</v>
      </c>
      <c r="I3434" s="36">
        <v>1.51</v>
      </c>
    </row>
    <row r="3435" spans="5:9">
      <c r="E3435" s="35">
        <v>47773</v>
      </c>
      <c r="F3435" s="35">
        <v>47814</v>
      </c>
      <c r="G3435" s="36">
        <v>3.02</v>
      </c>
      <c r="H3435" s="36">
        <v>0</v>
      </c>
      <c r="I3435" s="36">
        <v>1.51</v>
      </c>
    </row>
    <row r="3436" spans="5:9">
      <c r="E3436" s="35">
        <v>47774</v>
      </c>
      <c r="F3436" s="35">
        <v>47814</v>
      </c>
      <c r="G3436" s="36">
        <v>3.02</v>
      </c>
      <c r="H3436" s="36">
        <v>0</v>
      </c>
      <c r="I3436" s="36">
        <v>1.51</v>
      </c>
    </row>
    <row r="3437" spans="5:9">
      <c r="E3437" s="35">
        <v>47775</v>
      </c>
      <c r="F3437" s="35">
        <v>47814</v>
      </c>
      <c r="G3437" s="36">
        <v>3.02</v>
      </c>
      <c r="H3437" s="36">
        <v>0</v>
      </c>
      <c r="I3437" s="36">
        <v>1.51</v>
      </c>
    </row>
    <row r="3438" spans="5:9">
      <c r="E3438" s="35">
        <v>47776</v>
      </c>
      <c r="F3438" s="35">
        <v>47814</v>
      </c>
      <c r="G3438" s="36">
        <v>3.02</v>
      </c>
      <c r="H3438" s="36">
        <v>0</v>
      </c>
      <c r="I3438" s="36">
        <v>1.51</v>
      </c>
    </row>
    <row r="3439" spans="5:9">
      <c r="E3439" s="35">
        <v>47777</v>
      </c>
      <c r="F3439" s="35">
        <v>47814</v>
      </c>
      <c r="G3439" s="36">
        <v>3.02</v>
      </c>
      <c r="H3439" s="36">
        <v>0</v>
      </c>
      <c r="I3439" s="36">
        <v>1.51</v>
      </c>
    </row>
    <row r="3440" spans="5:9">
      <c r="E3440" s="35">
        <v>47778</v>
      </c>
      <c r="F3440" s="35">
        <v>47814</v>
      </c>
      <c r="G3440" s="36">
        <v>3.02</v>
      </c>
      <c r="H3440" s="36">
        <v>0</v>
      </c>
      <c r="I3440" s="36">
        <v>1.51</v>
      </c>
    </row>
    <row r="3441" spans="5:9">
      <c r="E3441" s="35">
        <v>47779</v>
      </c>
      <c r="F3441" s="35">
        <v>47814</v>
      </c>
      <c r="G3441" s="36">
        <v>3.02</v>
      </c>
      <c r="H3441" s="36">
        <v>0</v>
      </c>
      <c r="I3441" s="36">
        <v>1.51</v>
      </c>
    </row>
    <row r="3442" spans="5:9">
      <c r="E3442" s="35">
        <v>47780</v>
      </c>
      <c r="F3442" s="35">
        <v>47814</v>
      </c>
      <c r="G3442" s="36">
        <v>3.02</v>
      </c>
      <c r="H3442" s="36">
        <v>0</v>
      </c>
      <c r="I3442" s="36">
        <v>1.51</v>
      </c>
    </row>
    <row r="3443" spans="5:9">
      <c r="E3443" s="35">
        <v>47781</v>
      </c>
      <c r="F3443" s="35">
        <v>47814</v>
      </c>
      <c r="G3443" s="36">
        <v>3.02</v>
      </c>
      <c r="H3443" s="36">
        <v>0</v>
      </c>
      <c r="I3443" s="36">
        <v>1.51</v>
      </c>
    </row>
    <row r="3444" spans="5:9">
      <c r="E3444" s="35">
        <v>47782</v>
      </c>
      <c r="F3444" s="35">
        <v>47814</v>
      </c>
      <c r="G3444" s="36">
        <v>3.02</v>
      </c>
      <c r="H3444" s="36">
        <v>0</v>
      </c>
      <c r="I3444" s="36">
        <v>1.51</v>
      </c>
    </row>
    <row r="3445" spans="5:9">
      <c r="E3445" s="35">
        <v>47783</v>
      </c>
      <c r="F3445" s="35">
        <v>47814</v>
      </c>
      <c r="G3445" s="36">
        <v>3.02</v>
      </c>
      <c r="H3445" s="36">
        <v>0</v>
      </c>
      <c r="I3445" s="36">
        <v>1.51</v>
      </c>
    </row>
    <row r="3446" spans="5:9">
      <c r="E3446" s="35">
        <v>47784</v>
      </c>
      <c r="F3446" s="35">
        <v>47814</v>
      </c>
      <c r="G3446" s="36">
        <v>3.02</v>
      </c>
      <c r="H3446" s="36">
        <v>0</v>
      </c>
      <c r="I3446" s="36">
        <v>1.51</v>
      </c>
    </row>
    <row r="3447" spans="5:9">
      <c r="E3447" s="35">
        <v>47785</v>
      </c>
      <c r="F3447" s="35">
        <v>47814</v>
      </c>
      <c r="G3447" s="36">
        <v>3.02</v>
      </c>
      <c r="H3447" s="36">
        <v>0</v>
      </c>
      <c r="I3447" s="36">
        <v>1.51</v>
      </c>
    </row>
    <row r="3448" spans="5:9">
      <c r="E3448" s="35">
        <v>47786</v>
      </c>
      <c r="F3448" s="35">
        <v>47814</v>
      </c>
      <c r="G3448" s="36">
        <v>3.02</v>
      </c>
      <c r="H3448" s="36">
        <v>0</v>
      </c>
      <c r="I3448" s="36">
        <v>1.51</v>
      </c>
    </row>
    <row r="3449" spans="5:9">
      <c r="E3449" s="35">
        <v>47787</v>
      </c>
      <c r="F3449" s="35">
        <v>47814</v>
      </c>
      <c r="G3449" s="36">
        <v>3.02</v>
      </c>
      <c r="H3449" s="36">
        <v>0</v>
      </c>
      <c r="I3449" s="36">
        <v>1.51</v>
      </c>
    </row>
    <row r="3450" spans="5:9">
      <c r="E3450" s="35">
        <v>47788</v>
      </c>
      <c r="F3450" s="35">
        <v>47814</v>
      </c>
      <c r="G3450" s="36">
        <v>3.02</v>
      </c>
      <c r="H3450" s="36">
        <v>0</v>
      </c>
      <c r="I3450" s="36">
        <v>1.51</v>
      </c>
    </row>
    <row r="3451" spans="5:9">
      <c r="E3451" s="35">
        <v>47789</v>
      </c>
      <c r="F3451" s="35">
        <v>47814</v>
      </c>
      <c r="G3451" s="36">
        <v>3.02</v>
      </c>
      <c r="H3451" s="36">
        <v>0</v>
      </c>
      <c r="I3451" s="36">
        <v>1.51</v>
      </c>
    </row>
    <row r="3452" spans="5:9">
      <c r="E3452" s="35">
        <v>47790</v>
      </c>
      <c r="F3452" s="35">
        <v>47814</v>
      </c>
      <c r="G3452" s="36">
        <v>3.02</v>
      </c>
      <c r="H3452" s="36">
        <v>0</v>
      </c>
      <c r="I3452" s="36">
        <v>1.51</v>
      </c>
    </row>
    <row r="3453" spans="5:9">
      <c r="E3453" s="35">
        <v>47791</v>
      </c>
      <c r="F3453" s="35">
        <v>47814</v>
      </c>
      <c r="G3453" s="36">
        <v>3.02</v>
      </c>
      <c r="H3453" s="36">
        <v>0</v>
      </c>
      <c r="I3453" s="36">
        <v>1.51</v>
      </c>
    </row>
    <row r="3454" spans="5:9">
      <c r="E3454" s="35">
        <v>47792</v>
      </c>
      <c r="F3454" s="35">
        <v>47814</v>
      </c>
      <c r="G3454" s="36">
        <v>3.02</v>
      </c>
      <c r="H3454" s="36">
        <v>0</v>
      </c>
      <c r="I3454" s="36">
        <v>1.51</v>
      </c>
    </row>
    <row r="3455" spans="5:9">
      <c r="E3455" s="35">
        <v>47793</v>
      </c>
      <c r="F3455" s="35">
        <v>47814</v>
      </c>
      <c r="G3455" s="36">
        <v>3.02</v>
      </c>
      <c r="H3455" s="36">
        <v>0</v>
      </c>
      <c r="I3455" s="36">
        <v>1.51</v>
      </c>
    </row>
    <row r="3456" spans="5:9">
      <c r="E3456" s="35">
        <v>47794</v>
      </c>
      <c r="F3456" s="35">
        <v>47814</v>
      </c>
      <c r="G3456" s="36">
        <v>3.02</v>
      </c>
      <c r="H3456" s="36">
        <v>0</v>
      </c>
      <c r="I3456" s="36">
        <v>1.51</v>
      </c>
    </row>
    <row r="3457" spans="5:9">
      <c r="E3457" s="35">
        <v>47795</v>
      </c>
      <c r="F3457" s="35">
        <v>47814</v>
      </c>
      <c r="G3457" s="36">
        <v>3.02</v>
      </c>
      <c r="H3457" s="36">
        <v>0</v>
      </c>
      <c r="I3457" s="36">
        <v>1.51</v>
      </c>
    </row>
    <row r="3458" spans="5:9">
      <c r="E3458" s="35">
        <v>47796</v>
      </c>
      <c r="F3458" s="35">
        <v>47814</v>
      </c>
      <c r="G3458" s="36">
        <v>3.02</v>
      </c>
      <c r="H3458" s="36">
        <v>0</v>
      </c>
      <c r="I3458" s="36">
        <v>1.51</v>
      </c>
    </row>
    <row r="3459" spans="5:9">
      <c r="E3459" s="35">
        <v>47797</v>
      </c>
      <c r="F3459" s="35">
        <v>47814</v>
      </c>
      <c r="G3459" s="36">
        <v>3.02</v>
      </c>
      <c r="H3459" s="36">
        <v>0</v>
      </c>
      <c r="I3459" s="36">
        <v>1.51</v>
      </c>
    </row>
    <row r="3460" spans="5:9">
      <c r="E3460" s="35">
        <v>47798</v>
      </c>
      <c r="F3460" s="35">
        <v>47814</v>
      </c>
      <c r="G3460" s="36">
        <v>3.02</v>
      </c>
      <c r="H3460" s="36">
        <v>0</v>
      </c>
      <c r="I3460" s="36">
        <v>1.51</v>
      </c>
    </row>
    <row r="3461" spans="5:9">
      <c r="E3461" s="35">
        <v>47799</v>
      </c>
      <c r="F3461" s="35">
        <v>47814</v>
      </c>
      <c r="G3461" s="36">
        <v>3.02</v>
      </c>
      <c r="H3461" s="36">
        <v>0</v>
      </c>
      <c r="I3461" s="36">
        <v>1.51</v>
      </c>
    </row>
    <row r="3462" spans="5:9">
      <c r="E3462" s="35">
        <v>47800</v>
      </c>
      <c r="F3462" s="35">
        <v>47814</v>
      </c>
      <c r="G3462" s="36">
        <v>3.02</v>
      </c>
      <c r="H3462" s="36">
        <v>0</v>
      </c>
      <c r="I3462" s="36">
        <v>1.51</v>
      </c>
    </row>
    <row r="3463" spans="5:9">
      <c r="E3463" s="35">
        <v>47801</v>
      </c>
      <c r="F3463" s="35">
        <v>47814</v>
      </c>
      <c r="G3463" s="36">
        <v>3.02</v>
      </c>
      <c r="H3463" s="36">
        <v>0</v>
      </c>
      <c r="I3463" s="36">
        <v>1.51</v>
      </c>
    </row>
    <row r="3464" spans="5:9">
      <c r="E3464" s="35">
        <v>47802</v>
      </c>
      <c r="F3464" s="35">
        <v>47814</v>
      </c>
      <c r="G3464" s="36">
        <v>3.02</v>
      </c>
      <c r="H3464" s="36">
        <v>0</v>
      </c>
      <c r="I3464" s="36">
        <v>1.51</v>
      </c>
    </row>
    <row r="3465" spans="5:9">
      <c r="E3465" s="35">
        <v>47803</v>
      </c>
      <c r="F3465" s="35">
        <v>47814</v>
      </c>
      <c r="G3465" s="36">
        <v>3.02</v>
      </c>
      <c r="H3465" s="36">
        <v>0</v>
      </c>
      <c r="I3465" s="36">
        <v>1.51</v>
      </c>
    </row>
    <row r="3466" spans="5:9">
      <c r="E3466" s="35">
        <v>47804</v>
      </c>
      <c r="F3466" s="35">
        <v>47814</v>
      </c>
      <c r="G3466" s="36">
        <v>3.02</v>
      </c>
      <c r="H3466" s="36">
        <v>0</v>
      </c>
      <c r="I3466" s="36">
        <v>1.51</v>
      </c>
    </row>
    <row r="3467" spans="5:9">
      <c r="E3467" s="35">
        <v>47805</v>
      </c>
      <c r="F3467" s="35">
        <v>47814</v>
      </c>
      <c r="G3467" s="36">
        <v>3.02</v>
      </c>
      <c r="H3467" s="36">
        <v>0</v>
      </c>
      <c r="I3467" s="36">
        <v>1.51</v>
      </c>
    </row>
    <row r="3468" spans="5:9">
      <c r="E3468" s="35">
        <v>47806</v>
      </c>
      <c r="F3468" s="35">
        <v>47814</v>
      </c>
      <c r="G3468" s="36">
        <v>3.02</v>
      </c>
      <c r="H3468" s="36">
        <v>0</v>
      </c>
      <c r="I3468" s="36">
        <v>1.51</v>
      </c>
    </row>
    <row r="3469" spans="5:9">
      <c r="E3469" s="35">
        <v>47807</v>
      </c>
      <c r="F3469" s="35">
        <v>47814</v>
      </c>
      <c r="G3469" s="36">
        <v>3.02</v>
      </c>
      <c r="H3469" s="36">
        <v>0</v>
      </c>
      <c r="I3469" s="36">
        <v>1.51</v>
      </c>
    </row>
    <row r="3470" spans="5:9">
      <c r="E3470" s="35">
        <v>47808</v>
      </c>
      <c r="F3470" s="35">
        <v>47814</v>
      </c>
      <c r="G3470" s="36">
        <v>3.02</v>
      </c>
      <c r="H3470" s="36">
        <v>0</v>
      </c>
      <c r="I3470" s="36">
        <v>1.51</v>
      </c>
    </row>
    <row r="3471" spans="5:9">
      <c r="E3471" s="35">
        <v>47809</v>
      </c>
      <c r="F3471" s="35">
        <v>47814</v>
      </c>
      <c r="G3471" s="36">
        <v>3.02</v>
      </c>
      <c r="H3471" s="36">
        <v>0</v>
      </c>
      <c r="I3471" s="36">
        <v>1.51</v>
      </c>
    </row>
    <row r="3472" spans="5:9">
      <c r="E3472" s="35">
        <v>47810</v>
      </c>
      <c r="F3472" s="35">
        <v>47814</v>
      </c>
      <c r="G3472" s="36">
        <v>3.02</v>
      </c>
      <c r="H3472" s="36">
        <v>0</v>
      </c>
      <c r="I3472" s="36">
        <v>1.51</v>
      </c>
    </row>
    <row r="3473" spans="5:9">
      <c r="E3473" s="35">
        <v>47811</v>
      </c>
      <c r="F3473" s="35">
        <v>47814</v>
      </c>
      <c r="G3473" s="36">
        <v>3.02</v>
      </c>
      <c r="H3473" s="36">
        <v>0</v>
      </c>
      <c r="I3473" s="36">
        <v>1.51</v>
      </c>
    </row>
    <row r="3474" spans="5:9">
      <c r="E3474" s="35">
        <v>47812</v>
      </c>
      <c r="F3474" s="35">
        <v>47814</v>
      </c>
      <c r="G3474" s="36">
        <v>3.02</v>
      </c>
      <c r="H3474" s="36">
        <v>0</v>
      </c>
      <c r="I3474" s="36">
        <v>1.51</v>
      </c>
    </row>
    <row r="3475" spans="5:9">
      <c r="E3475" s="35">
        <v>47813</v>
      </c>
      <c r="F3475" s="35">
        <v>47814</v>
      </c>
      <c r="G3475" s="36">
        <v>3.02</v>
      </c>
      <c r="H3475" s="36">
        <v>0</v>
      </c>
      <c r="I3475" s="36">
        <v>1.51</v>
      </c>
    </row>
    <row r="3476" spans="5:9">
      <c r="E3476" s="35">
        <v>47814</v>
      </c>
      <c r="F3476" s="35">
        <v>47995</v>
      </c>
      <c r="G3476" s="36">
        <v>3.02</v>
      </c>
      <c r="H3476" s="36">
        <v>0</v>
      </c>
      <c r="I3476" s="36">
        <v>1.51</v>
      </c>
    </row>
    <row r="3477" spans="5:9">
      <c r="E3477" s="35">
        <v>47815</v>
      </c>
      <c r="F3477" s="35">
        <v>47995</v>
      </c>
      <c r="G3477" s="36">
        <v>3.02</v>
      </c>
      <c r="H3477" s="36">
        <v>0</v>
      </c>
      <c r="I3477" s="36">
        <v>1.51</v>
      </c>
    </row>
    <row r="3478" spans="5:9">
      <c r="E3478" s="35">
        <v>47816</v>
      </c>
      <c r="F3478" s="35">
        <v>47995</v>
      </c>
      <c r="G3478" s="36">
        <v>3.02</v>
      </c>
      <c r="H3478" s="36">
        <v>0</v>
      </c>
      <c r="I3478" s="36">
        <v>1.51</v>
      </c>
    </row>
    <row r="3479" spans="5:9">
      <c r="E3479" s="35">
        <v>47817</v>
      </c>
      <c r="F3479" s="35">
        <v>47995</v>
      </c>
      <c r="G3479" s="36">
        <v>3.02</v>
      </c>
      <c r="H3479" s="36">
        <v>0</v>
      </c>
      <c r="I3479" s="36">
        <v>1.51</v>
      </c>
    </row>
    <row r="3480" spans="5:9">
      <c r="E3480" s="35">
        <v>47818</v>
      </c>
      <c r="F3480" s="35">
        <v>47995</v>
      </c>
      <c r="G3480" s="36">
        <v>3.02</v>
      </c>
      <c r="H3480" s="36">
        <v>0</v>
      </c>
      <c r="I3480" s="36">
        <v>1.51</v>
      </c>
    </row>
    <row r="3481" spans="5:9">
      <c r="E3481" s="35">
        <v>47819</v>
      </c>
      <c r="F3481" s="35">
        <v>47995</v>
      </c>
      <c r="G3481" s="36">
        <v>3.02</v>
      </c>
      <c r="H3481" s="36">
        <v>0</v>
      </c>
      <c r="I3481" s="36">
        <v>1.51</v>
      </c>
    </row>
    <row r="3482" spans="5:9">
      <c r="E3482" s="35">
        <v>47820</v>
      </c>
      <c r="F3482" s="35">
        <v>47995</v>
      </c>
      <c r="G3482" s="36">
        <v>3.02</v>
      </c>
      <c r="H3482" s="36">
        <v>0</v>
      </c>
      <c r="I3482" s="36">
        <v>1.51</v>
      </c>
    </row>
    <row r="3483" spans="5:9">
      <c r="E3483" s="35">
        <v>47821</v>
      </c>
      <c r="F3483" s="35">
        <v>47995</v>
      </c>
      <c r="G3483" s="36">
        <v>3.02</v>
      </c>
      <c r="H3483" s="36">
        <v>0</v>
      </c>
      <c r="I3483" s="36">
        <v>1.51</v>
      </c>
    </row>
    <row r="3484" spans="5:9">
      <c r="E3484" s="35">
        <v>47822</v>
      </c>
      <c r="F3484" s="35">
        <v>47995</v>
      </c>
      <c r="G3484" s="36">
        <v>3.02</v>
      </c>
      <c r="H3484" s="36">
        <v>0</v>
      </c>
      <c r="I3484" s="36">
        <v>1.51</v>
      </c>
    </row>
    <row r="3485" spans="5:9">
      <c r="E3485" s="35">
        <v>47823</v>
      </c>
      <c r="F3485" s="35">
        <v>47995</v>
      </c>
      <c r="G3485" s="36">
        <v>3.02</v>
      </c>
      <c r="H3485" s="36">
        <v>0</v>
      </c>
      <c r="I3485" s="36">
        <v>1.51</v>
      </c>
    </row>
    <row r="3486" spans="5:9">
      <c r="E3486" s="35">
        <v>47824</v>
      </c>
      <c r="F3486" s="35">
        <v>47995</v>
      </c>
      <c r="G3486" s="36">
        <v>3.02</v>
      </c>
      <c r="H3486" s="36">
        <v>0</v>
      </c>
      <c r="I3486" s="36">
        <v>1.51</v>
      </c>
    </row>
    <row r="3487" spans="5:9">
      <c r="E3487" s="35">
        <v>47825</v>
      </c>
      <c r="F3487" s="35">
        <v>47995</v>
      </c>
      <c r="G3487" s="36">
        <v>3.02</v>
      </c>
      <c r="H3487" s="36">
        <v>0</v>
      </c>
      <c r="I3487" s="36">
        <v>1.51</v>
      </c>
    </row>
    <row r="3488" spans="5:9">
      <c r="E3488" s="35">
        <v>47826</v>
      </c>
      <c r="F3488" s="35">
        <v>47995</v>
      </c>
      <c r="G3488" s="36">
        <v>3.02</v>
      </c>
      <c r="H3488" s="36">
        <v>0</v>
      </c>
      <c r="I3488" s="36">
        <v>1.51</v>
      </c>
    </row>
    <row r="3489" spans="5:9">
      <c r="E3489" s="35">
        <v>47827</v>
      </c>
      <c r="F3489" s="35">
        <v>47995</v>
      </c>
      <c r="G3489" s="36">
        <v>3.02</v>
      </c>
      <c r="H3489" s="36">
        <v>0</v>
      </c>
      <c r="I3489" s="36">
        <v>1.51</v>
      </c>
    </row>
    <row r="3490" spans="5:9">
      <c r="E3490" s="35">
        <v>47828</v>
      </c>
      <c r="F3490" s="35">
        <v>47995</v>
      </c>
      <c r="G3490" s="36">
        <v>3.02</v>
      </c>
      <c r="H3490" s="36">
        <v>0</v>
      </c>
      <c r="I3490" s="36">
        <v>1.51</v>
      </c>
    </row>
    <row r="3491" spans="5:9">
      <c r="E3491" s="35">
        <v>47829</v>
      </c>
      <c r="F3491" s="35">
        <v>47995</v>
      </c>
      <c r="G3491" s="36">
        <v>3.02</v>
      </c>
      <c r="H3491" s="36">
        <v>0</v>
      </c>
      <c r="I3491" s="36">
        <v>1.51</v>
      </c>
    </row>
    <row r="3492" spans="5:9">
      <c r="E3492" s="35">
        <v>47830</v>
      </c>
      <c r="F3492" s="35">
        <v>47995</v>
      </c>
      <c r="G3492" s="36">
        <v>3.02</v>
      </c>
      <c r="H3492" s="36">
        <v>0</v>
      </c>
      <c r="I3492" s="36">
        <v>1.51</v>
      </c>
    </row>
    <row r="3493" spans="5:9">
      <c r="E3493" s="35">
        <v>47831</v>
      </c>
      <c r="F3493" s="35">
        <v>47995</v>
      </c>
      <c r="G3493" s="36">
        <v>3.02</v>
      </c>
      <c r="H3493" s="36">
        <v>0</v>
      </c>
      <c r="I3493" s="36">
        <v>1.51</v>
      </c>
    </row>
    <row r="3494" spans="5:9">
      <c r="E3494" s="35">
        <v>47832</v>
      </c>
      <c r="F3494" s="35">
        <v>47995</v>
      </c>
      <c r="G3494" s="36">
        <v>3.02</v>
      </c>
      <c r="H3494" s="36">
        <v>0</v>
      </c>
      <c r="I3494" s="36">
        <v>1.51</v>
      </c>
    </row>
    <row r="3495" spans="5:9">
      <c r="E3495" s="35">
        <v>47833</v>
      </c>
      <c r="F3495" s="35">
        <v>47995</v>
      </c>
      <c r="G3495" s="36">
        <v>3.02</v>
      </c>
      <c r="H3495" s="36">
        <v>0</v>
      </c>
      <c r="I3495" s="36">
        <v>1.51</v>
      </c>
    </row>
    <row r="3496" spans="5:9">
      <c r="E3496" s="35">
        <v>47834</v>
      </c>
      <c r="F3496" s="35">
        <v>47995</v>
      </c>
      <c r="G3496" s="36">
        <v>3.02</v>
      </c>
      <c r="H3496" s="36">
        <v>0</v>
      </c>
      <c r="I3496" s="36">
        <v>1.51</v>
      </c>
    </row>
    <row r="3497" spans="5:9">
      <c r="E3497" s="35">
        <v>47835</v>
      </c>
      <c r="F3497" s="35">
        <v>47995</v>
      </c>
      <c r="G3497" s="36">
        <v>3.02</v>
      </c>
      <c r="H3497" s="36">
        <v>0</v>
      </c>
      <c r="I3497" s="36">
        <v>1.51</v>
      </c>
    </row>
    <row r="3498" spans="5:9">
      <c r="E3498" s="35">
        <v>47836</v>
      </c>
      <c r="F3498" s="35">
        <v>47995</v>
      </c>
      <c r="G3498" s="36">
        <v>3.02</v>
      </c>
      <c r="H3498" s="36">
        <v>0</v>
      </c>
      <c r="I3498" s="36">
        <v>1.51</v>
      </c>
    </row>
    <row r="3499" spans="5:9">
      <c r="E3499" s="35">
        <v>47837</v>
      </c>
      <c r="F3499" s="35">
        <v>47995</v>
      </c>
      <c r="G3499" s="36">
        <v>3.02</v>
      </c>
      <c r="H3499" s="36">
        <v>0</v>
      </c>
      <c r="I3499" s="36">
        <v>1.51</v>
      </c>
    </row>
    <row r="3500" spans="5:9">
      <c r="E3500" s="35">
        <v>47838</v>
      </c>
      <c r="F3500" s="35">
        <v>47995</v>
      </c>
      <c r="G3500" s="36">
        <v>3.02</v>
      </c>
      <c r="H3500" s="36">
        <v>0</v>
      </c>
      <c r="I3500" s="36">
        <v>1.51</v>
      </c>
    </row>
    <row r="3501" spans="5:9">
      <c r="E3501" s="35">
        <v>47839</v>
      </c>
      <c r="F3501" s="35">
        <v>47995</v>
      </c>
      <c r="G3501" s="36">
        <v>3.02</v>
      </c>
      <c r="H3501" s="36">
        <v>0</v>
      </c>
      <c r="I3501" s="36">
        <v>1.51</v>
      </c>
    </row>
    <row r="3502" spans="5:9">
      <c r="E3502" s="35">
        <v>47840</v>
      </c>
      <c r="F3502" s="35">
        <v>47995</v>
      </c>
      <c r="G3502" s="36">
        <v>3.02</v>
      </c>
      <c r="H3502" s="36">
        <v>0</v>
      </c>
      <c r="I3502" s="36">
        <v>1.51</v>
      </c>
    </row>
    <row r="3503" spans="5:9">
      <c r="E3503" s="35">
        <v>47841</v>
      </c>
      <c r="F3503" s="35">
        <v>47995</v>
      </c>
      <c r="G3503" s="36">
        <v>3.02</v>
      </c>
      <c r="H3503" s="36">
        <v>0</v>
      </c>
      <c r="I3503" s="36">
        <v>1.51</v>
      </c>
    </row>
    <row r="3504" spans="5:9">
      <c r="E3504" s="35">
        <v>47842</v>
      </c>
      <c r="F3504" s="35">
        <v>47995</v>
      </c>
      <c r="G3504" s="36">
        <v>3.02</v>
      </c>
      <c r="H3504" s="36">
        <v>0</v>
      </c>
      <c r="I3504" s="36">
        <v>1.51</v>
      </c>
    </row>
    <row r="3505" spans="5:9">
      <c r="E3505" s="35">
        <v>47843</v>
      </c>
      <c r="F3505" s="35">
        <v>47995</v>
      </c>
      <c r="G3505" s="36">
        <v>3.02</v>
      </c>
      <c r="H3505" s="36">
        <v>0</v>
      </c>
      <c r="I3505" s="36">
        <v>1.51</v>
      </c>
    </row>
    <row r="3506" spans="5:9">
      <c r="E3506" s="35">
        <v>47844</v>
      </c>
      <c r="F3506" s="35">
        <v>47995</v>
      </c>
      <c r="G3506" s="36">
        <v>3.02</v>
      </c>
      <c r="H3506" s="36">
        <v>0</v>
      </c>
      <c r="I3506" s="36">
        <v>1.51</v>
      </c>
    </row>
    <row r="3507" spans="5:9">
      <c r="E3507" s="35">
        <v>47845</v>
      </c>
      <c r="F3507" s="35">
        <v>47995</v>
      </c>
      <c r="G3507" s="36">
        <v>3.02</v>
      </c>
      <c r="H3507" s="36">
        <v>0</v>
      </c>
      <c r="I3507" s="36">
        <v>1.51</v>
      </c>
    </row>
    <row r="3508" spans="5:9">
      <c r="E3508" s="35">
        <v>47846</v>
      </c>
      <c r="F3508" s="35">
        <v>47995</v>
      </c>
      <c r="G3508" s="36">
        <v>3.02</v>
      </c>
      <c r="H3508" s="36">
        <v>0</v>
      </c>
      <c r="I3508" s="36">
        <v>1.51</v>
      </c>
    </row>
    <row r="3509" spans="5:9">
      <c r="E3509" s="35">
        <v>47847</v>
      </c>
      <c r="F3509" s="35">
        <v>47995</v>
      </c>
      <c r="G3509" s="36">
        <v>3.02</v>
      </c>
      <c r="H3509" s="36">
        <v>0</v>
      </c>
      <c r="I3509" s="36">
        <v>1.51</v>
      </c>
    </row>
    <row r="3510" spans="5:9">
      <c r="E3510" s="35">
        <v>47848</v>
      </c>
      <c r="F3510" s="35">
        <v>47995</v>
      </c>
      <c r="G3510" s="36">
        <v>3.02</v>
      </c>
      <c r="H3510" s="36">
        <v>0</v>
      </c>
      <c r="I3510" s="36">
        <v>1.51</v>
      </c>
    </row>
    <row r="3511" spans="5:9">
      <c r="E3511" s="35">
        <v>47849</v>
      </c>
      <c r="F3511" s="35">
        <v>47995</v>
      </c>
      <c r="G3511" s="36">
        <v>3.02</v>
      </c>
      <c r="H3511" s="36">
        <v>0</v>
      </c>
      <c r="I3511" s="36">
        <v>1.51</v>
      </c>
    </row>
    <row r="3512" spans="5:9">
      <c r="E3512" s="35">
        <v>47850</v>
      </c>
      <c r="F3512" s="35">
        <v>47995</v>
      </c>
      <c r="G3512" s="36">
        <v>3.02</v>
      </c>
      <c r="H3512" s="36">
        <v>0</v>
      </c>
      <c r="I3512" s="36">
        <v>1.51</v>
      </c>
    </row>
    <row r="3513" spans="5:9">
      <c r="E3513" s="35">
        <v>47851</v>
      </c>
      <c r="F3513" s="35">
        <v>47995</v>
      </c>
      <c r="G3513" s="36">
        <v>3.02</v>
      </c>
      <c r="H3513" s="36">
        <v>0</v>
      </c>
      <c r="I3513" s="36">
        <v>1.51</v>
      </c>
    </row>
    <row r="3514" spans="5:9">
      <c r="E3514" s="35">
        <v>47852</v>
      </c>
      <c r="F3514" s="35">
        <v>47995</v>
      </c>
      <c r="G3514" s="36">
        <v>3.02</v>
      </c>
      <c r="H3514" s="36">
        <v>0</v>
      </c>
      <c r="I3514" s="36">
        <v>1.51</v>
      </c>
    </row>
    <row r="3515" spans="5:9">
      <c r="E3515" s="35">
        <v>47853</v>
      </c>
      <c r="F3515" s="35">
        <v>47995</v>
      </c>
      <c r="G3515" s="36">
        <v>3.02</v>
      </c>
      <c r="H3515" s="36">
        <v>0</v>
      </c>
      <c r="I3515" s="36">
        <v>1.51</v>
      </c>
    </row>
    <row r="3516" spans="5:9">
      <c r="E3516" s="35">
        <v>47854</v>
      </c>
      <c r="F3516" s="35">
        <v>47995</v>
      </c>
      <c r="G3516" s="36">
        <v>3.02</v>
      </c>
      <c r="H3516" s="36">
        <v>0</v>
      </c>
      <c r="I3516" s="36">
        <v>1.51</v>
      </c>
    </row>
    <row r="3517" spans="5:9">
      <c r="E3517" s="35">
        <v>47855</v>
      </c>
      <c r="F3517" s="35">
        <v>47995</v>
      </c>
      <c r="G3517" s="36">
        <v>3.02</v>
      </c>
      <c r="H3517" s="36">
        <v>0</v>
      </c>
      <c r="I3517" s="36">
        <v>1.51</v>
      </c>
    </row>
    <row r="3518" spans="5:9">
      <c r="E3518" s="35">
        <v>47856</v>
      </c>
      <c r="F3518" s="35">
        <v>47995</v>
      </c>
      <c r="G3518" s="36">
        <v>3.02</v>
      </c>
      <c r="H3518" s="36">
        <v>0</v>
      </c>
      <c r="I3518" s="36">
        <v>1.51</v>
      </c>
    </row>
    <row r="3519" spans="5:9">
      <c r="E3519" s="35">
        <v>47857</v>
      </c>
      <c r="F3519" s="35">
        <v>47995</v>
      </c>
      <c r="G3519" s="36">
        <v>3.02</v>
      </c>
      <c r="H3519" s="36">
        <v>0</v>
      </c>
      <c r="I3519" s="36">
        <v>1.51</v>
      </c>
    </row>
    <row r="3520" spans="5:9">
      <c r="E3520" s="35">
        <v>47858</v>
      </c>
      <c r="F3520" s="35">
        <v>47995</v>
      </c>
      <c r="G3520" s="36">
        <v>3.02</v>
      </c>
      <c r="H3520" s="36">
        <v>0</v>
      </c>
      <c r="I3520" s="36">
        <v>1.51</v>
      </c>
    </row>
    <row r="3521" spans="5:9">
      <c r="E3521" s="35">
        <v>47859</v>
      </c>
      <c r="F3521" s="35">
        <v>47995</v>
      </c>
      <c r="G3521" s="36">
        <v>3.02</v>
      </c>
      <c r="H3521" s="36">
        <v>0</v>
      </c>
      <c r="I3521" s="36">
        <v>1.51</v>
      </c>
    </row>
    <row r="3522" spans="5:9">
      <c r="E3522" s="35">
        <v>47860</v>
      </c>
      <c r="F3522" s="35">
        <v>47995</v>
      </c>
      <c r="G3522" s="36">
        <v>3.02</v>
      </c>
      <c r="H3522" s="36">
        <v>0</v>
      </c>
      <c r="I3522" s="36">
        <v>1.51</v>
      </c>
    </row>
    <row r="3523" spans="5:9">
      <c r="E3523" s="35">
        <v>47861</v>
      </c>
      <c r="F3523" s="35">
        <v>47995</v>
      </c>
      <c r="G3523" s="36">
        <v>3.02</v>
      </c>
      <c r="H3523" s="36">
        <v>0</v>
      </c>
      <c r="I3523" s="36">
        <v>1.51</v>
      </c>
    </row>
    <row r="3524" spans="5:9">
      <c r="E3524" s="35">
        <v>47862</v>
      </c>
      <c r="F3524" s="35">
        <v>47995</v>
      </c>
      <c r="G3524" s="36">
        <v>3.02</v>
      </c>
      <c r="H3524" s="36">
        <v>0</v>
      </c>
      <c r="I3524" s="36">
        <v>1.51</v>
      </c>
    </row>
    <row r="3525" spans="5:9">
      <c r="E3525" s="35">
        <v>47863</v>
      </c>
      <c r="F3525" s="35">
        <v>47995</v>
      </c>
      <c r="G3525" s="36">
        <v>3.02</v>
      </c>
      <c r="H3525" s="36">
        <v>0</v>
      </c>
      <c r="I3525" s="36">
        <v>1.51</v>
      </c>
    </row>
    <row r="3526" spans="5:9">
      <c r="E3526" s="35">
        <v>47864</v>
      </c>
      <c r="F3526" s="35">
        <v>47995</v>
      </c>
      <c r="G3526" s="36">
        <v>3.02</v>
      </c>
      <c r="H3526" s="36">
        <v>0</v>
      </c>
      <c r="I3526" s="36">
        <v>1.51</v>
      </c>
    </row>
    <row r="3527" spans="5:9">
      <c r="E3527" s="35">
        <v>47865</v>
      </c>
      <c r="F3527" s="35">
        <v>47995</v>
      </c>
      <c r="G3527" s="36">
        <v>3.02</v>
      </c>
      <c r="H3527" s="36">
        <v>0</v>
      </c>
      <c r="I3527" s="36">
        <v>1.51</v>
      </c>
    </row>
    <row r="3528" spans="5:9">
      <c r="E3528" s="35">
        <v>47866</v>
      </c>
      <c r="F3528" s="35">
        <v>47995</v>
      </c>
      <c r="G3528" s="36">
        <v>3.02</v>
      </c>
      <c r="H3528" s="36">
        <v>0</v>
      </c>
      <c r="I3528" s="36">
        <v>1.51</v>
      </c>
    </row>
    <row r="3529" spans="5:9">
      <c r="E3529" s="35">
        <v>47867</v>
      </c>
      <c r="F3529" s="35">
        <v>47995</v>
      </c>
      <c r="G3529" s="36">
        <v>3.02</v>
      </c>
      <c r="H3529" s="36">
        <v>0</v>
      </c>
      <c r="I3529" s="36">
        <v>1.51</v>
      </c>
    </row>
    <row r="3530" spans="5:9">
      <c r="E3530" s="35">
        <v>47868</v>
      </c>
      <c r="F3530" s="35">
        <v>47995</v>
      </c>
      <c r="G3530" s="36">
        <v>3.02</v>
      </c>
      <c r="H3530" s="36">
        <v>0</v>
      </c>
      <c r="I3530" s="36">
        <v>1.51</v>
      </c>
    </row>
    <row r="3531" spans="5:9">
      <c r="E3531" s="35">
        <v>47869</v>
      </c>
      <c r="F3531" s="35">
        <v>47995</v>
      </c>
      <c r="G3531" s="36">
        <v>3.02</v>
      </c>
      <c r="H3531" s="36">
        <v>0</v>
      </c>
      <c r="I3531" s="36">
        <v>1.51</v>
      </c>
    </row>
    <row r="3532" spans="5:9">
      <c r="E3532" s="35">
        <v>47870</v>
      </c>
      <c r="F3532" s="35">
        <v>47995</v>
      </c>
      <c r="G3532" s="36">
        <v>3.02</v>
      </c>
      <c r="H3532" s="36">
        <v>0</v>
      </c>
      <c r="I3532" s="36">
        <v>1.51</v>
      </c>
    </row>
    <row r="3533" spans="5:9">
      <c r="E3533" s="35">
        <v>47871</v>
      </c>
      <c r="F3533" s="35">
        <v>47995</v>
      </c>
      <c r="G3533" s="36">
        <v>3.02</v>
      </c>
      <c r="H3533" s="36">
        <v>0</v>
      </c>
      <c r="I3533" s="36">
        <v>1.51</v>
      </c>
    </row>
    <row r="3534" spans="5:9">
      <c r="E3534" s="35">
        <v>47872</v>
      </c>
      <c r="F3534" s="35">
        <v>47995</v>
      </c>
      <c r="G3534" s="36">
        <v>3.02</v>
      </c>
      <c r="H3534" s="36">
        <v>0</v>
      </c>
      <c r="I3534" s="36">
        <v>1.51</v>
      </c>
    </row>
    <row r="3535" spans="5:9">
      <c r="E3535" s="35">
        <v>47873</v>
      </c>
      <c r="F3535" s="35">
        <v>47995</v>
      </c>
      <c r="G3535" s="36">
        <v>3.02</v>
      </c>
      <c r="H3535" s="36">
        <v>0</v>
      </c>
      <c r="I3535" s="36">
        <v>1.51</v>
      </c>
    </row>
    <row r="3536" spans="5:9">
      <c r="E3536" s="35">
        <v>47874</v>
      </c>
      <c r="F3536" s="35">
        <v>47995</v>
      </c>
      <c r="G3536" s="36">
        <v>3.02</v>
      </c>
      <c r="H3536" s="36">
        <v>0</v>
      </c>
      <c r="I3536" s="36">
        <v>1.51</v>
      </c>
    </row>
    <row r="3537" spans="5:9">
      <c r="E3537" s="35">
        <v>47875</v>
      </c>
      <c r="F3537" s="35">
        <v>47995</v>
      </c>
      <c r="G3537" s="36">
        <v>3.02</v>
      </c>
      <c r="H3537" s="36">
        <v>0</v>
      </c>
      <c r="I3537" s="36">
        <v>1.51</v>
      </c>
    </row>
    <row r="3538" spans="5:9">
      <c r="E3538" s="35">
        <v>47876</v>
      </c>
      <c r="F3538" s="35">
        <v>47995</v>
      </c>
      <c r="G3538" s="36">
        <v>3.02</v>
      </c>
      <c r="H3538" s="36">
        <v>0</v>
      </c>
      <c r="I3538" s="36">
        <v>1.51</v>
      </c>
    </row>
    <row r="3539" spans="5:9">
      <c r="E3539" s="35">
        <v>47877</v>
      </c>
      <c r="F3539" s="35">
        <v>47995</v>
      </c>
      <c r="G3539" s="36">
        <v>3.02</v>
      </c>
      <c r="H3539" s="36">
        <v>0</v>
      </c>
      <c r="I3539" s="36">
        <v>1.51</v>
      </c>
    </row>
    <row r="3540" spans="5:9">
      <c r="E3540" s="35">
        <v>47878</v>
      </c>
      <c r="F3540" s="35">
        <v>47995</v>
      </c>
      <c r="G3540" s="36">
        <v>3.02</v>
      </c>
      <c r="H3540" s="36">
        <v>0</v>
      </c>
      <c r="I3540" s="36">
        <v>1.51</v>
      </c>
    </row>
    <row r="3541" spans="5:9">
      <c r="E3541" s="35">
        <v>47879</v>
      </c>
      <c r="F3541" s="35">
        <v>47995</v>
      </c>
      <c r="G3541" s="36">
        <v>3.02</v>
      </c>
      <c r="H3541" s="36">
        <v>0</v>
      </c>
      <c r="I3541" s="36">
        <v>1.51</v>
      </c>
    </row>
    <row r="3542" spans="5:9">
      <c r="E3542" s="35">
        <v>47880</v>
      </c>
      <c r="F3542" s="35">
        <v>47995</v>
      </c>
      <c r="G3542" s="36">
        <v>3.02</v>
      </c>
      <c r="H3542" s="36">
        <v>0</v>
      </c>
      <c r="I3542" s="36">
        <v>1.51</v>
      </c>
    </row>
    <row r="3543" spans="5:9">
      <c r="E3543" s="35">
        <v>47881</v>
      </c>
      <c r="F3543" s="35">
        <v>47995</v>
      </c>
      <c r="G3543" s="36">
        <v>3.02</v>
      </c>
      <c r="H3543" s="36">
        <v>0</v>
      </c>
      <c r="I3543" s="36">
        <v>1.51</v>
      </c>
    </row>
    <row r="3544" spans="5:9">
      <c r="E3544" s="35">
        <v>47882</v>
      </c>
      <c r="F3544" s="35">
        <v>47995</v>
      </c>
      <c r="G3544" s="36">
        <v>3.02</v>
      </c>
      <c r="H3544" s="36">
        <v>0</v>
      </c>
      <c r="I3544" s="36">
        <v>1.51</v>
      </c>
    </row>
    <row r="3545" spans="5:9">
      <c r="E3545" s="35">
        <v>47883</v>
      </c>
      <c r="F3545" s="35">
        <v>47995</v>
      </c>
      <c r="G3545" s="36">
        <v>3.02</v>
      </c>
      <c r="H3545" s="36">
        <v>0</v>
      </c>
      <c r="I3545" s="36">
        <v>1.51</v>
      </c>
    </row>
    <row r="3546" spans="5:9">
      <c r="E3546" s="35">
        <v>47884</v>
      </c>
      <c r="F3546" s="35">
        <v>47995</v>
      </c>
      <c r="G3546" s="36">
        <v>3.02</v>
      </c>
      <c r="H3546" s="36">
        <v>0</v>
      </c>
      <c r="I3546" s="36">
        <v>1.51</v>
      </c>
    </row>
    <row r="3547" spans="5:9">
      <c r="E3547" s="35">
        <v>47885</v>
      </c>
      <c r="F3547" s="35">
        <v>47995</v>
      </c>
      <c r="G3547" s="36">
        <v>3.02</v>
      </c>
      <c r="H3547" s="36">
        <v>0</v>
      </c>
      <c r="I3547" s="36">
        <v>1.51</v>
      </c>
    </row>
    <row r="3548" spans="5:9">
      <c r="E3548" s="35">
        <v>47886</v>
      </c>
      <c r="F3548" s="35">
        <v>47995</v>
      </c>
      <c r="G3548" s="36">
        <v>3.02</v>
      </c>
      <c r="H3548" s="36">
        <v>0</v>
      </c>
      <c r="I3548" s="36">
        <v>1.51</v>
      </c>
    </row>
    <row r="3549" spans="5:9">
      <c r="E3549" s="35">
        <v>47887</v>
      </c>
      <c r="F3549" s="35">
        <v>47995</v>
      </c>
      <c r="G3549" s="36">
        <v>3.02</v>
      </c>
      <c r="H3549" s="36">
        <v>0</v>
      </c>
      <c r="I3549" s="36">
        <v>1.51</v>
      </c>
    </row>
    <row r="3550" spans="5:9">
      <c r="E3550" s="35">
        <v>47888</v>
      </c>
      <c r="F3550" s="35">
        <v>47995</v>
      </c>
      <c r="G3550" s="36">
        <v>3.02</v>
      </c>
      <c r="H3550" s="36">
        <v>0</v>
      </c>
      <c r="I3550" s="36">
        <v>1.51</v>
      </c>
    </row>
    <row r="3551" spans="5:9">
      <c r="E3551" s="35">
        <v>47889</v>
      </c>
      <c r="F3551" s="35">
        <v>47995</v>
      </c>
      <c r="G3551" s="36">
        <v>3.02</v>
      </c>
      <c r="H3551" s="36">
        <v>0</v>
      </c>
      <c r="I3551" s="36">
        <v>1.51</v>
      </c>
    </row>
    <row r="3552" spans="5:9">
      <c r="E3552" s="35">
        <v>47890</v>
      </c>
      <c r="F3552" s="35">
        <v>47995</v>
      </c>
      <c r="G3552" s="36">
        <v>3.02</v>
      </c>
      <c r="H3552" s="36">
        <v>0</v>
      </c>
      <c r="I3552" s="36">
        <v>1.51</v>
      </c>
    </row>
    <row r="3553" spans="5:9">
      <c r="E3553" s="35">
        <v>47891</v>
      </c>
      <c r="F3553" s="35">
        <v>47995</v>
      </c>
      <c r="G3553" s="36">
        <v>3.02</v>
      </c>
      <c r="H3553" s="36">
        <v>0</v>
      </c>
      <c r="I3553" s="36">
        <v>1.51</v>
      </c>
    </row>
    <row r="3554" spans="5:9">
      <c r="E3554" s="35">
        <v>47892</v>
      </c>
      <c r="F3554" s="35">
        <v>47995</v>
      </c>
      <c r="G3554" s="36">
        <v>3.02</v>
      </c>
      <c r="H3554" s="36">
        <v>0</v>
      </c>
      <c r="I3554" s="36">
        <v>1.51</v>
      </c>
    </row>
    <row r="3555" spans="5:9">
      <c r="E3555" s="35">
        <v>47893</v>
      </c>
      <c r="F3555" s="35">
        <v>47995</v>
      </c>
      <c r="G3555" s="36">
        <v>3.02</v>
      </c>
      <c r="H3555" s="36">
        <v>0</v>
      </c>
      <c r="I3555" s="36">
        <v>1.51</v>
      </c>
    </row>
    <row r="3556" spans="5:9">
      <c r="E3556" s="35">
        <v>47894</v>
      </c>
      <c r="F3556" s="35">
        <v>47995</v>
      </c>
      <c r="G3556" s="36">
        <v>3.02</v>
      </c>
      <c r="H3556" s="36">
        <v>0</v>
      </c>
      <c r="I3556" s="36">
        <v>1.51</v>
      </c>
    </row>
    <row r="3557" spans="5:9">
      <c r="E3557" s="35">
        <v>47895</v>
      </c>
      <c r="F3557" s="35">
        <v>47995</v>
      </c>
      <c r="G3557" s="36">
        <v>3.02</v>
      </c>
      <c r="H3557" s="36">
        <v>0</v>
      </c>
      <c r="I3557" s="36">
        <v>1.51</v>
      </c>
    </row>
    <row r="3558" spans="5:9">
      <c r="E3558" s="35">
        <v>47896</v>
      </c>
      <c r="F3558" s="35">
        <v>47995</v>
      </c>
      <c r="G3558" s="36">
        <v>3.02</v>
      </c>
      <c r="H3558" s="36">
        <v>0</v>
      </c>
      <c r="I3558" s="36">
        <v>1.51</v>
      </c>
    </row>
    <row r="3559" spans="5:9">
      <c r="E3559" s="35">
        <v>47897</v>
      </c>
      <c r="F3559" s="35">
        <v>47995</v>
      </c>
      <c r="G3559" s="36">
        <v>3.02</v>
      </c>
      <c r="H3559" s="36">
        <v>0</v>
      </c>
      <c r="I3559" s="36">
        <v>1.51</v>
      </c>
    </row>
    <row r="3560" spans="5:9">
      <c r="E3560" s="35">
        <v>47898</v>
      </c>
      <c r="F3560" s="35">
        <v>47995</v>
      </c>
      <c r="G3560" s="36">
        <v>3.02</v>
      </c>
      <c r="H3560" s="36">
        <v>0</v>
      </c>
      <c r="I3560" s="36">
        <v>1.51</v>
      </c>
    </row>
    <row r="3561" spans="5:9">
      <c r="E3561" s="35">
        <v>47899</v>
      </c>
      <c r="F3561" s="35">
        <v>47995</v>
      </c>
      <c r="G3561" s="36">
        <v>3.02</v>
      </c>
      <c r="H3561" s="36">
        <v>0</v>
      </c>
      <c r="I3561" s="36">
        <v>1.51</v>
      </c>
    </row>
    <row r="3562" spans="5:9">
      <c r="E3562" s="35">
        <v>47900</v>
      </c>
      <c r="F3562" s="35">
        <v>47995</v>
      </c>
      <c r="G3562" s="36">
        <v>3.02</v>
      </c>
      <c r="H3562" s="36">
        <v>0</v>
      </c>
      <c r="I3562" s="36">
        <v>1.51</v>
      </c>
    </row>
    <row r="3563" spans="5:9">
      <c r="E3563" s="35">
        <v>47901</v>
      </c>
      <c r="F3563" s="35">
        <v>47995</v>
      </c>
      <c r="G3563" s="36">
        <v>3.02</v>
      </c>
      <c r="H3563" s="36">
        <v>0</v>
      </c>
      <c r="I3563" s="36">
        <v>1.51</v>
      </c>
    </row>
    <row r="3564" spans="5:9">
      <c r="E3564" s="35">
        <v>47902</v>
      </c>
      <c r="F3564" s="35">
        <v>47995</v>
      </c>
      <c r="G3564" s="36">
        <v>3.02</v>
      </c>
      <c r="H3564" s="36">
        <v>0</v>
      </c>
      <c r="I3564" s="36">
        <v>1.51</v>
      </c>
    </row>
    <row r="3565" spans="5:9">
      <c r="E3565" s="35">
        <v>47903</v>
      </c>
      <c r="F3565" s="35">
        <v>47995</v>
      </c>
      <c r="G3565" s="36">
        <v>3.02</v>
      </c>
      <c r="H3565" s="36">
        <v>0</v>
      </c>
      <c r="I3565" s="36">
        <v>1.51</v>
      </c>
    </row>
    <row r="3566" spans="5:9">
      <c r="E3566" s="35">
        <v>47904</v>
      </c>
      <c r="F3566" s="35">
        <v>47995</v>
      </c>
      <c r="G3566" s="36">
        <v>3.02</v>
      </c>
      <c r="H3566" s="36">
        <v>0</v>
      </c>
      <c r="I3566" s="36">
        <v>1.51</v>
      </c>
    </row>
    <row r="3567" spans="5:9">
      <c r="E3567" s="35">
        <v>47905</v>
      </c>
      <c r="F3567" s="35">
        <v>47995</v>
      </c>
      <c r="G3567" s="36">
        <v>3.02</v>
      </c>
      <c r="H3567" s="36">
        <v>0</v>
      </c>
      <c r="I3567" s="36">
        <v>1.51</v>
      </c>
    </row>
    <row r="3568" spans="5:9">
      <c r="E3568" s="35">
        <v>47906</v>
      </c>
      <c r="F3568" s="35">
        <v>47995</v>
      </c>
      <c r="G3568" s="36">
        <v>3.02</v>
      </c>
      <c r="H3568" s="36">
        <v>0</v>
      </c>
      <c r="I3568" s="36">
        <v>1.51</v>
      </c>
    </row>
    <row r="3569" spans="5:9">
      <c r="E3569" s="35">
        <v>47907</v>
      </c>
      <c r="F3569" s="35">
        <v>47995</v>
      </c>
      <c r="G3569" s="36">
        <v>3.02</v>
      </c>
      <c r="H3569" s="36">
        <v>0</v>
      </c>
      <c r="I3569" s="36">
        <v>1.51</v>
      </c>
    </row>
    <row r="3570" spans="5:9">
      <c r="E3570" s="35">
        <v>47908</v>
      </c>
      <c r="F3570" s="35">
        <v>47995</v>
      </c>
      <c r="G3570" s="36">
        <v>3.02</v>
      </c>
      <c r="H3570" s="36">
        <v>0</v>
      </c>
      <c r="I3570" s="36">
        <v>1.51</v>
      </c>
    </row>
    <row r="3571" spans="5:9">
      <c r="E3571" s="35">
        <v>47909</v>
      </c>
      <c r="F3571" s="35">
        <v>47995</v>
      </c>
      <c r="G3571" s="36">
        <v>3.02</v>
      </c>
      <c r="H3571" s="36">
        <v>0</v>
      </c>
      <c r="I3571" s="36">
        <v>1.51</v>
      </c>
    </row>
    <row r="3572" spans="5:9">
      <c r="E3572" s="35">
        <v>47910</v>
      </c>
      <c r="F3572" s="35">
        <v>47995</v>
      </c>
      <c r="G3572" s="36">
        <v>3.02</v>
      </c>
      <c r="H3572" s="36">
        <v>0</v>
      </c>
      <c r="I3572" s="36">
        <v>1.51</v>
      </c>
    </row>
    <row r="3573" spans="5:9">
      <c r="E3573" s="35">
        <v>47911</v>
      </c>
      <c r="F3573" s="35">
        <v>47995</v>
      </c>
      <c r="G3573" s="36">
        <v>3.02</v>
      </c>
      <c r="H3573" s="36">
        <v>0</v>
      </c>
      <c r="I3573" s="36">
        <v>1.51</v>
      </c>
    </row>
    <row r="3574" spans="5:9">
      <c r="E3574" s="35">
        <v>47912</v>
      </c>
      <c r="F3574" s="35">
        <v>47995</v>
      </c>
      <c r="G3574" s="36">
        <v>3.02</v>
      </c>
      <c r="H3574" s="36">
        <v>0</v>
      </c>
      <c r="I3574" s="36">
        <v>1.51</v>
      </c>
    </row>
    <row r="3575" spans="5:9">
      <c r="E3575" s="35">
        <v>47913</v>
      </c>
      <c r="F3575" s="35">
        <v>47995</v>
      </c>
      <c r="G3575" s="36">
        <v>3.02</v>
      </c>
      <c r="H3575" s="36">
        <v>0</v>
      </c>
      <c r="I3575" s="36">
        <v>1.51</v>
      </c>
    </row>
    <row r="3576" spans="5:9">
      <c r="E3576" s="35">
        <v>47914</v>
      </c>
      <c r="F3576" s="35">
        <v>47995</v>
      </c>
      <c r="G3576" s="36">
        <v>3.02</v>
      </c>
      <c r="H3576" s="36">
        <v>0</v>
      </c>
      <c r="I3576" s="36">
        <v>1.51</v>
      </c>
    </row>
    <row r="3577" spans="5:9">
      <c r="E3577" s="35">
        <v>47915</v>
      </c>
      <c r="F3577" s="35">
        <v>47995</v>
      </c>
      <c r="G3577" s="36">
        <v>3.02</v>
      </c>
      <c r="H3577" s="36">
        <v>0</v>
      </c>
      <c r="I3577" s="36">
        <v>1.51</v>
      </c>
    </row>
    <row r="3578" spans="5:9">
      <c r="E3578" s="35">
        <v>47916</v>
      </c>
      <c r="F3578" s="35">
        <v>47995</v>
      </c>
      <c r="G3578" s="36">
        <v>3.02</v>
      </c>
      <c r="H3578" s="36">
        <v>0</v>
      </c>
      <c r="I3578" s="36">
        <v>1.51</v>
      </c>
    </row>
    <row r="3579" spans="5:9">
      <c r="E3579" s="35">
        <v>47917</v>
      </c>
      <c r="F3579" s="35">
        <v>47995</v>
      </c>
      <c r="G3579" s="36">
        <v>3.02</v>
      </c>
      <c r="H3579" s="36">
        <v>0</v>
      </c>
      <c r="I3579" s="36">
        <v>1.51</v>
      </c>
    </row>
    <row r="3580" spans="5:9">
      <c r="E3580" s="35">
        <v>47918</v>
      </c>
      <c r="F3580" s="35">
        <v>47995</v>
      </c>
      <c r="G3580" s="36">
        <v>3.02</v>
      </c>
      <c r="H3580" s="36">
        <v>0</v>
      </c>
      <c r="I3580" s="36">
        <v>1.51</v>
      </c>
    </row>
    <row r="3581" spans="5:9">
      <c r="E3581" s="35">
        <v>47919</v>
      </c>
      <c r="F3581" s="35">
        <v>47995</v>
      </c>
      <c r="G3581" s="36">
        <v>3.02</v>
      </c>
      <c r="H3581" s="36">
        <v>0</v>
      </c>
      <c r="I3581" s="36">
        <v>1.51</v>
      </c>
    </row>
    <row r="3582" spans="5:9">
      <c r="E3582" s="35">
        <v>47920</v>
      </c>
      <c r="F3582" s="35">
        <v>47995</v>
      </c>
      <c r="G3582" s="36">
        <v>3.02</v>
      </c>
      <c r="H3582" s="36">
        <v>0</v>
      </c>
      <c r="I3582" s="36">
        <v>1.51</v>
      </c>
    </row>
    <row r="3583" spans="5:9">
      <c r="E3583" s="35">
        <v>47921</v>
      </c>
      <c r="F3583" s="35">
        <v>47995</v>
      </c>
      <c r="G3583" s="36">
        <v>3.02</v>
      </c>
      <c r="H3583" s="36">
        <v>0</v>
      </c>
      <c r="I3583" s="36">
        <v>1.51</v>
      </c>
    </row>
    <row r="3584" spans="5:9">
      <c r="E3584" s="35">
        <v>47922</v>
      </c>
      <c r="F3584" s="35">
        <v>47995</v>
      </c>
      <c r="G3584" s="36">
        <v>3.02</v>
      </c>
      <c r="H3584" s="36">
        <v>0</v>
      </c>
      <c r="I3584" s="36">
        <v>1.51</v>
      </c>
    </row>
    <row r="3585" spans="5:9">
      <c r="E3585" s="35">
        <v>47923</v>
      </c>
      <c r="F3585" s="35">
        <v>47995</v>
      </c>
      <c r="G3585" s="36">
        <v>3.02</v>
      </c>
      <c r="H3585" s="36">
        <v>0</v>
      </c>
      <c r="I3585" s="36">
        <v>1.51</v>
      </c>
    </row>
    <row r="3586" spans="5:9">
      <c r="E3586" s="35">
        <v>47924</v>
      </c>
      <c r="F3586" s="35">
        <v>47995</v>
      </c>
      <c r="G3586" s="36">
        <v>3.02</v>
      </c>
      <c r="H3586" s="36">
        <v>0</v>
      </c>
      <c r="I3586" s="36">
        <v>1.51</v>
      </c>
    </row>
    <row r="3587" spans="5:9">
      <c r="E3587" s="35">
        <v>47925</v>
      </c>
      <c r="F3587" s="35">
        <v>47995</v>
      </c>
      <c r="G3587" s="36">
        <v>3.02</v>
      </c>
      <c r="H3587" s="36">
        <v>0</v>
      </c>
      <c r="I3587" s="36">
        <v>1.51</v>
      </c>
    </row>
    <row r="3588" spans="5:9">
      <c r="E3588" s="35">
        <v>47926</v>
      </c>
      <c r="F3588" s="35">
        <v>47995</v>
      </c>
      <c r="G3588" s="36">
        <v>3.02</v>
      </c>
      <c r="H3588" s="36">
        <v>0</v>
      </c>
      <c r="I3588" s="36">
        <v>1.51</v>
      </c>
    </row>
    <row r="3589" spans="5:9">
      <c r="E3589" s="35">
        <v>47927</v>
      </c>
      <c r="F3589" s="35">
        <v>47995</v>
      </c>
      <c r="G3589" s="36">
        <v>3.02</v>
      </c>
      <c r="H3589" s="36">
        <v>0</v>
      </c>
      <c r="I3589" s="36">
        <v>1.51</v>
      </c>
    </row>
    <row r="3590" spans="5:9">
      <c r="E3590" s="35">
        <v>47928</v>
      </c>
      <c r="F3590" s="35">
        <v>47995</v>
      </c>
      <c r="G3590" s="36">
        <v>3.02</v>
      </c>
      <c r="H3590" s="36">
        <v>0</v>
      </c>
      <c r="I3590" s="36">
        <v>1.51</v>
      </c>
    </row>
    <row r="3591" spans="5:9">
      <c r="E3591" s="35">
        <v>47929</v>
      </c>
      <c r="F3591" s="35">
        <v>47995</v>
      </c>
      <c r="G3591" s="36">
        <v>3.02</v>
      </c>
      <c r="H3591" s="36">
        <v>0</v>
      </c>
      <c r="I3591" s="36">
        <v>1.51</v>
      </c>
    </row>
    <row r="3592" spans="5:9">
      <c r="E3592" s="35">
        <v>47930</v>
      </c>
      <c r="F3592" s="35">
        <v>47995</v>
      </c>
      <c r="G3592" s="36">
        <v>3.02</v>
      </c>
      <c r="H3592" s="36">
        <v>0</v>
      </c>
      <c r="I3592" s="36">
        <v>1.51</v>
      </c>
    </row>
    <row r="3593" spans="5:9">
      <c r="E3593" s="35">
        <v>47931</v>
      </c>
      <c r="F3593" s="35">
        <v>47995</v>
      </c>
      <c r="G3593" s="36">
        <v>3.02</v>
      </c>
      <c r="H3593" s="36">
        <v>0</v>
      </c>
      <c r="I3593" s="36">
        <v>1.51</v>
      </c>
    </row>
    <row r="3594" spans="5:9">
      <c r="E3594" s="35">
        <v>47932</v>
      </c>
      <c r="F3594" s="35">
        <v>47995</v>
      </c>
      <c r="G3594" s="36">
        <v>3.02</v>
      </c>
      <c r="H3594" s="36">
        <v>0</v>
      </c>
      <c r="I3594" s="36">
        <v>1.51</v>
      </c>
    </row>
    <row r="3595" spans="5:9">
      <c r="E3595" s="35">
        <v>47933</v>
      </c>
      <c r="F3595" s="35">
        <v>47995</v>
      </c>
      <c r="G3595" s="36">
        <v>3.02</v>
      </c>
      <c r="H3595" s="36">
        <v>0</v>
      </c>
      <c r="I3595" s="36">
        <v>1.51</v>
      </c>
    </row>
    <row r="3596" spans="5:9">
      <c r="E3596" s="35">
        <v>47934</v>
      </c>
      <c r="F3596" s="35">
        <v>47995</v>
      </c>
      <c r="G3596" s="36">
        <v>3.02</v>
      </c>
      <c r="H3596" s="36">
        <v>0</v>
      </c>
      <c r="I3596" s="36">
        <v>1.51</v>
      </c>
    </row>
    <row r="3597" spans="5:9">
      <c r="E3597" s="35">
        <v>47935</v>
      </c>
      <c r="F3597" s="35">
        <v>47995</v>
      </c>
      <c r="G3597" s="36">
        <v>3.02</v>
      </c>
      <c r="H3597" s="36">
        <v>0</v>
      </c>
      <c r="I3597" s="36">
        <v>1.51</v>
      </c>
    </row>
    <row r="3598" spans="5:9">
      <c r="E3598" s="35">
        <v>47936</v>
      </c>
      <c r="F3598" s="35">
        <v>47995</v>
      </c>
      <c r="G3598" s="36">
        <v>3.02</v>
      </c>
      <c r="H3598" s="36">
        <v>0</v>
      </c>
      <c r="I3598" s="36">
        <v>1.51</v>
      </c>
    </row>
    <row r="3599" spans="5:9">
      <c r="E3599" s="35">
        <v>47937</v>
      </c>
      <c r="F3599" s="35">
        <v>47995</v>
      </c>
      <c r="G3599" s="36">
        <v>3.02</v>
      </c>
      <c r="H3599" s="36">
        <v>0</v>
      </c>
      <c r="I3599" s="36">
        <v>1.51</v>
      </c>
    </row>
    <row r="3600" spans="5:9">
      <c r="E3600" s="35">
        <v>47938</v>
      </c>
      <c r="F3600" s="35">
        <v>47995</v>
      </c>
      <c r="G3600" s="36">
        <v>3.02</v>
      </c>
      <c r="H3600" s="36">
        <v>0</v>
      </c>
      <c r="I3600" s="36">
        <v>1.51</v>
      </c>
    </row>
    <row r="3601" spans="5:9">
      <c r="E3601" s="35">
        <v>47939</v>
      </c>
      <c r="F3601" s="35">
        <v>47995</v>
      </c>
      <c r="G3601" s="36">
        <v>3.02</v>
      </c>
      <c r="H3601" s="36">
        <v>0</v>
      </c>
      <c r="I3601" s="36">
        <v>1.51</v>
      </c>
    </row>
    <row r="3602" spans="5:9">
      <c r="E3602" s="35">
        <v>47940</v>
      </c>
      <c r="F3602" s="35">
        <v>47995</v>
      </c>
      <c r="G3602" s="36">
        <v>3.02</v>
      </c>
      <c r="H3602" s="36">
        <v>0</v>
      </c>
      <c r="I3602" s="36">
        <v>1.51</v>
      </c>
    </row>
    <row r="3603" spans="5:9">
      <c r="E3603" s="35">
        <v>47941</v>
      </c>
      <c r="F3603" s="35">
        <v>47995</v>
      </c>
      <c r="G3603" s="36">
        <v>3.02</v>
      </c>
      <c r="H3603" s="36">
        <v>0</v>
      </c>
      <c r="I3603" s="36">
        <v>1.51</v>
      </c>
    </row>
    <row r="3604" spans="5:9">
      <c r="E3604" s="35">
        <v>47942</v>
      </c>
      <c r="F3604" s="35">
        <v>47995</v>
      </c>
      <c r="G3604" s="36">
        <v>3.02</v>
      </c>
      <c r="H3604" s="36">
        <v>0</v>
      </c>
      <c r="I3604" s="36">
        <v>1.51</v>
      </c>
    </row>
    <row r="3605" spans="5:9">
      <c r="E3605" s="35">
        <v>47943</v>
      </c>
      <c r="F3605" s="35">
        <v>47995</v>
      </c>
      <c r="G3605" s="36">
        <v>3.02</v>
      </c>
      <c r="H3605" s="36">
        <v>0</v>
      </c>
      <c r="I3605" s="36">
        <v>1.51</v>
      </c>
    </row>
    <row r="3606" spans="5:9">
      <c r="E3606" s="35">
        <v>47944</v>
      </c>
      <c r="F3606" s="35">
        <v>47995</v>
      </c>
      <c r="G3606" s="36">
        <v>3.02</v>
      </c>
      <c r="H3606" s="36">
        <v>0</v>
      </c>
      <c r="I3606" s="36">
        <v>1.51</v>
      </c>
    </row>
    <row r="3607" spans="5:9">
      <c r="E3607" s="35">
        <v>47945</v>
      </c>
      <c r="F3607" s="35">
        <v>47995</v>
      </c>
      <c r="G3607" s="36">
        <v>3.02</v>
      </c>
      <c r="H3607" s="36">
        <v>0</v>
      </c>
      <c r="I3607" s="36">
        <v>1.51</v>
      </c>
    </row>
    <row r="3608" spans="5:9">
      <c r="E3608" s="35">
        <v>47946</v>
      </c>
      <c r="F3608" s="35">
        <v>47995</v>
      </c>
      <c r="G3608" s="36">
        <v>3.02</v>
      </c>
      <c r="H3608" s="36">
        <v>0</v>
      </c>
      <c r="I3608" s="36">
        <v>1.51</v>
      </c>
    </row>
    <row r="3609" spans="5:9">
      <c r="E3609" s="35">
        <v>47947</v>
      </c>
      <c r="F3609" s="35">
        <v>47995</v>
      </c>
      <c r="G3609" s="36">
        <v>3.02</v>
      </c>
      <c r="H3609" s="36">
        <v>0</v>
      </c>
      <c r="I3609" s="36">
        <v>1.51</v>
      </c>
    </row>
    <row r="3610" spans="5:9">
      <c r="E3610" s="35">
        <v>47948</v>
      </c>
      <c r="F3610" s="35">
        <v>47995</v>
      </c>
      <c r="G3610" s="36">
        <v>3.02</v>
      </c>
      <c r="H3610" s="36">
        <v>0</v>
      </c>
      <c r="I3610" s="36">
        <v>1.51</v>
      </c>
    </row>
    <row r="3611" spans="5:9">
      <c r="E3611" s="35">
        <v>47949</v>
      </c>
      <c r="F3611" s="35">
        <v>47995</v>
      </c>
      <c r="G3611" s="36">
        <v>3.02</v>
      </c>
      <c r="H3611" s="36">
        <v>0</v>
      </c>
      <c r="I3611" s="36">
        <v>1.51</v>
      </c>
    </row>
    <row r="3612" spans="5:9">
      <c r="E3612" s="35">
        <v>47950</v>
      </c>
      <c r="F3612" s="35">
        <v>47995</v>
      </c>
      <c r="G3612" s="36">
        <v>3.02</v>
      </c>
      <c r="H3612" s="36">
        <v>0</v>
      </c>
      <c r="I3612" s="36">
        <v>1.51</v>
      </c>
    </row>
    <row r="3613" spans="5:9">
      <c r="E3613" s="35">
        <v>47951</v>
      </c>
      <c r="F3613" s="35">
        <v>47995</v>
      </c>
      <c r="G3613" s="36">
        <v>3.02</v>
      </c>
      <c r="H3613" s="36">
        <v>0</v>
      </c>
      <c r="I3613" s="36">
        <v>1.51</v>
      </c>
    </row>
    <row r="3614" spans="5:9">
      <c r="E3614" s="35">
        <v>47952</v>
      </c>
      <c r="F3614" s="35">
        <v>47995</v>
      </c>
      <c r="G3614" s="36">
        <v>3.02</v>
      </c>
      <c r="H3614" s="36">
        <v>0</v>
      </c>
      <c r="I3614" s="36">
        <v>1.51</v>
      </c>
    </row>
    <row r="3615" spans="5:9">
      <c r="E3615" s="35">
        <v>47953</v>
      </c>
      <c r="F3615" s="35">
        <v>47995</v>
      </c>
      <c r="G3615" s="36">
        <v>3.02</v>
      </c>
      <c r="H3615" s="36">
        <v>0</v>
      </c>
      <c r="I3615" s="36">
        <v>1.51</v>
      </c>
    </row>
    <row r="3616" spans="5:9">
      <c r="E3616" s="35">
        <v>47954</v>
      </c>
      <c r="F3616" s="35">
        <v>47995</v>
      </c>
      <c r="G3616" s="36">
        <v>3.02</v>
      </c>
      <c r="H3616" s="36">
        <v>0</v>
      </c>
      <c r="I3616" s="36">
        <v>1.51</v>
      </c>
    </row>
    <row r="3617" spans="5:9">
      <c r="E3617" s="35">
        <v>47955</v>
      </c>
      <c r="F3617" s="35">
        <v>47995</v>
      </c>
      <c r="G3617" s="36">
        <v>3.02</v>
      </c>
      <c r="H3617" s="36">
        <v>0</v>
      </c>
      <c r="I3617" s="36">
        <v>1.51</v>
      </c>
    </row>
    <row r="3618" spans="5:9">
      <c r="E3618" s="35">
        <v>47956</v>
      </c>
      <c r="F3618" s="35">
        <v>47995</v>
      </c>
      <c r="G3618" s="36">
        <v>3.02</v>
      </c>
      <c r="H3618" s="36">
        <v>0</v>
      </c>
      <c r="I3618" s="36">
        <v>1.51</v>
      </c>
    </row>
    <row r="3619" spans="5:9">
      <c r="E3619" s="35">
        <v>47957</v>
      </c>
      <c r="F3619" s="35">
        <v>47995</v>
      </c>
      <c r="G3619" s="36">
        <v>3.02</v>
      </c>
      <c r="H3619" s="36">
        <v>0</v>
      </c>
      <c r="I3619" s="36">
        <v>1.51</v>
      </c>
    </row>
    <row r="3620" spans="5:9">
      <c r="E3620" s="35">
        <v>47958</v>
      </c>
      <c r="F3620" s="35">
        <v>47995</v>
      </c>
      <c r="G3620" s="36">
        <v>3.02</v>
      </c>
      <c r="H3620" s="36">
        <v>0</v>
      </c>
      <c r="I3620" s="36">
        <v>1.51</v>
      </c>
    </row>
    <row r="3621" spans="5:9">
      <c r="E3621" s="35">
        <v>47959</v>
      </c>
      <c r="F3621" s="35">
        <v>47995</v>
      </c>
      <c r="G3621" s="36">
        <v>3.02</v>
      </c>
      <c r="H3621" s="36">
        <v>0</v>
      </c>
      <c r="I3621" s="36">
        <v>1.51</v>
      </c>
    </row>
    <row r="3622" spans="5:9">
      <c r="E3622" s="35">
        <v>47960</v>
      </c>
      <c r="F3622" s="35">
        <v>47995</v>
      </c>
      <c r="G3622" s="36">
        <v>3.02</v>
      </c>
      <c r="H3622" s="36">
        <v>0</v>
      </c>
      <c r="I3622" s="36">
        <v>1.51</v>
      </c>
    </row>
    <row r="3623" spans="5:9">
      <c r="E3623" s="35">
        <v>47961</v>
      </c>
      <c r="F3623" s="35">
        <v>47995</v>
      </c>
      <c r="G3623" s="36">
        <v>3.02</v>
      </c>
      <c r="H3623" s="36">
        <v>0</v>
      </c>
      <c r="I3623" s="36">
        <v>1.51</v>
      </c>
    </row>
    <row r="3624" spans="5:9">
      <c r="E3624" s="35">
        <v>47962</v>
      </c>
      <c r="F3624" s="35">
        <v>47995</v>
      </c>
      <c r="G3624" s="36">
        <v>3.02</v>
      </c>
      <c r="H3624" s="36">
        <v>0</v>
      </c>
      <c r="I3624" s="36">
        <v>1.51</v>
      </c>
    </row>
    <row r="3625" spans="5:9">
      <c r="E3625" s="35">
        <v>47963</v>
      </c>
      <c r="F3625" s="35">
        <v>47995</v>
      </c>
      <c r="G3625" s="36">
        <v>3.02</v>
      </c>
      <c r="H3625" s="36">
        <v>0</v>
      </c>
      <c r="I3625" s="36">
        <v>1.51</v>
      </c>
    </row>
    <row r="3626" spans="5:9">
      <c r="E3626" s="35">
        <v>47964</v>
      </c>
      <c r="F3626" s="35">
        <v>47995</v>
      </c>
      <c r="G3626" s="36">
        <v>3.02</v>
      </c>
      <c r="H3626" s="36">
        <v>0</v>
      </c>
      <c r="I3626" s="36">
        <v>1.51</v>
      </c>
    </row>
    <row r="3627" spans="5:9">
      <c r="E3627" s="35">
        <v>47965</v>
      </c>
      <c r="F3627" s="35">
        <v>47995</v>
      </c>
      <c r="G3627" s="36">
        <v>3.02</v>
      </c>
      <c r="H3627" s="36">
        <v>0</v>
      </c>
      <c r="I3627" s="36">
        <v>1.51</v>
      </c>
    </row>
    <row r="3628" spans="5:9">
      <c r="E3628" s="35">
        <v>47966</v>
      </c>
      <c r="F3628" s="35">
        <v>47995</v>
      </c>
      <c r="G3628" s="36">
        <v>3.02</v>
      </c>
      <c r="H3628" s="36">
        <v>0</v>
      </c>
      <c r="I3628" s="36">
        <v>1.51</v>
      </c>
    </row>
    <row r="3629" spans="5:9">
      <c r="E3629" s="35">
        <v>47967</v>
      </c>
      <c r="F3629" s="35">
        <v>47995</v>
      </c>
      <c r="G3629" s="36">
        <v>3.02</v>
      </c>
      <c r="H3629" s="36">
        <v>0</v>
      </c>
      <c r="I3629" s="36">
        <v>1.51</v>
      </c>
    </row>
    <row r="3630" spans="5:9">
      <c r="E3630" s="35">
        <v>47968</v>
      </c>
      <c r="F3630" s="35">
        <v>47995</v>
      </c>
      <c r="G3630" s="36">
        <v>3.02</v>
      </c>
      <c r="H3630" s="36">
        <v>0</v>
      </c>
      <c r="I3630" s="36">
        <v>1.51</v>
      </c>
    </row>
    <row r="3631" spans="5:9">
      <c r="E3631" s="35">
        <v>47969</v>
      </c>
      <c r="F3631" s="35">
        <v>47995</v>
      </c>
      <c r="G3631" s="36">
        <v>3.02</v>
      </c>
      <c r="H3631" s="36">
        <v>0</v>
      </c>
      <c r="I3631" s="36">
        <v>1.51</v>
      </c>
    </row>
    <row r="3632" spans="5:9">
      <c r="E3632" s="35">
        <v>47970</v>
      </c>
      <c r="F3632" s="35">
        <v>47995</v>
      </c>
      <c r="G3632" s="36">
        <v>3.02</v>
      </c>
      <c r="H3632" s="36">
        <v>0</v>
      </c>
      <c r="I3632" s="36">
        <v>1.51</v>
      </c>
    </row>
    <row r="3633" spans="5:9">
      <c r="E3633" s="35">
        <v>47971</v>
      </c>
      <c r="F3633" s="35">
        <v>47995</v>
      </c>
      <c r="G3633" s="36">
        <v>3.02</v>
      </c>
      <c r="H3633" s="36">
        <v>0</v>
      </c>
      <c r="I3633" s="36">
        <v>1.51</v>
      </c>
    </row>
    <row r="3634" spans="5:9">
      <c r="E3634" s="35">
        <v>47972</v>
      </c>
      <c r="F3634" s="35">
        <v>47995</v>
      </c>
      <c r="G3634" s="36">
        <v>3.02</v>
      </c>
      <c r="H3634" s="36">
        <v>0</v>
      </c>
      <c r="I3634" s="36">
        <v>1.51</v>
      </c>
    </row>
    <row r="3635" spans="5:9">
      <c r="E3635" s="35">
        <v>47973</v>
      </c>
      <c r="F3635" s="35">
        <v>47995</v>
      </c>
      <c r="G3635" s="36">
        <v>3.02</v>
      </c>
      <c r="H3635" s="36">
        <v>0</v>
      </c>
      <c r="I3635" s="36">
        <v>1.51</v>
      </c>
    </row>
    <row r="3636" spans="5:9">
      <c r="E3636" s="35">
        <v>47974</v>
      </c>
      <c r="F3636" s="35">
        <v>47995</v>
      </c>
      <c r="G3636" s="36">
        <v>3.02</v>
      </c>
      <c r="H3636" s="36">
        <v>0</v>
      </c>
      <c r="I3636" s="36">
        <v>1.51</v>
      </c>
    </row>
    <row r="3637" spans="5:9">
      <c r="E3637" s="35">
        <v>47975</v>
      </c>
      <c r="F3637" s="35">
        <v>47995</v>
      </c>
      <c r="G3637" s="36">
        <v>3.02</v>
      </c>
      <c r="H3637" s="36">
        <v>0</v>
      </c>
      <c r="I3637" s="36">
        <v>1.51</v>
      </c>
    </row>
    <row r="3638" spans="5:9">
      <c r="E3638" s="35">
        <v>47976</v>
      </c>
      <c r="F3638" s="35">
        <v>47995</v>
      </c>
      <c r="G3638" s="36">
        <v>3.02</v>
      </c>
      <c r="H3638" s="36">
        <v>0</v>
      </c>
      <c r="I3638" s="36">
        <v>1.51</v>
      </c>
    </row>
    <row r="3639" spans="5:9">
      <c r="E3639" s="35">
        <v>47977</v>
      </c>
      <c r="F3639" s="35">
        <v>47995</v>
      </c>
      <c r="G3639" s="36">
        <v>3.02</v>
      </c>
      <c r="H3639" s="36">
        <v>0</v>
      </c>
      <c r="I3639" s="36">
        <v>1.51</v>
      </c>
    </row>
    <row r="3640" spans="5:9">
      <c r="E3640" s="35">
        <v>47978</v>
      </c>
      <c r="F3640" s="35">
        <v>47995</v>
      </c>
      <c r="G3640" s="36">
        <v>3.02</v>
      </c>
      <c r="H3640" s="36">
        <v>0</v>
      </c>
      <c r="I3640" s="36">
        <v>1.51</v>
      </c>
    </row>
    <row r="3641" spans="5:9">
      <c r="E3641" s="35">
        <v>47979</v>
      </c>
      <c r="F3641" s="35">
        <v>47995</v>
      </c>
      <c r="G3641" s="36">
        <v>3.02</v>
      </c>
      <c r="H3641" s="36">
        <v>0</v>
      </c>
      <c r="I3641" s="36">
        <v>1.51</v>
      </c>
    </row>
    <row r="3642" spans="5:9">
      <c r="E3642" s="35">
        <v>47980</v>
      </c>
      <c r="F3642" s="35">
        <v>47995</v>
      </c>
      <c r="G3642" s="36">
        <v>3.02</v>
      </c>
      <c r="H3642" s="36">
        <v>0</v>
      </c>
      <c r="I3642" s="36">
        <v>1.51</v>
      </c>
    </row>
    <row r="3643" spans="5:9">
      <c r="E3643" s="35">
        <v>47981</v>
      </c>
      <c r="F3643" s="35">
        <v>47995</v>
      </c>
      <c r="G3643" s="36">
        <v>3.02</v>
      </c>
      <c r="H3643" s="36">
        <v>0</v>
      </c>
      <c r="I3643" s="36">
        <v>1.51</v>
      </c>
    </row>
    <row r="3644" spans="5:9">
      <c r="E3644" s="35">
        <v>47982</v>
      </c>
      <c r="F3644" s="35">
        <v>47995</v>
      </c>
      <c r="G3644" s="36">
        <v>3.02</v>
      </c>
      <c r="H3644" s="36">
        <v>0</v>
      </c>
      <c r="I3644" s="36">
        <v>1.51</v>
      </c>
    </row>
    <row r="3645" spans="5:9">
      <c r="E3645" s="35">
        <v>47983</v>
      </c>
      <c r="F3645" s="35">
        <v>47995</v>
      </c>
      <c r="G3645" s="36">
        <v>3.02</v>
      </c>
      <c r="H3645" s="36">
        <v>0</v>
      </c>
      <c r="I3645" s="36">
        <v>1.51</v>
      </c>
    </row>
    <row r="3646" spans="5:9">
      <c r="E3646" s="35">
        <v>47984</v>
      </c>
      <c r="F3646" s="35">
        <v>47995</v>
      </c>
      <c r="G3646" s="36">
        <v>3.02</v>
      </c>
      <c r="H3646" s="36">
        <v>0</v>
      </c>
      <c r="I3646" s="36">
        <v>1.51</v>
      </c>
    </row>
    <row r="3647" spans="5:9">
      <c r="E3647" s="35">
        <v>47985</v>
      </c>
      <c r="F3647" s="35">
        <v>47995</v>
      </c>
      <c r="G3647" s="36">
        <v>3.02</v>
      </c>
      <c r="H3647" s="36">
        <v>0</v>
      </c>
      <c r="I3647" s="36">
        <v>1.51</v>
      </c>
    </row>
    <row r="3648" spans="5:9">
      <c r="E3648" s="35">
        <v>47986</v>
      </c>
      <c r="F3648" s="35">
        <v>47995</v>
      </c>
      <c r="G3648" s="36">
        <v>3.02</v>
      </c>
      <c r="H3648" s="36">
        <v>0</v>
      </c>
      <c r="I3648" s="36">
        <v>1.51</v>
      </c>
    </row>
    <row r="3649" spans="5:9">
      <c r="E3649" s="35">
        <v>47987</v>
      </c>
      <c r="F3649" s="35">
        <v>47995</v>
      </c>
      <c r="G3649" s="36">
        <v>3.02</v>
      </c>
      <c r="H3649" s="36">
        <v>0</v>
      </c>
      <c r="I3649" s="36">
        <v>1.51</v>
      </c>
    </row>
    <row r="3650" spans="5:9">
      <c r="E3650" s="35">
        <v>47988</v>
      </c>
      <c r="F3650" s="35">
        <v>47995</v>
      </c>
      <c r="G3650" s="36">
        <v>3.02</v>
      </c>
      <c r="H3650" s="36">
        <v>0</v>
      </c>
      <c r="I3650" s="36">
        <v>1.51</v>
      </c>
    </row>
    <row r="3651" spans="5:9">
      <c r="E3651" s="35">
        <v>47989</v>
      </c>
      <c r="F3651" s="35">
        <v>47995</v>
      </c>
      <c r="G3651" s="36">
        <v>3.02</v>
      </c>
      <c r="H3651" s="36">
        <v>0</v>
      </c>
      <c r="I3651" s="36">
        <v>1.51</v>
      </c>
    </row>
    <row r="3652" spans="5:9">
      <c r="E3652" s="35">
        <v>47990</v>
      </c>
      <c r="F3652" s="35">
        <v>47995</v>
      </c>
      <c r="G3652" s="36">
        <v>3.02</v>
      </c>
      <c r="H3652" s="36">
        <v>0</v>
      </c>
      <c r="I3652" s="36">
        <v>1.51</v>
      </c>
    </row>
    <row r="3653" spans="5:9">
      <c r="E3653" s="35">
        <v>47991</v>
      </c>
      <c r="F3653" s="35">
        <v>47995</v>
      </c>
      <c r="G3653" s="36">
        <v>3.02</v>
      </c>
      <c r="H3653" s="36">
        <v>0</v>
      </c>
      <c r="I3653" s="36">
        <v>1.51</v>
      </c>
    </row>
    <row r="3654" spans="5:9">
      <c r="E3654" s="35">
        <v>47992</v>
      </c>
      <c r="F3654" s="35">
        <v>47995</v>
      </c>
      <c r="G3654" s="36">
        <v>3.02</v>
      </c>
      <c r="H3654" s="36">
        <v>0</v>
      </c>
      <c r="I3654" s="36">
        <v>1.51</v>
      </c>
    </row>
    <row r="3655" spans="5:9">
      <c r="E3655" s="35">
        <v>47993</v>
      </c>
      <c r="F3655" s="35">
        <v>47995</v>
      </c>
      <c r="G3655" s="36">
        <v>3.02</v>
      </c>
      <c r="H3655" s="36">
        <v>0</v>
      </c>
      <c r="I3655" s="36">
        <v>1.51</v>
      </c>
    </row>
    <row r="3656" spans="5:9">
      <c r="E3656" s="35">
        <v>47994</v>
      </c>
      <c r="F3656" s="35">
        <v>47995</v>
      </c>
      <c r="G3656" s="36">
        <v>3.02</v>
      </c>
      <c r="H3656" s="36">
        <v>0</v>
      </c>
      <c r="I3656" s="36">
        <v>1.51</v>
      </c>
    </row>
    <row r="3657" spans="5:9">
      <c r="E3657" s="35">
        <v>47995</v>
      </c>
      <c r="F3657" s="35"/>
      <c r="G3657" s="36">
        <v>3.02</v>
      </c>
      <c r="H3657" s="36">
        <v>100</v>
      </c>
      <c r="I3657" s="36">
        <v>1.51</v>
      </c>
    </row>
    <row r="3658" spans="5:9">
      <c r="E3658" s="35">
        <v>47293</v>
      </c>
      <c r="F3658" s="35"/>
      <c r="G3658" s="36"/>
      <c r="H3658" s="36"/>
      <c r="I3658" s="36"/>
    </row>
    <row r="3659" spans="5:9">
      <c r="E3659" s="35">
        <v>47294</v>
      </c>
      <c r="F3659" s="35"/>
      <c r="G3659" s="36"/>
      <c r="H3659" s="36"/>
      <c r="I3659" s="36"/>
    </row>
    <row r="3660" spans="5:9">
      <c r="E3660" s="35">
        <v>47295</v>
      </c>
      <c r="F3660" s="35"/>
      <c r="G3660" s="36"/>
      <c r="H3660" s="36"/>
      <c r="I3660" s="36"/>
    </row>
    <row r="3661" spans="5:9">
      <c r="E3661" s="35">
        <v>47296</v>
      </c>
      <c r="F3661" s="35"/>
      <c r="G3661" s="36"/>
      <c r="H3661" s="36"/>
      <c r="I3661" s="36"/>
    </row>
    <row r="3662" spans="5:9">
      <c r="E3662" s="35">
        <v>47297</v>
      </c>
      <c r="F3662" s="35"/>
      <c r="G3662" s="36"/>
      <c r="H3662" s="36"/>
      <c r="I3662" s="36"/>
    </row>
    <row r="3663" spans="5:9">
      <c r="E3663" s="35">
        <v>47298</v>
      </c>
      <c r="F3663" s="35"/>
      <c r="G3663" s="36"/>
      <c r="H3663" s="36"/>
      <c r="I3663" s="36"/>
    </row>
    <row r="3664" spans="5:9">
      <c r="E3664" s="35">
        <v>47299</v>
      </c>
      <c r="F3664" s="35"/>
      <c r="G3664" s="36"/>
      <c r="H3664" s="36"/>
      <c r="I3664" s="36"/>
    </row>
    <row r="3665" spans="5:9">
      <c r="E3665" s="35">
        <v>47300</v>
      </c>
      <c r="F3665" s="35"/>
      <c r="G3665" s="36"/>
      <c r="H3665" s="36"/>
      <c r="I3665" s="36"/>
    </row>
    <row r="3666" spans="5:9">
      <c r="E3666" s="35">
        <v>47301</v>
      </c>
      <c r="F3666" s="35"/>
      <c r="G3666" s="36"/>
      <c r="H3666" s="36"/>
      <c r="I3666" s="36"/>
    </row>
    <row r="3667" spans="5:9">
      <c r="E3667" s="35">
        <v>47302</v>
      </c>
      <c r="F3667" s="35"/>
      <c r="G3667" s="36"/>
      <c r="H3667" s="36"/>
      <c r="I3667" s="36"/>
    </row>
    <row r="3668" spans="5:9">
      <c r="E3668" s="35">
        <v>47303</v>
      </c>
      <c r="F3668" s="35"/>
      <c r="G3668" s="36"/>
      <c r="H3668" s="36"/>
      <c r="I3668" s="36"/>
    </row>
    <row r="3669" spans="5:9">
      <c r="E3669" s="35">
        <v>47304</v>
      </c>
      <c r="F3669" s="35"/>
      <c r="G3669" s="36"/>
      <c r="H3669" s="36"/>
      <c r="I3669" s="36"/>
    </row>
    <row r="3670" spans="5:9">
      <c r="E3670" s="35">
        <v>47305</v>
      </c>
      <c r="F3670" s="35"/>
      <c r="G3670" s="36"/>
      <c r="H3670" s="36"/>
      <c r="I3670" s="36"/>
    </row>
    <row r="3671" spans="5:9">
      <c r="E3671" s="35">
        <v>47306</v>
      </c>
      <c r="F3671" s="35"/>
      <c r="G3671" s="36"/>
      <c r="H3671" s="36"/>
      <c r="I3671" s="36"/>
    </row>
    <row r="3672" spans="5:9">
      <c r="E3672" s="35">
        <v>47307</v>
      </c>
      <c r="F3672" s="35"/>
      <c r="G3672" s="36"/>
      <c r="H3672" s="36"/>
      <c r="I3672" s="36"/>
    </row>
    <row r="3673" spans="5:9">
      <c r="E3673" s="35">
        <v>47308</v>
      </c>
      <c r="F3673" s="35"/>
      <c r="G3673" s="36"/>
      <c r="H3673" s="36"/>
      <c r="I3673" s="36"/>
    </row>
    <row r="3674" spans="5:9">
      <c r="E3674" s="35">
        <v>47309</v>
      </c>
      <c r="F3674" s="35"/>
      <c r="G3674" s="36"/>
      <c r="H3674" s="36"/>
      <c r="I3674" s="36"/>
    </row>
    <row r="3675" spans="5:9">
      <c r="E3675" s="35">
        <v>47310</v>
      </c>
      <c r="F3675" s="35"/>
      <c r="G3675" s="36"/>
      <c r="H3675" s="36"/>
      <c r="I3675" s="36"/>
    </row>
    <row r="3676" spans="5:9">
      <c r="E3676" s="35">
        <v>47311</v>
      </c>
      <c r="F3676" s="35"/>
      <c r="G3676" s="36"/>
      <c r="H3676" s="36"/>
      <c r="I3676" s="36"/>
    </row>
    <row r="3677" spans="5:9">
      <c r="E3677" s="35">
        <v>47312</v>
      </c>
      <c r="F3677" s="35"/>
      <c r="G3677" s="36"/>
      <c r="H3677" s="36"/>
      <c r="I3677" s="36"/>
    </row>
    <row r="3678" spans="5:9">
      <c r="E3678" s="35">
        <v>47313</v>
      </c>
      <c r="F3678" s="35"/>
      <c r="G3678" s="36"/>
      <c r="H3678" s="36"/>
      <c r="I3678" s="36"/>
    </row>
    <row r="3679" spans="5:9">
      <c r="E3679" s="35">
        <v>47314</v>
      </c>
      <c r="F3679" s="35"/>
      <c r="G3679" s="36"/>
      <c r="H3679" s="36"/>
      <c r="I3679" s="36"/>
    </row>
    <row r="3680" spans="5:9">
      <c r="E3680" s="35">
        <v>47315</v>
      </c>
      <c r="F3680" s="35"/>
      <c r="G3680" s="36"/>
      <c r="H3680" s="36"/>
      <c r="I3680" s="36"/>
    </row>
    <row r="3681" spans="5:9">
      <c r="E3681" s="35">
        <v>47316</v>
      </c>
      <c r="F3681" s="35"/>
      <c r="G3681" s="36"/>
      <c r="H3681" s="36"/>
      <c r="I3681" s="36"/>
    </row>
    <row r="3682" spans="5:9">
      <c r="E3682" s="35">
        <v>47317</v>
      </c>
      <c r="F3682" s="35"/>
      <c r="G3682" s="36"/>
      <c r="H3682" s="36"/>
      <c r="I3682" s="36"/>
    </row>
    <row r="3683" spans="5:9">
      <c r="E3683" s="35">
        <v>47318</v>
      </c>
      <c r="F3683" s="35"/>
      <c r="G3683" s="36"/>
      <c r="H3683" s="36"/>
      <c r="I3683" s="36"/>
    </row>
    <row r="3684" spans="5:9">
      <c r="E3684" s="35">
        <v>47319</v>
      </c>
      <c r="F3684" s="35"/>
      <c r="G3684" s="36"/>
      <c r="H3684" s="36"/>
      <c r="I3684" s="36"/>
    </row>
    <row r="3685" spans="5:9">
      <c r="E3685" s="35">
        <v>47320</v>
      </c>
      <c r="F3685" s="35"/>
      <c r="G3685" s="36"/>
      <c r="H3685" s="36"/>
      <c r="I3685" s="36"/>
    </row>
    <row r="3686" spans="5:9">
      <c r="E3686" s="35">
        <v>47321</v>
      </c>
      <c r="F3686" s="35"/>
      <c r="G3686" s="36"/>
      <c r="H3686" s="36"/>
      <c r="I3686" s="36"/>
    </row>
    <row r="3687" spans="5:9">
      <c r="E3687" s="35">
        <v>47322</v>
      </c>
      <c r="F3687" s="35"/>
      <c r="G3687" s="36"/>
      <c r="H3687" s="36"/>
      <c r="I3687" s="36"/>
    </row>
    <row r="3688" spans="5:9">
      <c r="E3688" s="35">
        <v>47323</v>
      </c>
      <c r="F3688" s="35"/>
      <c r="G3688" s="36"/>
      <c r="H3688" s="36"/>
      <c r="I3688" s="36"/>
    </row>
    <row r="3689" spans="5:9">
      <c r="E3689" s="35">
        <v>47324</v>
      </c>
      <c r="F3689" s="35"/>
      <c r="G3689" s="36"/>
      <c r="H3689" s="36"/>
      <c r="I3689" s="36"/>
    </row>
    <row r="3690" spans="5:9">
      <c r="E3690" s="35">
        <v>47325</v>
      </c>
      <c r="F3690" s="35"/>
      <c r="G3690" s="36"/>
      <c r="H3690" s="36"/>
      <c r="I3690" s="36"/>
    </row>
    <row r="3691" spans="5:9">
      <c r="E3691" s="35">
        <v>47326</v>
      </c>
      <c r="F3691" s="35"/>
      <c r="G3691" s="36"/>
      <c r="H3691" s="36"/>
      <c r="I3691" s="36"/>
    </row>
    <row r="3692" spans="5:9">
      <c r="E3692" s="35">
        <v>47327</v>
      </c>
      <c r="F3692" s="35"/>
      <c r="G3692" s="36"/>
      <c r="H3692" s="36"/>
      <c r="I3692" s="36"/>
    </row>
    <row r="3693" spans="5:9">
      <c r="E3693" s="35">
        <v>47328</v>
      </c>
      <c r="F3693" s="35"/>
      <c r="G3693" s="36"/>
      <c r="H3693" s="36"/>
      <c r="I3693" s="36"/>
    </row>
    <row r="3694" spans="5:9">
      <c r="E3694" s="35">
        <v>47329</v>
      </c>
      <c r="F3694" s="35"/>
      <c r="G3694" s="36"/>
      <c r="H3694" s="36"/>
      <c r="I3694" s="36"/>
    </row>
    <row r="3695" spans="5:9">
      <c r="E3695" s="35">
        <v>47330</v>
      </c>
      <c r="F3695" s="35"/>
      <c r="G3695" s="36"/>
      <c r="H3695" s="36"/>
      <c r="I3695" s="36"/>
    </row>
    <row r="3696" spans="5:9">
      <c r="E3696" s="35">
        <v>47331</v>
      </c>
      <c r="F3696" s="35"/>
      <c r="G3696" s="36"/>
      <c r="H3696" s="36"/>
      <c r="I3696" s="36"/>
    </row>
    <row r="3697" spans="5:9">
      <c r="E3697" s="35">
        <v>47332</v>
      </c>
      <c r="F3697" s="35"/>
      <c r="G3697" s="36"/>
      <c r="H3697" s="36"/>
      <c r="I3697" s="36"/>
    </row>
    <row r="3698" spans="5:9">
      <c r="E3698" s="35">
        <v>47333</v>
      </c>
      <c r="F3698" s="35"/>
      <c r="G3698" s="36"/>
      <c r="H3698" s="36"/>
      <c r="I3698" s="36"/>
    </row>
    <row r="3699" spans="5:9">
      <c r="E3699" s="35">
        <v>47334</v>
      </c>
      <c r="F3699" s="35"/>
      <c r="G3699" s="36"/>
      <c r="H3699" s="36"/>
      <c r="I3699" s="36"/>
    </row>
    <row r="3700" spans="5:9">
      <c r="E3700" s="35">
        <v>47335</v>
      </c>
      <c r="F3700" s="35"/>
      <c r="G3700" s="36"/>
      <c r="H3700" s="36"/>
      <c r="I3700" s="36"/>
    </row>
    <row r="3701" spans="5:9">
      <c r="E3701" s="35">
        <v>47336</v>
      </c>
      <c r="F3701" s="35"/>
      <c r="G3701" s="36"/>
      <c r="H3701" s="36"/>
      <c r="I3701" s="36"/>
    </row>
    <row r="3702" spans="5:9">
      <c r="E3702" s="35">
        <v>47337</v>
      </c>
      <c r="F3702" s="35"/>
      <c r="G3702" s="36"/>
      <c r="H3702" s="36"/>
      <c r="I3702" s="36"/>
    </row>
    <row r="3703" spans="5:9">
      <c r="E3703" s="35">
        <v>47338</v>
      </c>
      <c r="F3703" s="35"/>
      <c r="G3703" s="36"/>
      <c r="H3703" s="36"/>
      <c r="I3703" s="36"/>
    </row>
    <row r="3704" spans="5:9">
      <c r="E3704" s="35">
        <v>47339</v>
      </c>
      <c r="F3704" s="35"/>
      <c r="G3704" s="36"/>
      <c r="H3704" s="36"/>
      <c r="I3704" s="36"/>
    </row>
    <row r="3705" spans="5:9">
      <c r="E3705" s="35">
        <v>47340</v>
      </c>
      <c r="F3705" s="35"/>
      <c r="G3705" s="36"/>
      <c r="H3705" s="36"/>
      <c r="I3705" s="36"/>
    </row>
    <row r="3706" spans="5:9">
      <c r="E3706" s="35">
        <v>47341</v>
      </c>
      <c r="F3706" s="35"/>
      <c r="G3706" s="36"/>
      <c r="H3706" s="36"/>
      <c r="I3706" s="36"/>
    </row>
    <row r="3707" spans="5:9">
      <c r="E3707" s="35">
        <v>47342</v>
      </c>
      <c r="F3707" s="35"/>
      <c r="G3707" s="36"/>
      <c r="H3707" s="36"/>
      <c r="I3707" s="36"/>
    </row>
    <row r="3708" spans="5:9">
      <c r="E3708" s="35">
        <v>47343</v>
      </c>
      <c r="F3708" s="35"/>
      <c r="G3708" s="36"/>
      <c r="H3708" s="36"/>
      <c r="I3708" s="36"/>
    </row>
    <row r="3709" spans="5:9">
      <c r="E3709" s="35">
        <v>47344</v>
      </c>
      <c r="F3709" s="35"/>
      <c r="G3709" s="36"/>
      <c r="H3709" s="36"/>
      <c r="I3709" s="36"/>
    </row>
    <row r="3710" spans="5:9">
      <c r="E3710" s="35">
        <v>47345</v>
      </c>
      <c r="F3710" s="35"/>
      <c r="G3710" s="36"/>
      <c r="H3710" s="36"/>
      <c r="I3710" s="36"/>
    </row>
    <row r="3711" spans="5:9">
      <c r="E3711" s="35">
        <v>47346</v>
      </c>
      <c r="F3711" s="35"/>
      <c r="G3711" s="36"/>
      <c r="H3711" s="36"/>
      <c r="I3711" s="36"/>
    </row>
    <row r="3712" spans="5:9">
      <c r="E3712" s="35">
        <v>47347</v>
      </c>
      <c r="F3712" s="35"/>
      <c r="G3712" s="36"/>
      <c r="H3712" s="36"/>
      <c r="I3712" s="36"/>
    </row>
    <row r="3713" spans="5:9">
      <c r="E3713" s="35">
        <v>47348</v>
      </c>
      <c r="F3713" s="35"/>
      <c r="G3713" s="36"/>
      <c r="H3713" s="36"/>
      <c r="I3713" s="36"/>
    </row>
    <row r="3714" spans="5:9">
      <c r="E3714" s="35">
        <v>47349</v>
      </c>
      <c r="F3714" s="35"/>
      <c r="G3714" s="36"/>
      <c r="H3714" s="36"/>
      <c r="I3714" s="36"/>
    </row>
    <row r="3715" spans="5:9">
      <c r="E3715" s="35">
        <v>47350</v>
      </c>
      <c r="F3715" s="35"/>
      <c r="G3715" s="36"/>
      <c r="H3715" s="36"/>
      <c r="I3715" s="36"/>
    </row>
    <row r="3716" spans="5:9">
      <c r="E3716" s="35">
        <v>47351</v>
      </c>
      <c r="F3716" s="35"/>
      <c r="G3716" s="36"/>
      <c r="H3716" s="36"/>
      <c r="I3716" s="36"/>
    </row>
    <row r="3717" spans="5:9">
      <c r="E3717" s="35">
        <v>47352</v>
      </c>
      <c r="F3717" s="35"/>
      <c r="G3717" s="36"/>
      <c r="H3717" s="36"/>
      <c r="I3717" s="36"/>
    </row>
    <row r="3718" spans="5:9">
      <c r="E3718" s="35">
        <v>47353</v>
      </c>
      <c r="F3718" s="35"/>
      <c r="G3718" s="36"/>
      <c r="H3718" s="36"/>
      <c r="I3718" s="36"/>
    </row>
    <row r="3719" spans="5:9">
      <c r="E3719" s="35">
        <v>47354</v>
      </c>
      <c r="F3719" s="35"/>
      <c r="G3719" s="36"/>
      <c r="H3719" s="36"/>
      <c r="I3719" s="36"/>
    </row>
    <row r="3720" spans="5:9">
      <c r="E3720" s="35">
        <v>47355</v>
      </c>
      <c r="F3720" s="35"/>
      <c r="G3720" s="36"/>
      <c r="H3720" s="36"/>
      <c r="I3720" s="36"/>
    </row>
    <row r="3721" spans="5:9">
      <c r="E3721" s="35">
        <v>47356</v>
      </c>
      <c r="F3721" s="35"/>
      <c r="G3721" s="36"/>
      <c r="H3721" s="36"/>
      <c r="I3721" s="36"/>
    </row>
    <row r="3722" spans="5:9">
      <c r="E3722" s="35">
        <v>47357</v>
      </c>
      <c r="F3722" s="35"/>
      <c r="G3722" s="36"/>
      <c r="H3722" s="36"/>
      <c r="I3722" s="36"/>
    </row>
    <row r="3723" spans="5:9">
      <c r="E3723" s="35">
        <v>47358</v>
      </c>
      <c r="F3723" s="35"/>
      <c r="G3723" s="36"/>
      <c r="H3723" s="36"/>
      <c r="I3723" s="36"/>
    </row>
    <row r="3724" spans="5:9">
      <c r="E3724" s="35">
        <v>47359</v>
      </c>
      <c r="F3724" s="35"/>
      <c r="G3724" s="36"/>
      <c r="H3724" s="36"/>
      <c r="I3724" s="36"/>
    </row>
    <row r="3725" spans="5:9">
      <c r="E3725" s="35">
        <v>47360</v>
      </c>
      <c r="F3725" s="35"/>
      <c r="G3725" s="36"/>
      <c r="H3725" s="36"/>
      <c r="I3725" s="36"/>
    </row>
    <row r="3726" spans="5:9">
      <c r="E3726" s="35">
        <v>47361</v>
      </c>
      <c r="F3726" s="35"/>
      <c r="G3726" s="36"/>
      <c r="H3726" s="36"/>
      <c r="I3726" s="36"/>
    </row>
    <row r="3727" spans="5:9">
      <c r="E3727" s="35">
        <v>47362</v>
      </c>
      <c r="F3727" s="35"/>
      <c r="G3727" s="36"/>
      <c r="H3727" s="36"/>
      <c r="I3727" s="36"/>
    </row>
    <row r="3728" spans="5:9">
      <c r="E3728" s="35">
        <v>47363</v>
      </c>
      <c r="F3728" s="35"/>
      <c r="G3728" s="36"/>
      <c r="H3728" s="36"/>
      <c r="I3728" s="36"/>
    </row>
    <row r="3729" spans="5:9">
      <c r="E3729" s="35">
        <v>47364</v>
      </c>
      <c r="F3729" s="35"/>
      <c r="G3729" s="36"/>
      <c r="H3729" s="36"/>
      <c r="I3729" s="36"/>
    </row>
    <row r="3730" spans="5:9">
      <c r="E3730" s="35">
        <v>47365</v>
      </c>
      <c r="F3730" s="35"/>
      <c r="G3730" s="36"/>
      <c r="H3730" s="36"/>
      <c r="I3730" s="36"/>
    </row>
    <row r="3731" spans="5:9">
      <c r="E3731" s="35">
        <v>47366</v>
      </c>
      <c r="F3731" s="35"/>
      <c r="G3731" s="36"/>
      <c r="H3731" s="36"/>
      <c r="I3731" s="36"/>
    </row>
    <row r="3732" spans="5:9">
      <c r="E3732" s="35">
        <v>47367</v>
      </c>
      <c r="F3732" s="35"/>
      <c r="G3732" s="36"/>
      <c r="H3732" s="36"/>
      <c r="I3732" s="36"/>
    </row>
    <row r="3733" spans="5:9">
      <c r="E3733" s="35">
        <v>47368</v>
      </c>
      <c r="F3733" s="35"/>
      <c r="G3733" s="36"/>
      <c r="H3733" s="36"/>
      <c r="I3733" s="36"/>
    </row>
    <row r="3734" spans="5:9">
      <c r="E3734" s="35">
        <v>47369</v>
      </c>
      <c r="F3734" s="35"/>
      <c r="G3734" s="36"/>
      <c r="H3734" s="36"/>
      <c r="I3734" s="36"/>
    </row>
    <row r="3735" spans="5:9">
      <c r="E3735" s="35">
        <v>47370</v>
      </c>
      <c r="F3735" s="35"/>
      <c r="G3735" s="36"/>
      <c r="H3735" s="36"/>
      <c r="I3735" s="36"/>
    </row>
    <row r="3736" spans="5:9">
      <c r="E3736" s="35">
        <v>47371</v>
      </c>
      <c r="F3736" s="35"/>
      <c r="G3736" s="36"/>
      <c r="H3736" s="36"/>
      <c r="I3736" s="36"/>
    </row>
    <row r="3737" spans="5:9">
      <c r="E3737" s="35">
        <v>47372</v>
      </c>
      <c r="F3737" s="35"/>
      <c r="G3737" s="36"/>
      <c r="H3737" s="36"/>
      <c r="I3737" s="36"/>
    </row>
    <row r="3738" spans="5:9">
      <c r="E3738" s="35">
        <v>47373</v>
      </c>
      <c r="F3738" s="35"/>
      <c r="G3738" s="36"/>
      <c r="H3738" s="36"/>
      <c r="I3738" s="36"/>
    </row>
    <row r="3739" spans="5:9">
      <c r="E3739" s="35">
        <v>47374</v>
      </c>
      <c r="F3739" s="35"/>
      <c r="G3739" s="36"/>
      <c r="H3739" s="36"/>
      <c r="I3739" s="36"/>
    </row>
    <row r="3740" spans="5:9">
      <c r="E3740" s="35">
        <v>47375</v>
      </c>
      <c r="F3740" s="35"/>
      <c r="G3740" s="36"/>
      <c r="H3740" s="36"/>
      <c r="I3740" s="36"/>
    </row>
    <row r="3741" spans="5:9">
      <c r="E3741" s="35">
        <v>47376</v>
      </c>
      <c r="F3741" s="35"/>
      <c r="G3741" s="36"/>
      <c r="H3741" s="36"/>
      <c r="I3741" s="36"/>
    </row>
    <row r="3742" spans="5:9">
      <c r="E3742" s="35">
        <v>47377</v>
      </c>
      <c r="F3742" s="35"/>
      <c r="G3742" s="36"/>
      <c r="H3742" s="36"/>
      <c r="I3742" s="36"/>
    </row>
    <row r="3743" spans="5:9">
      <c r="E3743" s="35">
        <v>47378</v>
      </c>
      <c r="F3743" s="35"/>
      <c r="G3743" s="36"/>
      <c r="H3743" s="36"/>
      <c r="I3743" s="36"/>
    </row>
    <row r="3744" spans="5:9">
      <c r="E3744" s="35">
        <v>47379</v>
      </c>
      <c r="F3744" s="35"/>
      <c r="G3744" s="36"/>
      <c r="H3744" s="36"/>
      <c r="I3744" s="36"/>
    </row>
    <row r="3745" spans="5:9">
      <c r="E3745" s="35">
        <v>47380</v>
      </c>
      <c r="F3745" s="35"/>
      <c r="G3745" s="36"/>
      <c r="H3745" s="36"/>
      <c r="I3745" s="36"/>
    </row>
    <row r="3746" spans="5:9">
      <c r="E3746" s="35">
        <v>47381</v>
      </c>
      <c r="F3746" s="35"/>
      <c r="G3746" s="36"/>
      <c r="H3746" s="36"/>
      <c r="I3746" s="36"/>
    </row>
    <row r="3747" spans="5:9">
      <c r="E3747" s="35">
        <v>47382</v>
      </c>
      <c r="F3747" s="35"/>
      <c r="G3747" s="36"/>
      <c r="H3747" s="36"/>
      <c r="I3747" s="36"/>
    </row>
    <row r="3748" spans="5:9">
      <c r="E3748" s="35">
        <v>47383</v>
      </c>
      <c r="F3748" s="35"/>
      <c r="G3748" s="36"/>
      <c r="H3748" s="36"/>
      <c r="I3748" s="36"/>
    </row>
    <row r="3749" spans="5:9">
      <c r="E3749" s="35">
        <v>47384</v>
      </c>
      <c r="F3749" s="35"/>
      <c r="G3749" s="36"/>
      <c r="H3749" s="36"/>
      <c r="I3749" s="36"/>
    </row>
    <row r="3750" spans="5:9">
      <c r="E3750" s="35">
        <v>47385</v>
      </c>
      <c r="F3750" s="35"/>
      <c r="G3750" s="36"/>
      <c r="H3750" s="36"/>
      <c r="I3750" s="36"/>
    </row>
    <row r="3751" spans="5:9">
      <c r="E3751" s="35">
        <v>47386</v>
      </c>
      <c r="F3751" s="35"/>
      <c r="G3751" s="36"/>
      <c r="H3751" s="36"/>
      <c r="I3751" s="36"/>
    </row>
    <row r="3752" spans="5:9">
      <c r="E3752" s="35">
        <v>47387</v>
      </c>
      <c r="F3752" s="35"/>
      <c r="G3752" s="36"/>
      <c r="H3752" s="36"/>
      <c r="I3752" s="36"/>
    </row>
    <row r="3753" spans="5:9">
      <c r="E3753" s="35">
        <v>47388</v>
      </c>
      <c r="F3753" s="35"/>
      <c r="G3753" s="36"/>
      <c r="H3753" s="36"/>
      <c r="I3753" s="36"/>
    </row>
    <row r="3754" spans="5:9">
      <c r="E3754" s="35">
        <v>47389</v>
      </c>
      <c r="F3754" s="35"/>
      <c r="G3754" s="36"/>
      <c r="H3754" s="36"/>
      <c r="I3754" s="36"/>
    </row>
    <row r="3755" spans="5:9">
      <c r="E3755" s="35">
        <v>47390</v>
      </c>
      <c r="F3755" s="35"/>
      <c r="G3755" s="36"/>
      <c r="H3755" s="36"/>
      <c r="I3755" s="36"/>
    </row>
    <row r="3756" spans="5:9">
      <c r="E3756" s="35">
        <v>47391</v>
      </c>
      <c r="F3756" s="35"/>
      <c r="G3756" s="36"/>
      <c r="H3756" s="36"/>
      <c r="I3756" s="36"/>
    </row>
    <row r="3757" spans="5:9">
      <c r="E3757" s="35">
        <v>47392</v>
      </c>
      <c r="F3757" s="35"/>
      <c r="G3757" s="36"/>
      <c r="H3757" s="36"/>
      <c r="I3757" s="36"/>
    </row>
    <row r="3758" spans="5:9">
      <c r="E3758" s="35">
        <v>47393</v>
      </c>
      <c r="F3758" s="35"/>
      <c r="G3758" s="36"/>
      <c r="H3758" s="36"/>
      <c r="I3758" s="36"/>
    </row>
    <row r="3759" spans="5:9">
      <c r="E3759" s="35">
        <v>47394</v>
      </c>
      <c r="F3759" s="35"/>
      <c r="G3759" s="36"/>
      <c r="H3759" s="36"/>
      <c r="I3759" s="36"/>
    </row>
    <row r="3760" spans="5:9">
      <c r="E3760" s="35">
        <v>47395</v>
      </c>
      <c r="F3760" s="35"/>
      <c r="G3760" s="36"/>
      <c r="H3760" s="36"/>
      <c r="I3760" s="36"/>
    </row>
    <row r="3761" spans="5:9">
      <c r="E3761" s="35">
        <v>47396</v>
      </c>
      <c r="F3761" s="35"/>
      <c r="G3761" s="36"/>
      <c r="H3761" s="36"/>
      <c r="I3761" s="36"/>
    </row>
    <row r="3762" spans="5:9">
      <c r="E3762" s="35">
        <v>47397</v>
      </c>
      <c r="F3762" s="35"/>
      <c r="G3762" s="36"/>
      <c r="H3762" s="36"/>
      <c r="I3762" s="36"/>
    </row>
    <row r="3763" spans="5:9">
      <c r="E3763" s="35">
        <v>47398</v>
      </c>
      <c r="F3763" s="35"/>
      <c r="G3763" s="36"/>
      <c r="H3763" s="36"/>
      <c r="I3763" s="36"/>
    </row>
    <row r="3764" spans="5:9">
      <c r="E3764" s="35">
        <v>47399</v>
      </c>
      <c r="F3764" s="35"/>
      <c r="G3764" s="36"/>
      <c r="H3764" s="36"/>
      <c r="I3764" s="36"/>
    </row>
    <row r="3765" spans="5:9">
      <c r="E3765" s="35">
        <v>47400</v>
      </c>
      <c r="F3765" s="35"/>
      <c r="G3765" s="36"/>
      <c r="H3765" s="36"/>
      <c r="I3765" s="36"/>
    </row>
    <row r="3766" spans="5:9">
      <c r="E3766" s="35">
        <v>47401</v>
      </c>
      <c r="F3766" s="35"/>
      <c r="G3766" s="36"/>
      <c r="H3766" s="36"/>
      <c r="I3766" s="36"/>
    </row>
    <row r="3767" spans="5:9">
      <c r="E3767" s="35">
        <v>47402</v>
      </c>
      <c r="F3767" s="35"/>
      <c r="G3767" s="36"/>
      <c r="H3767" s="36"/>
      <c r="I3767" s="36"/>
    </row>
    <row r="3768" spans="5:9">
      <c r="E3768" s="35">
        <v>47403</v>
      </c>
      <c r="F3768" s="35"/>
      <c r="G3768" s="36"/>
      <c r="H3768" s="36"/>
      <c r="I3768" s="36"/>
    </row>
    <row r="3769" spans="5:9">
      <c r="E3769" s="35">
        <v>47404</v>
      </c>
      <c r="F3769" s="35"/>
      <c r="G3769" s="36"/>
      <c r="H3769" s="36"/>
      <c r="I3769" s="36"/>
    </row>
    <row r="3770" spans="5:9">
      <c r="E3770" s="35">
        <v>47405</v>
      </c>
      <c r="F3770" s="35"/>
      <c r="G3770" s="36"/>
      <c r="H3770" s="36"/>
      <c r="I3770" s="36"/>
    </row>
    <row r="3771" spans="5:9">
      <c r="E3771" s="35">
        <v>47406</v>
      </c>
      <c r="F3771" s="35"/>
      <c r="G3771" s="36"/>
      <c r="H3771" s="36"/>
      <c r="I3771" s="36"/>
    </row>
    <row r="3772" spans="5:9">
      <c r="E3772" s="35">
        <v>47407</v>
      </c>
      <c r="F3772" s="35"/>
      <c r="G3772" s="36"/>
      <c r="H3772" s="36"/>
      <c r="I3772" s="36"/>
    </row>
    <row r="3773" spans="5:9">
      <c r="E3773" s="35">
        <v>47408</v>
      </c>
      <c r="F3773" s="35"/>
      <c r="G3773" s="36"/>
      <c r="H3773" s="36"/>
      <c r="I3773" s="36"/>
    </row>
    <row r="3774" spans="5:9">
      <c r="E3774" s="35">
        <v>47409</v>
      </c>
      <c r="F3774" s="35"/>
      <c r="G3774" s="36"/>
      <c r="H3774" s="36"/>
      <c r="I3774" s="36"/>
    </row>
    <row r="3775" spans="5:9">
      <c r="E3775" s="35">
        <v>47410</v>
      </c>
      <c r="F3775" s="35"/>
      <c r="G3775" s="36"/>
      <c r="H3775" s="36"/>
      <c r="I3775" s="36"/>
    </row>
    <row r="3776" spans="5:9">
      <c r="E3776" s="35">
        <v>47411</v>
      </c>
      <c r="F3776" s="35"/>
      <c r="G3776" s="36"/>
      <c r="H3776" s="36"/>
      <c r="I3776" s="36"/>
    </row>
    <row r="3777" spans="5:9">
      <c r="E3777" s="35">
        <v>47412</v>
      </c>
      <c r="F3777" s="35"/>
      <c r="G3777" s="36"/>
      <c r="H3777" s="36"/>
      <c r="I3777" s="36"/>
    </row>
    <row r="3778" spans="5:9">
      <c r="E3778" s="35">
        <v>47413</v>
      </c>
      <c r="F3778" s="35"/>
      <c r="G3778" s="36"/>
      <c r="H3778" s="36"/>
      <c r="I3778" s="36"/>
    </row>
    <row r="3779" spans="5:9">
      <c r="E3779" s="35">
        <v>47414</v>
      </c>
      <c r="F3779" s="35"/>
      <c r="G3779" s="36"/>
      <c r="H3779" s="36"/>
      <c r="I3779" s="36"/>
    </row>
    <row r="3780" spans="5:9">
      <c r="E3780" s="35">
        <v>47415</v>
      </c>
      <c r="F3780" s="35"/>
      <c r="G3780" s="36"/>
      <c r="H3780" s="36"/>
      <c r="I3780" s="36"/>
    </row>
    <row r="3781" spans="5:9">
      <c r="E3781" s="35">
        <v>47416</v>
      </c>
      <c r="F3781" s="35"/>
      <c r="G3781" s="36"/>
      <c r="H3781" s="36"/>
      <c r="I3781" s="36"/>
    </row>
    <row r="3782" spans="5:9">
      <c r="E3782" s="35">
        <v>47417</v>
      </c>
      <c r="F3782" s="35"/>
      <c r="G3782" s="36"/>
      <c r="H3782" s="36"/>
      <c r="I3782" s="36"/>
    </row>
    <row r="3783" spans="5:9">
      <c r="E3783" s="35">
        <v>47418</v>
      </c>
      <c r="F3783" s="35"/>
      <c r="G3783" s="36"/>
      <c r="H3783" s="36"/>
      <c r="I3783" s="36"/>
    </row>
    <row r="3784" spans="5:9">
      <c r="E3784" s="35">
        <v>47419</v>
      </c>
      <c r="F3784" s="35"/>
      <c r="G3784" s="36"/>
      <c r="H3784" s="36"/>
      <c r="I3784" s="36"/>
    </row>
    <row r="3785" spans="5:9">
      <c r="E3785" s="35">
        <v>47420</v>
      </c>
      <c r="F3785" s="35"/>
      <c r="G3785" s="36"/>
      <c r="H3785" s="36"/>
      <c r="I3785" s="36"/>
    </row>
    <row r="3786" spans="5:9">
      <c r="E3786" s="35">
        <v>47421</v>
      </c>
      <c r="F3786" s="35"/>
      <c r="G3786" s="36"/>
      <c r="H3786" s="36"/>
      <c r="I3786" s="36"/>
    </row>
    <row r="3787" spans="5:9">
      <c r="E3787" s="35">
        <v>47422</v>
      </c>
      <c r="F3787" s="35"/>
      <c r="G3787" s="36"/>
      <c r="H3787" s="36"/>
      <c r="I3787" s="36"/>
    </row>
    <row r="3788" spans="5:9">
      <c r="E3788" s="35">
        <v>47423</v>
      </c>
      <c r="F3788" s="35"/>
      <c r="G3788" s="36"/>
      <c r="H3788" s="36"/>
      <c r="I3788" s="36"/>
    </row>
    <row r="3789" spans="5:9">
      <c r="E3789" s="35">
        <v>47424</v>
      </c>
      <c r="F3789" s="35"/>
      <c r="G3789" s="36"/>
      <c r="H3789" s="36"/>
      <c r="I3789" s="36"/>
    </row>
    <row r="3790" spans="5:9">
      <c r="E3790" s="35">
        <v>47425</v>
      </c>
      <c r="F3790" s="35"/>
      <c r="G3790" s="36"/>
      <c r="H3790" s="36"/>
      <c r="I3790" s="36"/>
    </row>
    <row r="3791" spans="5:9">
      <c r="E3791" s="35">
        <v>47426</v>
      </c>
      <c r="F3791" s="35"/>
      <c r="G3791" s="36"/>
      <c r="H3791" s="36"/>
      <c r="I3791" s="36"/>
    </row>
    <row r="3792" spans="5:9">
      <c r="E3792" s="35">
        <v>47427</v>
      </c>
      <c r="F3792" s="35"/>
      <c r="G3792" s="36"/>
      <c r="H3792" s="36"/>
      <c r="I3792" s="36"/>
    </row>
    <row r="3793" spans="5:9">
      <c r="E3793" s="35">
        <v>47428</v>
      </c>
      <c r="F3793" s="35"/>
      <c r="G3793" s="36"/>
      <c r="H3793" s="36"/>
      <c r="I3793" s="36"/>
    </row>
    <row r="3794" spans="5:9">
      <c r="E3794" s="35">
        <v>47429</v>
      </c>
      <c r="F3794" s="35"/>
      <c r="G3794" s="36"/>
      <c r="H3794" s="36"/>
      <c r="I3794" s="36"/>
    </row>
    <row r="3795" spans="5:9">
      <c r="E3795" s="35">
        <v>47430</v>
      </c>
      <c r="F3795" s="35"/>
      <c r="G3795" s="36"/>
      <c r="H3795" s="36"/>
      <c r="I3795" s="36"/>
    </row>
    <row r="3796" spans="5:9">
      <c r="E3796" s="35">
        <v>47431</v>
      </c>
      <c r="F3796" s="35"/>
      <c r="G3796" s="36"/>
      <c r="H3796" s="36"/>
      <c r="I3796" s="36"/>
    </row>
    <row r="3797" spans="5:9">
      <c r="E3797" s="35">
        <v>47432</v>
      </c>
      <c r="F3797" s="35"/>
      <c r="G3797" s="36"/>
      <c r="H3797" s="36"/>
      <c r="I3797" s="36"/>
    </row>
    <row r="3798" spans="5:9">
      <c r="E3798" s="35">
        <v>47433</v>
      </c>
      <c r="F3798" s="35"/>
      <c r="G3798" s="36"/>
      <c r="H3798" s="36"/>
      <c r="I3798" s="36"/>
    </row>
    <row r="3799" spans="5:9">
      <c r="E3799" s="35">
        <v>47434</v>
      </c>
      <c r="F3799" s="35"/>
      <c r="G3799" s="36"/>
      <c r="H3799" s="36"/>
      <c r="I3799" s="36"/>
    </row>
    <row r="3800" spans="5:9">
      <c r="E3800" s="35">
        <v>47435</v>
      </c>
      <c r="F3800" s="35"/>
      <c r="G3800" s="36"/>
      <c r="H3800" s="36"/>
      <c r="I3800" s="36"/>
    </row>
    <row r="3801" spans="5:9">
      <c r="E3801" s="35">
        <v>47436</v>
      </c>
      <c r="F3801" s="35"/>
      <c r="G3801" s="36"/>
      <c r="H3801" s="36"/>
      <c r="I3801" s="36"/>
    </row>
    <row r="3802" spans="5:9">
      <c r="E3802" s="35">
        <v>47437</v>
      </c>
      <c r="F3802" s="35"/>
      <c r="G3802" s="36"/>
      <c r="H3802" s="36"/>
      <c r="I3802" s="36"/>
    </row>
    <row r="3803" spans="5:9">
      <c r="E3803" s="35">
        <v>47438</v>
      </c>
      <c r="F3803" s="35"/>
      <c r="G3803" s="36"/>
      <c r="H3803" s="36"/>
      <c r="I3803" s="36"/>
    </row>
    <row r="3804" spans="5:9">
      <c r="E3804" s="35">
        <v>47439</v>
      </c>
      <c r="F3804" s="35"/>
      <c r="G3804" s="36"/>
      <c r="H3804" s="36"/>
      <c r="I3804" s="36"/>
    </row>
    <row r="3805" spans="5:9">
      <c r="E3805" s="35">
        <v>47440</v>
      </c>
      <c r="F3805" s="35"/>
      <c r="G3805" s="36"/>
      <c r="H3805" s="36"/>
      <c r="I3805" s="36"/>
    </row>
    <row r="3806" spans="5:9">
      <c r="E3806" s="35">
        <v>47441</v>
      </c>
      <c r="F3806" s="35"/>
      <c r="G3806" s="36"/>
      <c r="H3806" s="36"/>
      <c r="I3806" s="36"/>
    </row>
    <row r="3807" spans="5:9">
      <c r="E3807" s="35">
        <v>47442</v>
      </c>
      <c r="F3807" s="35"/>
      <c r="G3807" s="36"/>
      <c r="H3807" s="36"/>
      <c r="I3807" s="36"/>
    </row>
    <row r="3808" spans="5:9">
      <c r="E3808" s="35">
        <v>47443</v>
      </c>
      <c r="F3808" s="35"/>
      <c r="G3808" s="36"/>
      <c r="H3808" s="36"/>
      <c r="I3808" s="36"/>
    </row>
    <row r="3809" spans="5:9">
      <c r="E3809" s="35">
        <v>47444</v>
      </c>
      <c r="F3809" s="35"/>
      <c r="G3809" s="36"/>
      <c r="H3809" s="36"/>
      <c r="I3809" s="36"/>
    </row>
    <row r="3810" spans="5:9">
      <c r="E3810" s="35">
        <v>47445</v>
      </c>
      <c r="F3810" s="35"/>
      <c r="G3810" s="36"/>
      <c r="H3810" s="36"/>
      <c r="I3810" s="36"/>
    </row>
    <row r="3811" spans="5:9">
      <c r="E3811" s="35">
        <v>47446</v>
      </c>
      <c r="F3811" s="35"/>
      <c r="G3811" s="36"/>
      <c r="H3811" s="36"/>
      <c r="I3811" s="36"/>
    </row>
    <row r="3812" spans="5:9">
      <c r="E3812" s="35">
        <v>47447</v>
      </c>
      <c r="F3812" s="35"/>
      <c r="G3812" s="36"/>
      <c r="H3812" s="36"/>
      <c r="I3812" s="36"/>
    </row>
    <row r="3813" spans="5:9">
      <c r="E3813" s="35">
        <v>47448</v>
      </c>
      <c r="F3813" s="35"/>
      <c r="G3813" s="36"/>
      <c r="H3813" s="36"/>
      <c r="I3813" s="36"/>
    </row>
    <row r="3814" spans="5:9">
      <c r="E3814" s="35">
        <v>47449</v>
      </c>
      <c r="F3814" s="35"/>
      <c r="G3814" s="36"/>
      <c r="H3814" s="36"/>
      <c r="I3814" s="36"/>
    </row>
    <row r="3815" spans="5:9">
      <c r="E3815" s="35">
        <v>47450</v>
      </c>
      <c r="F3815" s="35"/>
      <c r="G3815" s="36"/>
      <c r="H3815" s="36"/>
      <c r="I3815" s="36"/>
    </row>
    <row r="3816" spans="5:9">
      <c r="E3816" s="35">
        <v>47451</v>
      </c>
      <c r="F3816" s="35"/>
      <c r="G3816" s="36"/>
      <c r="H3816" s="36"/>
      <c r="I3816" s="36"/>
    </row>
    <row r="3817" spans="5:9">
      <c r="E3817" s="35">
        <v>47452</v>
      </c>
      <c r="F3817" s="35"/>
      <c r="G3817" s="36"/>
      <c r="H3817" s="36"/>
      <c r="I3817" s="36"/>
    </row>
    <row r="3818" spans="5:9">
      <c r="E3818" s="35">
        <v>47453</v>
      </c>
      <c r="F3818" s="35"/>
      <c r="G3818" s="36"/>
      <c r="H3818" s="36"/>
      <c r="I3818" s="36"/>
    </row>
    <row r="3819" spans="5:9">
      <c r="E3819" s="35">
        <v>47454</v>
      </c>
      <c r="F3819" s="35"/>
      <c r="G3819" s="36"/>
      <c r="H3819" s="36"/>
      <c r="I3819" s="36"/>
    </row>
    <row r="3820" spans="5:9">
      <c r="E3820" s="35">
        <v>47455</v>
      </c>
      <c r="F3820" s="35"/>
      <c r="G3820" s="36"/>
      <c r="H3820" s="36"/>
      <c r="I3820" s="36"/>
    </row>
    <row r="3821" spans="5:9">
      <c r="E3821" s="35">
        <v>47456</v>
      </c>
      <c r="F3821" s="35"/>
      <c r="G3821" s="36"/>
      <c r="H3821" s="36"/>
      <c r="I3821" s="36"/>
    </row>
    <row r="3822" spans="5:9">
      <c r="E3822" s="35">
        <v>47457</v>
      </c>
      <c r="F3822" s="35"/>
      <c r="G3822" s="36"/>
      <c r="H3822" s="36"/>
      <c r="I3822" s="36"/>
    </row>
    <row r="3823" spans="5:9">
      <c r="E3823" s="35">
        <v>47458</v>
      </c>
      <c r="F3823" s="35"/>
      <c r="G3823" s="36"/>
      <c r="H3823" s="36"/>
      <c r="I3823" s="36"/>
    </row>
    <row r="3824" spans="5:9">
      <c r="E3824" s="35">
        <v>47459</v>
      </c>
      <c r="F3824" s="35"/>
      <c r="G3824" s="36"/>
      <c r="H3824" s="36"/>
      <c r="I3824" s="36"/>
    </row>
    <row r="3825" spans="5:9">
      <c r="E3825" s="35">
        <v>47460</v>
      </c>
      <c r="F3825" s="35"/>
      <c r="G3825" s="36"/>
      <c r="H3825" s="36"/>
      <c r="I3825" s="36"/>
    </row>
    <row r="3826" spans="5:9">
      <c r="E3826" s="35">
        <v>47461</v>
      </c>
      <c r="F3826" s="35"/>
      <c r="G3826" s="36"/>
      <c r="H3826" s="36"/>
      <c r="I3826" s="36"/>
    </row>
    <row r="3827" spans="5:9">
      <c r="E3827" s="35">
        <v>47462</v>
      </c>
      <c r="F3827" s="35"/>
      <c r="G3827" s="36"/>
      <c r="H3827" s="36"/>
      <c r="I3827" s="36"/>
    </row>
    <row r="3828" spans="5:9">
      <c r="E3828" s="35">
        <v>47463</v>
      </c>
      <c r="F3828" s="35"/>
      <c r="G3828" s="36"/>
      <c r="H3828" s="36"/>
      <c r="I3828" s="36"/>
    </row>
    <row r="3829" spans="5:9">
      <c r="E3829" s="35">
        <v>47464</v>
      </c>
      <c r="F3829" s="35"/>
      <c r="G3829" s="36"/>
      <c r="H3829" s="36"/>
      <c r="I3829" s="36"/>
    </row>
    <row r="3830" spans="5:9">
      <c r="E3830" s="35">
        <v>47465</v>
      </c>
      <c r="F3830" s="35"/>
      <c r="G3830" s="36"/>
      <c r="H3830" s="36"/>
      <c r="I3830" s="36"/>
    </row>
    <row r="3831" spans="5:9">
      <c r="E3831" s="35">
        <v>47466</v>
      </c>
      <c r="F3831" s="35"/>
      <c r="G3831" s="36"/>
      <c r="H3831" s="36"/>
      <c r="I3831" s="36"/>
    </row>
    <row r="3832" spans="5:9">
      <c r="E3832" s="35">
        <v>47467</v>
      </c>
      <c r="F3832" s="35"/>
      <c r="G3832" s="36"/>
      <c r="H3832" s="36"/>
      <c r="I3832" s="36"/>
    </row>
    <row r="3833" spans="5:9">
      <c r="E3833" s="35">
        <v>47468</v>
      </c>
      <c r="F3833" s="35"/>
      <c r="G3833" s="36"/>
      <c r="H3833" s="36"/>
      <c r="I3833" s="36"/>
    </row>
    <row r="3834" spans="5:9">
      <c r="E3834" s="35">
        <v>47469</v>
      </c>
      <c r="F3834" s="35"/>
      <c r="G3834" s="36"/>
      <c r="H3834" s="36"/>
      <c r="I3834" s="36"/>
    </row>
    <row r="3835" spans="5:9">
      <c r="E3835" s="35">
        <v>47470</v>
      </c>
      <c r="F3835" s="35"/>
      <c r="G3835" s="36"/>
      <c r="H3835" s="36"/>
      <c r="I3835" s="36"/>
    </row>
    <row r="3836" spans="5:9">
      <c r="E3836" s="35">
        <v>47471</v>
      </c>
      <c r="F3836" s="35"/>
      <c r="G3836" s="36"/>
      <c r="H3836" s="36"/>
      <c r="I3836" s="36"/>
    </row>
    <row r="3837" spans="5:9">
      <c r="E3837" s="35">
        <v>47472</v>
      </c>
      <c r="F3837" s="35"/>
      <c r="G3837" s="36"/>
      <c r="H3837" s="36"/>
      <c r="I3837" s="36"/>
    </row>
    <row r="3838" spans="5:9">
      <c r="E3838" s="35">
        <v>47473</v>
      </c>
      <c r="F3838" s="35"/>
      <c r="G3838" s="36"/>
      <c r="H3838" s="36"/>
      <c r="I3838" s="36"/>
    </row>
    <row r="3839" spans="5:9">
      <c r="E3839" s="35">
        <v>47474</v>
      </c>
      <c r="F3839" s="35"/>
      <c r="G3839" s="36"/>
      <c r="H3839" s="36"/>
      <c r="I3839" s="36"/>
    </row>
    <row r="3840" spans="5:9">
      <c r="E3840" s="35">
        <v>47475</v>
      </c>
      <c r="F3840" s="35"/>
      <c r="G3840" s="36"/>
      <c r="H3840" s="36"/>
      <c r="I3840" s="36"/>
    </row>
    <row r="3841" spans="5:9">
      <c r="E3841" s="35">
        <v>47476</v>
      </c>
      <c r="F3841" s="35"/>
      <c r="G3841" s="36"/>
      <c r="H3841" s="36"/>
      <c r="I3841" s="36"/>
    </row>
    <row r="3842" spans="5:9">
      <c r="E3842" s="35">
        <v>47477</v>
      </c>
      <c r="F3842" s="35"/>
      <c r="G3842" s="36"/>
      <c r="H3842" s="36"/>
      <c r="I3842" s="36"/>
    </row>
    <row r="3843" spans="5:9">
      <c r="E3843" s="35">
        <v>47478</v>
      </c>
      <c r="F3843" s="35"/>
      <c r="G3843" s="36"/>
      <c r="H3843" s="36"/>
      <c r="I3843" s="36"/>
    </row>
    <row r="3844" spans="5:9">
      <c r="E3844" s="35">
        <v>47479</v>
      </c>
      <c r="F3844" s="35"/>
      <c r="G3844" s="36"/>
      <c r="H3844" s="36"/>
      <c r="I3844" s="36"/>
    </row>
    <row r="3845" spans="5:9">
      <c r="E3845" s="35">
        <v>47480</v>
      </c>
      <c r="F3845" s="35"/>
      <c r="G3845" s="36"/>
      <c r="H3845" s="36"/>
      <c r="I3845" s="36"/>
    </row>
    <row r="3846" spans="5:9">
      <c r="E3846" s="35">
        <v>47481</v>
      </c>
      <c r="F3846" s="35"/>
      <c r="G3846" s="36"/>
      <c r="H3846" s="36"/>
      <c r="I3846" s="36"/>
    </row>
    <row r="3847" spans="5:9">
      <c r="E3847" s="35">
        <v>47482</v>
      </c>
      <c r="F3847" s="35"/>
      <c r="G3847" s="36"/>
      <c r="H3847" s="36"/>
      <c r="I3847" s="36"/>
    </row>
    <row r="3848" spans="5:9">
      <c r="E3848" s="35">
        <v>47483</v>
      </c>
      <c r="F3848" s="35"/>
      <c r="G3848" s="36"/>
      <c r="H3848" s="36"/>
      <c r="I3848" s="36"/>
    </row>
    <row r="3849" spans="5:9">
      <c r="E3849" s="35">
        <v>47484</v>
      </c>
      <c r="F3849" s="35"/>
      <c r="G3849" s="36"/>
      <c r="H3849" s="36"/>
      <c r="I3849" s="36"/>
    </row>
    <row r="3850" spans="5:9">
      <c r="E3850" s="35">
        <v>47485</v>
      </c>
      <c r="F3850" s="35"/>
      <c r="G3850" s="36"/>
      <c r="H3850" s="36"/>
      <c r="I3850" s="36"/>
    </row>
    <row r="3851" spans="5:9">
      <c r="E3851" s="35">
        <v>47486</v>
      </c>
      <c r="F3851" s="35"/>
      <c r="G3851" s="36"/>
      <c r="H3851" s="36"/>
      <c r="I3851" s="36"/>
    </row>
    <row r="3852" spans="5:9">
      <c r="E3852" s="35">
        <v>47487</v>
      </c>
      <c r="F3852" s="35"/>
      <c r="G3852" s="36"/>
      <c r="H3852" s="36"/>
      <c r="I3852" s="36"/>
    </row>
    <row r="3853" spans="5:9">
      <c r="E3853" s="35">
        <v>47488</v>
      </c>
      <c r="F3853" s="35"/>
      <c r="G3853" s="36"/>
      <c r="H3853" s="36"/>
      <c r="I3853" s="36"/>
    </row>
    <row r="3854" spans="5:9">
      <c r="E3854" s="35">
        <v>47489</v>
      </c>
      <c r="F3854" s="35"/>
      <c r="G3854" s="36"/>
      <c r="H3854" s="36"/>
      <c r="I3854" s="36"/>
    </row>
    <row r="3855" spans="5:9">
      <c r="E3855" s="35">
        <v>47490</v>
      </c>
      <c r="F3855" s="35"/>
      <c r="G3855" s="36"/>
      <c r="H3855" s="36"/>
      <c r="I3855" s="36"/>
    </row>
    <row r="3856" spans="5:9">
      <c r="E3856" s="35">
        <v>47491</v>
      </c>
      <c r="F3856" s="35"/>
      <c r="G3856" s="36"/>
      <c r="H3856" s="36"/>
      <c r="I3856" s="36"/>
    </row>
    <row r="3857" spans="5:9">
      <c r="E3857" s="35">
        <v>47492</v>
      </c>
      <c r="F3857" s="35"/>
      <c r="G3857" s="36"/>
      <c r="H3857" s="36"/>
      <c r="I3857" s="36"/>
    </row>
    <row r="3858" spans="5:9">
      <c r="E3858" s="35">
        <v>47493</v>
      </c>
      <c r="F3858" s="35"/>
      <c r="G3858" s="36"/>
      <c r="H3858" s="36"/>
      <c r="I3858" s="36"/>
    </row>
    <row r="3859" spans="5:9">
      <c r="E3859" s="35">
        <v>47494</v>
      </c>
      <c r="F3859" s="35"/>
      <c r="G3859" s="36"/>
      <c r="H3859" s="36"/>
      <c r="I3859" s="36"/>
    </row>
    <row r="3860" spans="5:9">
      <c r="E3860" s="35">
        <v>47495</v>
      </c>
      <c r="F3860" s="35"/>
      <c r="G3860" s="36"/>
      <c r="H3860" s="36"/>
      <c r="I3860" s="36"/>
    </row>
    <row r="3861" spans="5:9">
      <c r="E3861" s="35">
        <v>47496</v>
      </c>
      <c r="F3861" s="35"/>
      <c r="G3861" s="36"/>
      <c r="H3861" s="36"/>
      <c r="I3861" s="36"/>
    </row>
    <row r="3862" spans="5:9">
      <c r="E3862" s="35">
        <v>47497</v>
      </c>
      <c r="F3862" s="35"/>
      <c r="G3862" s="36"/>
      <c r="H3862" s="36"/>
      <c r="I3862" s="36"/>
    </row>
    <row r="3863" spans="5:9">
      <c r="E3863" s="35">
        <v>47498</v>
      </c>
      <c r="F3863" s="35"/>
      <c r="G3863" s="36"/>
      <c r="H3863" s="36"/>
      <c r="I3863" s="36"/>
    </row>
    <row r="3864" spans="5:9">
      <c r="E3864" s="35">
        <v>47499</v>
      </c>
      <c r="F3864" s="35"/>
      <c r="G3864" s="36"/>
      <c r="H3864" s="36"/>
      <c r="I3864" s="36"/>
    </row>
    <row r="3865" spans="5:9">
      <c r="E3865" s="35">
        <v>47500</v>
      </c>
      <c r="F3865" s="35"/>
      <c r="G3865" s="36"/>
      <c r="H3865" s="36"/>
      <c r="I3865" s="36"/>
    </row>
    <row r="3866" spans="5:9">
      <c r="E3866" s="35">
        <v>47501</v>
      </c>
      <c r="F3866" s="35"/>
      <c r="G3866" s="36"/>
      <c r="H3866" s="36"/>
      <c r="I3866" s="36"/>
    </row>
    <row r="3867" spans="5:9">
      <c r="E3867" s="35">
        <v>47502</v>
      </c>
      <c r="F3867" s="35"/>
      <c r="G3867" s="36"/>
      <c r="H3867" s="36"/>
      <c r="I3867" s="36"/>
    </row>
    <row r="3868" spans="5:9">
      <c r="E3868" s="35">
        <v>47503</v>
      </c>
      <c r="F3868" s="35"/>
      <c r="G3868" s="36"/>
      <c r="H3868" s="36"/>
      <c r="I3868" s="36"/>
    </row>
    <row r="3869" spans="5:9">
      <c r="E3869" s="35">
        <v>47504</v>
      </c>
      <c r="F3869" s="35"/>
      <c r="G3869" s="36"/>
      <c r="H3869" s="36"/>
      <c r="I3869" s="36"/>
    </row>
    <row r="3870" spans="5:9">
      <c r="E3870" s="35">
        <v>47505</v>
      </c>
      <c r="F3870" s="35"/>
      <c r="G3870" s="36"/>
      <c r="H3870" s="36"/>
      <c r="I3870" s="36"/>
    </row>
    <row r="3871" spans="5:9">
      <c r="E3871" s="35">
        <v>47506</v>
      </c>
      <c r="F3871" s="35"/>
      <c r="G3871" s="36"/>
      <c r="H3871" s="36"/>
      <c r="I3871" s="36"/>
    </row>
    <row r="3872" spans="5:9">
      <c r="E3872" s="35">
        <v>47507</v>
      </c>
      <c r="F3872" s="35"/>
      <c r="G3872" s="36"/>
      <c r="H3872" s="36"/>
      <c r="I3872" s="36"/>
    </row>
    <row r="3873" spans="5:9">
      <c r="E3873" s="35">
        <v>47508</v>
      </c>
      <c r="F3873" s="35"/>
      <c r="G3873" s="36"/>
      <c r="H3873" s="36"/>
      <c r="I3873" s="36"/>
    </row>
    <row r="3874" spans="5:9">
      <c r="E3874" s="35">
        <v>47509</v>
      </c>
      <c r="F3874" s="35"/>
      <c r="G3874" s="36"/>
      <c r="H3874" s="36"/>
      <c r="I3874" s="36"/>
    </row>
    <row r="3875" spans="5:9">
      <c r="E3875" s="35">
        <v>47510</v>
      </c>
      <c r="F3875" s="35"/>
      <c r="G3875" s="36"/>
      <c r="H3875" s="36"/>
      <c r="I3875" s="36"/>
    </row>
    <row r="3876" spans="5:9">
      <c r="E3876" s="35">
        <v>47511</v>
      </c>
      <c r="F3876" s="35"/>
      <c r="G3876" s="36"/>
      <c r="H3876" s="36"/>
      <c r="I3876" s="36"/>
    </row>
    <row r="3877" spans="5:9">
      <c r="E3877" s="35">
        <v>47512</v>
      </c>
      <c r="F3877" s="35"/>
      <c r="G3877" s="36"/>
      <c r="H3877" s="36"/>
      <c r="I3877" s="36"/>
    </row>
    <row r="3878" spans="5:9">
      <c r="E3878" s="35">
        <v>47513</v>
      </c>
      <c r="F3878" s="35"/>
      <c r="G3878" s="36"/>
      <c r="H3878" s="36"/>
      <c r="I3878" s="36"/>
    </row>
    <row r="3879" spans="5:9">
      <c r="E3879" s="35">
        <v>47514</v>
      </c>
      <c r="F3879" s="35"/>
      <c r="G3879" s="36"/>
      <c r="H3879" s="36"/>
      <c r="I3879" s="36"/>
    </row>
    <row r="3880" spans="5:9">
      <c r="E3880" s="35">
        <v>47515</v>
      </c>
      <c r="F3880" s="35"/>
      <c r="G3880" s="36"/>
      <c r="H3880" s="36"/>
      <c r="I3880" s="36"/>
    </row>
    <row r="3881" spans="5:9">
      <c r="E3881" s="35">
        <v>47516</v>
      </c>
      <c r="F3881" s="35"/>
      <c r="G3881" s="36"/>
      <c r="H3881" s="36"/>
      <c r="I3881" s="36"/>
    </row>
    <row r="3882" spans="5:9">
      <c r="E3882" s="35">
        <v>47517</v>
      </c>
      <c r="F3882" s="35"/>
      <c r="G3882" s="36"/>
      <c r="H3882" s="36"/>
      <c r="I3882" s="36"/>
    </row>
    <row r="3883" spans="5:9">
      <c r="E3883" s="35">
        <v>47518</v>
      </c>
      <c r="F3883" s="35"/>
      <c r="G3883" s="36"/>
      <c r="H3883" s="36"/>
      <c r="I3883" s="36"/>
    </row>
    <row r="3884" spans="5:9">
      <c r="E3884" s="35">
        <v>47519</v>
      </c>
      <c r="F3884" s="35"/>
      <c r="G3884" s="36"/>
      <c r="H3884" s="36"/>
      <c r="I3884" s="36"/>
    </row>
    <row r="3885" spans="5:9">
      <c r="E3885" s="35">
        <v>47520</v>
      </c>
      <c r="F3885" s="35"/>
      <c r="G3885" s="36"/>
      <c r="H3885" s="36"/>
      <c r="I3885" s="36"/>
    </row>
    <row r="3886" spans="5:9">
      <c r="E3886" s="35">
        <v>47521</v>
      </c>
      <c r="F3886" s="35"/>
      <c r="G3886" s="36"/>
      <c r="H3886" s="36"/>
      <c r="I3886" s="36"/>
    </row>
    <row r="3887" spans="5:9">
      <c r="E3887" s="35">
        <v>47522</v>
      </c>
      <c r="F3887" s="35"/>
      <c r="G3887" s="36"/>
      <c r="H3887" s="36"/>
      <c r="I3887" s="36"/>
    </row>
    <row r="3888" spans="5:9">
      <c r="E3888" s="35">
        <v>47523</v>
      </c>
      <c r="F3888" s="35"/>
      <c r="G3888" s="36"/>
      <c r="H3888" s="36"/>
      <c r="I3888" s="36"/>
    </row>
    <row r="3889" spans="5:9">
      <c r="E3889" s="35">
        <v>47524</v>
      </c>
      <c r="F3889" s="35"/>
      <c r="G3889" s="36"/>
      <c r="H3889" s="36"/>
      <c r="I3889" s="36"/>
    </row>
    <row r="3890" spans="5:9">
      <c r="E3890" s="35">
        <v>47525</v>
      </c>
      <c r="F3890" s="35"/>
      <c r="G3890" s="36"/>
      <c r="H3890" s="36"/>
      <c r="I3890" s="36"/>
    </row>
    <row r="3891" spans="5:9">
      <c r="E3891" s="35">
        <v>47526</v>
      </c>
      <c r="F3891" s="35"/>
      <c r="G3891" s="36"/>
      <c r="H3891" s="36"/>
      <c r="I3891" s="36"/>
    </row>
    <row r="3892" spans="5:9">
      <c r="E3892" s="35">
        <v>47527</v>
      </c>
      <c r="F3892" s="35"/>
      <c r="G3892" s="36"/>
      <c r="H3892" s="36"/>
      <c r="I3892" s="36"/>
    </row>
    <row r="3893" spans="5:9">
      <c r="E3893" s="35">
        <v>47528</v>
      </c>
      <c r="F3893" s="35"/>
      <c r="G3893" s="36"/>
      <c r="H3893" s="36"/>
      <c r="I3893" s="36"/>
    </row>
    <row r="3894" spans="5:9">
      <c r="E3894" s="35">
        <v>47529</v>
      </c>
      <c r="F3894" s="35"/>
      <c r="G3894" s="36"/>
      <c r="H3894" s="36"/>
      <c r="I3894" s="36"/>
    </row>
    <row r="3895" spans="5:9">
      <c r="E3895" s="35">
        <v>47530</v>
      </c>
      <c r="F3895" s="35"/>
      <c r="G3895" s="36"/>
      <c r="H3895" s="36"/>
      <c r="I3895" s="36"/>
    </row>
    <row r="3896" spans="5:9">
      <c r="E3896" s="35">
        <v>47531</v>
      </c>
      <c r="F3896" s="35"/>
      <c r="G3896" s="36"/>
      <c r="H3896" s="36"/>
      <c r="I3896" s="36"/>
    </row>
    <row r="3897" spans="5:9">
      <c r="E3897" s="35">
        <v>47532</v>
      </c>
      <c r="F3897" s="35"/>
      <c r="G3897" s="36"/>
      <c r="H3897" s="36"/>
      <c r="I3897" s="36"/>
    </row>
    <row r="3898" spans="5:9">
      <c r="E3898" s="35">
        <v>47533</v>
      </c>
      <c r="F3898" s="35"/>
      <c r="G3898" s="36"/>
      <c r="H3898" s="36"/>
      <c r="I3898" s="36"/>
    </row>
    <row r="3899" spans="5:9">
      <c r="E3899" s="35">
        <v>47534</v>
      </c>
      <c r="F3899" s="35"/>
      <c r="G3899" s="36"/>
      <c r="H3899" s="36"/>
      <c r="I3899" s="36"/>
    </row>
    <row r="3900" spans="5:9">
      <c r="E3900" s="35">
        <v>47535</v>
      </c>
      <c r="F3900" s="35"/>
      <c r="G3900" s="36"/>
      <c r="H3900" s="36"/>
      <c r="I3900" s="36"/>
    </row>
    <row r="3901" spans="5:9">
      <c r="E3901" s="35">
        <v>47536</v>
      </c>
      <c r="F3901" s="35"/>
      <c r="G3901" s="36"/>
      <c r="H3901" s="36"/>
      <c r="I3901" s="36"/>
    </row>
    <row r="3902" spans="5:9">
      <c r="E3902" s="35">
        <v>47537</v>
      </c>
      <c r="F3902" s="35"/>
      <c r="G3902" s="36"/>
      <c r="H3902" s="36"/>
      <c r="I3902" s="36"/>
    </row>
    <row r="3903" spans="5:9">
      <c r="E3903" s="35">
        <v>47538</v>
      </c>
      <c r="F3903" s="35"/>
      <c r="G3903" s="36"/>
      <c r="H3903" s="36"/>
      <c r="I3903" s="36"/>
    </row>
    <row r="3904" spans="5:9">
      <c r="E3904" s="35">
        <v>47539</v>
      </c>
      <c r="F3904" s="35"/>
      <c r="G3904" s="36"/>
      <c r="H3904" s="36"/>
      <c r="I3904" s="36"/>
    </row>
    <row r="3905" spans="5:9">
      <c r="E3905" s="35">
        <v>47540</v>
      </c>
      <c r="F3905" s="35"/>
      <c r="G3905" s="36"/>
      <c r="H3905" s="36"/>
      <c r="I3905" s="36"/>
    </row>
    <row r="3906" spans="5:9">
      <c r="E3906" s="35">
        <v>47541</v>
      </c>
      <c r="F3906" s="35"/>
      <c r="G3906" s="36"/>
      <c r="H3906" s="36"/>
      <c r="I3906" s="36"/>
    </row>
    <row r="3907" spans="5:9">
      <c r="E3907" s="35">
        <v>47542</v>
      </c>
      <c r="F3907" s="35"/>
      <c r="G3907" s="36"/>
      <c r="H3907" s="36"/>
      <c r="I3907" s="36"/>
    </row>
    <row r="3908" spans="5:9">
      <c r="E3908" s="35">
        <v>47543</v>
      </c>
      <c r="F3908" s="35"/>
      <c r="G3908" s="36"/>
      <c r="H3908" s="36"/>
      <c r="I3908" s="36"/>
    </row>
    <row r="3909" spans="5:9">
      <c r="E3909" s="35">
        <v>47544</v>
      </c>
      <c r="F3909" s="35"/>
      <c r="G3909" s="36"/>
      <c r="H3909" s="36"/>
      <c r="I3909" s="36"/>
    </row>
    <row r="3910" spans="5:9">
      <c r="E3910" s="35">
        <v>47545</v>
      </c>
      <c r="F3910" s="35"/>
      <c r="G3910" s="36"/>
      <c r="H3910" s="36"/>
      <c r="I3910" s="36"/>
    </row>
    <row r="3911" spans="5:9">
      <c r="E3911" s="35">
        <v>47546</v>
      </c>
      <c r="F3911" s="35"/>
      <c r="G3911" s="36"/>
      <c r="H3911" s="36"/>
      <c r="I3911" s="36"/>
    </row>
    <row r="3912" spans="5:9">
      <c r="E3912" s="35">
        <v>47547</v>
      </c>
      <c r="F3912" s="35"/>
      <c r="G3912" s="36"/>
      <c r="H3912" s="36"/>
      <c r="I3912" s="36"/>
    </row>
    <row r="3913" spans="5:9">
      <c r="E3913" s="35">
        <v>47548</v>
      </c>
      <c r="F3913" s="35"/>
      <c r="G3913" s="36"/>
      <c r="H3913" s="36"/>
      <c r="I3913" s="36"/>
    </row>
    <row r="3914" spans="5:9">
      <c r="E3914" s="35">
        <v>47549</v>
      </c>
      <c r="F3914" s="35"/>
      <c r="G3914" s="36"/>
      <c r="H3914" s="36"/>
      <c r="I3914" s="36"/>
    </row>
    <row r="3915" spans="5:9">
      <c r="E3915" s="35">
        <v>47550</v>
      </c>
      <c r="F3915" s="35"/>
      <c r="G3915" s="36"/>
      <c r="H3915" s="36"/>
      <c r="I3915" s="36"/>
    </row>
    <row r="3916" spans="5:9">
      <c r="E3916" s="35">
        <v>47551</v>
      </c>
      <c r="F3916" s="35"/>
      <c r="G3916" s="36"/>
      <c r="H3916" s="36"/>
      <c r="I3916" s="36"/>
    </row>
    <row r="3917" spans="5:9">
      <c r="E3917" s="35">
        <v>47552</v>
      </c>
      <c r="F3917" s="35"/>
      <c r="G3917" s="36"/>
      <c r="H3917" s="36"/>
      <c r="I3917" s="36"/>
    </row>
    <row r="3918" spans="5:9">
      <c r="E3918" s="35">
        <v>47553</v>
      </c>
      <c r="F3918" s="35"/>
      <c r="G3918" s="36"/>
      <c r="H3918" s="36"/>
      <c r="I3918" s="36"/>
    </row>
    <row r="3919" spans="5:9">
      <c r="E3919" s="35">
        <v>47554</v>
      </c>
      <c r="F3919" s="35"/>
      <c r="G3919" s="36"/>
      <c r="H3919" s="36"/>
      <c r="I3919" s="36"/>
    </row>
    <row r="3920" spans="5:9">
      <c r="E3920" s="35">
        <v>47555</v>
      </c>
      <c r="F3920" s="35"/>
      <c r="G3920" s="36"/>
      <c r="H3920" s="36"/>
      <c r="I3920" s="36"/>
    </row>
    <row r="3921" spans="5:9">
      <c r="E3921" s="35">
        <v>47556</v>
      </c>
      <c r="F3921" s="35"/>
      <c r="G3921" s="36"/>
      <c r="H3921" s="36"/>
      <c r="I3921" s="36"/>
    </row>
    <row r="3922" spans="5:9">
      <c r="E3922" s="35">
        <v>47557</v>
      </c>
      <c r="F3922" s="35"/>
      <c r="G3922" s="36"/>
      <c r="H3922" s="36"/>
      <c r="I3922" s="36"/>
    </row>
    <row r="3923" spans="5:9">
      <c r="E3923" s="35">
        <v>47558</v>
      </c>
      <c r="F3923" s="35"/>
      <c r="G3923" s="36"/>
      <c r="H3923" s="36"/>
      <c r="I3923" s="36"/>
    </row>
    <row r="3924" spans="5:9">
      <c r="E3924" s="35">
        <v>47559</v>
      </c>
      <c r="F3924" s="35"/>
      <c r="G3924" s="36"/>
      <c r="H3924" s="36"/>
      <c r="I3924" s="36"/>
    </row>
    <row r="3925" spans="5:9">
      <c r="E3925" s="35">
        <v>47560</v>
      </c>
      <c r="F3925" s="35"/>
      <c r="G3925" s="36"/>
      <c r="H3925" s="36"/>
      <c r="I3925" s="36"/>
    </row>
    <row r="3926" spans="5:9">
      <c r="E3926" s="35">
        <v>47561</v>
      </c>
      <c r="F3926" s="35"/>
      <c r="G3926" s="36"/>
      <c r="H3926" s="36"/>
      <c r="I3926" s="36"/>
    </row>
    <row r="3927" spans="5:9">
      <c r="E3927" s="35">
        <v>47562</v>
      </c>
      <c r="F3927" s="35"/>
      <c r="G3927" s="36"/>
      <c r="H3927" s="36"/>
      <c r="I3927" s="36"/>
    </row>
    <row r="3928" spans="5:9">
      <c r="E3928" s="35">
        <v>47563</v>
      </c>
      <c r="F3928" s="35"/>
      <c r="G3928" s="36"/>
      <c r="H3928" s="36"/>
      <c r="I3928" s="36"/>
    </row>
    <row r="3929" spans="5:9">
      <c r="E3929" s="35">
        <v>47564</v>
      </c>
      <c r="F3929" s="35"/>
      <c r="G3929" s="36"/>
      <c r="H3929" s="36"/>
      <c r="I3929" s="36"/>
    </row>
    <row r="3930" spans="5:9">
      <c r="E3930" s="35">
        <v>47565</v>
      </c>
      <c r="F3930" s="35"/>
      <c r="G3930" s="36"/>
      <c r="H3930" s="36"/>
      <c r="I3930" s="36"/>
    </row>
    <row r="3931" spans="5:9">
      <c r="E3931" s="35">
        <v>47566</v>
      </c>
      <c r="F3931" s="35"/>
      <c r="G3931" s="36"/>
      <c r="H3931" s="36"/>
      <c r="I3931" s="36"/>
    </row>
    <row r="3932" spans="5:9">
      <c r="E3932" s="35">
        <v>47567</v>
      </c>
      <c r="F3932" s="35"/>
      <c r="G3932" s="36"/>
      <c r="H3932" s="36"/>
      <c r="I3932" s="36"/>
    </row>
    <row r="3933" spans="5:9">
      <c r="E3933" s="35">
        <v>47568</v>
      </c>
      <c r="F3933" s="35"/>
      <c r="G3933" s="36"/>
      <c r="H3933" s="36"/>
      <c r="I3933" s="36"/>
    </row>
    <row r="3934" spans="5:9">
      <c r="E3934" s="35">
        <v>47569</v>
      </c>
      <c r="F3934" s="35"/>
      <c r="G3934" s="36"/>
      <c r="H3934" s="36"/>
      <c r="I3934" s="36"/>
    </row>
    <row r="3935" spans="5:9">
      <c r="E3935" s="35">
        <v>47570</v>
      </c>
      <c r="F3935" s="35"/>
      <c r="G3935" s="36"/>
      <c r="H3935" s="36"/>
      <c r="I3935" s="36"/>
    </row>
    <row r="3936" spans="5:9">
      <c r="E3936" s="35">
        <v>47571</v>
      </c>
      <c r="F3936" s="35"/>
      <c r="G3936" s="36"/>
      <c r="H3936" s="36"/>
      <c r="I3936" s="36"/>
    </row>
    <row r="3937" spans="5:9">
      <c r="E3937" s="35">
        <v>47572</v>
      </c>
      <c r="F3937" s="35"/>
      <c r="G3937" s="36"/>
      <c r="H3937" s="36"/>
      <c r="I3937" s="36"/>
    </row>
    <row r="3938" spans="5:9">
      <c r="E3938" s="35">
        <v>47573</v>
      </c>
      <c r="F3938" s="35"/>
      <c r="G3938" s="36"/>
      <c r="H3938" s="36"/>
      <c r="I3938" s="36"/>
    </row>
    <row r="3939" spans="5:9">
      <c r="E3939" s="35">
        <v>47574</v>
      </c>
      <c r="F3939" s="35"/>
      <c r="G3939" s="36"/>
      <c r="H3939" s="36"/>
      <c r="I3939" s="36"/>
    </row>
    <row r="3940" spans="5:9">
      <c r="E3940" s="35">
        <v>47575</v>
      </c>
      <c r="F3940" s="35"/>
      <c r="G3940" s="36"/>
      <c r="H3940" s="36"/>
      <c r="I3940" s="36"/>
    </row>
    <row r="3941" spans="5:9">
      <c r="E3941" s="35">
        <v>47576</v>
      </c>
      <c r="F3941" s="35"/>
      <c r="G3941" s="36"/>
      <c r="H3941" s="36"/>
      <c r="I3941" s="36"/>
    </row>
    <row r="3942" spans="5:9">
      <c r="E3942" s="35">
        <v>47577</v>
      </c>
      <c r="F3942" s="35"/>
      <c r="G3942" s="36"/>
      <c r="H3942" s="36"/>
      <c r="I3942" s="36"/>
    </row>
    <row r="3943" spans="5:9">
      <c r="E3943" s="35">
        <v>47578</v>
      </c>
      <c r="F3943" s="35"/>
      <c r="G3943" s="36"/>
      <c r="H3943" s="36"/>
      <c r="I3943" s="36"/>
    </row>
    <row r="3944" spans="5:9">
      <c r="E3944" s="35">
        <v>47579</v>
      </c>
      <c r="F3944" s="35"/>
      <c r="G3944" s="36"/>
      <c r="H3944" s="36"/>
      <c r="I3944" s="36"/>
    </row>
    <row r="3945" spans="5:9">
      <c r="E3945" s="35">
        <v>47580</v>
      </c>
      <c r="F3945" s="35"/>
      <c r="G3945" s="36"/>
      <c r="H3945" s="36"/>
      <c r="I3945" s="36"/>
    </row>
    <row r="3946" spans="5:9">
      <c r="E3946" s="35">
        <v>47581</v>
      </c>
      <c r="F3946" s="35"/>
      <c r="G3946" s="36"/>
      <c r="H3946" s="36"/>
      <c r="I3946" s="36"/>
    </row>
    <row r="3947" spans="5:9">
      <c r="E3947" s="35">
        <v>47582</v>
      </c>
      <c r="F3947" s="35"/>
      <c r="G3947" s="36"/>
      <c r="H3947" s="36"/>
      <c r="I3947" s="36"/>
    </row>
    <row r="3948" spans="5:9">
      <c r="E3948" s="35">
        <v>47583</v>
      </c>
      <c r="F3948" s="35"/>
      <c r="G3948" s="36"/>
      <c r="H3948" s="36"/>
      <c r="I3948" s="36"/>
    </row>
    <row r="3949" spans="5:9">
      <c r="E3949" s="35">
        <v>47584</v>
      </c>
      <c r="F3949" s="35"/>
      <c r="G3949" s="36"/>
      <c r="H3949" s="36"/>
      <c r="I3949" s="36"/>
    </row>
    <row r="3950" spans="5:9">
      <c r="E3950" s="35">
        <v>47585</v>
      </c>
      <c r="F3950" s="35"/>
      <c r="G3950" s="36"/>
      <c r="H3950" s="36"/>
      <c r="I3950" s="36"/>
    </row>
    <row r="3951" spans="5:9">
      <c r="E3951" s="35">
        <v>47586</v>
      </c>
      <c r="F3951" s="35"/>
      <c r="G3951" s="36"/>
      <c r="H3951" s="36"/>
      <c r="I3951" s="36"/>
    </row>
    <row r="3952" spans="5:9">
      <c r="E3952" s="35">
        <v>47587</v>
      </c>
      <c r="F3952" s="35"/>
      <c r="G3952" s="36"/>
      <c r="H3952" s="36"/>
      <c r="I3952" s="36"/>
    </row>
    <row r="3953" spans="5:9">
      <c r="E3953" s="35">
        <v>47588</v>
      </c>
      <c r="F3953" s="35"/>
      <c r="G3953" s="36"/>
      <c r="H3953" s="36"/>
      <c r="I3953" s="36"/>
    </row>
    <row r="3954" spans="5:9">
      <c r="E3954" s="35">
        <v>47589</v>
      </c>
      <c r="F3954" s="35"/>
      <c r="G3954" s="36"/>
      <c r="H3954" s="36"/>
      <c r="I3954" s="36"/>
    </row>
    <row r="3955" spans="5:9">
      <c r="E3955" s="35">
        <v>47590</v>
      </c>
      <c r="F3955" s="35"/>
      <c r="G3955" s="36"/>
      <c r="H3955" s="36"/>
      <c r="I3955" s="36"/>
    </row>
    <row r="3956" spans="5:9">
      <c r="E3956" s="35">
        <v>47591</v>
      </c>
      <c r="F3956" s="35"/>
      <c r="G3956" s="36"/>
      <c r="H3956" s="36"/>
      <c r="I3956" s="36"/>
    </row>
    <row r="3957" spans="5:9">
      <c r="E3957" s="35">
        <v>47592</v>
      </c>
      <c r="F3957" s="35"/>
      <c r="G3957" s="36"/>
      <c r="H3957" s="36"/>
      <c r="I3957" s="36"/>
    </row>
    <row r="3958" spans="5:9">
      <c r="E3958" s="35">
        <v>47593</v>
      </c>
      <c r="F3958" s="35"/>
      <c r="G3958" s="36"/>
      <c r="H3958" s="36"/>
      <c r="I3958" s="36"/>
    </row>
    <row r="3959" spans="5:9">
      <c r="E3959" s="35">
        <v>47594</v>
      </c>
      <c r="F3959" s="35"/>
      <c r="G3959" s="36"/>
      <c r="H3959" s="36"/>
      <c r="I3959" s="36"/>
    </row>
    <row r="3960" spans="5:9">
      <c r="E3960" s="35">
        <v>47595</v>
      </c>
      <c r="F3960" s="35"/>
      <c r="G3960" s="36"/>
      <c r="H3960" s="36"/>
      <c r="I3960" s="36"/>
    </row>
    <row r="3961" spans="5:9">
      <c r="E3961" s="35">
        <v>47596</v>
      </c>
      <c r="F3961" s="35"/>
      <c r="G3961" s="36"/>
      <c r="H3961" s="36"/>
      <c r="I3961" s="36"/>
    </row>
    <row r="3962" spans="5:9">
      <c r="E3962" s="35">
        <v>47597</v>
      </c>
      <c r="F3962" s="35"/>
      <c r="G3962" s="36"/>
      <c r="H3962" s="36"/>
      <c r="I3962" s="36"/>
    </row>
    <row r="3963" spans="5:9">
      <c r="E3963" s="35">
        <v>47598</v>
      </c>
      <c r="F3963" s="35"/>
      <c r="G3963" s="36"/>
      <c r="H3963" s="36"/>
      <c r="I3963" s="36"/>
    </row>
    <row r="3964" spans="5:9">
      <c r="E3964" s="35">
        <v>47599</v>
      </c>
      <c r="F3964" s="35"/>
      <c r="G3964" s="36"/>
      <c r="H3964" s="36"/>
      <c r="I3964" s="36"/>
    </row>
    <row r="3965" spans="5:9">
      <c r="E3965" s="35">
        <v>47600</v>
      </c>
      <c r="F3965" s="35"/>
      <c r="G3965" s="36"/>
      <c r="H3965" s="36"/>
      <c r="I3965" s="36"/>
    </row>
    <row r="3966" spans="5:9">
      <c r="E3966" s="35">
        <v>47601</v>
      </c>
      <c r="F3966" s="35"/>
      <c r="G3966" s="36"/>
      <c r="H3966" s="36"/>
      <c r="I3966" s="36"/>
    </row>
    <row r="3967" spans="5:9">
      <c r="E3967" s="35">
        <v>47602</v>
      </c>
      <c r="F3967" s="35"/>
      <c r="G3967" s="36"/>
      <c r="H3967" s="36"/>
      <c r="I3967" s="36"/>
    </row>
    <row r="3968" spans="5:9">
      <c r="E3968" s="35">
        <v>47603</v>
      </c>
      <c r="F3968" s="35"/>
      <c r="G3968" s="36"/>
      <c r="H3968" s="36"/>
      <c r="I3968" s="36"/>
    </row>
    <row r="3969" spans="5:9">
      <c r="E3969" s="35">
        <v>47604</v>
      </c>
      <c r="F3969" s="35"/>
      <c r="G3969" s="36"/>
      <c r="H3969" s="36"/>
      <c r="I3969" s="36"/>
    </row>
    <row r="3970" spans="5:9">
      <c r="E3970" s="35">
        <v>47605</v>
      </c>
      <c r="F3970" s="35"/>
      <c r="G3970" s="36"/>
      <c r="H3970" s="36"/>
      <c r="I3970" s="36"/>
    </row>
    <row r="3971" spans="5:9">
      <c r="E3971" s="35">
        <v>47606</v>
      </c>
      <c r="F3971" s="35"/>
      <c r="G3971" s="36"/>
      <c r="H3971" s="36"/>
      <c r="I3971" s="36"/>
    </row>
    <row r="3972" spans="5:9">
      <c r="E3972" s="35">
        <v>47607</v>
      </c>
      <c r="F3972" s="35"/>
      <c r="G3972" s="36"/>
      <c r="H3972" s="36"/>
      <c r="I3972" s="36"/>
    </row>
    <row r="3973" spans="5:9">
      <c r="E3973" s="35">
        <v>47608</v>
      </c>
      <c r="F3973" s="35"/>
      <c r="G3973" s="36"/>
      <c r="H3973" s="36"/>
      <c r="I3973" s="36"/>
    </row>
    <row r="3974" spans="5:9">
      <c r="E3974" s="35">
        <v>47609</v>
      </c>
      <c r="F3974" s="35"/>
      <c r="G3974" s="36"/>
      <c r="H3974" s="36"/>
      <c r="I3974" s="36"/>
    </row>
    <row r="3975" spans="5:9">
      <c r="E3975" s="35">
        <v>47610</v>
      </c>
      <c r="F3975" s="35"/>
      <c r="G3975" s="36"/>
      <c r="H3975" s="36"/>
      <c r="I3975" s="36"/>
    </row>
    <row r="3976" spans="5:9">
      <c r="E3976" s="35">
        <v>47611</v>
      </c>
      <c r="F3976" s="35"/>
      <c r="G3976" s="36"/>
      <c r="H3976" s="36"/>
      <c r="I3976" s="36"/>
    </row>
    <row r="3977" spans="5:9">
      <c r="E3977" s="35">
        <v>47612</v>
      </c>
      <c r="F3977" s="35"/>
      <c r="G3977" s="36"/>
      <c r="H3977" s="36"/>
      <c r="I3977" s="36"/>
    </row>
    <row r="3978" spans="5:9">
      <c r="E3978" s="35">
        <v>47613</v>
      </c>
      <c r="F3978" s="35"/>
      <c r="G3978" s="36"/>
      <c r="H3978" s="36"/>
      <c r="I3978" s="36"/>
    </row>
    <row r="3979" spans="5:9">
      <c r="E3979" s="35">
        <v>47614</v>
      </c>
      <c r="F3979" s="35"/>
      <c r="G3979" s="36"/>
      <c r="H3979" s="36"/>
      <c r="I3979" s="36"/>
    </row>
    <row r="3980" spans="5:9">
      <c r="E3980" s="35">
        <v>47615</v>
      </c>
      <c r="F3980" s="35"/>
      <c r="G3980" s="36"/>
      <c r="H3980" s="36"/>
      <c r="I3980" s="36"/>
    </row>
    <row r="3981" spans="5:9">
      <c r="E3981" s="35">
        <v>47616</v>
      </c>
      <c r="F3981" s="35"/>
      <c r="G3981" s="36"/>
      <c r="H3981" s="36"/>
      <c r="I3981" s="36"/>
    </row>
    <row r="3982" spans="5:9">
      <c r="E3982" s="35">
        <v>47617</v>
      </c>
      <c r="F3982" s="35"/>
      <c r="G3982" s="36"/>
      <c r="H3982" s="36"/>
      <c r="I3982" s="36"/>
    </row>
    <row r="3983" spans="5:9">
      <c r="E3983" s="35">
        <v>47618</v>
      </c>
      <c r="F3983" s="35"/>
      <c r="G3983" s="36"/>
      <c r="H3983" s="36"/>
      <c r="I3983" s="36"/>
    </row>
    <row r="3984" spans="5:9">
      <c r="E3984" s="35">
        <v>47619</v>
      </c>
      <c r="F3984" s="35"/>
      <c r="G3984" s="36"/>
      <c r="H3984" s="36"/>
      <c r="I3984" s="36"/>
    </row>
    <row r="3985" spans="5:9">
      <c r="E3985" s="35">
        <v>47620</v>
      </c>
      <c r="F3985" s="35"/>
      <c r="G3985" s="36"/>
      <c r="H3985" s="36"/>
      <c r="I3985" s="36"/>
    </row>
    <row r="3986" spans="5:9">
      <c r="E3986" s="35">
        <v>47621</v>
      </c>
      <c r="F3986" s="35"/>
      <c r="G3986" s="36"/>
      <c r="H3986" s="36"/>
      <c r="I3986" s="36"/>
    </row>
    <row r="3987" spans="5:9">
      <c r="E3987" s="35">
        <v>47622</v>
      </c>
      <c r="F3987" s="35"/>
      <c r="G3987" s="36"/>
      <c r="H3987" s="36"/>
      <c r="I3987" s="36"/>
    </row>
    <row r="3988" spans="5:9">
      <c r="E3988" s="35">
        <v>47623</v>
      </c>
      <c r="F3988" s="35"/>
      <c r="G3988" s="36"/>
      <c r="H3988" s="36"/>
      <c r="I3988" s="36"/>
    </row>
    <row r="3989" spans="5:9">
      <c r="E3989" s="35">
        <v>47624</v>
      </c>
      <c r="F3989" s="35"/>
      <c r="G3989" s="36"/>
      <c r="H3989" s="36"/>
      <c r="I3989" s="36"/>
    </row>
    <row r="3990" spans="5:9">
      <c r="E3990" s="35">
        <v>47625</v>
      </c>
      <c r="F3990" s="35"/>
      <c r="G3990" s="36"/>
      <c r="H3990" s="36"/>
      <c r="I3990" s="36"/>
    </row>
    <row r="3991" spans="5:9">
      <c r="E3991" s="35">
        <v>47626</v>
      </c>
      <c r="F3991" s="35"/>
      <c r="G3991" s="36"/>
      <c r="H3991" s="36"/>
      <c r="I3991" s="36"/>
    </row>
    <row r="3992" spans="5:9">
      <c r="E3992" s="35">
        <v>47627</v>
      </c>
      <c r="F3992" s="35"/>
      <c r="G3992" s="36"/>
      <c r="H3992" s="36"/>
      <c r="I3992" s="36"/>
    </row>
    <row r="3993" spans="5:9">
      <c r="E3993" s="35">
        <v>47628</v>
      </c>
      <c r="F3993" s="35"/>
      <c r="G3993" s="36"/>
      <c r="H3993" s="36"/>
      <c r="I3993" s="36"/>
    </row>
    <row r="3994" spans="5:9">
      <c r="E3994" s="35">
        <v>47629</v>
      </c>
      <c r="F3994" s="35"/>
      <c r="G3994" s="36"/>
      <c r="H3994" s="36"/>
      <c r="I3994" s="36"/>
    </row>
    <row r="3995" spans="5:9">
      <c r="E3995" s="35">
        <v>47630</v>
      </c>
      <c r="F3995" s="35"/>
      <c r="G3995" s="36"/>
      <c r="H3995" s="36"/>
      <c r="I3995" s="36"/>
    </row>
    <row r="3996" spans="5:9">
      <c r="E3996" s="35">
        <v>47631</v>
      </c>
      <c r="F3996" s="35"/>
      <c r="G3996" s="36"/>
      <c r="H3996" s="36"/>
      <c r="I3996" s="36"/>
    </row>
    <row r="3997" spans="5:9">
      <c r="E3997" s="35">
        <v>47632</v>
      </c>
      <c r="F3997" s="35"/>
      <c r="G3997" s="36"/>
      <c r="H3997" s="36"/>
      <c r="I3997" s="36"/>
    </row>
    <row r="3998" spans="5:9">
      <c r="E3998" s="35">
        <v>47633</v>
      </c>
      <c r="F3998" s="35"/>
      <c r="G3998" s="36"/>
      <c r="H3998" s="36"/>
      <c r="I3998" s="36"/>
    </row>
    <row r="3999" spans="5:9">
      <c r="E3999" s="35">
        <v>47634</v>
      </c>
      <c r="F3999" s="35"/>
      <c r="G3999" s="36"/>
      <c r="H3999" s="36"/>
      <c r="I3999" s="36"/>
    </row>
    <row r="4000" spans="5:9">
      <c r="E4000" s="35">
        <v>47635</v>
      </c>
      <c r="F4000" s="35"/>
      <c r="G4000" s="36"/>
      <c r="H4000" s="36"/>
      <c r="I4000" s="36"/>
    </row>
    <row r="4001" spans="5:9">
      <c r="E4001" s="35">
        <v>47636</v>
      </c>
      <c r="F4001" s="35"/>
      <c r="G4001" s="36"/>
      <c r="H4001" s="36"/>
      <c r="I4001" s="36"/>
    </row>
    <row r="4002" spans="5:9">
      <c r="E4002" s="35">
        <v>47637</v>
      </c>
      <c r="F4002" s="35"/>
      <c r="G4002" s="36"/>
      <c r="H4002" s="36"/>
      <c r="I4002" s="36"/>
    </row>
    <row r="4003" spans="5:9">
      <c r="E4003" s="35">
        <v>47638</v>
      </c>
      <c r="F4003" s="35"/>
      <c r="G4003" s="36"/>
      <c r="H4003" s="36"/>
      <c r="I4003" s="36"/>
    </row>
    <row r="4004" spans="5:9">
      <c r="E4004" s="35">
        <v>47639</v>
      </c>
      <c r="F4004" s="35"/>
      <c r="G4004" s="36"/>
      <c r="H4004" s="36"/>
      <c r="I4004" s="36"/>
    </row>
    <row r="4005" spans="5:9">
      <c r="E4005" s="35">
        <v>47640</v>
      </c>
      <c r="F4005" s="35"/>
      <c r="G4005" s="36"/>
      <c r="H4005" s="36"/>
      <c r="I4005" s="36"/>
    </row>
    <row r="4006" spans="5:9">
      <c r="E4006" s="35">
        <v>47641</v>
      </c>
      <c r="F4006" s="35"/>
      <c r="G4006" s="36"/>
      <c r="H4006" s="36"/>
      <c r="I4006" s="36"/>
    </row>
    <row r="4007" spans="5:9">
      <c r="E4007" s="35">
        <v>47642</v>
      </c>
      <c r="F4007" s="35"/>
      <c r="G4007" s="36"/>
      <c r="H4007" s="36"/>
      <c r="I4007" s="36"/>
    </row>
    <row r="4008" spans="5:9">
      <c r="E4008" s="35">
        <v>47643</v>
      </c>
      <c r="F4008" s="35"/>
      <c r="G4008" s="36"/>
      <c r="H4008" s="36"/>
      <c r="I4008" s="36"/>
    </row>
    <row r="4009" spans="5:9">
      <c r="E4009" s="35">
        <v>47644</v>
      </c>
      <c r="F4009" s="35"/>
      <c r="G4009" s="36"/>
      <c r="H4009" s="36"/>
      <c r="I4009" s="36"/>
    </row>
    <row r="4010" spans="5:9">
      <c r="E4010" s="35">
        <v>47645</v>
      </c>
      <c r="F4010" s="35"/>
      <c r="G4010" s="36"/>
      <c r="H4010" s="36"/>
      <c r="I4010" s="36"/>
    </row>
    <row r="4011" spans="5:9">
      <c r="E4011" s="35">
        <v>47646</v>
      </c>
      <c r="F4011" s="35"/>
      <c r="G4011" s="36"/>
      <c r="H4011" s="36"/>
      <c r="I4011" s="36"/>
    </row>
    <row r="4012" spans="5:9">
      <c r="E4012" s="35">
        <v>47647</v>
      </c>
      <c r="F4012" s="35"/>
      <c r="G4012" s="36"/>
      <c r="H4012" s="36"/>
      <c r="I4012" s="36"/>
    </row>
    <row r="4013" spans="5:9">
      <c r="E4013" s="35">
        <v>47648</v>
      </c>
      <c r="F4013" s="35"/>
      <c r="G4013" s="36"/>
      <c r="H4013" s="36"/>
      <c r="I4013" s="36"/>
    </row>
    <row r="4014" spans="5:9">
      <c r="E4014" s="35">
        <v>47649</v>
      </c>
      <c r="F4014" s="35"/>
      <c r="G4014" s="36"/>
      <c r="H4014" s="36"/>
      <c r="I4014" s="36"/>
    </row>
    <row r="4015" spans="5:9">
      <c r="E4015" s="35">
        <v>47650</v>
      </c>
      <c r="F4015" s="35"/>
      <c r="G4015" s="36"/>
      <c r="H4015" s="36"/>
      <c r="I4015" s="36"/>
    </row>
    <row r="4016" spans="5:9">
      <c r="E4016" s="35">
        <v>47651</v>
      </c>
      <c r="F4016" s="35"/>
      <c r="G4016" s="36"/>
      <c r="H4016" s="36"/>
      <c r="I4016" s="36"/>
    </row>
    <row r="4017" spans="5:9">
      <c r="E4017" s="35">
        <v>47652</v>
      </c>
      <c r="F4017" s="35"/>
      <c r="G4017" s="36"/>
      <c r="H4017" s="36"/>
      <c r="I4017" s="36"/>
    </row>
    <row r="4018" spans="5:9">
      <c r="E4018" s="35">
        <v>47653</v>
      </c>
      <c r="F4018" s="35"/>
      <c r="G4018" s="36"/>
      <c r="H4018" s="36"/>
      <c r="I4018" s="36"/>
    </row>
    <row r="4019" spans="5:9">
      <c r="E4019" s="35">
        <v>47654</v>
      </c>
      <c r="F4019" s="35"/>
      <c r="G4019" s="36"/>
      <c r="H4019" s="36"/>
      <c r="I4019" s="36"/>
    </row>
    <row r="4020" spans="5:9">
      <c r="E4020" s="35">
        <v>47655</v>
      </c>
      <c r="F4020" s="35"/>
      <c r="G4020" s="36"/>
      <c r="H4020" s="36"/>
      <c r="I4020" s="36"/>
    </row>
    <row r="4021" spans="5:9">
      <c r="E4021" s="35">
        <v>47656</v>
      </c>
      <c r="F4021" s="35"/>
      <c r="G4021" s="36"/>
      <c r="H4021" s="36"/>
      <c r="I4021" s="36"/>
    </row>
    <row r="4022" spans="5:9">
      <c r="E4022" s="35">
        <v>47657</v>
      </c>
      <c r="F4022" s="35"/>
      <c r="G4022" s="36"/>
      <c r="H4022" s="36"/>
      <c r="I4022" s="36"/>
    </row>
    <row r="4023" spans="5:9">
      <c r="E4023" s="35">
        <v>47658</v>
      </c>
      <c r="F4023" s="35"/>
      <c r="G4023" s="36"/>
      <c r="H4023" s="36"/>
      <c r="I4023" s="36"/>
    </row>
    <row r="4024" spans="5:9">
      <c r="E4024" s="35">
        <v>47659</v>
      </c>
      <c r="F4024" s="35"/>
      <c r="G4024" s="36"/>
      <c r="H4024" s="36"/>
      <c r="I4024" s="36"/>
    </row>
    <row r="4025" spans="5:9">
      <c r="E4025" s="35">
        <v>47660</v>
      </c>
      <c r="F4025" s="35"/>
      <c r="G4025" s="36"/>
      <c r="H4025" s="36"/>
      <c r="I4025" s="36"/>
    </row>
    <row r="4026" spans="5:9">
      <c r="E4026" s="35">
        <v>47661</v>
      </c>
      <c r="F4026" s="35"/>
      <c r="G4026" s="36"/>
      <c r="H4026" s="36"/>
      <c r="I4026" s="36"/>
    </row>
    <row r="4027" spans="5:9">
      <c r="E4027" s="35">
        <v>47662</v>
      </c>
      <c r="F4027" s="35"/>
      <c r="G4027" s="36"/>
      <c r="H4027" s="36"/>
      <c r="I4027" s="36"/>
    </row>
    <row r="4028" spans="5:9">
      <c r="E4028" s="35">
        <v>47663</v>
      </c>
      <c r="F4028" s="35"/>
      <c r="G4028" s="36"/>
      <c r="H4028" s="36"/>
      <c r="I4028" s="36"/>
    </row>
    <row r="4029" spans="5:9">
      <c r="E4029" s="35">
        <v>47664</v>
      </c>
      <c r="F4029" s="35"/>
      <c r="G4029" s="36"/>
      <c r="H4029" s="36"/>
      <c r="I4029" s="36"/>
    </row>
    <row r="4030" spans="5:9">
      <c r="E4030" s="35">
        <v>47665</v>
      </c>
      <c r="F4030" s="35"/>
      <c r="G4030" s="36"/>
      <c r="H4030" s="36"/>
      <c r="I4030" s="36"/>
    </row>
    <row r="4031" spans="5:9">
      <c r="E4031" s="35">
        <v>47666</v>
      </c>
      <c r="F4031" s="35"/>
      <c r="G4031" s="36"/>
      <c r="H4031" s="36"/>
      <c r="I4031" s="36"/>
    </row>
    <row r="4032" spans="5:9">
      <c r="E4032" s="35">
        <v>47667</v>
      </c>
      <c r="F4032" s="35"/>
      <c r="G4032" s="36"/>
      <c r="H4032" s="36"/>
      <c r="I4032" s="36"/>
    </row>
    <row r="4033" spans="5:9">
      <c r="E4033" s="35">
        <v>47668</v>
      </c>
      <c r="F4033" s="35"/>
      <c r="G4033" s="36"/>
      <c r="H4033" s="36"/>
      <c r="I4033" s="36"/>
    </row>
    <row r="4034" spans="5:9">
      <c r="E4034" s="35">
        <v>47669</v>
      </c>
      <c r="F4034" s="35"/>
      <c r="G4034" s="36"/>
      <c r="H4034" s="36"/>
      <c r="I4034" s="36"/>
    </row>
    <row r="4035" spans="5:9">
      <c r="E4035" s="35">
        <v>47670</v>
      </c>
      <c r="F4035" s="35"/>
      <c r="G4035" s="36"/>
      <c r="H4035" s="36"/>
      <c r="I4035" s="36"/>
    </row>
    <row r="4036" spans="5:9">
      <c r="E4036" s="35">
        <v>47671</v>
      </c>
      <c r="F4036" s="35"/>
      <c r="G4036" s="36"/>
      <c r="H4036" s="36"/>
      <c r="I4036" s="36"/>
    </row>
    <row r="4037" spans="5:9">
      <c r="E4037" s="35">
        <v>47672</v>
      </c>
      <c r="F4037" s="35"/>
      <c r="G4037" s="36"/>
      <c r="H4037" s="36"/>
      <c r="I4037" s="36"/>
    </row>
    <row r="4038" spans="5:9">
      <c r="E4038" s="35">
        <v>47673</v>
      </c>
      <c r="F4038" s="35"/>
      <c r="G4038" s="36"/>
      <c r="H4038" s="36"/>
      <c r="I4038" s="36"/>
    </row>
    <row r="4039" spans="5:9">
      <c r="E4039" s="35">
        <v>47674</v>
      </c>
      <c r="F4039" s="35"/>
      <c r="G4039" s="36"/>
      <c r="H4039" s="36"/>
      <c r="I4039" s="36"/>
    </row>
    <row r="4040" spans="5:9">
      <c r="E4040" s="35">
        <v>47675</v>
      </c>
      <c r="F4040" s="35"/>
      <c r="G4040" s="36"/>
      <c r="H4040" s="36"/>
      <c r="I4040" s="36"/>
    </row>
    <row r="4041" spans="5:9">
      <c r="E4041" s="35">
        <v>47676</v>
      </c>
      <c r="F4041" s="35"/>
      <c r="G4041" s="36"/>
      <c r="H4041" s="36"/>
      <c r="I4041" s="36"/>
    </row>
    <row r="4042" spans="5:9">
      <c r="E4042" s="35">
        <v>47677</v>
      </c>
      <c r="F4042" s="35"/>
      <c r="G4042" s="36"/>
      <c r="H4042" s="36"/>
      <c r="I4042" s="36"/>
    </row>
    <row r="4043" spans="5:9">
      <c r="E4043" s="35">
        <v>47678</v>
      </c>
      <c r="F4043" s="35"/>
      <c r="G4043" s="36"/>
      <c r="H4043" s="36"/>
      <c r="I4043" s="36"/>
    </row>
    <row r="4044" spans="5:9">
      <c r="E4044" s="35">
        <v>47679</v>
      </c>
      <c r="F4044" s="35"/>
      <c r="G4044" s="36"/>
      <c r="H4044" s="36"/>
      <c r="I4044" s="36"/>
    </row>
    <row r="4045" spans="5:9">
      <c r="E4045" s="35">
        <v>47680</v>
      </c>
      <c r="F4045" s="35"/>
      <c r="G4045" s="36"/>
      <c r="H4045" s="36"/>
      <c r="I4045" s="36"/>
    </row>
    <row r="4046" spans="5:9">
      <c r="E4046" s="35">
        <v>47681</v>
      </c>
      <c r="F4046" s="35"/>
      <c r="G4046" s="36"/>
      <c r="H4046" s="36"/>
      <c r="I4046" s="36"/>
    </row>
    <row r="4047" spans="5:9">
      <c r="E4047" s="35">
        <v>47682</v>
      </c>
      <c r="F4047" s="35"/>
      <c r="G4047" s="36"/>
      <c r="H4047" s="36"/>
      <c r="I4047" s="36"/>
    </row>
    <row r="4048" spans="5:9">
      <c r="E4048" s="35">
        <v>47683</v>
      </c>
      <c r="F4048" s="35"/>
      <c r="G4048" s="36"/>
      <c r="H4048" s="36"/>
      <c r="I4048" s="36"/>
    </row>
    <row r="4049" spans="5:9">
      <c r="E4049" s="35">
        <v>47684</v>
      </c>
      <c r="F4049" s="35"/>
      <c r="G4049" s="36"/>
      <c r="H4049" s="36"/>
      <c r="I4049" s="36"/>
    </row>
    <row r="4050" spans="5:9">
      <c r="E4050" s="35">
        <v>47685</v>
      </c>
      <c r="F4050" s="35"/>
      <c r="G4050" s="36"/>
      <c r="H4050" s="36"/>
      <c r="I4050" s="36"/>
    </row>
    <row r="4051" spans="5:9">
      <c r="E4051" s="35">
        <v>47686</v>
      </c>
      <c r="F4051" s="35"/>
      <c r="G4051" s="36"/>
      <c r="H4051" s="36"/>
      <c r="I4051" s="36"/>
    </row>
    <row r="4052" spans="5:9">
      <c r="E4052" s="35">
        <v>47687</v>
      </c>
      <c r="F4052" s="35"/>
      <c r="G4052" s="36"/>
      <c r="H4052" s="36"/>
      <c r="I4052" s="36"/>
    </row>
    <row r="4053" spans="5:9">
      <c r="E4053" s="35">
        <v>47688</v>
      </c>
      <c r="F4053" s="35"/>
      <c r="G4053" s="36"/>
      <c r="H4053" s="36"/>
      <c r="I4053" s="36"/>
    </row>
    <row r="4054" spans="5:9">
      <c r="E4054" s="35">
        <v>47689</v>
      </c>
      <c r="F4054" s="35"/>
      <c r="G4054" s="36"/>
      <c r="H4054" s="36"/>
      <c r="I4054" s="36"/>
    </row>
    <row r="4055" spans="5:9">
      <c r="E4055" s="35">
        <v>47690</v>
      </c>
      <c r="F4055" s="35"/>
      <c r="G4055" s="36"/>
      <c r="H4055" s="36"/>
      <c r="I4055" s="36"/>
    </row>
    <row r="4056" spans="5:9">
      <c r="E4056" s="35">
        <v>47691</v>
      </c>
      <c r="F4056" s="35"/>
      <c r="G4056" s="36"/>
      <c r="H4056" s="36"/>
      <c r="I4056" s="36"/>
    </row>
    <row r="4057" spans="5:9">
      <c r="E4057" s="35">
        <v>47692</v>
      </c>
      <c r="F4057" s="35"/>
      <c r="G4057" s="36"/>
      <c r="H4057" s="36"/>
      <c r="I4057" s="36"/>
    </row>
    <row r="4058" spans="5:9">
      <c r="E4058" s="35">
        <v>47693</v>
      </c>
      <c r="F4058" s="35"/>
      <c r="G4058" s="36"/>
      <c r="H4058" s="36"/>
      <c r="I4058" s="36"/>
    </row>
    <row r="4059" spans="5:9">
      <c r="E4059" s="35">
        <v>47694</v>
      </c>
      <c r="F4059" s="35"/>
      <c r="G4059" s="36"/>
      <c r="H4059" s="36"/>
      <c r="I4059" s="36"/>
    </row>
    <row r="4060" spans="5:9">
      <c r="E4060" s="35">
        <v>47695</v>
      </c>
      <c r="F4060" s="35"/>
      <c r="G4060" s="36"/>
      <c r="H4060" s="36"/>
      <c r="I4060" s="36"/>
    </row>
    <row r="4061" spans="5:9">
      <c r="E4061" s="35">
        <v>47696</v>
      </c>
      <c r="F4061" s="35"/>
      <c r="G4061" s="36"/>
      <c r="H4061" s="36"/>
      <c r="I4061" s="36"/>
    </row>
    <row r="4062" spans="5:9">
      <c r="E4062" s="35">
        <v>47697</v>
      </c>
      <c r="F4062" s="35"/>
      <c r="G4062" s="36"/>
      <c r="H4062" s="36"/>
      <c r="I4062" s="36"/>
    </row>
    <row r="4063" spans="5:9">
      <c r="E4063" s="35">
        <v>47698</v>
      </c>
      <c r="F4063" s="35"/>
      <c r="G4063" s="36"/>
      <c r="H4063" s="36"/>
      <c r="I4063" s="36"/>
    </row>
    <row r="4064" spans="5:9">
      <c r="E4064" s="35">
        <v>47699</v>
      </c>
      <c r="F4064" s="35"/>
      <c r="G4064" s="36"/>
      <c r="H4064" s="36"/>
      <c r="I4064" s="36"/>
    </row>
    <row r="4065" spans="5:9">
      <c r="E4065" s="35">
        <v>47700</v>
      </c>
      <c r="F4065" s="35"/>
      <c r="G4065" s="36"/>
      <c r="H4065" s="36"/>
      <c r="I4065" s="36"/>
    </row>
    <row r="4066" spans="5:9">
      <c r="E4066" s="35">
        <v>47701</v>
      </c>
      <c r="F4066" s="35"/>
      <c r="G4066" s="36"/>
      <c r="H4066" s="36"/>
      <c r="I4066" s="36"/>
    </row>
    <row r="4067" spans="5:9">
      <c r="E4067" s="35">
        <v>47702</v>
      </c>
      <c r="F4067" s="35"/>
      <c r="G4067" s="36"/>
      <c r="H4067" s="36"/>
      <c r="I4067" s="36"/>
    </row>
    <row r="4068" spans="5:9">
      <c r="E4068" s="35">
        <v>47703</v>
      </c>
      <c r="F4068" s="35"/>
      <c r="G4068" s="36"/>
      <c r="H4068" s="36"/>
      <c r="I4068" s="36"/>
    </row>
    <row r="4069" spans="5:9">
      <c r="E4069" s="35">
        <v>47704</v>
      </c>
      <c r="F4069" s="35"/>
      <c r="G4069" s="36"/>
      <c r="H4069" s="36"/>
      <c r="I4069" s="36"/>
    </row>
    <row r="4070" spans="5:9">
      <c r="E4070" s="35">
        <v>47705</v>
      </c>
      <c r="F4070" s="35"/>
      <c r="G4070" s="36"/>
      <c r="H4070" s="36"/>
      <c r="I4070" s="36"/>
    </row>
    <row r="4071" spans="5:9">
      <c r="E4071" s="35">
        <v>47706</v>
      </c>
      <c r="F4071" s="35"/>
      <c r="G4071" s="36"/>
      <c r="H4071" s="36"/>
      <c r="I4071" s="36"/>
    </row>
    <row r="4072" spans="5:9">
      <c r="E4072" s="35">
        <v>47707</v>
      </c>
      <c r="F4072" s="35"/>
      <c r="G4072" s="36"/>
      <c r="H4072" s="36"/>
      <c r="I4072" s="36"/>
    </row>
    <row r="4073" spans="5:9">
      <c r="E4073" s="35">
        <v>47708</v>
      </c>
      <c r="F4073" s="35"/>
      <c r="G4073" s="36"/>
      <c r="H4073" s="36"/>
      <c r="I4073" s="36"/>
    </row>
    <row r="4074" spans="5:9">
      <c r="E4074" s="35">
        <v>47709</v>
      </c>
      <c r="F4074" s="35"/>
      <c r="G4074" s="36"/>
      <c r="H4074" s="36"/>
      <c r="I4074" s="36"/>
    </row>
    <row r="4075" spans="5:9">
      <c r="E4075" s="35">
        <v>47710</v>
      </c>
      <c r="F4075" s="35"/>
      <c r="G4075" s="36"/>
      <c r="H4075" s="36"/>
      <c r="I4075" s="36"/>
    </row>
    <row r="4076" spans="5:9">
      <c r="E4076" s="35">
        <v>47711</v>
      </c>
      <c r="F4076" s="35"/>
      <c r="G4076" s="36"/>
      <c r="H4076" s="36"/>
      <c r="I4076" s="36"/>
    </row>
    <row r="4077" spans="5:9">
      <c r="E4077" s="35">
        <v>47712</v>
      </c>
      <c r="F4077" s="35"/>
      <c r="G4077" s="36"/>
      <c r="H4077" s="36"/>
      <c r="I4077" s="36"/>
    </row>
    <row r="4078" spans="5:9">
      <c r="E4078" s="35">
        <v>47713</v>
      </c>
      <c r="F4078" s="35"/>
      <c r="G4078" s="36"/>
      <c r="H4078" s="36"/>
      <c r="I4078" s="36"/>
    </row>
    <row r="4079" spans="5:9">
      <c r="E4079" s="35">
        <v>47714</v>
      </c>
      <c r="F4079" s="35"/>
      <c r="G4079" s="36"/>
      <c r="H4079" s="36"/>
      <c r="I4079" s="36"/>
    </row>
    <row r="4080" spans="5:9">
      <c r="E4080" s="35">
        <v>47715</v>
      </c>
      <c r="F4080" s="35"/>
      <c r="G4080" s="36"/>
      <c r="H4080" s="36"/>
      <c r="I4080" s="36"/>
    </row>
    <row r="4081" spans="5:9">
      <c r="E4081" s="35">
        <v>47716</v>
      </c>
      <c r="F4081" s="35"/>
      <c r="G4081" s="36"/>
      <c r="H4081" s="36"/>
      <c r="I4081" s="36"/>
    </row>
    <row r="4082" spans="5:9">
      <c r="E4082" s="35">
        <v>47717</v>
      </c>
      <c r="F4082" s="35"/>
      <c r="G4082" s="36"/>
      <c r="H4082" s="36"/>
      <c r="I4082" s="36"/>
    </row>
    <row r="4083" spans="5:9">
      <c r="E4083" s="35">
        <v>47718</v>
      </c>
      <c r="F4083" s="35"/>
      <c r="G4083" s="36"/>
      <c r="H4083" s="36"/>
      <c r="I4083" s="36"/>
    </row>
    <row r="4084" spans="5:9">
      <c r="E4084" s="35">
        <v>47719</v>
      </c>
      <c r="F4084" s="35"/>
      <c r="G4084" s="36"/>
      <c r="H4084" s="36"/>
      <c r="I4084" s="36"/>
    </row>
    <row r="4085" spans="5:9">
      <c r="E4085" s="35">
        <v>47720</v>
      </c>
      <c r="F4085" s="35"/>
      <c r="G4085" s="36"/>
      <c r="H4085" s="36"/>
      <c r="I4085" s="36"/>
    </row>
    <row r="4086" spans="5:9">
      <c r="E4086" s="35">
        <v>47721</v>
      </c>
      <c r="F4086" s="35"/>
      <c r="G4086" s="36"/>
      <c r="H4086" s="36"/>
      <c r="I4086" s="36"/>
    </row>
    <row r="4087" spans="5:9">
      <c r="E4087" s="35">
        <v>47722</v>
      </c>
      <c r="F4087" s="35"/>
      <c r="G4087" s="36"/>
      <c r="H4087" s="36"/>
      <c r="I4087" s="36"/>
    </row>
    <row r="4088" spans="5:9">
      <c r="E4088" s="35">
        <v>47723</v>
      </c>
      <c r="F4088" s="35"/>
      <c r="G4088" s="36"/>
      <c r="H4088" s="36"/>
      <c r="I4088" s="36"/>
    </row>
    <row r="4089" spans="5:9">
      <c r="E4089" s="35">
        <v>47724</v>
      </c>
      <c r="F4089" s="35"/>
      <c r="G4089" s="36"/>
      <c r="H4089" s="36"/>
      <c r="I4089" s="36"/>
    </row>
    <row r="4090" spans="5:9">
      <c r="E4090" s="35">
        <v>47725</v>
      </c>
      <c r="F4090" s="35"/>
      <c r="G4090" s="36"/>
      <c r="H4090" s="36"/>
      <c r="I4090" s="36"/>
    </row>
    <row r="4091" spans="5:9">
      <c r="E4091" s="35">
        <v>47726</v>
      </c>
      <c r="F4091" s="35"/>
      <c r="G4091" s="36"/>
      <c r="H4091" s="36"/>
      <c r="I4091" s="36"/>
    </row>
    <row r="4092" spans="5:9">
      <c r="E4092" s="35">
        <v>47727</v>
      </c>
      <c r="F4092" s="35"/>
      <c r="G4092" s="36"/>
      <c r="H4092" s="36"/>
      <c r="I4092" s="36"/>
    </row>
    <row r="4093" spans="5:9">
      <c r="E4093" s="35">
        <v>47728</v>
      </c>
      <c r="F4093" s="35"/>
      <c r="G4093" s="36"/>
      <c r="H4093" s="36"/>
      <c r="I4093" s="36"/>
    </row>
    <row r="4094" spans="5:9">
      <c r="E4094" s="35">
        <v>47729</v>
      </c>
      <c r="F4094" s="35"/>
      <c r="G4094" s="36"/>
      <c r="H4094" s="36"/>
      <c r="I4094" s="36"/>
    </row>
    <row r="4095" spans="5:9">
      <c r="E4095" s="35">
        <v>47730</v>
      </c>
      <c r="F4095" s="35"/>
      <c r="G4095" s="36"/>
      <c r="H4095" s="36"/>
      <c r="I4095" s="36"/>
    </row>
    <row r="4096" spans="5:9">
      <c r="E4096" s="35">
        <v>47731</v>
      </c>
      <c r="F4096" s="35"/>
      <c r="G4096" s="36"/>
      <c r="H4096" s="36"/>
      <c r="I4096" s="36"/>
    </row>
    <row r="4097" spans="5:9">
      <c r="E4097" s="35">
        <v>47732</v>
      </c>
      <c r="F4097" s="35"/>
      <c r="G4097" s="36"/>
      <c r="H4097" s="36"/>
      <c r="I4097" s="36"/>
    </row>
    <row r="4098" spans="5:9">
      <c r="E4098" s="35">
        <v>47733</v>
      </c>
      <c r="F4098" s="35"/>
      <c r="G4098" s="36"/>
      <c r="H4098" s="36"/>
      <c r="I4098" s="36"/>
    </row>
    <row r="4099" spans="5:9">
      <c r="E4099" s="35">
        <v>47734</v>
      </c>
      <c r="F4099" s="35"/>
      <c r="G4099" s="36"/>
      <c r="H4099" s="36"/>
      <c r="I4099" s="36"/>
    </row>
    <row r="4100" spans="5:9">
      <c r="E4100" s="35">
        <v>47735</v>
      </c>
      <c r="F4100" s="35"/>
      <c r="G4100" s="36"/>
      <c r="H4100" s="36"/>
      <c r="I4100" s="36"/>
    </row>
    <row r="4101" spans="5:9">
      <c r="E4101" s="35">
        <v>47736</v>
      </c>
      <c r="F4101" s="35"/>
      <c r="G4101" s="36"/>
      <c r="H4101" s="36"/>
      <c r="I4101" s="36"/>
    </row>
    <row r="4102" spans="5:9">
      <c r="E4102" s="35">
        <v>47737</v>
      </c>
      <c r="F4102" s="35"/>
      <c r="G4102" s="36"/>
      <c r="H4102" s="36"/>
      <c r="I4102" s="36"/>
    </row>
    <row r="4103" spans="5:9">
      <c r="E4103" s="35">
        <v>47738</v>
      </c>
      <c r="F4103" s="35"/>
      <c r="G4103" s="36"/>
      <c r="H4103" s="36"/>
      <c r="I4103" s="36"/>
    </row>
    <row r="4104" spans="5:9">
      <c r="E4104" s="35">
        <v>47739</v>
      </c>
      <c r="F4104" s="35"/>
      <c r="G4104" s="36"/>
      <c r="H4104" s="36"/>
      <c r="I4104" s="36"/>
    </row>
    <row r="4105" spans="5:9">
      <c r="E4105" s="35">
        <v>47740</v>
      </c>
      <c r="F4105" s="35"/>
      <c r="G4105" s="36"/>
      <c r="H4105" s="36"/>
      <c r="I4105" s="36"/>
    </row>
    <row r="4106" spans="5:9">
      <c r="E4106" s="35">
        <v>47741</v>
      </c>
      <c r="F4106" s="35"/>
      <c r="G4106" s="36"/>
      <c r="H4106" s="36"/>
      <c r="I4106" s="36"/>
    </row>
    <row r="4107" spans="5:9">
      <c r="E4107" s="35">
        <v>47742</v>
      </c>
      <c r="F4107" s="35"/>
      <c r="G4107" s="36"/>
      <c r="H4107" s="36"/>
      <c r="I4107" s="36"/>
    </row>
    <row r="4108" spans="5:9">
      <c r="E4108" s="35">
        <v>47743</v>
      </c>
      <c r="F4108" s="35"/>
      <c r="G4108" s="36"/>
      <c r="H4108" s="36"/>
      <c r="I4108" s="36"/>
    </row>
    <row r="4109" spans="5:9">
      <c r="E4109" s="35">
        <v>47744</v>
      </c>
      <c r="F4109" s="35"/>
      <c r="G4109" s="36"/>
      <c r="H4109" s="36"/>
      <c r="I4109" s="36"/>
    </row>
    <row r="4110" spans="5:9">
      <c r="E4110" s="35">
        <v>47745</v>
      </c>
      <c r="F4110" s="35"/>
      <c r="G4110" s="36"/>
      <c r="H4110" s="36"/>
      <c r="I4110" s="36"/>
    </row>
    <row r="4111" spans="5:9">
      <c r="E4111" s="35">
        <v>47746</v>
      </c>
      <c r="F4111" s="35"/>
      <c r="G4111" s="36"/>
      <c r="H4111" s="36"/>
      <c r="I4111" s="36"/>
    </row>
    <row r="4112" spans="5:9">
      <c r="E4112" s="35">
        <v>47747</v>
      </c>
      <c r="F4112" s="35"/>
      <c r="G4112" s="36"/>
      <c r="H4112" s="36"/>
      <c r="I4112" s="36"/>
    </row>
    <row r="4113" spans="5:9">
      <c r="E4113" s="35">
        <v>47748</v>
      </c>
      <c r="F4113" s="35"/>
      <c r="G4113" s="36"/>
      <c r="H4113" s="36"/>
      <c r="I4113" s="36"/>
    </row>
    <row r="4114" spans="5:9">
      <c r="E4114" s="35">
        <v>47749</v>
      </c>
      <c r="F4114" s="35"/>
      <c r="G4114" s="36"/>
      <c r="H4114" s="36"/>
      <c r="I4114" s="36"/>
    </row>
    <row r="4115" spans="5:9">
      <c r="E4115" s="35">
        <v>47750</v>
      </c>
      <c r="F4115" s="35"/>
      <c r="G4115" s="36"/>
      <c r="H4115" s="36"/>
      <c r="I4115" s="36"/>
    </row>
    <row r="4116" spans="5:9">
      <c r="E4116" s="35">
        <v>47751</v>
      </c>
      <c r="F4116" s="35"/>
      <c r="G4116" s="36"/>
      <c r="H4116" s="36"/>
      <c r="I4116" s="36"/>
    </row>
    <row r="4117" spans="5:9">
      <c r="E4117" s="35">
        <v>47752</v>
      </c>
      <c r="F4117" s="35"/>
      <c r="G4117" s="36"/>
      <c r="H4117" s="36"/>
      <c r="I4117" s="36"/>
    </row>
    <row r="4118" spans="5:9">
      <c r="E4118" s="35">
        <v>47753</v>
      </c>
      <c r="F4118" s="35"/>
      <c r="G4118" s="36"/>
      <c r="H4118" s="36"/>
      <c r="I4118" s="36"/>
    </row>
    <row r="4119" spans="5:9">
      <c r="E4119" s="35">
        <v>47754</v>
      </c>
      <c r="F4119" s="35"/>
      <c r="G4119" s="36"/>
      <c r="H4119" s="36"/>
      <c r="I4119" s="36"/>
    </row>
    <row r="4120" spans="5:9">
      <c r="E4120" s="35">
        <v>47755</v>
      </c>
      <c r="F4120" s="35"/>
      <c r="G4120" s="36"/>
      <c r="H4120" s="36"/>
      <c r="I4120" s="36"/>
    </row>
    <row r="4121" spans="5:9">
      <c r="E4121" s="35">
        <v>47756</v>
      </c>
      <c r="F4121" s="35"/>
      <c r="G4121" s="36"/>
      <c r="H4121" s="36"/>
      <c r="I4121" s="36"/>
    </row>
    <row r="4122" spans="5:9">
      <c r="E4122" s="35">
        <v>47757</v>
      </c>
      <c r="F4122" s="35"/>
      <c r="G4122" s="36"/>
      <c r="H4122" s="36"/>
      <c r="I4122" s="36"/>
    </row>
    <row r="4123" spans="5:9">
      <c r="E4123" s="35">
        <v>47758</v>
      </c>
      <c r="F4123" s="35"/>
      <c r="G4123" s="36"/>
      <c r="H4123" s="36"/>
      <c r="I4123" s="36"/>
    </row>
    <row r="4124" spans="5:9">
      <c r="E4124" s="35">
        <v>47759</v>
      </c>
      <c r="F4124" s="35"/>
      <c r="G4124" s="36"/>
      <c r="H4124" s="36"/>
      <c r="I4124" s="36"/>
    </row>
    <row r="4125" spans="5:9">
      <c r="E4125" s="35">
        <v>47760</v>
      </c>
      <c r="F4125" s="35"/>
      <c r="G4125" s="36"/>
      <c r="H4125" s="36"/>
      <c r="I4125" s="36"/>
    </row>
    <row r="4126" spans="5:9">
      <c r="E4126" s="35">
        <v>47761</v>
      </c>
      <c r="F4126" s="35"/>
      <c r="G4126" s="36"/>
      <c r="H4126" s="36"/>
      <c r="I4126" s="36"/>
    </row>
    <row r="4127" spans="5:9">
      <c r="E4127" s="35">
        <v>47762</v>
      </c>
      <c r="F4127" s="35"/>
      <c r="G4127" s="36"/>
      <c r="H4127" s="36"/>
      <c r="I4127" s="36"/>
    </row>
    <row r="4128" spans="5:9">
      <c r="E4128" s="35">
        <v>47763</v>
      </c>
      <c r="F4128" s="35"/>
      <c r="G4128" s="36"/>
      <c r="H4128" s="36"/>
      <c r="I4128" s="36"/>
    </row>
    <row r="4129" spans="5:9">
      <c r="E4129" s="35">
        <v>47764</v>
      </c>
      <c r="F4129" s="35"/>
      <c r="G4129" s="36"/>
      <c r="H4129" s="36"/>
      <c r="I4129" s="36"/>
    </row>
    <row r="4130" spans="5:9">
      <c r="E4130" s="35">
        <v>47765</v>
      </c>
      <c r="F4130" s="35"/>
      <c r="G4130" s="36"/>
      <c r="H4130" s="36"/>
      <c r="I4130" s="36"/>
    </row>
    <row r="4131" spans="5:9">
      <c r="E4131" s="35">
        <v>47766</v>
      </c>
      <c r="F4131" s="35"/>
      <c r="G4131" s="36"/>
      <c r="H4131" s="36"/>
      <c r="I4131" s="36"/>
    </row>
    <row r="4132" spans="5:9">
      <c r="E4132" s="35">
        <v>47767</v>
      </c>
      <c r="F4132" s="35"/>
      <c r="G4132" s="36"/>
      <c r="H4132" s="36"/>
      <c r="I4132" s="36"/>
    </row>
    <row r="4133" spans="5:9">
      <c r="E4133" s="35">
        <v>47768</v>
      </c>
      <c r="F4133" s="35"/>
      <c r="G4133" s="36"/>
      <c r="H4133" s="36"/>
      <c r="I4133" s="36"/>
    </row>
    <row r="4134" spans="5:9">
      <c r="E4134" s="35">
        <v>47769</v>
      </c>
      <c r="F4134" s="35"/>
      <c r="G4134" s="36"/>
      <c r="H4134" s="36"/>
      <c r="I4134" s="36"/>
    </row>
    <row r="4135" spans="5:9">
      <c r="E4135" s="35">
        <v>47770</v>
      </c>
      <c r="F4135" s="35"/>
      <c r="G4135" s="36"/>
      <c r="H4135" s="36"/>
      <c r="I4135" s="36"/>
    </row>
    <row r="4136" spans="5:9">
      <c r="E4136" s="35">
        <v>47771</v>
      </c>
      <c r="F4136" s="35"/>
      <c r="G4136" s="36"/>
      <c r="H4136" s="36"/>
      <c r="I4136" s="36"/>
    </row>
    <row r="4137" spans="5:9">
      <c r="E4137" s="35">
        <v>47772</v>
      </c>
      <c r="F4137" s="35"/>
      <c r="G4137" s="36"/>
      <c r="H4137" s="36"/>
      <c r="I4137" s="36"/>
    </row>
    <row r="4138" spans="5:9">
      <c r="E4138" s="35">
        <v>47773</v>
      </c>
      <c r="F4138" s="35"/>
      <c r="G4138" s="36"/>
      <c r="H4138" s="36"/>
      <c r="I4138" s="36"/>
    </row>
    <row r="4139" spans="5:9">
      <c r="E4139" s="35">
        <v>47774</v>
      </c>
      <c r="F4139" s="35"/>
      <c r="G4139" s="36"/>
      <c r="H4139" s="36"/>
      <c r="I4139" s="36"/>
    </row>
    <row r="4140" spans="5:9">
      <c r="E4140" s="35">
        <v>47775</v>
      </c>
      <c r="F4140" s="35"/>
      <c r="G4140" s="36"/>
      <c r="H4140" s="36"/>
      <c r="I4140" s="36"/>
    </row>
    <row r="4141" spans="5:9">
      <c r="E4141" s="35">
        <v>47776</v>
      </c>
      <c r="F4141" s="35"/>
      <c r="G4141" s="36"/>
      <c r="H4141" s="36"/>
      <c r="I4141" s="36"/>
    </row>
    <row r="4142" spans="5:9">
      <c r="E4142" s="35">
        <v>47777</v>
      </c>
      <c r="F4142" s="35"/>
      <c r="G4142" s="36"/>
      <c r="H4142" s="36"/>
      <c r="I4142" s="36"/>
    </row>
    <row r="4143" spans="5:9">
      <c r="E4143" s="35">
        <v>47778</v>
      </c>
      <c r="F4143" s="35"/>
      <c r="G4143" s="36"/>
      <c r="H4143" s="36"/>
      <c r="I4143" s="36"/>
    </row>
    <row r="4144" spans="5:9">
      <c r="E4144" s="35">
        <v>47779</v>
      </c>
      <c r="F4144" s="35"/>
      <c r="G4144" s="36"/>
      <c r="H4144" s="36"/>
      <c r="I4144" s="36"/>
    </row>
    <row r="4145" spans="5:9">
      <c r="E4145" s="35">
        <v>47780</v>
      </c>
      <c r="F4145" s="35"/>
      <c r="G4145" s="36"/>
      <c r="H4145" s="36"/>
      <c r="I4145" s="36"/>
    </row>
    <row r="4146" spans="5:9">
      <c r="E4146" s="35">
        <v>47781</v>
      </c>
      <c r="F4146" s="35"/>
      <c r="G4146" s="36"/>
      <c r="H4146" s="36"/>
      <c r="I4146" s="36"/>
    </row>
    <row r="4147" spans="5:9">
      <c r="E4147" s="35">
        <v>47782</v>
      </c>
      <c r="F4147" s="35"/>
      <c r="G4147" s="36"/>
      <c r="H4147" s="36"/>
      <c r="I4147" s="36"/>
    </row>
    <row r="4148" spans="5:9">
      <c r="E4148" s="35">
        <v>47783</v>
      </c>
      <c r="F4148" s="35"/>
      <c r="G4148" s="36"/>
      <c r="H4148" s="36"/>
      <c r="I4148" s="36"/>
    </row>
    <row r="4149" spans="5:9">
      <c r="E4149" s="35">
        <v>47784</v>
      </c>
      <c r="F4149" s="35"/>
      <c r="G4149" s="36"/>
      <c r="H4149" s="36"/>
      <c r="I4149" s="36"/>
    </row>
    <row r="4150" spans="5:9">
      <c r="E4150" s="35">
        <v>47785</v>
      </c>
      <c r="F4150" s="35"/>
      <c r="G4150" s="36"/>
      <c r="H4150" s="36"/>
      <c r="I4150" s="36"/>
    </row>
    <row r="4151" spans="5:9">
      <c r="E4151" s="35">
        <v>47786</v>
      </c>
      <c r="F4151" s="35"/>
      <c r="G4151" s="36"/>
      <c r="H4151" s="36"/>
      <c r="I4151" s="36"/>
    </row>
    <row r="4152" spans="5:9">
      <c r="E4152" s="35">
        <v>47787</v>
      </c>
      <c r="F4152" s="35"/>
      <c r="G4152" s="36"/>
      <c r="H4152" s="36"/>
      <c r="I4152" s="36"/>
    </row>
    <row r="4153" spans="5:9">
      <c r="E4153" s="35">
        <v>47788</v>
      </c>
      <c r="F4153" s="35"/>
      <c r="G4153" s="36"/>
      <c r="H4153" s="36"/>
      <c r="I4153" s="36"/>
    </row>
    <row r="4154" spans="5:9">
      <c r="E4154" s="35">
        <v>47789</v>
      </c>
      <c r="F4154" s="35"/>
      <c r="G4154" s="36"/>
      <c r="H4154" s="36"/>
      <c r="I4154" s="36"/>
    </row>
    <row r="4155" spans="5:9">
      <c r="E4155" s="35">
        <v>47790</v>
      </c>
      <c r="F4155" s="35"/>
      <c r="G4155" s="36"/>
      <c r="H4155" s="36"/>
      <c r="I4155" s="36"/>
    </row>
    <row r="4156" spans="5:9">
      <c r="E4156" s="35">
        <v>47791</v>
      </c>
      <c r="F4156" s="35"/>
      <c r="G4156" s="36"/>
      <c r="H4156" s="36"/>
      <c r="I4156" s="36"/>
    </row>
    <row r="4157" spans="5:9">
      <c r="E4157" s="35">
        <v>47792</v>
      </c>
      <c r="F4157" s="35"/>
      <c r="G4157" s="36"/>
      <c r="H4157" s="36"/>
      <c r="I4157" s="36"/>
    </row>
    <row r="4158" spans="5:9">
      <c r="E4158" s="35">
        <v>47793</v>
      </c>
      <c r="F4158" s="35"/>
      <c r="G4158" s="36"/>
      <c r="H4158" s="36"/>
      <c r="I4158" s="36"/>
    </row>
    <row r="4159" spans="5:9">
      <c r="E4159" s="35">
        <v>47794</v>
      </c>
      <c r="F4159" s="35"/>
      <c r="G4159" s="36"/>
      <c r="H4159" s="36"/>
      <c r="I4159" s="36"/>
    </row>
    <row r="4160" spans="5:9">
      <c r="E4160" s="35">
        <v>47795</v>
      </c>
      <c r="F4160" s="35"/>
      <c r="G4160" s="36"/>
      <c r="H4160" s="36"/>
      <c r="I4160" s="36"/>
    </row>
    <row r="4161" spans="5:9">
      <c r="E4161" s="35">
        <v>47796</v>
      </c>
      <c r="F4161" s="35"/>
      <c r="G4161" s="36"/>
      <c r="H4161" s="36"/>
      <c r="I4161" s="36"/>
    </row>
    <row r="4162" spans="5:9">
      <c r="E4162" s="35">
        <v>47797</v>
      </c>
      <c r="F4162" s="35"/>
      <c r="G4162" s="36"/>
      <c r="H4162" s="36"/>
      <c r="I4162" s="36"/>
    </row>
    <row r="4163" spans="5:9">
      <c r="E4163" s="35">
        <v>47798</v>
      </c>
      <c r="F4163" s="35"/>
      <c r="G4163" s="36"/>
      <c r="H4163" s="36"/>
      <c r="I4163" s="36"/>
    </row>
    <row r="4164" spans="5:9">
      <c r="E4164" s="35">
        <v>47799</v>
      </c>
      <c r="F4164" s="35"/>
      <c r="G4164" s="36"/>
      <c r="H4164" s="36"/>
      <c r="I4164" s="36"/>
    </row>
    <row r="4165" spans="5:9">
      <c r="E4165" s="35">
        <v>47800</v>
      </c>
      <c r="F4165" s="35"/>
      <c r="G4165" s="36"/>
      <c r="H4165" s="36"/>
      <c r="I4165" s="36"/>
    </row>
    <row r="4166" spans="5:9">
      <c r="E4166" s="35">
        <v>47801</v>
      </c>
      <c r="F4166" s="35"/>
      <c r="G4166" s="36"/>
      <c r="H4166" s="36"/>
      <c r="I4166" s="36"/>
    </row>
    <row r="4167" spans="5:9">
      <c r="E4167" s="35">
        <v>47802</v>
      </c>
      <c r="F4167" s="35"/>
      <c r="G4167" s="36"/>
      <c r="H4167" s="36"/>
      <c r="I4167" s="36"/>
    </row>
    <row r="4168" spans="5:9">
      <c r="E4168" s="35">
        <v>47803</v>
      </c>
      <c r="F4168" s="35"/>
      <c r="G4168" s="36"/>
      <c r="H4168" s="36"/>
      <c r="I4168" s="36"/>
    </row>
    <row r="4169" spans="5:9">
      <c r="E4169" s="35">
        <v>47804</v>
      </c>
      <c r="F4169" s="35"/>
      <c r="G4169" s="36"/>
      <c r="H4169" s="36"/>
      <c r="I4169" s="36"/>
    </row>
    <row r="4170" spans="5:9">
      <c r="E4170" s="35">
        <v>47805</v>
      </c>
      <c r="F4170" s="35"/>
      <c r="G4170" s="36"/>
      <c r="H4170" s="36"/>
      <c r="I4170" s="36"/>
    </row>
    <row r="4171" spans="5:9">
      <c r="E4171" s="35">
        <v>47806</v>
      </c>
      <c r="F4171" s="35"/>
      <c r="G4171" s="36"/>
      <c r="H4171" s="36"/>
      <c r="I4171" s="36"/>
    </row>
    <row r="4172" spans="5:9">
      <c r="E4172" s="35">
        <v>47807</v>
      </c>
      <c r="F4172" s="35"/>
      <c r="G4172" s="36"/>
      <c r="H4172" s="36"/>
      <c r="I4172" s="36"/>
    </row>
    <row r="4173" spans="5:9">
      <c r="E4173" s="35">
        <v>47808</v>
      </c>
      <c r="F4173" s="35"/>
      <c r="G4173" s="36"/>
      <c r="H4173" s="36"/>
      <c r="I4173" s="36"/>
    </row>
    <row r="4174" spans="5:9">
      <c r="E4174" s="35">
        <v>47809</v>
      </c>
      <c r="F4174" s="35"/>
      <c r="G4174" s="36"/>
      <c r="H4174" s="36"/>
      <c r="I4174" s="36"/>
    </row>
    <row r="4175" spans="5:9">
      <c r="E4175" s="35">
        <v>47810</v>
      </c>
      <c r="F4175" s="35"/>
      <c r="G4175" s="36"/>
      <c r="H4175" s="36"/>
      <c r="I4175" s="36"/>
    </row>
    <row r="4176" spans="5:9">
      <c r="E4176" s="35">
        <v>47811</v>
      </c>
      <c r="F4176" s="35"/>
      <c r="G4176" s="36"/>
      <c r="H4176" s="36"/>
      <c r="I4176" s="36"/>
    </row>
    <row r="4177" spans="5:9">
      <c r="E4177" s="35">
        <v>47812</v>
      </c>
      <c r="F4177" s="35"/>
      <c r="G4177" s="36"/>
      <c r="H4177" s="36"/>
      <c r="I4177" s="36"/>
    </row>
    <row r="4178" spans="5:9">
      <c r="E4178" s="35">
        <v>47813</v>
      </c>
      <c r="F4178" s="35"/>
      <c r="G4178" s="36"/>
      <c r="H4178" s="36"/>
      <c r="I4178" s="36"/>
    </row>
    <row r="4179" spans="5:9">
      <c r="E4179" s="35">
        <v>47814</v>
      </c>
      <c r="F4179" s="35"/>
      <c r="G4179" s="36"/>
      <c r="H4179" s="36"/>
      <c r="I4179" s="36"/>
    </row>
    <row r="4180" spans="5:9">
      <c r="E4180" s="35">
        <v>47815</v>
      </c>
      <c r="F4180" s="35"/>
      <c r="G4180" s="36"/>
      <c r="H4180" s="36"/>
      <c r="I4180" s="36"/>
    </row>
    <row r="4181" spans="5:9">
      <c r="E4181" s="35">
        <v>47816</v>
      </c>
      <c r="F4181" s="35"/>
      <c r="G4181" s="36"/>
      <c r="H4181" s="36"/>
      <c r="I4181" s="36"/>
    </row>
    <row r="4182" spans="5:9">
      <c r="E4182" s="35">
        <v>47817</v>
      </c>
      <c r="F4182" s="35"/>
      <c r="G4182" s="36"/>
      <c r="H4182" s="36"/>
      <c r="I4182" s="36"/>
    </row>
    <row r="4183" spans="5:9">
      <c r="E4183" s="35">
        <v>47818</v>
      </c>
      <c r="F4183" s="35"/>
      <c r="G4183" s="36"/>
      <c r="H4183" s="36"/>
      <c r="I4183" s="36"/>
    </row>
    <row r="4184" spans="5:9">
      <c r="E4184" s="35">
        <v>47819</v>
      </c>
      <c r="F4184" s="35"/>
      <c r="G4184" s="36"/>
      <c r="H4184" s="36"/>
      <c r="I4184" s="36"/>
    </row>
    <row r="4185" spans="5:9">
      <c r="E4185" s="35">
        <v>47820</v>
      </c>
      <c r="F4185" s="35"/>
      <c r="G4185" s="36"/>
      <c r="H4185" s="36"/>
      <c r="I4185" s="36"/>
    </row>
    <row r="4186" spans="5:9">
      <c r="E4186" s="35">
        <v>47821</v>
      </c>
      <c r="F4186" s="35"/>
      <c r="G4186" s="36"/>
      <c r="H4186" s="36"/>
      <c r="I4186" s="36"/>
    </row>
    <row r="4187" spans="5:9">
      <c r="E4187" s="35">
        <v>47822</v>
      </c>
      <c r="F4187" s="35"/>
      <c r="G4187" s="36"/>
      <c r="H4187" s="36"/>
      <c r="I4187" s="36"/>
    </row>
    <row r="4188" spans="5:9">
      <c r="E4188" s="35">
        <v>47823</v>
      </c>
      <c r="F4188" s="35"/>
      <c r="G4188" s="36"/>
      <c r="H4188" s="36"/>
      <c r="I4188" s="36"/>
    </row>
    <row r="4189" spans="5:9">
      <c r="E4189" s="35">
        <v>47824</v>
      </c>
      <c r="F4189" s="35"/>
      <c r="G4189" s="36"/>
      <c r="H4189" s="36"/>
      <c r="I4189" s="36"/>
    </row>
    <row r="4190" spans="5:9">
      <c r="E4190" s="35">
        <v>47825</v>
      </c>
      <c r="F4190" s="35"/>
      <c r="G4190" s="36"/>
      <c r="H4190" s="36"/>
      <c r="I4190" s="36"/>
    </row>
    <row r="4191" spans="5:9">
      <c r="E4191" s="35">
        <v>47826</v>
      </c>
      <c r="F4191" s="35"/>
      <c r="G4191" s="36"/>
      <c r="H4191" s="36"/>
      <c r="I4191" s="36"/>
    </row>
    <row r="4192" spans="5:9">
      <c r="E4192" s="35">
        <v>47827</v>
      </c>
      <c r="F4192" s="35"/>
      <c r="G4192" s="36"/>
      <c r="H4192" s="36"/>
      <c r="I4192" s="36"/>
    </row>
    <row r="4193" spans="5:9">
      <c r="E4193" s="35">
        <v>47828</v>
      </c>
      <c r="F4193" s="35"/>
      <c r="G4193" s="36"/>
      <c r="H4193" s="36"/>
      <c r="I4193" s="36"/>
    </row>
    <row r="4194" spans="5:9">
      <c r="E4194" s="35">
        <v>47829</v>
      </c>
      <c r="F4194" s="35"/>
      <c r="G4194" s="36"/>
      <c r="H4194" s="36"/>
      <c r="I4194" s="36"/>
    </row>
    <row r="4195" spans="5:9">
      <c r="E4195" s="35">
        <v>47830</v>
      </c>
      <c r="F4195" s="35"/>
      <c r="G4195" s="36"/>
      <c r="H4195" s="36"/>
      <c r="I4195" s="36"/>
    </row>
    <row r="4196" spans="5:9">
      <c r="E4196" s="35">
        <v>47831</v>
      </c>
      <c r="F4196" s="35"/>
      <c r="G4196" s="36"/>
      <c r="H4196" s="36"/>
      <c r="I4196" s="36"/>
    </row>
    <row r="4197" spans="5:9">
      <c r="E4197" s="35">
        <v>47832</v>
      </c>
      <c r="F4197" s="35"/>
      <c r="G4197" s="36"/>
      <c r="H4197" s="36"/>
      <c r="I4197" s="36"/>
    </row>
    <row r="4198" spans="5:9">
      <c r="E4198" s="35">
        <v>47833</v>
      </c>
      <c r="F4198" s="35"/>
      <c r="G4198" s="36"/>
      <c r="H4198" s="36"/>
      <c r="I4198" s="36"/>
    </row>
    <row r="4199" spans="5:9">
      <c r="E4199" s="35">
        <v>47834</v>
      </c>
      <c r="F4199" s="35"/>
      <c r="G4199" s="36"/>
      <c r="H4199" s="36"/>
      <c r="I4199" s="36"/>
    </row>
    <row r="4200" spans="5:9">
      <c r="E4200" s="35">
        <v>47835</v>
      </c>
      <c r="F4200" s="35"/>
      <c r="G4200" s="36"/>
      <c r="H4200" s="36"/>
      <c r="I4200" s="36"/>
    </row>
    <row r="4201" spans="5:9">
      <c r="E4201" s="35">
        <v>47836</v>
      </c>
      <c r="F4201" s="35"/>
      <c r="G4201" s="36"/>
      <c r="H4201" s="36"/>
      <c r="I4201" s="36"/>
    </row>
    <row r="4202" spans="5:9">
      <c r="E4202" s="35">
        <v>47837</v>
      </c>
      <c r="F4202" s="35"/>
      <c r="G4202" s="36"/>
      <c r="H4202" s="36"/>
      <c r="I4202" s="36"/>
    </row>
    <row r="4203" spans="5:9">
      <c r="E4203" s="35">
        <v>47838</v>
      </c>
      <c r="F4203" s="35"/>
      <c r="G4203" s="36"/>
      <c r="H4203" s="36"/>
      <c r="I4203" s="36"/>
    </row>
    <row r="4204" spans="5:9">
      <c r="E4204" s="35">
        <v>47839</v>
      </c>
      <c r="F4204" s="35"/>
      <c r="G4204" s="36"/>
      <c r="H4204" s="36"/>
      <c r="I4204" s="36"/>
    </row>
    <row r="4205" spans="5:9">
      <c r="E4205" s="35">
        <v>47840</v>
      </c>
      <c r="F4205" s="35"/>
      <c r="G4205" s="36"/>
      <c r="H4205" s="36"/>
      <c r="I4205" s="36"/>
    </row>
    <row r="4206" spans="5:9">
      <c r="E4206" s="35">
        <v>47841</v>
      </c>
      <c r="F4206" s="35"/>
      <c r="G4206" s="36"/>
      <c r="H4206" s="36"/>
      <c r="I4206" s="36"/>
    </row>
    <row r="4207" spans="5:9">
      <c r="E4207" s="35">
        <v>47842</v>
      </c>
      <c r="F4207" s="35"/>
      <c r="G4207" s="36"/>
      <c r="H4207" s="36"/>
      <c r="I4207" s="36"/>
    </row>
    <row r="4208" spans="5:9">
      <c r="E4208" s="35">
        <v>47843</v>
      </c>
      <c r="F4208" s="35"/>
      <c r="G4208" s="36"/>
      <c r="H4208" s="36"/>
      <c r="I4208" s="36"/>
    </row>
    <row r="4209" spans="5:9">
      <c r="E4209" s="35">
        <v>47844</v>
      </c>
      <c r="F4209" s="35"/>
      <c r="G4209" s="36"/>
      <c r="H4209" s="36"/>
      <c r="I4209" s="36"/>
    </row>
    <row r="4210" spans="5:9">
      <c r="E4210" s="35">
        <v>47845</v>
      </c>
      <c r="F4210" s="35"/>
      <c r="G4210" s="36"/>
      <c r="H4210" s="36"/>
      <c r="I4210" s="36"/>
    </row>
    <row r="4211" spans="5:9">
      <c r="E4211" s="35">
        <v>47846</v>
      </c>
      <c r="F4211" s="35"/>
      <c r="G4211" s="36"/>
      <c r="H4211" s="36"/>
      <c r="I4211" s="36"/>
    </row>
    <row r="4212" spans="5:9">
      <c r="E4212" s="35">
        <v>47847</v>
      </c>
      <c r="F4212" s="35"/>
      <c r="G4212" s="36"/>
      <c r="H4212" s="36"/>
      <c r="I4212" s="36"/>
    </row>
    <row r="4213" spans="5:9">
      <c r="E4213" s="35">
        <v>47848</v>
      </c>
      <c r="F4213" s="35"/>
      <c r="G4213" s="36"/>
      <c r="H4213" s="36"/>
      <c r="I4213" s="36"/>
    </row>
    <row r="4214" spans="5:9">
      <c r="E4214" s="35">
        <v>47849</v>
      </c>
      <c r="F4214" s="35"/>
      <c r="G4214" s="36"/>
      <c r="H4214" s="36"/>
      <c r="I4214" s="36"/>
    </row>
    <row r="4215" spans="5:9">
      <c r="E4215" s="35">
        <v>47850</v>
      </c>
      <c r="F4215" s="35"/>
      <c r="G4215" s="36"/>
      <c r="H4215" s="36"/>
      <c r="I4215" s="36"/>
    </row>
    <row r="4216" spans="5:9">
      <c r="E4216" s="35">
        <v>47851</v>
      </c>
      <c r="F4216" s="35"/>
      <c r="G4216" s="36"/>
      <c r="H4216" s="36"/>
      <c r="I4216" s="36"/>
    </row>
    <row r="4217" spans="5:9">
      <c r="E4217" s="35">
        <v>47852</v>
      </c>
      <c r="F4217" s="35"/>
      <c r="G4217" s="36"/>
      <c r="H4217" s="36"/>
      <c r="I4217" s="36"/>
    </row>
    <row r="4218" spans="5:9">
      <c r="E4218" s="35">
        <v>47853</v>
      </c>
      <c r="F4218" s="35"/>
      <c r="G4218" s="36"/>
      <c r="H4218" s="36"/>
      <c r="I4218" s="36"/>
    </row>
    <row r="4219" spans="5:9">
      <c r="E4219" s="35">
        <v>47854</v>
      </c>
      <c r="F4219" s="35"/>
      <c r="G4219" s="36"/>
      <c r="H4219" s="36"/>
      <c r="I4219" s="36"/>
    </row>
    <row r="4220" spans="5:9">
      <c r="E4220" s="35">
        <v>47855</v>
      </c>
      <c r="F4220" s="35"/>
      <c r="G4220" s="36"/>
      <c r="H4220" s="36"/>
      <c r="I4220" s="36"/>
    </row>
    <row r="4221" spans="5:9">
      <c r="E4221" s="35">
        <v>47856</v>
      </c>
      <c r="F4221" s="35"/>
      <c r="G4221" s="36"/>
      <c r="H4221" s="36"/>
      <c r="I4221" s="36"/>
    </row>
    <row r="4222" spans="5:9">
      <c r="E4222" s="35">
        <v>47857</v>
      </c>
      <c r="F4222" s="35"/>
      <c r="G4222" s="36"/>
      <c r="H4222" s="36"/>
      <c r="I4222" s="36"/>
    </row>
    <row r="4223" spans="5:9">
      <c r="E4223" s="35">
        <v>47858</v>
      </c>
      <c r="F4223" s="35"/>
      <c r="G4223" s="36"/>
      <c r="H4223" s="36"/>
      <c r="I4223" s="36"/>
    </row>
    <row r="4224" spans="5:9">
      <c r="E4224" s="35">
        <v>47859</v>
      </c>
      <c r="F4224" s="35"/>
      <c r="G4224" s="36"/>
      <c r="H4224" s="36"/>
      <c r="I4224" s="36"/>
    </row>
    <row r="4225" spans="5:9">
      <c r="E4225" s="35">
        <v>47860</v>
      </c>
      <c r="F4225" s="35"/>
      <c r="G4225" s="36"/>
      <c r="H4225" s="36"/>
      <c r="I4225" s="36"/>
    </row>
    <row r="4226" spans="5:9">
      <c r="E4226" s="35">
        <v>47861</v>
      </c>
      <c r="F4226" s="35"/>
      <c r="G4226" s="36"/>
      <c r="H4226" s="36"/>
      <c r="I4226" s="36"/>
    </row>
    <row r="4227" spans="5:9">
      <c r="E4227" s="35">
        <v>47862</v>
      </c>
      <c r="F4227" s="35"/>
      <c r="G4227" s="36"/>
      <c r="H4227" s="36"/>
      <c r="I4227" s="36"/>
    </row>
    <row r="4228" spans="5:9">
      <c r="E4228" s="35">
        <v>47863</v>
      </c>
      <c r="F4228" s="35"/>
      <c r="G4228" s="36"/>
      <c r="H4228" s="36"/>
      <c r="I4228" s="36"/>
    </row>
    <row r="4229" spans="5:9">
      <c r="E4229" s="35">
        <v>47864</v>
      </c>
      <c r="F4229" s="35"/>
      <c r="G4229" s="36"/>
      <c r="H4229" s="36"/>
      <c r="I4229" s="36"/>
    </row>
    <row r="4230" spans="5:9">
      <c r="E4230" s="35">
        <v>47865</v>
      </c>
      <c r="F4230" s="35"/>
      <c r="G4230" s="36"/>
      <c r="H4230" s="36"/>
      <c r="I4230" s="36"/>
    </row>
    <row r="4231" spans="5:9">
      <c r="E4231" s="35">
        <v>47866</v>
      </c>
      <c r="F4231" s="35"/>
      <c r="G4231" s="36"/>
      <c r="H4231" s="36"/>
      <c r="I4231" s="36"/>
    </row>
    <row r="4232" spans="5:9">
      <c r="E4232" s="35">
        <v>47867</v>
      </c>
      <c r="F4232" s="35"/>
      <c r="G4232" s="36"/>
      <c r="H4232" s="36"/>
      <c r="I4232" s="36"/>
    </row>
    <row r="4233" spans="5:9">
      <c r="E4233" s="35">
        <v>47868</v>
      </c>
      <c r="F4233" s="35"/>
      <c r="G4233" s="36"/>
      <c r="H4233" s="36"/>
      <c r="I4233" s="36"/>
    </row>
    <row r="4234" spans="5:9">
      <c r="E4234" s="35">
        <v>47869</v>
      </c>
      <c r="F4234" s="35"/>
      <c r="G4234" s="36"/>
      <c r="H4234" s="36"/>
      <c r="I4234" s="36"/>
    </row>
    <row r="4235" spans="5:9">
      <c r="E4235" s="35">
        <v>47870</v>
      </c>
      <c r="F4235" s="35"/>
      <c r="G4235" s="36"/>
      <c r="H4235" s="36"/>
      <c r="I4235" s="36"/>
    </row>
    <row r="4236" spans="5:9">
      <c r="E4236" s="35">
        <v>47871</v>
      </c>
      <c r="F4236" s="35"/>
      <c r="G4236" s="36"/>
      <c r="H4236" s="36"/>
      <c r="I4236" s="36"/>
    </row>
    <row r="4237" spans="5:9">
      <c r="E4237" s="35">
        <v>47872</v>
      </c>
      <c r="F4237" s="35"/>
      <c r="G4237" s="36"/>
      <c r="H4237" s="36"/>
      <c r="I4237" s="36"/>
    </row>
    <row r="4238" spans="5:9">
      <c r="E4238" s="35">
        <v>47873</v>
      </c>
      <c r="F4238" s="35"/>
      <c r="G4238" s="36"/>
      <c r="H4238" s="36"/>
      <c r="I4238" s="36"/>
    </row>
    <row r="4239" spans="5:9">
      <c r="E4239" s="35">
        <v>47874</v>
      </c>
      <c r="F4239" s="35"/>
      <c r="G4239" s="36"/>
      <c r="H4239" s="36"/>
      <c r="I4239" s="36"/>
    </row>
    <row r="4240" spans="5:9">
      <c r="E4240" s="35">
        <v>47875</v>
      </c>
      <c r="F4240" s="35"/>
      <c r="G4240" s="36"/>
      <c r="H4240" s="36"/>
      <c r="I4240" s="36"/>
    </row>
    <row r="4241" spans="5:9">
      <c r="E4241" s="35">
        <v>47876</v>
      </c>
      <c r="F4241" s="35"/>
      <c r="G4241" s="36"/>
      <c r="H4241" s="36"/>
      <c r="I4241" s="36"/>
    </row>
    <row r="4242" spans="5:9">
      <c r="E4242" s="35">
        <v>47877</v>
      </c>
      <c r="F4242" s="35"/>
      <c r="G4242" s="36"/>
      <c r="H4242" s="36"/>
      <c r="I4242" s="36"/>
    </row>
    <row r="4243" spans="5:9">
      <c r="E4243" s="35">
        <v>47878</v>
      </c>
      <c r="F4243" s="35"/>
      <c r="G4243" s="36"/>
      <c r="H4243" s="36"/>
      <c r="I4243" s="36"/>
    </row>
    <row r="4244" spans="5:9">
      <c r="E4244" s="35">
        <v>47879</v>
      </c>
      <c r="F4244" s="35"/>
      <c r="G4244" s="36"/>
      <c r="H4244" s="36"/>
      <c r="I4244" s="36"/>
    </row>
    <row r="4245" spans="5:9">
      <c r="E4245" s="35">
        <v>47880</v>
      </c>
      <c r="F4245" s="35"/>
      <c r="G4245" s="36"/>
      <c r="H4245" s="36"/>
      <c r="I4245" s="36"/>
    </row>
    <row r="4246" spans="5:9">
      <c r="E4246" s="35">
        <v>47881</v>
      </c>
      <c r="F4246" s="35"/>
      <c r="G4246" s="36"/>
      <c r="H4246" s="36"/>
      <c r="I4246" s="36"/>
    </row>
    <row r="4247" spans="5:9">
      <c r="E4247" s="35">
        <v>47882</v>
      </c>
      <c r="F4247" s="35"/>
      <c r="G4247" s="36"/>
      <c r="H4247" s="36"/>
      <c r="I4247" s="36"/>
    </row>
    <row r="4248" spans="5:9">
      <c r="E4248" s="35">
        <v>47883</v>
      </c>
      <c r="F4248" s="35"/>
      <c r="G4248" s="36"/>
      <c r="H4248" s="36"/>
      <c r="I4248" s="36"/>
    </row>
    <row r="4249" spans="5:9">
      <c r="E4249" s="35">
        <v>47884</v>
      </c>
      <c r="F4249" s="35"/>
      <c r="G4249" s="36"/>
      <c r="H4249" s="36"/>
      <c r="I4249" s="36"/>
    </row>
    <row r="4250" spans="5:9">
      <c r="E4250" s="35">
        <v>47885</v>
      </c>
      <c r="F4250" s="35"/>
      <c r="G4250" s="36"/>
      <c r="H4250" s="36"/>
      <c r="I4250" s="36"/>
    </row>
    <row r="4251" spans="5:9">
      <c r="E4251" s="35">
        <v>47886</v>
      </c>
      <c r="F4251" s="35"/>
      <c r="G4251" s="36"/>
      <c r="H4251" s="36"/>
      <c r="I4251" s="36"/>
    </row>
    <row r="4252" spans="5:9">
      <c r="E4252" s="35">
        <v>47887</v>
      </c>
      <c r="F4252" s="35"/>
      <c r="G4252" s="36"/>
      <c r="H4252" s="36"/>
      <c r="I4252" s="36"/>
    </row>
    <row r="4253" spans="5:9">
      <c r="E4253" s="35">
        <v>47888</v>
      </c>
      <c r="F4253" s="35"/>
      <c r="G4253" s="36"/>
      <c r="H4253" s="36"/>
      <c r="I4253" s="36"/>
    </row>
    <row r="4254" spans="5:9">
      <c r="E4254" s="35">
        <v>47889</v>
      </c>
      <c r="F4254" s="35"/>
      <c r="G4254" s="36"/>
      <c r="H4254" s="36"/>
      <c r="I4254" s="36"/>
    </row>
    <row r="4255" spans="5:9">
      <c r="E4255" s="35">
        <v>47890</v>
      </c>
      <c r="F4255" s="35"/>
      <c r="G4255" s="36"/>
      <c r="H4255" s="36"/>
      <c r="I4255" s="36"/>
    </row>
    <row r="4256" spans="5:9">
      <c r="E4256" s="35">
        <v>47891</v>
      </c>
      <c r="F4256" s="35"/>
      <c r="G4256" s="36"/>
      <c r="H4256" s="36"/>
      <c r="I4256" s="36"/>
    </row>
    <row r="4257" spans="5:9">
      <c r="E4257" s="35">
        <v>47892</v>
      </c>
      <c r="F4257" s="35"/>
      <c r="G4257" s="36"/>
      <c r="H4257" s="36"/>
      <c r="I4257" s="36"/>
    </row>
    <row r="4258" spans="5:9">
      <c r="E4258" s="35">
        <v>47893</v>
      </c>
      <c r="F4258" s="35"/>
      <c r="G4258" s="36"/>
      <c r="H4258" s="36"/>
      <c r="I4258" s="36"/>
    </row>
    <row r="4259" spans="5:9">
      <c r="E4259" s="35">
        <v>47894</v>
      </c>
      <c r="F4259" s="35"/>
      <c r="G4259" s="36"/>
      <c r="H4259" s="36"/>
      <c r="I4259" s="36"/>
    </row>
    <row r="4260" spans="5:9">
      <c r="E4260" s="35">
        <v>47895</v>
      </c>
      <c r="F4260" s="35"/>
      <c r="G4260" s="36"/>
      <c r="H4260" s="36"/>
      <c r="I4260" s="36"/>
    </row>
    <row r="4261" spans="5:9">
      <c r="E4261" s="35">
        <v>47896</v>
      </c>
      <c r="F4261" s="35"/>
      <c r="G4261" s="36"/>
      <c r="H4261" s="36"/>
      <c r="I4261" s="36"/>
    </row>
    <row r="4262" spans="5:9">
      <c r="E4262" s="35">
        <v>47897</v>
      </c>
      <c r="F4262" s="35"/>
      <c r="G4262" s="36"/>
      <c r="H4262" s="36"/>
      <c r="I4262" s="36"/>
    </row>
    <row r="4263" spans="5:9">
      <c r="E4263" s="35">
        <v>47898</v>
      </c>
      <c r="F4263" s="35"/>
      <c r="G4263" s="36"/>
      <c r="H4263" s="36"/>
      <c r="I4263" s="36"/>
    </row>
    <row r="4264" spans="5:9">
      <c r="E4264" s="35">
        <v>47899</v>
      </c>
      <c r="F4264" s="35"/>
      <c r="G4264" s="36"/>
      <c r="H4264" s="36"/>
      <c r="I4264" s="36"/>
    </row>
    <row r="4265" spans="5:9">
      <c r="E4265" s="35">
        <v>47900</v>
      </c>
      <c r="F4265" s="35"/>
      <c r="G4265" s="36"/>
      <c r="H4265" s="36"/>
      <c r="I4265" s="36"/>
    </row>
    <row r="4266" spans="5:9">
      <c r="E4266" s="35">
        <v>47901</v>
      </c>
      <c r="F4266" s="35"/>
      <c r="G4266" s="36"/>
      <c r="H4266" s="36"/>
      <c r="I4266" s="36"/>
    </row>
    <row r="4267" spans="5:9">
      <c r="E4267" s="35">
        <v>47902</v>
      </c>
      <c r="F4267" s="35"/>
      <c r="G4267" s="36"/>
      <c r="H4267" s="36"/>
      <c r="I4267" s="36"/>
    </row>
    <row r="4268" spans="5:9">
      <c r="E4268" s="35">
        <v>47903</v>
      </c>
      <c r="F4268" s="35"/>
      <c r="G4268" s="36"/>
      <c r="H4268" s="36"/>
      <c r="I4268" s="36"/>
    </row>
    <row r="4269" spans="5:9">
      <c r="E4269" s="35">
        <v>47904</v>
      </c>
      <c r="F4269" s="35"/>
      <c r="G4269" s="36"/>
      <c r="H4269" s="36"/>
      <c r="I4269" s="36"/>
    </row>
    <row r="4270" spans="5:9">
      <c r="E4270" s="35">
        <v>47905</v>
      </c>
      <c r="F4270" s="35"/>
      <c r="G4270" s="36"/>
      <c r="H4270" s="36"/>
      <c r="I4270" s="36"/>
    </row>
    <row r="4271" spans="5:9">
      <c r="E4271" s="35">
        <v>47906</v>
      </c>
      <c r="F4271" s="35"/>
      <c r="G4271" s="36"/>
      <c r="H4271" s="36"/>
      <c r="I4271" s="36"/>
    </row>
    <row r="4272" spans="5:9">
      <c r="E4272" s="35">
        <v>47907</v>
      </c>
      <c r="F4272" s="35"/>
      <c r="G4272" s="36"/>
      <c r="H4272" s="36"/>
      <c r="I4272" s="36"/>
    </row>
    <row r="4273" spans="5:9">
      <c r="E4273" s="35">
        <v>47908</v>
      </c>
      <c r="F4273" s="35"/>
      <c r="G4273" s="36"/>
      <c r="H4273" s="36"/>
      <c r="I4273" s="36"/>
    </row>
    <row r="4274" spans="5:9">
      <c r="E4274" s="35">
        <v>47909</v>
      </c>
      <c r="F4274" s="35"/>
      <c r="G4274" s="36"/>
      <c r="H4274" s="36"/>
      <c r="I4274" s="36"/>
    </row>
    <row r="4275" spans="5:9">
      <c r="E4275" s="35">
        <v>47910</v>
      </c>
      <c r="F4275" s="35"/>
      <c r="G4275" s="36"/>
      <c r="H4275" s="36"/>
      <c r="I4275" s="36"/>
    </row>
    <row r="4276" spans="5:9">
      <c r="E4276" s="35">
        <v>47911</v>
      </c>
      <c r="F4276" s="35"/>
      <c r="G4276" s="36"/>
      <c r="H4276" s="36"/>
      <c r="I4276" s="36"/>
    </row>
    <row r="4277" spans="5:9">
      <c r="E4277" s="35">
        <v>47912</v>
      </c>
      <c r="F4277" s="35"/>
      <c r="G4277" s="36"/>
      <c r="H4277" s="36"/>
      <c r="I4277" s="36"/>
    </row>
    <row r="4278" spans="5:9">
      <c r="E4278" s="35">
        <v>47913</v>
      </c>
      <c r="F4278" s="35"/>
      <c r="G4278" s="36"/>
      <c r="H4278" s="36"/>
      <c r="I4278" s="36"/>
    </row>
    <row r="4279" spans="5:9">
      <c r="E4279" s="35">
        <v>47914</v>
      </c>
      <c r="F4279" s="35"/>
      <c r="G4279" s="36"/>
      <c r="H4279" s="36"/>
      <c r="I4279" s="36"/>
    </row>
    <row r="4280" spans="5:9">
      <c r="E4280" s="35">
        <v>47915</v>
      </c>
      <c r="F4280" s="35"/>
      <c r="G4280" s="36"/>
      <c r="H4280" s="36"/>
      <c r="I4280" s="36"/>
    </row>
    <row r="4281" spans="5:9">
      <c r="E4281" s="35">
        <v>47916</v>
      </c>
      <c r="F4281" s="35"/>
      <c r="G4281" s="36"/>
      <c r="H4281" s="36"/>
      <c r="I4281" s="36"/>
    </row>
    <row r="4282" spans="5:9">
      <c r="E4282" s="35">
        <v>47917</v>
      </c>
      <c r="F4282" s="35"/>
      <c r="G4282" s="36"/>
      <c r="H4282" s="36"/>
      <c r="I4282" s="36"/>
    </row>
    <row r="4283" spans="5:9">
      <c r="E4283" s="35">
        <v>47918</v>
      </c>
      <c r="F4283" s="35"/>
      <c r="G4283" s="36"/>
      <c r="H4283" s="36"/>
      <c r="I4283" s="36"/>
    </row>
    <row r="4284" spans="5:9">
      <c r="E4284" s="35">
        <v>47919</v>
      </c>
      <c r="F4284" s="35"/>
      <c r="G4284" s="36"/>
      <c r="H4284" s="36"/>
      <c r="I4284" s="36"/>
    </row>
    <row r="4285" spans="5:9">
      <c r="E4285" s="35">
        <v>47920</v>
      </c>
      <c r="F4285" s="35"/>
      <c r="G4285" s="36"/>
      <c r="H4285" s="36"/>
      <c r="I4285" s="36"/>
    </row>
    <row r="4286" spans="5:9">
      <c r="E4286" s="35">
        <v>47921</v>
      </c>
      <c r="F4286" s="35"/>
      <c r="G4286" s="36"/>
      <c r="H4286" s="36"/>
      <c r="I4286" s="36"/>
    </row>
    <row r="4287" spans="5:9">
      <c r="E4287" s="35">
        <v>47922</v>
      </c>
      <c r="F4287" s="35"/>
      <c r="G4287" s="36"/>
      <c r="H4287" s="36"/>
      <c r="I4287" s="36"/>
    </row>
    <row r="4288" spans="5:9">
      <c r="E4288" s="35">
        <v>47923</v>
      </c>
      <c r="F4288" s="35"/>
      <c r="G4288" s="36"/>
      <c r="H4288" s="36"/>
      <c r="I4288" s="36"/>
    </row>
    <row r="4289" spans="5:9">
      <c r="E4289" s="35">
        <v>47924</v>
      </c>
      <c r="F4289" s="35"/>
      <c r="G4289" s="36"/>
      <c r="H4289" s="36"/>
      <c r="I4289" s="36"/>
    </row>
    <row r="4290" spans="5:9">
      <c r="E4290" s="35">
        <v>47925</v>
      </c>
      <c r="F4290" s="35"/>
      <c r="G4290" s="36"/>
      <c r="H4290" s="36"/>
      <c r="I4290" s="36"/>
    </row>
    <row r="4291" spans="5:9">
      <c r="E4291" s="35">
        <v>47926</v>
      </c>
      <c r="F4291" s="35"/>
      <c r="G4291" s="36"/>
      <c r="H4291" s="36"/>
      <c r="I4291" s="36"/>
    </row>
    <row r="4292" spans="5:9">
      <c r="E4292" s="35">
        <v>47927</v>
      </c>
      <c r="F4292" s="35"/>
      <c r="G4292" s="36"/>
      <c r="H4292" s="36"/>
      <c r="I4292" s="36"/>
    </row>
    <row r="4293" spans="5:9">
      <c r="E4293" s="35">
        <v>47928</v>
      </c>
      <c r="F4293" s="35"/>
      <c r="G4293" s="36"/>
      <c r="H4293" s="36"/>
      <c r="I4293" s="36"/>
    </row>
    <row r="4294" spans="5:9">
      <c r="E4294" s="35">
        <v>47929</v>
      </c>
      <c r="F4294" s="35"/>
      <c r="G4294" s="36"/>
      <c r="H4294" s="36"/>
      <c r="I4294" s="36"/>
    </row>
    <row r="4295" spans="5:9">
      <c r="E4295" s="35">
        <v>47930</v>
      </c>
      <c r="F4295" s="35"/>
      <c r="G4295" s="36"/>
      <c r="H4295" s="36"/>
      <c r="I4295" s="36"/>
    </row>
    <row r="4296" spans="5:9">
      <c r="E4296" s="35">
        <v>47931</v>
      </c>
      <c r="F4296" s="35"/>
      <c r="G4296" s="36"/>
      <c r="H4296" s="36"/>
      <c r="I4296" s="36"/>
    </row>
    <row r="4297" spans="5:9">
      <c r="E4297" s="35">
        <v>47932</v>
      </c>
      <c r="F4297" s="35"/>
      <c r="G4297" s="36"/>
      <c r="H4297" s="36"/>
      <c r="I4297" s="36"/>
    </row>
    <row r="4298" spans="5:9">
      <c r="E4298" s="35">
        <v>47933</v>
      </c>
      <c r="F4298" s="35"/>
      <c r="G4298" s="36"/>
      <c r="H4298" s="36"/>
      <c r="I4298" s="36"/>
    </row>
    <row r="4299" spans="5:9">
      <c r="E4299" s="35">
        <v>47934</v>
      </c>
      <c r="F4299" s="35"/>
      <c r="G4299" s="36"/>
      <c r="H4299" s="36"/>
      <c r="I4299" s="36"/>
    </row>
    <row r="4300" spans="5:9">
      <c r="E4300" s="35">
        <v>47935</v>
      </c>
      <c r="F4300" s="35"/>
      <c r="G4300" s="36"/>
      <c r="H4300" s="36"/>
      <c r="I4300" s="36"/>
    </row>
    <row r="4301" spans="5:9">
      <c r="E4301" s="35">
        <v>47936</v>
      </c>
      <c r="F4301" s="35"/>
      <c r="G4301" s="36"/>
      <c r="H4301" s="36"/>
      <c r="I4301" s="36"/>
    </row>
    <row r="4302" spans="5:9">
      <c r="E4302" s="35">
        <v>47937</v>
      </c>
      <c r="F4302" s="35"/>
      <c r="G4302" s="36"/>
      <c r="H4302" s="36"/>
      <c r="I4302" s="36"/>
    </row>
    <row r="4303" spans="5:9">
      <c r="E4303" s="35">
        <v>47938</v>
      </c>
      <c r="F4303" s="35"/>
      <c r="G4303" s="36"/>
      <c r="H4303" s="36"/>
      <c r="I4303" s="36"/>
    </row>
    <row r="4304" spans="5:9">
      <c r="E4304" s="35">
        <v>47939</v>
      </c>
      <c r="F4304" s="35"/>
      <c r="G4304" s="36"/>
      <c r="H4304" s="36"/>
      <c r="I4304" s="36"/>
    </row>
    <row r="4305" spans="5:9">
      <c r="E4305" s="35">
        <v>47940</v>
      </c>
      <c r="F4305" s="35"/>
      <c r="G4305" s="36"/>
      <c r="H4305" s="36"/>
      <c r="I4305" s="36"/>
    </row>
    <row r="4306" spans="5:9">
      <c r="E4306" s="35">
        <v>47941</v>
      </c>
      <c r="F4306" s="35"/>
      <c r="G4306" s="36"/>
      <c r="H4306" s="36"/>
      <c r="I4306" s="36"/>
    </row>
    <row r="4307" spans="5:9">
      <c r="E4307" s="35">
        <v>47942</v>
      </c>
      <c r="F4307" s="35"/>
      <c r="G4307" s="36"/>
      <c r="H4307" s="36"/>
      <c r="I4307" s="36"/>
    </row>
    <row r="4308" spans="5:9">
      <c r="E4308" s="35">
        <v>47943</v>
      </c>
      <c r="F4308" s="35"/>
      <c r="G4308" s="36"/>
      <c r="H4308" s="36"/>
      <c r="I4308" s="36"/>
    </row>
    <row r="4309" spans="5:9">
      <c r="E4309" s="35">
        <v>47944</v>
      </c>
      <c r="F4309" s="35"/>
      <c r="G4309" s="36"/>
      <c r="H4309" s="36"/>
      <c r="I4309" s="36"/>
    </row>
    <row r="4310" spans="5:9">
      <c r="E4310" s="35">
        <v>47945</v>
      </c>
      <c r="F4310" s="35"/>
      <c r="G4310" s="36"/>
      <c r="H4310" s="36"/>
      <c r="I4310" s="36"/>
    </row>
    <row r="4311" spans="5:9">
      <c r="E4311" s="35">
        <v>47946</v>
      </c>
      <c r="F4311" s="35"/>
      <c r="G4311" s="36"/>
      <c r="H4311" s="36"/>
      <c r="I4311" s="36"/>
    </row>
    <row r="4312" spans="5:9">
      <c r="E4312" s="35">
        <v>47947</v>
      </c>
      <c r="F4312" s="35"/>
      <c r="G4312" s="36"/>
      <c r="H4312" s="36"/>
      <c r="I4312" s="36"/>
    </row>
    <row r="4313" spans="5:9">
      <c r="E4313" s="35">
        <v>47948</v>
      </c>
      <c r="F4313" s="35"/>
      <c r="G4313" s="36"/>
      <c r="H4313" s="36"/>
      <c r="I4313" s="36"/>
    </row>
    <row r="4314" spans="5:9">
      <c r="E4314" s="35">
        <v>47949</v>
      </c>
      <c r="F4314" s="35"/>
      <c r="G4314" s="36"/>
      <c r="H4314" s="36"/>
      <c r="I4314" s="36"/>
    </row>
    <row r="4315" spans="5:9">
      <c r="E4315" s="35">
        <v>47950</v>
      </c>
      <c r="F4315" s="35"/>
      <c r="G4315" s="36"/>
      <c r="H4315" s="36"/>
      <c r="I4315" s="36"/>
    </row>
    <row r="4316" spans="5:9">
      <c r="E4316" s="35">
        <v>47951</v>
      </c>
      <c r="F4316" s="35"/>
      <c r="G4316" s="36"/>
      <c r="H4316" s="36"/>
      <c r="I4316" s="36"/>
    </row>
    <row r="4317" spans="5:9">
      <c r="E4317" s="35">
        <v>47952</v>
      </c>
      <c r="F4317" s="35"/>
      <c r="G4317" s="36"/>
      <c r="H4317" s="36"/>
      <c r="I4317" s="36"/>
    </row>
    <row r="4318" spans="5:9">
      <c r="E4318" s="35">
        <v>47953</v>
      </c>
      <c r="F4318" s="35"/>
      <c r="G4318" s="36"/>
      <c r="H4318" s="36"/>
      <c r="I4318" s="36"/>
    </row>
    <row r="4319" spans="5:9">
      <c r="E4319" s="35">
        <v>47954</v>
      </c>
      <c r="F4319" s="35"/>
      <c r="G4319" s="36"/>
      <c r="H4319" s="36"/>
      <c r="I4319" s="36"/>
    </row>
    <row r="4320" spans="5:9">
      <c r="E4320" s="35">
        <v>47955</v>
      </c>
      <c r="F4320" s="35"/>
      <c r="G4320" s="36"/>
      <c r="H4320" s="36"/>
      <c r="I4320" s="36"/>
    </row>
    <row r="4321" spans="5:9">
      <c r="E4321" s="35">
        <v>47956</v>
      </c>
      <c r="F4321" s="35"/>
      <c r="G4321" s="36"/>
      <c r="H4321" s="36"/>
      <c r="I4321" s="36"/>
    </row>
    <row r="4322" spans="5:9">
      <c r="E4322" s="35">
        <v>47957</v>
      </c>
      <c r="F4322" s="35"/>
      <c r="G4322" s="36"/>
      <c r="H4322" s="36"/>
      <c r="I4322" s="36"/>
    </row>
    <row r="4323" spans="5:9">
      <c r="E4323" s="35">
        <v>47958</v>
      </c>
      <c r="F4323" s="35"/>
      <c r="G4323" s="36"/>
      <c r="H4323" s="36"/>
      <c r="I4323" s="36"/>
    </row>
    <row r="4324" spans="5:9">
      <c r="E4324" s="35">
        <v>47959</v>
      </c>
      <c r="F4324" s="35"/>
      <c r="G4324" s="36"/>
      <c r="H4324" s="36"/>
      <c r="I4324" s="36"/>
    </row>
    <row r="4325" spans="5:9">
      <c r="E4325" s="35">
        <v>47960</v>
      </c>
      <c r="F4325" s="35"/>
      <c r="G4325" s="36"/>
      <c r="H4325" s="36"/>
      <c r="I4325" s="36"/>
    </row>
    <row r="4326" spans="5:9">
      <c r="E4326" s="35">
        <v>47961</v>
      </c>
      <c r="F4326" s="35"/>
      <c r="G4326" s="36"/>
      <c r="H4326" s="36"/>
      <c r="I4326" s="36"/>
    </row>
    <row r="4327" spans="5:9">
      <c r="E4327" s="35">
        <v>47962</v>
      </c>
      <c r="F4327" s="35"/>
      <c r="G4327" s="36"/>
      <c r="H4327" s="36"/>
      <c r="I4327" s="36"/>
    </row>
    <row r="4328" spans="5:9">
      <c r="E4328" s="35">
        <v>47963</v>
      </c>
      <c r="F4328" s="35"/>
      <c r="G4328" s="36"/>
      <c r="H4328" s="36"/>
      <c r="I4328" s="36"/>
    </row>
    <row r="4329" spans="5:9">
      <c r="E4329" s="35">
        <v>47964</v>
      </c>
      <c r="F4329" s="35"/>
      <c r="G4329" s="36"/>
      <c r="H4329" s="36"/>
      <c r="I4329" s="36"/>
    </row>
    <row r="4330" spans="5:9">
      <c r="E4330" s="35">
        <v>47965</v>
      </c>
      <c r="F4330" s="35"/>
      <c r="G4330" s="36"/>
      <c r="H4330" s="36"/>
      <c r="I4330" s="36"/>
    </row>
    <row r="4331" spans="5:9">
      <c r="E4331" s="35">
        <v>47966</v>
      </c>
      <c r="F4331" s="35"/>
      <c r="G4331" s="36"/>
      <c r="H4331" s="36"/>
      <c r="I4331" s="36"/>
    </row>
    <row r="4332" spans="5:9">
      <c r="E4332" s="35">
        <v>47967</v>
      </c>
      <c r="F4332" s="35"/>
      <c r="G4332" s="36"/>
      <c r="H4332" s="36"/>
      <c r="I4332" s="36"/>
    </row>
    <row r="4333" spans="5:9">
      <c r="E4333" s="35">
        <v>47968</v>
      </c>
      <c r="F4333" s="35"/>
      <c r="G4333" s="36"/>
      <c r="H4333" s="36"/>
      <c r="I4333" s="36"/>
    </row>
    <row r="4334" spans="5:9">
      <c r="E4334" s="35">
        <v>47969</v>
      </c>
      <c r="F4334" s="35"/>
      <c r="G4334" s="36"/>
      <c r="H4334" s="36"/>
      <c r="I4334" s="36"/>
    </row>
    <row r="4335" spans="5:9">
      <c r="E4335" s="35">
        <v>47970</v>
      </c>
      <c r="F4335" s="35"/>
      <c r="G4335" s="36"/>
      <c r="H4335" s="36"/>
      <c r="I4335" s="36"/>
    </row>
    <row r="4336" spans="5:9">
      <c r="E4336" s="35">
        <v>47971</v>
      </c>
      <c r="F4336" s="35"/>
      <c r="G4336" s="36"/>
      <c r="H4336" s="36"/>
      <c r="I4336" s="36"/>
    </row>
    <row r="4337" spans="5:9">
      <c r="E4337" s="35">
        <v>47972</v>
      </c>
      <c r="F4337" s="35"/>
      <c r="G4337" s="36"/>
      <c r="H4337" s="36"/>
      <c r="I4337" s="36"/>
    </row>
    <row r="4338" spans="5:9">
      <c r="E4338" s="35">
        <v>47973</v>
      </c>
      <c r="F4338" s="35"/>
      <c r="G4338" s="36"/>
      <c r="H4338" s="36"/>
      <c r="I4338" s="36"/>
    </row>
    <row r="4339" spans="5:9">
      <c r="E4339" s="35">
        <v>47974</v>
      </c>
      <c r="F4339" s="35"/>
      <c r="G4339" s="36"/>
      <c r="H4339" s="36"/>
      <c r="I4339" s="36"/>
    </row>
    <row r="4340" spans="5:9">
      <c r="E4340" s="35">
        <v>47975</v>
      </c>
      <c r="F4340" s="35"/>
      <c r="G4340" s="36"/>
      <c r="H4340" s="36"/>
      <c r="I4340" s="36"/>
    </row>
    <row r="4341" spans="5:9">
      <c r="E4341" s="35">
        <v>47976</v>
      </c>
      <c r="F4341" s="35"/>
      <c r="G4341" s="36"/>
      <c r="H4341" s="36"/>
      <c r="I4341" s="36"/>
    </row>
    <row r="4342" spans="5:9">
      <c r="E4342" s="35">
        <v>47977</v>
      </c>
      <c r="F4342" s="35"/>
      <c r="G4342" s="36"/>
      <c r="H4342" s="36"/>
      <c r="I4342" s="36"/>
    </row>
    <row r="4343" spans="5:9">
      <c r="E4343" s="35">
        <v>47978</v>
      </c>
      <c r="F4343" s="35"/>
      <c r="G4343" s="36"/>
      <c r="H4343" s="36"/>
      <c r="I4343" s="36"/>
    </row>
    <row r="4344" spans="5:9">
      <c r="E4344" s="35">
        <v>47979</v>
      </c>
      <c r="F4344" s="35"/>
      <c r="G4344" s="36"/>
      <c r="H4344" s="36"/>
      <c r="I4344" s="36"/>
    </row>
    <row r="4345" spans="5:9">
      <c r="E4345" s="35">
        <v>47980</v>
      </c>
      <c r="F4345" s="35"/>
      <c r="G4345" s="36"/>
      <c r="H4345" s="36"/>
      <c r="I4345" s="36"/>
    </row>
    <row r="4346" spans="5:9">
      <c r="E4346" s="35">
        <v>47981</v>
      </c>
      <c r="F4346" s="35"/>
      <c r="G4346" s="36"/>
      <c r="H4346" s="36"/>
      <c r="I4346" s="36"/>
    </row>
    <row r="4347" spans="5:9">
      <c r="E4347" s="35">
        <v>47982</v>
      </c>
      <c r="F4347" s="35"/>
      <c r="G4347" s="36"/>
      <c r="H4347" s="36"/>
      <c r="I4347" s="36"/>
    </row>
    <row r="4348" spans="5:9">
      <c r="E4348" s="35">
        <v>47983</v>
      </c>
      <c r="F4348" s="35"/>
      <c r="G4348" s="36"/>
      <c r="H4348" s="36"/>
      <c r="I4348" s="36"/>
    </row>
    <row r="4349" spans="5:9">
      <c r="E4349" s="35">
        <v>47984</v>
      </c>
      <c r="F4349" s="35"/>
      <c r="G4349" s="36"/>
      <c r="H4349" s="36"/>
      <c r="I4349" s="36"/>
    </row>
    <row r="4350" spans="5:9">
      <c r="E4350" s="35">
        <v>47985</v>
      </c>
      <c r="F4350" s="35"/>
      <c r="G4350" s="36"/>
      <c r="H4350" s="36"/>
      <c r="I4350" s="36"/>
    </row>
    <row r="4351" spans="5:9">
      <c r="E4351" s="35">
        <v>47986</v>
      </c>
      <c r="F4351" s="35"/>
      <c r="G4351" s="36"/>
      <c r="H4351" s="36"/>
      <c r="I4351" s="36"/>
    </row>
    <row r="4352" spans="5:9">
      <c r="E4352" s="35">
        <v>47987</v>
      </c>
      <c r="F4352" s="35"/>
      <c r="G4352" s="36"/>
      <c r="H4352" s="36"/>
      <c r="I4352" s="36"/>
    </row>
    <row r="4353" spans="5:9">
      <c r="E4353" s="35">
        <v>47988</v>
      </c>
      <c r="F4353" s="35"/>
      <c r="G4353" s="36"/>
      <c r="H4353" s="36"/>
      <c r="I4353" s="36"/>
    </row>
    <row r="4354" spans="5:9">
      <c r="E4354" s="35">
        <v>47989</v>
      </c>
      <c r="F4354" s="35"/>
      <c r="G4354" s="36"/>
      <c r="H4354" s="36"/>
      <c r="I4354" s="36"/>
    </row>
    <row r="4355" spans="5:9">
      <c r="E4355" s="35">
        <v>47990</v>
      </c>
      <c r="F4355" s="35"/>
      <c r="G4355" s="36"/>
      <c r="H4355" s="36"/>
      <c r="I4355" s="36"/>
    </row>
    <row r="4356" spans="5:9">
      <c r="E4356" s="35">
        <v>47991</v>
      </c>
      <c r="F4356" s="35"/>
      <c r="G4356" s="36"/>
      <c r="H4356" s="36"/>
      <c r="I4356" s="36"/>
    </row>
    <row r="4357" spans="5:9">
      <c r="E4357" s="35">
        <v>47992</v>
      </c>
      <c r="F4357" s="35"/>
      <c r="G4357" s="36"/>
      <c r="H4357" s="36"/>
      <c r="I4357" s="36"/>
    </row>
    <row r="4358" spans="5:9">
      <c r="E4358" s="35">
        <v>47993</v>
      </c>
      <c r="F4358" s="35"/>
      <c r="G4358" s="36"/>
      <c r="H4358" s="36"/>
      <c r="I4358" s="36"/>
    </row>
    <row r="4359" spans="5:9">
      <c r="E4359" s="35">
        <v>47994</v>
      </c>
      <c r="F4359" s="35"/>
      <c r="G4359" s="36"/>
      <c r="H4359" s="36"/>
      <c r="I4359" s="36"/>
    </row>
    <row r="4360" spans="5:9">
      <c r="E4360" s="35">
        <v>47995</v>
      </c>
      <c r="F4360" s="35"/>
      <c r="G4360" s="36"/>
      <c r="H4360" s="36"/>
      <c r="I4360" s="36"/>
    </row>
    <row r="4361" spans="5:9">
      <c r="E4361" s="35">
        <v>47996</v>
      </c>
      <c r="F4361" s="35"/>
      <c r="G4361" s="36"/>
      <c r="H4361" s="36"/>
      <c r="I4361" s="36"/>
    </row>
    <row r="4362" spans="5:9">
      <c r="E4362" s="35">
        <v>47997</v>
      </c>
      <c r="F4362" s="35"/>
      <c r="G4362" s="36"/>
      <c r="H4362" s="36"/>
      <c r="I4362" s="36"/>
    </row>
    <row r="4363" spans="5:9">
      <c r="E4363" s="35">
        <v>47998</v>
      </c>
      <c r="F4363" s="35"/>
      <c r="G4363" s="36"/>
      <c r="H4363" s="36"/>
      <c r="I4363" s="36"/>
    </row>
    <row r="4364" spans="5:9">
      <c r="E4364" s="35">
        <v>47999</v>
      </c>
      <c r="F4364" s="35"/>
      <c r="G4364" s="36"/>
      <c r="H4364" s="36"/>
      <c r="I4364" s="36"/>
    </row>
    <row r="4365" spans="5:9">
      <c r="E4365" s="35">
        <v>48000</v>
      </c>
      <c r="F4365" s="35"/>
      <c r="G4365" s="36"/>
      <c r="H4365" s="36"/>
      <c r="I4365" s="36"/>
    </row>
    <row r="4366" spans="5:9">
      <c r="E4366" s="35">
        <v>48001</v>
      </c>
      <c r="F4366" s="35"/>
      <c r="G4366" s="36"/>
      <c r="H4366" s="36"/>
      <c r="I4366" s="36"/>
    </row>
    <row r="4367" spans="5:9">
      <c r="E4367" s="35">
        <v>48002</v>
      </c>
      <c r="F4367" s="35"/>
      <c r="G4367" s="36"/>
      <c r="H4367" s="36"/>
      <c r="I4367" s="36"/>
    </row>
    <row r="4368" spans="5:9">
      <c r="E4368" s="35">
        <v>48003</v>
      </c>
      <c r="F4368" s="35"/>
      <c r="G4368" s="36"/>
      <c r="H4368" s="36"/>
      <c r="I4368" s="36"/>
    </row>
    <row r="4369" spans="5:9">
      <c r="E4369" s="35">
        <v>48004</v>
      </c>
      <c r="F4369" s="35"/>
      <c r="G4369" s="36"/>
      <c r="H4369" s="36"/>
      <c r="I4369" s="36"/>
    </row>
    <row r="4370" spans="5:9">
      <c r="E4370" s="35">
        <v>48005</v>
      </c>
      <c r="F4370" s="35"/>
      <c r="G4370" s="36"/>
      <c r="H4370" s="36"/>
      <c r="I4370" s="36"/>
    </row>
    <row r="4371" spans="5:9">
      <c r="E4371" s="35">
        <v>48006</v>
      </c>
      <c r="F4371" s="35"/>
      <c r="G4371" s="36"/>
      <c r="H4371" s="36"/>
      <c r="I4371" s="36"/>
    </row>
    <row r="4372" spans="5:9">
      <c r="E4372" s="35">
        <v>48007</v>
      </c>
      <c r="F4372" s="35"/>
      <c r="G4372" s="36"/>
      <c r="H4372" s="36"/>
      <c r="I4372" s="36"/>
    </row>
    <row r="4373" spans="5:9">
      <c r="E4373" s="35">
        <v>48008</v>
      </c>
      <c r="F4373" s="35"/>
      <c r="G4373" s="36"/>
      <c r="H4373" s="36"/>
      <c r="I4373" s="36"/>
    </row>
    <row r="4374" spans="5:9">
      <c r="E4374" s="35">
        <v>48009</v>
      </c>
      <c r="F4374" s="35"/>
      <c r="G4374" s="36"/>
      <c r="H4374" s="36"/>
      <c r="I4374" s="36"/>
    </row>
    <row r="4375" spans="5:9">
      <c r="E4375" s="35">
        <v>48010</v>
      </c>
      <c r="F4375" s="35"/>
      <c r="G4375" s="36"/>
      <c r="H4375" s="36"/>
      <c r="I4375" s="36"/>
    </row>
    <row r="4376" spans="5:9">
      <c r="E4376" s="35">
        <v>48011</v>
      </c>
      <c r="F4376" s="35"/>
      <c r="G4376" s="36"/>
      <c r="H4376" s="36"/>
      <c r="I4376" s="36"/>
    </row>
    <row r="4377" spans="5:9">
      <c r="E4377" s="35">
        <v>48012</v>
      </c>
      <c r="F4377" s="35"/>
      <c r="G4377" s="36"/>
      <c r="H4377" s="36"/>
      <c r="I4377" s="36"/>
    </row>
    <row r="4378" spans="5:9">
      <c r="E4378" s="35">
        <v>48013</v>
      </c>
      <c r="F4378" s="35"/>
      <c r="G4378" s="36"/>
      <c r="H4378" s="36"/>
      <c r="I4378" s="36"/>
    </row>
    <row r="4379" spans="5:9">
      <c r="E4379" s="35">
        <v>48014</v>
      </c>
      <c r="F4379" s="35"/>
      <c r="G4379" s="36"/>
      <c r="H4379" s="36"/>
      <c r="I4379" s="36"/>
    </row>
    <row r="4380" spans="5:9">
      <c r="E4380" s="35">
        <v>48015</v>
      </c>
      <c r="F4380" s="35"/>
      <c r="G4380" s="36"/>
      <c r="H4380" s="36"/>
      <c r="I4380" s="36"/>
    </row>
    <row r="4381" spans="5:9">
      <c r="E4381" s="35">
        <v>48016</v>
      </c>
      <c r="F4381" s="35"/>
      <c r="G4381" s="36"/>
      <c r="H4381" s="36"/>
      <c r="I4381" s="36"/>
    </row>
    <row r="4382" spans="5:9">
      <c r="E4382" s="35">
        <v>48017</v>
      </c>
      <c r="F4382" s="35"/>
      <c r="G4382" s="36"/>
      <c r="H4382" s="36"/>
      <c r="I4382" s="36"/>
    </row>
    <row r="4383" spans="5:9">
      <c r="E4383" s="35">
        <v>48018</v>
      </c>
      <c r="F4383" s="35"/>
      <c r="G4383" s="36"/>
      <c r="H4383" s="36"/>
      <c r="I4383" s="36"/>
    </row>
    <row r="4384" spans="5:9">
      <c r="E4384" s="35">
        <v>48019</v>
      </c>
      <c r="F4384" s="35"/>
      <c r="G4384" s="36"/>
      <c r="H4384" s="36"/>
      <c r="I4384" s="36"/>
    </row>
    <row r="4385" spans="5:9">
      <c r="E4385" s="35">
        <v>48020</v>
      </c>
      <c r="F4385" s="35"/>
      <c r="G4385" s="36"/>
      <c r="H4385" s="36"/>
      <c r="I4385" s="36"/>
    </row>
    <row r="4386" spans="5:9">
      <c r="E4386" s="35">
        <v>48021</v>
      </c>
      <c r="F4386" s="35"/>
      <c r="G4386" s="36"/>
      <c r="H4386" s="36"/>
      <c r="I4386" s="36"/>
    </row>
    <row r="4387" spans="5:9">
      <c r="E4387" s="35">
        <v>48022</v>
      </c>
      <c r="F4387" s="35"/>
      <c r="G4387" s="36"/>
      <c r="H4387" s="36"/>
      <c r="I4387" s="36"/>
    </row>
    <row r="4388" spans="5:9">
      <c r="E4388" s="35">
        <v>48023</v>
      </c>
      <c r="F4388" s="35"/>
      <c r="G4388" s="36"/>
      <c r="H4388" s="36"/>
      <c r="I4388" s="36"/>
    </row>
    <row r="4389" spans="5:9">
      <c r="E4389" s="35">
        <v>48024</v>
      </c>
      <c r="F4389" s="35"/>
      <c r="G4389" s="36"/>
      <c r="H4389" s="36"/>
      <c r="I4389" s="36"/>
    </row>
    <row r="4390" spans="5:9">
      <c r="E4390" s="35">
        <v>48025</v>
      </c>
      <c r="F4390" s="35"/>
      <c r="G4390" s="36"/>
      <c r="H4390" s="36"/>
      <c r="I4390" s="36"/>
    </row>
    <row r="4391" spans="5:9">
      <c r="E4391" s="35">
        <v>48026</v>
      </c>
      <c r="F4391" s="35"/>
      <c r="G4391" s="36"/>
      <c r="H4391" s="36"/>
      <c r="I4391" s="36"/>
    </row>
    <row r="4392" spans="5:9">
      <c r="E4392" s="35">
        <v>48027</v>
      </c>
      <c r="F4392" s="35"/>
      <c r="G4392" s="36"/>
      <c r="H4392" s="36"/>
      <c r="I4392" s="36"/>
    </row>
    <row r="4393" spans="5:9">
      <c r="E4393" s="35">
        <v>48028</v>
      </c>
      <c r="F4393" s="35"/>
      <c r="G4393" s="36"/>
      <c r="H4393" s="36"/>
      <c r="I4393" s="36"/>
    </row>
    <row r="4394" spans="5:9">
      <c r="E4394" s="35">
        <v>48029</v>
      </c>
      <c r="F4394" s="35"/>
      <c r="G4394" s="36"/>
      <c r="H4394" s="36"/>
      <c r="I4394" s="36"/>
    </row>
    <row r="4395" spans="5:9">
      <c r="E4395" s="35">
        <v>48030</v>
      </c>
      <c r="F4395" s="35"/>
      <c r="G4395" s="36"/>
      <c r="H4395" s="36"/>
      <c r="I4395" s="36"/>
    </row>
    <row r="4396" spans="5:9">
      <c r="E4396" s="35">
        <v>48031</v>
      </c>
      <c r="F4396" s="35"/>
      <c r="G4396" s="36"/>
      <c r="H4396" s="36"/>
      <c r="I4396" s="36"/>
    </row>
    <row r="4397" spans="5:9">
      <c r="E4397" s="35">
        <v>48032</v>
      </c>
      <c r="F4397" s="35"/>
      <c r="G4397" s="36"/>
      <c r="H4397" s="36"/>
      <c r="I4397" s="36"/>
    </row>
    <row r="4398" spans="5:9">
      <c r="E4398" s="35">
        <v>48033</v>
      </c>
      <c r="F4398" s="35"/>
      <c r="G4398" s="36"/>
      <c r="H4398" s="36"/>
      <c r="I4398" s="36"/>
    </row>
    <row r="4399" spans="5:9">
      <c r="E4399" s="35">
        <v>48034</v>
      </c>
      <c r="F4399" s="35"/>
      <c r="G4399" s="36"/>
      <c r="H4399" s="36"/>
      <c r="I4399" s="36"/>
    </row>
    <row r="4400" spans="5:9">
      <c r="E4400" s="35">
        <v>48035</v>
      </c>
      <c r="F4400" s="35"/>
      <c r="G4400" s="36"/>
      <c r="H4400" s="36"/>
      <c r="I4400" s="36"/>
    </row>
    <row r="4401" spans="5:9">
      <c r="E4401" s="35">
        <v>48036</v>
      </c>
      <c r="F4401" s="35"/>
      <c r="G4401" s="36"/>
      <c r="H4401" s="36"/>
      <c r="I4401" s="36"/>
    </row>
    <row r="4402" spans="5:9">
      <c r="E4402" s="35">
        <v>48037</v>
      </c>
      <c r="F4402" s="35"/>
      <c r="G4402" s="36"/>
      <c r="H4402" s="36"/>
      <c r="I4402" s="36"/>
    </row>
    <row r="4403" spans="5:9">
      <c r="E4403" s="35">
        <v>48038</v>
      </c>
      <c r="F4403" s="35"/>
      <c r="G4403" s="36"/>
      <c r="H4403" s="36"/>
      <c r="I4403" s="36"/>
    </row>
    <row r="4404" spans="5:9">
      <c r="E4404" s="35">
        <v>48039</v>
      </c>
      <c r="F4404" s="35"/>
      <c r="G4404" s="36"/>
      <c r="H4404" s="36"/>
      <c r="I4404" s="36"/>
    </row>
    <row r="4405" spans="5:9">
      <c r="E4405" s="35">
        <v>48040</v>
      </c>
      <c r="F4405" s="35"/>
      <c r="G4405" s="36"/>
      <c r="H4405" s="36"/>
      <c r="I4405" s="36"/>
    </row>
    <row r="4406" spans="5:9">
      <c r="E4406" s="35">
        <v>48041</v>
      </c>
      <c r="F4406" s="35"/>
      <c r="G4406" s="36"/>
      <c r="H4406" s="36"/>
      <c r="I4406" s="36"/>
    </row>
    <row r="4407" spans="5:9">
      <c r="E4407" s="35">
        <v>48042</v>
      </c>
      <c r="F4407" s="35"/>
      <c r="G4407" s="36"/>
      <c r="H4407" s="36"/>
      <c r="I4407" s="36"/>
    </row>
    <row r="4408" spans="5:9">
      <c r="E4408" s="35">
        <v>48043</v>
      </c>
      <c r="F4408" s="35"/>
      <c r="G4408" s="36"/>
      <c r="H4408" s="36"/>
      <c r="I4408" s="36"/>
    </row>
    <row r="4409" spans="5:9">
      <c r="E4409" s="35">
        <v>48044</v>
      </c>
      <c r="F4409" s="35"/>
      <c r="G4409" s="36"/>
      <c r="H4409" s="36"/>
      <c r="I4409" s="36"/>
    </row>
    <row r="4410" spans="5:9">
      <c r="E4410" s="35">
        <v>48045</v>
      </c>
      <c r="F4410" s="35"/>
      <c r="G4410" s="36"/>
      <c r="H4410" s="36"/>
      <c r="I4410" s="36"/>
    </row>
    <row r="4411" spans="5:9">
      <c r="E4411" s="35">
        <v>48046</v>
      </c>
      <c r="F4411" s="35"/>
      <c r="G4411" s="36"/>
      <c r="H4411" s="36"/>
      <c r="I4411" s="36"/>
    </row>
    <row r="4412" spans="5:9">
      <c r="E4412" s="35">
        <v>48047</v>
      </c>
      <c r="F4412" s="35"/>
      <c r="G4412" s="36"/>
      <c r="H4412" s="36"/>
      <c r="I4412" s="36"/>
    </row>
    <row r="4413" spans="5:9">
      <c r="E4413" s="35">
        <v>48048</v>
      </c>
      <c r="F4413" s="35"/>
      <c r="G4413" s="36"/>
      <c r="H4413" s="36"/>
      <c r="I4413" s="36"/>
    </row>
    <row r="4414" spans="5:9">
      <c r="E4414" s="35">
        <v>48049</v>
      </c>
      <c r="F4414" s="35"/>
      <c r="G4414" s="36"/>
      <c r="H4414" s="36"/>
      <c r="I4414" s="36"/>
    </row>
    <row r="4415" spans="5:9">
      <c r="E4415" s="35">
        <v>48050</v>
      </c>
      <c r="F4415" s="35"/>
      <c r="G4415" s="36"/>
      <c r="H4415" s="36"/>
      <c r="I4415" s="36"/>
    </row>
    <row r="4416" spans="5:9">
      <c r="E4416" s="35">
        <v>48051</v>
      </c>
      <c r="F4416" s="35"/>
      <c r="G4416" s="36"/>
      <c r="H4416" s="36"/>
      <c r="I4416" s="36"/>
    </row>
    <row r="4417" spans="5:9">
      <c r="E4417" s="35">
        <v>48052</v>
      </c>
      <c r="F4417" s="35"/>
      <c r="G4417" s="36"/>
      <c r="H4417" s="36"/>
      <c r="I4417" s="36"/>
    </row>
    <row r="4418" spans="5:9">
      <c r="E4418" s="35">
        <v>48053</v>
      </c>
      <c r="F4418" s="35"/>
      <c r="G4418" s="36"/>
      <c r="H4418" s="36"/>
      <c r="I4418" s="36"/>
    </row>
    <row r="4419" spans="5:9">
      <c r="E4419" s="35">
        <v>48054</v>
      </c>
      <c r="F4419" s="35"/>
      <c r="G4419" s="36"/>
      <c r="H4419" s="36"/>
      <c r="I4419" s="36"/>
    </row>
    <row r="4420" spans="5:9">
      <c r="E4420" s="35">
        <v>48055</v>
      </c>
      <c r="F4420" s="35"/>
      <c r="G4420" s="36"/>
      <c r="H4420" s="36"/>
      <c r="I4420" s="36"/>
    </row>
    <row r="4421" spans="5:9">
      <c r="E4421" s="35">
        <v>48056</v>
      </c>
      <c r="F4421" s="35"/>
      <c r="G4421" s="36"/>
      <c r="H4421" s="36"/>
      <c r="I4421" s="36"/>
    </row>
    <row r="4422" spans="5:9">
      <c r="E4422" s="35">
        <v>48057</v>
      </c>
      <c r="F4422" s="35"/>
      <c r="G4422" s="36"/>
      <c r="H4422" s="36"/>
      <c r="I4422" s="36"/>
    </row>
    <row r="4423" spans="5:9">
      <c r="E4423" s="35">
        <v>48058</v>
      </c>
      <c r="F4423" s="35"/>
      <c r="G4423" s="36"/>
      <c r="H4423" s="36"/>
      <c r="I4423" s="36"/>
    </row>
    <row r="4424" spans="5:9">
      <c r="E4424" s="35">
        <v>48059</v>
      </c>
      <c r="F4424" s="35"/>
      <c r="G4424" s="36"/>
      <c r="H4424" s="36"/>
      <c r="I4424" s="36"/>
    </row>
    <row r="4425" spans="5:9">
      <c r="E4425" s="35">
        <v>48060</v>
      </c>
      <c r="F4425" s="35"/>
      <c r="G4425" s="36"/>
      <c r="H4425" s="36"/>
      <c r="I4425" s="36"/>
    </row>
    <row r="4426" spans="5:9">
      <c r="E4426" s="35">
        <v>48061</v>
      </c>
      <c r="F4426" s="35"/>
      <c r="G4426" s="36"/>
      <c r="H4426" s="36"/>
      <c r="I4426" s="36"/>
    </row>
    <row r="4427" spans="5:9">
      <c r="E4427" s="35">
        <v>48062</v>
      </c>
      <c r="F4427" s="35"/>
      <c r="G4427" s="36"/>
      <c r="H4427" s="36"/>
      <c r="I4427" s="36"/>
    </row>
    <row r="4428" spans="5:9">
      <c r="E4428" s="35">
        <v>48063</v>
      </c>
      <c r="F4428" s="35"/>
      <c r="G4428" s="36"/>
      <c r="H4428" s="36"/>
      <c r="I4428" s="36"/>
    </row>
    <row r="4429" spans="5:9">
      <c r="E4429" s="35">
        <v>48064</v>
      </c>
      <c r="F4429" s="35"/>
      <c r="G4429" s="36"/>
      <c r="H4429" s="36"/>
      <c r="I4429" s="36"/>
    </row>
    <row r="4430" spans="5:9">
      <c r="E4430" s="35">
        <v>48065</v>
      </c>
      <c r="F4430" s="35"/>
      <c r="G4430" s="36"/>
      <c r="H4430" s="36"/>
      <c r="I4430" s="36"/>
    </row>
    <row r="4431" spans="5:9">
      <c r="E4431" s="35">
        <v>48066</v>
      </c>
      <c r="F4431" s="35"/>
      <c r="G4431" s="36"/>
      <c r="H4431" s="36"/>
      <c r="I4431" s="36"/>
    </row>
    <row r="4432" spans="5:9">
      <c r="E4432" s="35">
        <v>48067</v>
      </c>
      <c r="F4432" s="35"/>
      <c r="G4432" s="36"/>
      <c r="H4432" s="36"/>
      <c r="I4432" s="36"/>
    </row>
    <row r="4433" spans="5:9">
      <c r="E4433" s="35">
        <v>48068</v>
      </c>
      <c r="F4433" s="35"/>
      <c r="G4433" s="36"/>
      <c r="H4433" s="36"/>
      <c r="I4433" s="36"/>
    </row>
    <row r="4434" spans="5:9">
      <c r="E4434" s="35">
        <v>48069</v>
      </c>
      <c r="F4434" s="35"/>
      <c r="G4434" s="36"/>
      <c r="H4434" s="36"/>
      <c r="I4434" s="36"/>
    </row>
    <row r="4435" spans="5:9">
      <c r="E4435" s="35">
        <v>48070</v>
      </c>
      <c r="F4435" s="35"/>
      <c r="G4435" s="36"/>
      <c r="H4435" s="36"/>
      <c r="I4435" s="36"/>
    </row>
    <row r="4436" spans="5:9">
      <c r="E4436" s="35">
        <v>48071</v>
      </c>
      <c r="F4436" s="35"/>
      <c r="G4436" s="36"/>
      <c r="H4436" s="36"/>
      <c r="I4436" s="36"/>
    </row>
    <row r="4437" spans="5:9">
      <c r="E4437" s="35">
        <v>48072</v>
      </c>
      <c r="F4437" s="35"/>
      <c r="G4437" s="36"/>
      <c r="H4437" s="36"/>
      <c r="I4437" s="36"/>
    </row>
    <row r="4438" spans="5:9">
      <c r="E4438" s="35">
        <v>48073</v>
      </c>
      <c r="F4438" s="35"/>
      <c r="G4438" s="36"/>
      <c r="H4438" s="36"/>
      <c r="I4438" s="36"/>
    </row>
    <row r="4439" spans="5:9">
      <c r="E4439" s="35">
        <v>48074</v>
      </c>
      <c r="F4439" s="35"/>
      <c r="G4439" s="36"/>
      <c r="H4439" s="36"/>
      <c r="I4439" s="36"/>
    </row>
    <row r="4440" spans="5:9">
      <c r="E4440" s="35">
        <v>48075</v>
      </c>
      <c r="F4440" s="35"/>
      <c r="G4440" s="36"/>
      <c r="H4440" s="36"/>
      <c r="I4440" s="36"/>
    </row>
    <row r="4441" spans="5:9">
      <c r="E4441" s="35">
        <v>48076</v>
      </c>
      <c r="F4441" s="35"/>
      <c r="G4441" s="36"/>
      <c r="H4441" s="36"/>
      <c r="I4441" s="36"/>
    </row>
    <row r="4442" spans="5:9">
      <c r="E4442" s="35">
        <v>48077</v>
      </c>
      <c r="F4442" s="35"/>
      <c r="G4442" s="36"/>
      <c r="H4442" s="36"/>
      <c r="I4442" s="36"/>
    </row>
    <row r="4443" spans="5:9">
      <c r="E4443" s="35">
        <v>48078</v>
      </c>
      <c r="F4443" s="35"/>
      <c r="G4443" s="36"/>
      <c r="H4443" s="36"/>
      <c r="I4443" s="36"/>
    </row>
    <row r="4444" spans="5:9">
      <c r="E4444" s="35">
        <v>48079</v>
      </c>
      <c r="F4444" s="35"/>
      <c r="G4444" s="36"/>
      <c r="H4444" s="36"/>
      <c r="I4444" s="36"/>
    </row>
    <row r="4445" spans="5:9">
      <c r="E4445" s="35">
        <v>48080</v>
      </c>
      <c r="F4445" s="35"/>
      <c r="G4445" s="36"/>
      <c r="H4445" s="36"/>
      <c r="I4445" s="36"/>
    </row>
    <row r="4446" spans="5:9">
      <c r="E4446" s="35">
        <v>48081</v>
      </c>
      <c r="F4446" s="35"/>
      <c r="G4446" s="36"/>
      <c r="H4446" s="36"/>
      <c r="I4446" s="36"/>
    </row>
    <row r="4447" spans="5:9">
      <c r="E4447" s="35">
        <v>48082</v>
      </c>
      <c r="F4447" s="35"/>
      <c r="G4447" s="36"/>
      <c r="H4447" s="36"/>
      <c r="I4447" s="36"/>
    </row>
    <row r="4448" spans="5:9">
      <c r="E4448" s="35">
        <v>48083</v>
      </c>
      <c r="F4448" s="35"/>
      <c r="G4448" s="36"/>
      <c r="H4448" s="36"/>
      <c r="I4448" s="36"/>
    </row>
    <row r="4449" spans="5:9">
      <c r="E4449" s="35">
        <v>48084</v>
      </c>
      <c r="F4449" s="35"/>
      <c r="G4449" s="36"/>
      <c r="H4449" s="36"/>
      <c r="I4449" s="36"/>
    </row>
    <row r="4450" spans="5:9">
      <c r="E4450" s="35">
        <v>48085</v>
      </c>
      <c r="F4450" s="35"/>
      <c r="G4450" s="36"/>
      <c r="H4450" s="36"/>
      <c r="I4450" s="36"/>
    </row>
    <row r="4451" spans="5:9">
      <c r="E4451" s="35">
        <v>48086</v>
      </c>
      <c r="F4451" s="35"/>
      <c r="G4451" s="36"/>
      <c r="H4451" s="36"/>
      <c r="I4451" s="36"/>
    </row>
    <row r="4452" spans="5:9">
      <c r="E4452" s="35">
        <v>48087</v>
      </c>
      <c r="F4452" s="35"/>
      <c r="G4452" s="36"/>
      <c r="H4452" s="36"/>
      <c r="I4452" s="36"/>
    </row>
    <row r="4453" spans="5:9">
      <c r="E4453" s="35">
        <v>48088</v>
      </c>
      <c r="F4453" s="35"/>
      <c r="G4453" s="36"/>
      <c r="H4453" s="36"/>
      <c r="I4453" s="36"/>
    </row>
    <row r="4454" spans="5:9">
      <c r="E4454" s="35">
        <v>48089</v>
      </c>
      <c r="F4454" s="35"/>
      <c r="G4454" s="36"/>
      <c r="H4454" s="36"/>
      <c r="I4454" s="36"/>
    </row>
    <row r="4455" spans="5:9">
      <c r="E4455" s="35">
        <v>48090</v>
      </c>
      <c r="F4455" s="35"/>
      <c r="G4455" s="36"/>
      <c r="H4455" s="36"/>
      <c r="I4455" s="36"/>
    </row>
    <row r="4456" spans="5:9">
      <c r="E4456" s="35">
        <v>48091</v>
      </c>
      <c r="F4456" s="35"/>
      <c r="G4456" s="36"/>
      <c r="H4456" s="36"/>
      <c r="I4456" s="36"/>
    </row>
    <row r="4457" spans="5:9">
      <c r="E4457" s="35">
        <v>48092</v>
      </c>
      <c r="F4457" s="35"/>
      <c r="G4457" s="36"/>
      <c r="H4457" s="36"/>
      <c r="I4457" s="36"/>
    </row>
    <row r="4458" spans="5:9">
      <c r="E4458" s="35">
        <v>48093</v>
      </c>
      <c r="F4458" s="35"/>
      <c r="G4458" s="36"/>
      <c r="H4458" s="36"/>
      <c r="I4458" s="36"/>
    </row>
    <row r="4459" spans="5:9">
      <c r="E4459" s="35">
        <v>48094</v>
      </c>
      <c r="F4459" s="35"/>
      <c r="G4459" s="36"/>
      <c r="H4459" s="36"/>
      <c r="I4459" s="36"/>
    </row>
    <row r="4460" spans="5:9">
      <c r="E4460" s="35">
        <v>48095</v>
      </c>
      <c r="F4460" s="35"/>
      <c r="G4460" s="36"/>
      <c r="H4460" s="36"/>
      <c r="I4460" s="36"/>
    </row>
    <row r="4461" spans="5:9">
      <c r="E4461" s="35">
        <v>48096</v>
      </c>
      <c r="F4461" s="35"/>
      <c r="G4461" s="36"/>
      <c r="H4461" s="36"/>
      <c r="I4461" s="36"/>
    </row>
    <row r="4462" spans="5:9">
      <c r="E4462" s="35">
        <v>48097</v>
      </c>
      <c r="F4462" s="35"/>
      <c r="G4462" s="36"/>
      <c r="H4462" s="36"/>
      <c r="I4462" s="36"/>
    </row>
    <row r="4463" spans="5:9">
      <c r="E4463" s="35">
        <v>48098</v>
      </c>
      <c r="F4463" s="35"/>
      <c r="G4463" s="36"/>
      <c r="H4463" s="36"/>
      <c r="I4463" s="36"/>
    </row>
    <row r="4464" spans="5:9">
      <c r="E4464" s="35">
        <v>48099</v>
      </c>
      <c r="F4464" s="35"/>
      <c r="G4464" s="36"/>
      <c r="H4464" s="36"/>
      <c r="I4464" s="36"/>
    </row>
    <row r="4465" spans="5:9">
      <c r="E4465" s="35">
        <v>48100</v>
      </c>
      <c r="F4465" s="35"/>
      <c r="G4465" s="36"/>
      <c r="H4465" s="36"/>
      <c r="I4465" s="36"/>
    </row>
    <row r="4466" spans="5:9">
      <c r="E4466" s="35">
        <v>48101</v>
      </c>
      <c r="F4466" s="35"/>
      <c r="G4466" s="36"/>
      <c r="H4466" s="36"/>
      <c r="I4466" s="36"/>
    </row>
    <row r="4467" spans="5:9">
      <c r="E4467" s="35">
        <v>48102</v>
      </c>
      <c r="F4467" s="35"/>
      <c r="G4467" s="36"/>
      <c r="H4467" s="36"/>
      <c r="I4467" s="36"/>
    </row>
    <row r="4468" spans="5:9">
      <c r="E4468" s="35">
        <v>48103</v>
      </c>
      <c r="F4468" s="35"/>
      <c r="G4468" s="36"/>
      <c r="H4468" s="36"/>
      <c r="I4468" s="36"/>
    </row>
    <row r="4469" spans="5:9">
      <c r="E4469" s="35">
        <v>48104</v>
      </c>
      <c r="F4469" s="35"/>
      <c r="G4469" s="36"/>
      <c r="H4469" s="36"/>
      <c r="I4469" s="36"/>
    </row>
    <row r="4470" spans="5:9">
      <c r="E4470" s="35">
        <v>48105</v>
      </c>
      <c r="F4470" s="35"/>
      <c r="G4470" s="36"/>
      <c r="H4470" s="36"/>
      <c r="I4470" s="36"/>
    </row>
    <row r="4471" spans="5:9">
      <c r="E4471" s="35">
        <v>48106</v>
      </c>
      <c r="F4471" s="35"/>
      <c r="G4471" s="36"/>
      <c r="H4471" s="36"/>
      <c r="I4471" s="36"/>
    </row>
    <row r="4472" spans="5:9">
      <c r="E4472" s="35">
        <v>48107</v>
      </c>
      <c r="F4472" s="35"/>
      <c r="G4472" s="36"/>
      <c r="H4472" s="36"/>
      <c r="I4472" s="36"/>
    </row>
    <row r="4473" spans="5:9">
      <c r="E4473" s="35">
        <v>48108</v>
      </c>
      <c r="F4473" s="35"/>
      <c r="G4473" s="36"/>
      <c r="H4473" s="36"/>
      <c r="I4473" s="36"/>
    </row>
    <row r="4474" spans="5:9">
      <c r="E4474" s="35">
        <v>48109</v>
      </c>
      <c r="F4474" s="35"/>
      <c r="G4474" s="36"/>
      <c r="H4474" s="36"/>
      <c r="I4474" s="36"/>
    </row>
    <row r="4475" spans="5:9">
      <c r="E4475" s="35">
        <v>48110</v>
      </c>
      <c r="F4475" s="35"/>
      <c r="G4475" s="36"/>
      <c r="H4475" s="36"/>
      <c r="I4475" s="36"/>
    </row>
    <row r="4476" spans="5:9">
      <c r="E4476" s="35">
        <v>48111</v>
      </c>
      <c r="F4476" s="35"/>
      <c r="G4476" s="36"/>
      <c r="H4476" s="36"/>
      <c r="I4476" s="36"/>
    </row>
    <row r="4477" spans="5:9">
      <c r="E4477" s="35">
        <v>48112</v>
      </c>
      <c r="F4477" s="35"/>
      <c r="G4477" s="36"/>
      <c r="H4477" s="36"/>
      <c r="I4477" s="36"/>
    </row>
    <row r="4478" spans="5:9">
      <c r="E4478" s="35">
        <v>48113</v>
      </c>
      <c r="F4478" s="35"/>
      <c r="G4478" s="36"/>
      <c r="H4478" s="36"/>
      <c r="I4478" s="36"/>
    </row>
    <row r="4479" spans="5:9">
      <c r="E4479" s="35">
        <v>48114</v>
      </c>
      <c r="F4479" s="35"/>
      <c r="G4479" s="36"/>
      <c r="H4479" s="36"/>
      <c r="I4479" s="36"/>
    </row>
    <row r="4480" spans="5:9">
      <c r="E4480" s="35">
        <v>48115</v>
      </c>
      <c r="F4480" s="35"/>
      <c r="G4480" s="36"/>
      <c r="H4480" s="36"/>
      <c r="I4480" s="36"/>
    </row>
    <row r="4481" spans="5:9">
      <c r="E4481" s="35">
        <v>48116</v>
      </c>
      <c r="F4481" s="35"/>
      <c r="G4481" s="36"/>
      <c r="H4481" s="36"/>
      <c r="I4481" s="36"/>
    </row>
    <row r="4482" spans="5:9">
      <c r="E4482" s="35">
        <v>48117</v>
      </c>
      <c r="F4482" s="35"/>
      <c r="G4482" s="36"/>
      <c r="H4482" s="36"/>
      <c r="I4482" s="36"/>
    </row>
    <row r="4483" spans="5:9">
      <c r="E4483" s="35">
        <v>48118</v>
      </c>
      <c r="F4483" s="35"/>
      <c r="G4483" s="36"/>
      <c r="H4483" s="36"/>
      <c r="I4483" s="36"/>
    </row>
    <row r="4484" spans="5:9">
      <c r="E4484" s="35">
        <v>48119</v>
      </c>
      <c r="F4484" s="35"/>
      <c r="G4484" s="36"/>
      <c r="H4484" s="36"/>
      <c r="I4484" s="36"/>
    </row>
    <row r="4485" spans="5:9">
      <c r="E4485" s="35">
        <v>48120</v>
      </c>
      <c r="F4485" s="35"/>
      <c r="G4485" s="36"/>
      <c r="H4485" s="36"/>
      <c r="I4485" s="36"/>
    </row>
    <row r="4486" spans="5:9">
      <c r="E4486" s="35">
        <v>48121</v>
      </c>
      <c r="F4486" s="35"/>
      <c r="G4486" s="36"/>
      <c r="H4486" s="36"/>
      <c r="I4486" s="36"/>
    </row>
    <row r="4487" spans="5:9">
      <c r="E4487" s="35">
        <v>48122</v>
      </c>
      <c r="F4487" s="35"/>
      <c r="G4487" s="36"/>
      <c r="H4487" s="36"/>
      <c r="I4487" s="36"/>
    </row>
    <row r="4488" spans="5:9">
      <c r="E4488" s="35">
        <v>48123</v>
      </c>
      <c r="F4488" s="35"/>
      <c r="G4488" s="36"/>
      <c r="H4488" s="36"/>
      <c r="I4488" s="36"/>
    </row>
    <row r="4489" spans="5:9">
      <c r="E4489" s="35">
        <v>48124</v>
      </c>
      <c r="F4489" s="35"/>
      <c r="G4489" s="36"/>
      <c r="H4489" s="36"/>
      <c r="I4489" s="36"/>
    </row>
    <row r="4490" spans="5:9">
      <c r="E4490" s="35">
        <v>48125</v>
      </c>
      <c r="F4490" s="35"/>
      <c r="G4490" s="36"/>
      <c r="H4490" s="36"/>
      <c r="I4490" s="36"/>
    </row>
    <row r="4491" spans="5:9">
      <c r="E4491" s="35">
        <v>48126</v>
      </c>
      <c r="F4491" s="35"/>
      <c r="G4491" s="36"/>
      <c r="H4491" s="36"/>
      <c r="I4491" s="36"/>
    </row>
    <row r="4492" spans="5:9">
      <c r="E4492" s="35">
        <v>48127</v>
      </c>
      <c r="F4492" s="35"/>
      <c r="G4492" s="36"/>
      <c r="H4492" s="36"/>
      <c r="I4492" s="36"/>
    </row>
    <row r="4493" spans="5:9">
      <c r="E4493" s="35">
        <v>48128</v>
      </c>
      <c r="F4493" s="35"/>
      <c r="G4493" s="36"/>
      <c r="H4493" s="36"/>
      <c r="I4493" s="36"/>
    </row>
    <row r="4494" spans="5:9">
      <c r="E4494" s="35">
        <v>48129</v>
      </c>
      <c r="F4494" s="35"/>
      <c r="G4494" s="36"/>
      <c r="H4494" s="36"/>
      <c r="I4494" s="36"/>
    </row>
    <row r="4495" spans="5:9">
      <c r="E4495" s="35">
        <v>48130</v>
      </c>
      <c r="F4495" s="35"/>
      <c r="G4495" s="36"/>
      <c r="H4495" s="36"/>
      <c r="I4495" s="36"/>
    </row>
    <row r="4496" spans="5:9">
      <c r="E4496" s="35">
        <v>48131</v>
      </c>
      <c r="F4496" s="35"/>
      <c r="G4496" s="36"/>
      <c r="H4496" s="36"/>
      <c r="I4496" s="36"/>
    </row>
    <row r="4497" spans="5:9">
      <c r="E4497" s="35">
        <v>48132</v>
      </c>
      <c r="F4497" s="35"/>
      <c r="G4497" s="36"/>
      <c r="H4497" s="36"/>
      <c r="I4497" s="36"/>
    </row>
    <row r="4498" spans="5:9">
      <c r="E4498" s="35">
        <v>48133</v>
      </c>
      <c r="F4498" s="35"/>
      <c r="G4498" s="36"/>
      <c r="H4498" s="36"/>
      <c r="I4498" s="36"/>
    </row>
    <row r="4499" spans="5:9">
      <c r="E4499" s="35">
        <v>48134</v>
      </c>
      <c r="F4499" s="35"/>
      <c r="G4499" s="36"/>
      <c r="H4499" s="36"/>
      <c r="I4499" s="36"/>
    </row>
    <row r="4500" spans="5:9">
      <c r="E4500" s="35">
        <v>48135</v>
      </c>
      <c r="F4500" s="35"/>
      <c r="G4500" s="36"/>
      <c r="H4500" s="36"/>
      <c r="I4500" s="36"/>
    </row>
    <row r="4501" spans="5:9">
      <c r="E4501" s="35">
        <v>48136</v>
      </c>
      <c r="F4501" s="35"/>
      <c r="G4501" s="36"/>
      <c r="H4501" s="36"/>
      <c r="I4501" s="36"/>
    </row>
    <row r="4502" spans="5:9">
      <c r="E4502" s="35">
        <v>48137</v>
      </c>
      <c r="F4502" s="35"/>
      <c r="G4502" s="36"/>
      <c r="H4502" s="36"/>
      <c r="I4502" s="36"/>
    </row>
    <row r="4503" spans="5:9">
      <c r="E4503" s="35">
        <v>48138</v>
      </c>
      <c r="F4503" s="35"/>
      <c r="G4503" s="36"/>
      <c r="H4503" s="36"/>
      <c r="I4503" s="36"/>
    </row>
    <row r="4504" spans="5:9">
      <c r="E4504" s="35">
        <v>48139</v>
      </c>
      <c r="F4504" s="35"/>
      <c r="G4504" s="36"/>
      <c r="H4504" s="36"/>
      <c r="I4504" s="36"/>
    </row>
    <row r="4505" spans="5:9">
      <c r="E4505" s="35">
        <v>48140</v>
      </c>
      <c r="F4505" s="35"/>
      <c r="G4505" s="36"/>
      <c r="H4505" s="36"/>
      <c r="I4505" s="36"/>
    </row>
    <row r="4506" spans="5:9">
      <c r="E4506" s="35">
        <v>48141</v>
      </c>
      <c r="F4506" s="35"/>
      <c r="G4506" s="36"/>
      <c r="H4506" s="36"/>
      <c r="I4506" s="36"/>
    </row>
    <row r="4507" spans="5:9">
      <c r="E4507" s="35">
        <v>48142</v>
      </c>
      <c r="F4507" s="35"/>
      <c r="G4507" s="36"/>
      <c r="H4507" s="36"/>
      <c r="I4507" s="36"/>
    </row>
    <row r="4508" spans="5:9">
      <c r="E4508" s="35">
        <v>48143</v>
      </c>
      <c r="F4508" s="35"/>
      <c r="G4508" s="36"/>
      <c r="H4508" s="36"/>
      <c r="I4508" s="36"/>
    </row>
    <row r="4509" spans="5:9">
      <c r="E4509" s="35">
        <v>48144</v>
      </c>
      <c r="F4509" s="35"/>
      <c r="G4509" s="36"/>
      <c r="H4509" s="36"/>
      <c r="I4509" s="36"/>
    </row>
    <row r="4510" spans="5:9">
      <c r="E4510" s="35">
        <v>48145</v>
      </c>
      <c r="F4510" s="35"/>
      <c r="G4510" s="36"/>
      <c r="H4510" s="36"/>
      <c r="I4510" s="36"/>
    </row>
    <row r="4511" spans="5:9">
      <c r="E4511" s="35">
        <v>48146</v>
      </c>
      <c r="F4511" s="35"/>
      <c r="G4511" s="36"/>
      <c r="H4511" s="36"/>
      <c r="I4511" s="36"/>
    </row>
    <row r="4512" spans="5:9">
      <c r="E4512" s="35">
        <v>48147</v>
      </c>
      <c r="F4512" s="35"/>
      <c r="G4512" s="36"/>
      <c r="H4512" s="36"/>
      <c r="I4512" s="36"/>
    </row>
    <row r="4513" spans="5:9">
      <c r="E4513" s="35">
        <v>48148</v>
      </c>
      <c r="F4513" s="35"/>
      <c r="G4513" s="36"/>
      <c r="H4513" s="36"/>
      <c r="I4513" s="36"/>
    </row>
    <row r="4514" spans="5:9">
      <c r="E4514" s="35">
        <v>48149</v>
      </c>
      <c r="F4514" s="35"/>
      <c r="G4514" s="36"/>
      <c r="H4514" s="36"/>
      <c r="I4514" s="36"/>
    </row>
    <row r="4515" spans="5:9">
      <c r="E4515" s="35">
        <v>48150</v>
      </c>
      <c r="F4515" s="35"/>
      <c r="G4515" s="36"/>
      <c r="H4515" s="36"/>
      <c r="I4515" s="36"/>
    </row>
    <row r="4516" spans="5:9">
      <c r="E4516" s="35">
        <v>48151</v>
      </c>
      <c r="F4516" s="35"/>
      <c r="G4516" s="36"/>
      <c r="H4516" s="36"/>
      <c r="I4516" s="36"/>
    </row>
    <row r="4517" spans="5:9">
      <c r="E4517" s="35">
        <v>48152</v>
      </c>
      <c r="F4517" s="35"/>
      <c r="G4517" s="36"/>
      <c r="H4517" s="36"/>
      <c r="I4517" s="36"/>
    </row>
    <row r="4518" spans="5:9">
      <c r="E4518" s="35">
        <v>48153</v>
      </c>
      <c r="F4518" s="35"/>
      <c r="G4518" s="36"/>
      <c r="H4518" s="36"/>
      <c r="I4518" s="36"/>
    </row>
    <row r="4519" spans="5:9">
      <c r="E4519" s="35">
        <v>48154</v>
      </c>
      <c r="F4519" s="35"/>
      <c r="G4519" s="36"/>
      <c r="H4519" s="36"/>
      <c r="I4519" s="36"/>
    </row>
    <row r="4520" spans="5:9">
      <c r="E4520" s="35">
        <v>48155</v>
      </c>
      <c r="F4520" s="35"/>
      <c r="G4520" s="36"/>
      <c r="H4520" s="36"/>
      <c r="I4520" s="36"/>
    </row>
    <row r="4521" spans="5:9">
      <c r="E4521" s="35">
        <v>48156</v>
      </c>
      <c r="F4521" s="35"/>
      <c r="G4521" s="36"/>
      <c r="H4521" s="36"/>
      <c r="I4521" s="36"/>
    </row>
    <row r="4522" spans="5:9">
      <c r="E4522" s="35">
        <v>48157</v>
      </c>
      <c r="F4522" s="35"/>
      <c r="G4522" s="36"/>
      <c r="H4522" s="36"/>
      <c r="I4522" s="36"/>
    </row>
    <row r="4523" spans="5:9">
      <c r="E4523" s="35">
        <v>48158</v>
      </c>
      <c r="F4523" s="35"/>
      <c r="G4523" s="36"/>
      <c r="H4523" s="36"/>
      <c r="I4523" s="36"/>
    </row>
    <row r="4524" spans="5:9">
      <c r="E4524" s="35">
        <v>48159</v>
      </c>
      <c r="F4524" s="35"/>
      <c r="G4524" s="36"/>
      <c r="H4524" s="36"/>
      <c r="I4524" s="36"/>
    </row>
    <row r="4525" spans="5:9">
      <c r="E4525" s="35">
        <v>48160</v>
      </c>
      <c r="F4525" s="35"/>
      <c r="G4525" s="36"/>
      <c r="H4525" s="36"/>
      <c r="I4525" s="36"/>
    </row>
    <row r="4526" spans="5:9">
      <c r="E4526" s="35">
        <v>48161</v>
      </c>
      <c r="F4526" s="35"/>
      <c r="G4526" s="36"/>
      <c r="H4526" s="36"/>
      <c r="I4526" s="36"/>
    </row>
    <row r="4527" spans="5:9">
      <c r="E4527" s="35">
        <v>48162</v>
      </c>
      <c r="F4527" s="35"/>
      <c r="G4527" s="36"/>
      <c r="H4527" s="36"/>
      <c r="I4527" s="36"/>
    </row>
    <row r="4528" spans="5:9">
      <c r="E4528" s="35">
        <v>48163</v>
      </c>
      <c r="F4528" s="35"/>
      <c r="G4528" s="36"/>
      <c r="H4528" s="36"/>
      <c r="I4528" s="36"/>
    </row>
    <row r="4529" spans="5:9">
      <c r="E4529" s="35">
        <v>48164</v>
      </c>
      <c r="F4529" s="35"/>
      <c r="G4529" s="36"/>
      <c r="H4529" s="36"/>
      <c r="I4529" s="36"/>
    </row>
    <row r="4530" spans="5:9">
      <c r="E4530" s="35">
        <v>48165</v>
      </c>
      <c r="F4530" s="35"/>
      <c r="G4530" s="36"/>
      <c r="H4530" s="36"/>
      <c r="I4530" s="36"/>
    </row>
    <row r="4531" spans="5:9">
      <c r="E4531" s="35">
        <v>48166</v>
      </c>
      <c r="F4531" s="35"/>
      <c r="G4531" s="36"/>
      <c r="H4531" s="36"/>
      <c r="I4531" s="36"/>
    </row>
    <row r="4532" spans="5:9">
      <c r="E4532" s="35">
        <v>48167</v>
      </c>
      <c r="F4532" s="35"/>
      <c r="G4532" s="36"/>
      <c r="H4532" s="36"/>
      <c r="I4532" s="36"/>
    </row>
    <row r="4533" spans="5:9">
      <c r="E4533" s="35">
        <v>48168</v>
      </c>
      <c r="F4533" s="35"/>
      <c r="G4533" s="36"/>
      <c r="H4533" s="36"/>
      <c r="I4533" s="36"/>
    </row>
    <row r="4534" spans="5:9">
      <c r="E4534" s="35">
        <v>48169</v>
      </c>
      <c r="F4534" s="35"/>
      <c r="G4534" s="36"/>
      <c r="H4534" s="36"/>
      <c r="I4534" s="36"/>
    </row>
    <row r="4535" spans="5:9">
      <c r="E4535" s="35">
        <v>48170</v>
      </c>
      <c r="F4535" s="35"/>
      <c r="G4535" s="36"/>
      <c r="H4535" s="36"/>
      <c r="I4535" s="36"/>
    </row>
    <row r="4536" spans="5:9">
      <c r="E4536" s="35">
        <v>48171</v>
      </c>
      <c r="F4536" s="35"/>
      <c r="G4536" s="36"/>
      <c r="H4536" s="36"/>
      <c r="I4536" s="36"/>
    </row>
    <row r="4537" spans="5:9">
      <c r="E4537" s="35">
        <v>48172</v>
      </c>
      <c r="F4537" s="35"/>
      <c r="G4537" s="36"/>
      <c r="H4537" s="36"/>
      <c r="I4537" s="36"/>
    </row>
    <row r="4538" spans="5:9">
      <c r="E4538" s="35">
        <v>48173</v>
      </c>
      <c r="F4538" s="35"/>
      <c r="G4538" s="36"/>
      <c r="H4538" s="36"/>
      <c r="I4538" s="36"/>
    </row>
    <row r="4539" spans="5:9">
      <c r="E4539" s="35">
        <v>48174</v>
      </c>
      <c r="F4539" s="35"/>
      <c r="G4539" s="36"/>
      <c r="H4539" s="36"/>
      <c r="I4539" s="36"/>
    </row>
    <row r="4540" spans="5:9">
      <c r="E4540" s="35">
        <v>48175</v>
      </c>
      <c r="F4540" s="35"/>
      <c r="G4540" s="36"/>
      <c r="H4540" s="36"/>
      <c r="I4540" s="36"/>
    </row>
    <row r="4541" spans="5:9">
      <c r="E4541" s="35">
        <v>48176</v>
      </c>
      <c r="F4541" s="35"/>
      <c r="G4541" s="36"/>
      <c r="H4541" s="36"/>
      <c r="I4541" s="36"/>
    </row>
    <row r="4542" spans="5:9">
      <c r="E4542" s="35">
        <v>48177</v>
      </c>
      <c r="F4542" s="35"/>
      <c r="G4542" s="36"/>
      <c r="H4542" s="36"/>
      <c r="I4542" s="36"/>
    </row>
    <row r="4543" spans="5:9">
      <c r="E4543" s="35">
        <v>48178</v>
      </c>
      <c r="F4543" s="35"/>
      <c r="G4543" s="36"/>
      <c r="H4543" s="36"/>
      <c r="I4543" s="36"/>
    </row>
    <row r="4544" spans="5:9">
      <c r="E4544" s="35">
        <v>48179</v>
      </c>
      <c r="F4544" s="35"/>
      <c r="G4544" s="36"/>
      <c r="H4544" s="36"/>
      <c r="I4544" s="36"/>
    </row>
    <row r="4545" spans="5:9">
      <c r="E4545" s="35">
        <v>48180</v>
      </c>
      <c r="F4545" s="35"/>
      <c r="G4545" s="36"/>
      <c r="H4545" s="36"/>
      <c r="I4545" s="36"/>
    </row>
    <row r="4546" spans="5:9">
      <c r="E4546" s="35">
        <v>48181</v>
      </c>
      <c r="F4546" s="35"/>
      <c r="G4546" s="36"/>
      <c r="H4546" s="36"/>
      <c r="I4546" s="36"/>
    </row>
    <row r="4547" spans="5:9">
      <c r="E4547" s="35">
        <v>48182</v>
      </c>
      <c r="F4547" s="35"/>
      <c r="G4547" s="36"/>
      <c r="H4547" s="36"/>
      <c r="I4547" s="36"/>
    </row>
    <row r="4548" spans="5:9">
      <c r="E4548" s="35">
        <v>48183</v>
      </c>
      <c r="F4548" s="35"/>
      <c r="G4548" s="36"/>
      <c r="H4548" s="36"/>
      <c r="I4548" s="36"/>
    </row>
    <row r="4549" spans="5:9">
      <c r="E4549" s="35">
        <v>48184</v>
      </c>
      <c r="F4549" s="35"/>
      <c r="G4549" s="36"/>
      <c r="H4549" s="36"/>
      <c r="I4549" s="36"/>
    </row>
    <row r="4550" spans="5:9">
      <c r="E4550" s="35">
        <v>48185</v>
      </c>
      <c r="F4550" s="35"/>
      <c r="G4550" s="36"/>
      <c r="H4550" s="36"/>
      <c r="I4550" s="36"/>
    </row>
    <row r="4551" spans="5:9">
      <c r="E4551" s="35">
        <v>48186</v>
      </c>
      <c r="F4551" s="35"/>
      <c r="G4551" s="36"/>
      <c r="H4551" s="36"/>
      <c r="I4551" s="36"/>
    </row>
    <row r="4552" spans="5:9">
      <c r="E4552" s="35">
        <v>48187</v>
      </c>
      <c r="F4552" s="35"/>
      <c r="G4552" s="36"/>
      <c r="H4552" s="36"/>
      <c r="I4552" s="36"/>
    </row>
    <row r="4553" spans="5:9">
      <c r="E4553" s="35">
        <v>48188</v>
      </c>
      <c r="F4553" s="35"/>
      <c r="G4553" s="36"/>
      <c r="H4553" s="36"/>
      <c r="I4553" s="36"/>
    </row>
    <row r="4554" spans="5:9">
      <c r="E4554" s="35">
        <v>48189</v>
      </c>
      <c r="F4554" s="35"/>
      <c r="G4554" s="36"/>
      <c r="H4554" s="36"/>
      <c r="I4554" s="36"/>
    </row>
    <row r="4555" spans="5:9">
      <c r="E4555" s="35">
        <v>48190</v>
      </c>
      <c r="F4555" s="35"/>
      <c r="G4555" s="36"/>
      <c r="H4555" s="36"/>
      <c r="I4555" s="36"/>
    </row>
    <row r="4556" spans="5:9">
      <c r="E4556" s="35">
        <v>48191</v>
      </c>
      <c r="F4556" s="35"/>
      <c r="G4556" s="36"/>
      <c r="H4556" s="36"/>
      <c r="I4556" s="36"/>
    </row>
    <row r="4557" spans="5:9">
      <c r="E4557" s="35">
        <v>48192</v>
      </c>
      <c r="F4557" s="35"/>
      <c r="G4557" s="36"/>
      <c r="H4557" s="36"/>
      <c r="I4557" s="36"/>
    </row>
    <row r="4558" spans="5:9">
      <c r="E4558" s="35">
        <v>48193</v>
      </c>
      <c r="F4558" s="35"/>
      <c r="G4558" s="36"/>
      <c r="H4558" s="36"/>
      <c r="I4558" s="36"/>
    </row>
    <row r="4559" spans="5:9">
      <c r="E4559" s="35">
        <v>48194</v>
      </c>
      <c r="F4559" s="35"/>
      <c r="G4559" s="36"/>
      <c r="H4559" s="36"/>
      <c r="I4559" s="36"/>
    </row>
    <row r="4560" spans="5:9">
      <c r="E4560" s="35">
        <v>48195</v>
      </c>
      <c r="F4560" s="35"/>
      <c r="G4560" s="36"/>
      <c r="H4560" s="36"/>
      <c r="I4560" s="36"/>
    </row>
    <row r="4561" spans="5:9">
      <c r="E4561" s="35">
        <v>48196</v>
      </c>
      <c r="F4561" s="35"/>
      <c r="G4561" s="36"/>
      <c r="H4561" s="36"/>
      <c r="I4561" s="36"/>
    </row>
    <row r="4562" spans="5:9">
      <c r="E4562" s="35">
        <v>48197</v>
      </c>
      <c r="F4562" s="35"/>
      <c r="G4562" s="36"/>
      <c r="H4562" s="36"/>
      <c r="I4562" s="36"/>
    </row>
    <row r="4563" spans="5:9">
      <c r="E4563" s="35">
        <v>48198</v>
      </c>
      <c r="F4563" s="35"/>
      <c r="G4563" s="36"/>
      <c r="H4563" s="36"/>
      <c r="I4563" s="36"/>
    </row>
    <row r="4564" spans="5:9">
      <c r="E4564" s="35">
        <v>48199</v>
      </c>
      <c r="F4564" s="35"/>
      <c r="G4564" s="36"/>
      <c r="H4564" s="36"/>
      <c r="I4564" s="36"/>
    </row>
    <row r="4565" spans="5:9">
      <c r="E4565" s="35">
        <v>48200</v>
      </c>
      <c r="F4565" s="35"/>
      <c r="G4565" s="36"/>
      <c r="H4565" s="36"/>
      <c r="I4565" s="36"/>
    </row>
    <row r="4566" spans="5:9">
      <c r="E4566" s="35">
        <v>48201</v>
      </c>
      <c r="F4566" s="35"/>
      <c r="G4566" s="36"/>
      <c r="H4566" s="36"/>
      <c r="I4566" s="36"/>
    </row>
    <row r="4567" spans="5:9">
      <c r="E4567" s="35">
        <v>48202</v>
      </c>
      <c r="F4567" s="35"/>
      <c r="G4567" s="36"/>
      <c r="H4567" s="36"/>
      <c r="I4567" s="36"/>
    </row>
    <row r="4568" spans="5:9">
      <c r="E4568" s="35">
        <v>48203</v>
      </c>
      <c r="F4568" s="35"/>
      <c r="G4568" s="36"/>
      <c r="H4568" s="36"/>
      <c r="I4568" s="36"/>
    </row>
    <row r="4569" spans="5:9">
      <c r="E4569" s="35">
        <v>48204</v>
      </c>
      <c r="F4569" s="35"/>
      <c r="G4569" s="36"/>
      <c r="H4569" s="36"/>
      <c r="I4569" s="36"/>
    </row>
    <row r="4570" spans="5:9">
      <c r="E4570" s="35">
        <v>48205</v>
      </c>
      <c r="F4570" s="35"/>
      <c r="G4570" s="36"/>
      <c r="H4570" s="36"/>
      <c r="I4570" s="36"/>
    </row>
    <row r="4571" spans="5:9">
      <c r="E4571" s="35">
        <v>48206</v>
      </c>
      <c r="F4571" s="35"/>
      <c r="G4571" s="36"/>
      <c r="H4571" s="36"/>
      <c r="I4571" s="36"/>
    </row>
    <row r="4572" spans="5:9">
      <c r="E4572" s="35">
        <v>48207</v>
      </c>
      <c r="F4572" s="35"/>
      <c r="G4572" s="36"/>
      <c r="H4572" s="36"/>
      <c r="I4572" s="36"/>
    </row>
    <row r="4573" spans="5:9">
      <c r="E4573" s="35">
        <v>48208</v>
      </c>
      <c r="F4573" s="35"/>
      <c r="G4573" s="36"/>
      <c r="H4573" s="36"/>
      <c r="I4573" s="36"/>
    </row>
    <row r="4574" spans="5:9">
      <c r="E4574" s="35">
        <v>48209</v>
      </c>
      <c r="F4574" s="35"/>
      <c r="G4574" s="36"/>
      <c r="H4574" s="36"/>
      <c r="I4574" s="36"/>
    </row>
    <row r="4575" spans="5:9">
      <c r="E4575" s="35">
        <v>48210</v>
      </c>
      <c r="F4575" s="35"/>
      <c r="G4575" s="36"/>
      <c r="H4575" s="36"/>
      <c r="I4575" s="36"/>
    </row>
    <row r="4576" spans="5:9">
      <c r="E4576" s="35">
        <v>48211</v>
      </c>
      <c r="F4576" s="35"/>
      <c r="G4576" s="36"/>
      <c r="H4576" s="36"/>
      <c r="I4576" s="36"/>
    </row>
    <row r="4577" spans="5:9">
      <c r="E4577" s="35">
        <v>48212</v>
      </c>
      <c r="F4577" s="35"/>
      <c r="G4577" s="36"/>
      <c r="H4577" s="36"/>
      <c r="I4577" s="36"/>
    </row>
    <row r="4578" spans="5:9">
      <c r="E4578" s="35">
        <v>48213</v>
      </c>
      <c r="F4578" s="35"/>
      <c r="G4578" s="36"/>
      <c r="H4578" s="36"/>
      <c r="I4578" s="36"/>
    </row>
    <row r="4579" spans="5:9">
      <c r="E4579" s="35">
        <v>48214</v>
      </c>
      <c r="F4579" s="35"/>
      <c r="G4579" s="36"/>
      <c r="H4579" s="36"/>
      <c r="I4579" s="36"/>
    </row>
    <row r="4580" spans="5:9">
      <c r="E4580" s="35">
        <v>48215</v>
      </c>
      <c r="F4580" s="35"/>
      <c r="G4580" s="36"/>
      <c r="H4580" s="36"/>
      <c r="I4580" s="36"/>
    </row>
    <row r="4581" spans="5:9">
      <c r="E4581" s="35">
        <v>48216</v>
      </c>
      <c r="F4581" s="35"/>
      <c r="G4581" s="36"/>
      <c r="H4581" s="36"/>
      <c r="I4581" s="36"/>
    </row>
    <row r="4582" spans="5:9">
      <c r="E4582" s="35">
        <v>48217</v>
      </c>
      <c r="F4582" s="35"/>
      <c r="G4582" s="36"/>
      <c r="H4582" s="36"/>
      <c r="I4582" s="36"/>
    </row>
    <row r="4583" spans="5:9">
      <c r="E4583" s="35">
        <v>48218</v>
      </c>
      <c r="F4583" s="35"/>
      <c r="G4583" s="36"/>
      <c r="H4583" s="36"/>
      <c r="I4583" s="36"/>
    </row>
    <row r="4584" spans="5:9">
      <c r="E4584" s="35">
        <v>48219</v>
      </c>
      <c r="F4584" s="35"/>
      <c r="G4584" s="36"/>
      <c r="H4584" s="36"/>
      <c r="I4584" s="36"/>
    </row>
    <row r="4585" spans="5:9">
      <c r="E4585" s="35">
        <v>48220</v>
      </c>
      <c r="F4585" s="35"/>
      <c r="G4585" s="36"/>
      <c r="H4585" s="36"/>
      <c r="I4585" s="36"/>
    </row>
    <row r="4586" spans="5:9">
      <c r="E4586" s="35">
        <v>48221</v>
      </c>
      <c r="F4586" s="35"/>
      <c r="G4586" s="36"/>
      <c r="H4586" s="36"/>
      <c r="I4586" s="36"/>
    </row>
    <row r="4587" spans="5:9">
      <c r="E4587" s="35">
        <v>48222</v>
      </c>
      <c r="F4587" s="35"/>
      <c r="G4587" s="36"/>
      <c r="H4587" s="36"/>
      <c r="I4587" s="36"/>
    </row>
    <row r="4588" spans="5:9">
      <c r="E4588" s="35">
        <v>48223</v>
      </c>
      <c r="F4588" s="35"/>
      <c r="G4588" s="36"/>
      <c r="H4588" s="36"/>
      <c r="I4588" s="36"/>
    </row>
    <row r="4589" spans="5:9">
      <c r="E4589" s="35">
        <v>48224</v>
      </c>
      <c r="F4589" s="35"/>
      <c r="G4589" s="36"/>
      <c r="H4589" s="36"/>
      <c r="I4589" s="36"/>
    </row>
    <row r="4590" spans="5:9">
      <c r="E4590" s="35">
        <v>48225</v>
      </c>
      <c r="F4590" s="35"/>
      <c r="G4590" s="36"/>
      <c r="H4590" s="36"/>
      <c r="I4590" s="36"/>
    </row>
    <row r="4591" spans="5:9">
      <c r="E4591" s="35">
        <v>48226</v>
      </c>
      <c r="F4591" s="35"/>
      <c r="G4591" s="36"/>
      <c r="H4591" s="36"/>
      <c r="I4591" s="36"/>
    </row>
    <row r="4592" spans="5:9">
      <c r="E4592" s="35">
        <v>48227</v>
      </c>
      <c r="F4592" s="35"/>
      <c r="G4592" s="36"/>
      <c r="H4592" s="36"/>
      <c r="I4592" s="36"/>
    </row>
    <row r="4593" spans="5:9">
      <c r="E4593" s="35">
        <v>48228</v>
      </c>
      <c r="F4593" s="35"/>
      <c r="G4593" s="36"/>
      <c r="H4593" s="36"/>
      <c r="I4593" s="36"/>
    </row>
    <row r="4594" spans="5:9">
      <c r="E4594" s="35">
        <v>48229</v>
      </c>
      <c r="F4594" s="35"/>
      <c r="G4594" s="36"/>
      <c r="H4594" s="36"/>
      <c r="I4594" s="36"/>
    </row>
    <row r="4595" spans="5:9">
      <c r="E4595" s="35">
        <v>48230</v>
      </c>
      <c r="F4595" s="35"/>
      <c r="G4595" s="36"/>
      <c r="H4595" s="36"/>
      <c r="I4595" s="36"/>
    </row>
    <row r="4596" spans="5:9">
      <c r="E4596" s="35">
        <v>48231</v>
      </c>
      <c r="F4596" s="35"/>
      <c r="G4596" s="36"/>
      <c r="H4596" s="36"/>
      <c r="I4596" s="36"/>
    </row>
    <row r="4597" spans="5:9">
      <c r="E4597" s="35">
        <v>48232</v>
      </c>
      <c r="F4597" s="35"/>
      <c r="G4597" s="36"/>
      <c r="H4597" s="36"/>
      <c r="I4597" s="36"/>
    </row>
    <row r="4598" spans="5:9">
      <c r="E4598" s="35">
        <v>48233</v>
      </c>
      <c r="F4598" s="35"/>
      <c r="G4598" s="36"/>
      <c r="H4598" s="36"/>
      <c r="I4598" s="36"/>
    </row>
    <row r="4599" spans="5:9">
      <c r="E4599" s="35">
        <v>48234</v>
      </c>
      <c r="F4599" s="35"/>
      <c r="G4599" s="36"/>
      <c r="H4599" s="36"/>
      <c r="I4599" s="36"/>
    </row>
    <row r="4600" spans="5:9">
      <c r="E4600" s="35">
        <v>48235</v>
      </c>
      <c r="F4600" s="35"/>
      <c r="G4600" s="36"/>
      <c r="H4600" s="36"/>
      <c r="I4600" s="36"/>
    </row>
    <row r="4601" spans="5:9">
      <c r="E4601" s="35">
        <v>48236</v>
      </c>
      <c r="F4601" s="35"/>
      <c r="G4601" s="36"/>
      <c r="H4601" s="36"/>
      <c r="I4601" s="36"/>
    </row>
    <row r="4602" spans="5:9">
      <c r="E4602" s="35">
        <v>48237</v>
      </c>
      <c r="F4602" s="35"/>
      <c r="G4602" s="36"/>
      <c r="H4602" s="36"/>
      <c r="I4602" s="36"/>
    </row>
    <row r="4603" spans="5:9">
      <c r="E4603" s="35">
        <v>48238</v>
      </c>
      <c r="F4603" s="35"/>
      <c r="G4603" s="36"/>
      <c r="H4603" s="36"/>
      <c r="I4603" s="36"/>
    </row>
    <row r="4604" spans="5:9">
      <c r="E4604" s="35">
        <v>48239</v>
      </c>
      <c r="F4604" s="35"/>
      <c r="G4604" s="36"/>
      <c r="H4604" s="36"/>
      <c r="I4604" s="36"/>
    </row>
    <row r="4605" spans="5:9">
      <c r="E4605" s="35">
        <v>48240</v>
      </c>
      <c r="F4605" s="35"/>
      <c r="G4605" s="36"/>
      <c r="H4605" s="36"/>
      <c r="I4605" s="36"/>
    </row>
    <row r="4606" spans="5:9">
      <c r="E4606" s="35">
        <v>48241</v>
      </c>
      <c r="F4606" s="35"/>
      <c r="G4606" s="36"/>
      <c r="H4606" s="36"/>
      <c r="I4606" s="36"/>
    </row>
    <row r="4607" spans="5:9">
      <c r="E4607" s="35">
        <v>48242</v>
      </c>
      <c r="F4607" s="35"/>
      <c r="G4607" s="36"/>
      <c r="H4607" s="36"/>
      <c r="I4607" s="36"/>
    </row>
    <row r="4608" spans="5:9">
      <c r="E4608" s="35">
        <v>48243</v>
      </c>
      <c r="F4608" s="35"/>
      <c r="G4608" s="36"/>
      <c r="H4608" s="36"/>
      <c r="I4608" s="36"/>
    </row>
    <row r="4609" spans="5:9">
      <c r="E4609" s="35">
        <v>48244</v>
      </c>
      <c r="F4609" s="35"/>
      <c r="G4609" s="36"/>
      <c r="H4609" s="36"/>
      <c r="I4609" s="36"/>
    </row>
    <row r="4610" spans="5:9">
      <c r="E4610" s="35">
        <v>48245</v>
      </c>
      <c r="F4610" s="35"/>
      <c r="G4610" s="36"/>
      <c r="H4610" s="36"/>
      <c r="I4610" s="36"/>
    </row>
    <row r="4611" spans="5:9">
      <c r="E4611" s="35">
        <v>48246</v>
      </c>
      <c r="F4611" s="35"/>
      <c r="G4611" s="36"/>
      <c r="H4611" s="36"/>
      <c r="I4611" s="36"/>
    </row>
    <row r="4612" spans="5:9">
      <c r="E4612" s="35">
        <v>48247</v>
      </c>
      <c r="F4612" s="35"/>
      <c r="G4612" s="36"/>
      <c r="H4612" s="36"/>
      <c r="I4612" s="36"/>
    </row>
    <row r="4613" spans="5:9">
      <c r="E4613" s="35">
        <v>48248</v>
      </c>
      <c r="F4613" s="35"/>
      <c r="G4613" s="36"/>
      <c r="H4613" s="36"/>
      <c r="I4613" s="36"/>
    </row>
    <row r="4614" spans="5:9">
      <c r="E4614" s="35">
        <v>48249</v>
      </c>
      <c r="F4614" s="35"/>
      <c r="G4614" s="36"/>
      <c r="H4614" s="36"/>
      <c r="I4614" s="36"/>
    </row>
    <row r="4615" spans="5:9">
      <c r="E4615" s="35">
        <v>48250</v>
      </c>
      <c r="F4615" s="35"/>
      <c r="G4615" s="36"/>
      <c r="H4615" s="36"/>
      <c r="I4615" s="36"/>
    </row>
    <row r="4616" spans="5:9">
      <c r="E4616" s="35">
        <v>48251</v>
      </c>
      <c r="F4616" s="35"/>
      <c r="G4616" s="36"/>
      <c r="H4616" s="36"/>
      <c r="I4616" s="36"/>
    </row>
    <row r="4617" spans="5:9">
      <c r="E4617" s="35">
        <v>48252</v>
      </c>
      <c r="F4617" s="35"/>
      <c r="G4617" s="36"/>
      <c r="H4617" s="36"/>
      <c r="I4617" s="36"/>
    </row>
    <row r="4618" spans="5:9">
      <c r="E4618" s="35">
        <v>48253</v>
      </c>
      <c r="F4618" s="35"/>
      <c r="G4618" s="36"/>
      <c r="H4618" s="36"/>
      <c r="I4618" s="36"/>
    </row>
    <row r="4619" spans="5:9">
      <c r="E4619" s="35">
        <v>48254</v>
      </c>
      <c r="F4619" s="35"/>
      <c r="G4619" s="36"/>
      <c r="H4619" s="36"/>
      <c r="I4619" s="36"/>
    </row>
    <row r="4620" spans="5:9">
      <c r="E4620" s="35">
        <v>48255</v>
      </c>
      <c r="F4620" s="35"/>
      <c r="G4620" s="36"/>
      <c r="H4620" s="36"/>
      <c r="I4620" s="36"/>
    </row>
    <row r="4621" spans="5:9">
      <c r="E4621" s="35">
        <v>48256</v>
      </c>
      <c r="F4621" s="35"/>
      <c r="G4621" s="36"/>
      <c r="H4621" s="36"/>
      <c r="I4621" s="36"/>
    </row>
    <row r="4622" spans="5:9">
      <c r="E4622" s="35">
        <v>48257</v>
      </c>
      <c r="F4622" s="35"/>
      <c r="G4622" s="36"/>
      <c r="H4622" s="36"/>
      <c r="I4622" s="36"/>
    </row>
    <row r="4623" spans="5:9">
      <c r="E4623" s="35">
        <v>48258</v>
      </c>
      <c r="F4623" s="35"/>
      <c r="G4623" s="36"/>
      <c r="H4623" s="36"/>
      <c r="I4623" s="36"/>
    </row>
    <row r="4624" spans="5:9">
      <c r="E4624" s="35">
        <v>48259</v>
      </c>
      <c r="F4624" s="35"/>
      <c r="G4624" s="36"/>
      <c r="H4624" s="36"/>
      <c r="I4624" s="36"/>
    </row>
    <row r="4625" spans="5:9">
      <c r="E4625" s="35">
        <v>48260</v>
      </c>
      <c r="F4625" s="35"/>
      <c r="G4625" s="36"/>
      <c r="H4625" s="36"/>
      <c r="I4625" s="36"/>
    </row>
    <row r="4626" spans="5:9">
      <c r="E4626" s="35">
        <v>48261</v>
      </c>
      <c r="F4626" s="35"/>
      <c r="G4626" s="36"/>
      <c r="H4626" s="36"/>
      <c r="I4626" s="36"/>
    </row>
    <row r="4627" spans="5:9">
      <c r="E4627" s="35">
        <v>48262</v>
      </c>
      <c r="F4627" s="35"/>
      <c r="G4627" s="36"/>
      <c r="H4627" s="36"/>
      <c r="I4627" s="36"/>
    </row>
    <row r="4628" spans="5:9">
      <c r="E4628" s="35">
        <v>48263</v>
      </c>
      <c r="F4628" s="35"/>
      <c r="G4628" s="36"/>
      <c r="H4628" s="36"/>
      <c r="I4628" s="36"/>
    </row>
    <row r="4629" spans="5:9">
      <c r="E4629" s="35">
        <v>48264</v>
      </c>
      <c r="F4629" s="35"/>
      <c r="G4629" s="36"/>
      <c r="H4629" s="36"/>
      <c r="I4629" s="36"/>
    </row>
    <row r="4630" spans="5:9">
      <c r="E4630" s="35">
        <v>48265</v>
      </c>
      <c r="F4630" s="35"/>
      <c r="G4630" s="36"/>
      <c r="H4630" s="36"/>
      <c r="I4630" s="36"/>
    </row>
    <row r="4631" spans="5:9">
      <c r="E4631" s="35">
        <v>48266</v>
      </c>
      <c r="F4631" s="35"/>
      <c r="G4631" s="36"/>
      <c r="H4631" s="36"/>
      <c r="I4631" s="36"/>
    </row>
    <row r="4632" spans="5:9">
      <c r="E4632" s="35">
        <v>48267</v>
      </c>
      <c r="F4632" s="35"/>
      <c r="G4632" s="36"/>
      <c r="H4632" s="36"/>
      <c r="I4632" s="36"/>
    </row>
    <row r="4633" spans="5:9">
      <c r="E4633" s="35">
        <v>48268</v>
      </c>
      <c r="F4633" s="35"/>
      <c r="G4633" s="36"/>
      <c r="H4633" s="36"/>
      <c r="I4633" s="36"/>
    </row>
    <row r="4634" spans="5:9">
      <c r="E4634" s="35">
        <v>48269</v>
      </c>
      <c r="F4634" s="35"/>
      <c r="G4634" s="36"/>
      <c r="H4634" s="36"/>
      <c r="I4634" s="36"/>
    </row>
    <row r="4635" spans="5:9">
      <c r="E4635" s="35">
        <v>48270</v>
      </c>
      <c r="F4635" s="35"/>
      <c r="G4635" s="36"/>
      <c r="H4635" s="36"/>
      <c r="I4635" s="36"/>
    </row>
    <row r="4636" spans="5:9">
      <c r="E4636" s="35">
        <v>48271</v>
      </c>
      <c r="F4636" s="35"/>
      <c r="G4636" s="36"/>
      <c r="H4636" s="36"/>
      <c r="I4636" s="36"/>
    </row>
    <row r="4637" spans="5:9">
      <c r="E4637" s="35">
        <v>48272</v>
      </c>
      <c r="F4637" s="35"/>
      <c r="G4637" s="36"/>
      <c r="H4637" s="36"/>
      <c r="I4637" s="36"/>
    </row>
    <row r="4638" spans="5:9">
      <c r="E4638" s="35">
        <v>48273</v>
      </c>
      <c r="F4638" s="35"/>
      <c r="G4638" s="36"/>
      <c r="H4638" s="36"/>
      <c r="I4638" s="36"/>
    </row>
    <row r="4639" spans="5:9">
      <c r="E4639" s="35">
        <v>48274</v>
      </c>
      <c r="F4639" s="35"/>
      <c r="G4639" s="36"/>
      <c r="H4639" s="36"/>
      <c r="I4639" s="36"/>
    </row>
    <row r="4640" spans="5:9">
      <c r="E4640" s="35">
        <v>48275</v>
      </c>
      <c r="F4640" s="35"/>
      <c r="G4640" s="36"/>
      <c r="H4640" s="36"/>
      <c r="I4640" s="36"/>
    </row>
    <row r="4641" spans="5:9">
      <c r="E4641" s="35">
        <v>48276</v>
      </c>
      <c r="F4641" s="35"/>
      <c r="G4641" s="36"/>
      <c r="H4641" s="36"/>
      <c r="I4641" s="36"/>
    </row>
    <row r="4642" spans="5:9">
      <c r="E4642" s="35">
        <v>48277</v>
      </c>
      <c r="F4642" s="35"/>
      <c r="G4642" s="36"/>
      <c r="H4642" s="36"/>
      <c r="I4642" s="36"/>
    </row>
    <row r="4643" spans="5:9">
      <c r="E4643" s="35">
        <v>48278</v>
      </c>
      <c r="F4643" s="35"/>
      <c r="G4643" s="36"/>
      <c r="H4643" s="36"/>
      <c r="I4643" s="36"/>
    </row>
    <row r="4644" spans="5:9">
      <c r="E4644" s="35">
        <v>48279</v>
      </c>
      <c r="F4644" s="35"/>
      <c r="G4644" s="36"/>
      <c r="H4644" s="36"/>
      <c r="I4644" s="36"/>
    </row>
    <row r="4645" spans="5:9">
      <c r="E4645" s="35">
        <v>48280</v>
      </c>
      <c r="F4645" s="35"/>
      <c r="G4645" s="36"/>
      <c r="H4645" s="36"/>
      <c r="I4645" s="36"/>
    </row>
    <row r="4646" spans="5:9">
      <c r="E4646" s="35">
        <v>48281</v>
      </c>
      <c r="F4646" s="35"/>
      <c r="G4646" s="36"/>
      <c r="H4646" s="36"/>
      <c r="I4646" s="36"/>
    </row>
    <row r="4647" spans="5:9">
      <c r="E4647" s="35">
        <v>48282</v>
      </c>
      <c r="F4647" s="35"/>
      <c r="G4647" s="36"/>
      <c r="H4647" s="36"/>
      <c r="I4647" s="36"/>
    </row>
    <row r="4648" spans="5:9">
      <c r="E4648" s="35">
        <v>48283</v>
      </c>
      <c r="F4648" s="35"/>
      <c r="G4648" s="36"/>
      <c r="H4648" s="36"/>
      <c r="I4648" s="36"/>
    </row>
    <row r="4649" spans="5:9">
      <c r="E4649" s="35">
        <v>48284</v>
      </c>
      <c r="F4649" s="35"/>
      <c r="G4649" s="36"/>
      <c r="H4649" s="36"/>
      <c r="I4649" s="36"/>
    </row>
    <row r="4650" spans="5:9">
      <c r="E4650" s="35">
        <v>48285</v>
      </c>
      <c r="F4650" s="35"/>
      <c r="G4650" s="36"/>
      <c r="H4650" s="36"/>
      <c r="I4650" s="36"/>
    </row>
    <row r="4651" spans="5:9">
      <c r="E4651" s="35">
        <v>48286</v>
      </c>
      <c r="F4651" s="35"/>
      <c r="G4651" s="36"/>
      <c r="H4651" s="36"/>
      <c r="I4651" s="36"/>
    </row>
    <row r="4652" spans="5:9">
      <c r="E4652" s="35">
        <v>48287</v>
      </c>
      <c r="F4652" s="35"/>
      <c r="G4652" s="36"/>
      <c r="H4652" s="36"/>
      <c r="I4652" s="36"/>
    </row>
    <row r="4653" spans="5:9">
      <c r="E4653" s="35">
        <v>48288</v>
      </c>
      <c r="F4653" s="35"/>
      <c r="G4653" s="36"/>
      <c r="H4653" s="36"/>
      <c r="I4653" s="36"/>
    </row>
    <row r="4654" spans="5:9">
      <c r="E4654" s="35">
        <v>48289</v>
      </c>
      <c r="F4654" s="35"/>
      <c r="G4654" s="36"/>
      <c r="H4654" s="36"/>
      <c r="I4654" s="36"/>
    </row>
    <row r="4655" spans="5:9">
      <c r="E4655" s="35">
        <v>48290</v>
      </c>
      <c r="F4655" s="35"/>
      <c r="G4655" s="36"/>
      <c r="H4655" s="36"/>
      <c r="I4655" s="36"/>
    </row>
    <row r="4656" spans="5:9">
      <c r="E4656" s="35">
        <v>48291</v>
      </c>
      <c r="F4656" s="35"/>
      <c r="G4656" s="36"/>
      <c r="H4656" s="36"/>
      <c r="I4656" s="36"/>
    </row>
    <row r="4657" spans="5:9">
      <c r="E4657" s="35">
        <v>48292</v>
      </c>
      <c r="F4657" s="35"/>
      <c r="G4657" s="36"/>
      <c r="H4657" s="36"/>
      <c r="I4657" s="36"/>
    </row>
    <row r="4658" spans="5:9">
      <c r="E4658" s="35">
        <v>48293</v>
      </c>
      <c r="F4658" s="35"/>
      <c r="G4658" s="36"/>
      <c r="H4658" s="36"/>
      <c r="I4658" s="36"/>
    </row>
    <row r="4659" spans="5:9">
      <c r="E4659" s="35">
        <v>48294</v>
      </c>
      <c r="F4659" s="35"/>
      <c r="G4659" s="36"/>
      <c r="H4659" s="36"/>
      <c r="I4659" s="36"/>
    </row>
    <row r="4660" spans="5:9">
      <c r="E4660" s="35">
        <v>48295</v>
      </c>
      <c r="F4660" s="35"/>
      <c r="G4660" s="36"/>
      <c r="H4660" s="36"/>
      <c r="I4660" s="36"/>
    </row>
    <row r="4661" spans="5:9">
      <c r="E4661" s="35">
        <v>48296</v>
      </c>
      <c r="F4661" s="35"/>
      <c r="G4661" s="36"/>
      <c r="H4661" s="36"/>
      <c r="I4661" s="36"/>
    </row>
    <row r="4662" spans="5:9">
      <c r="E4662" s="35">
        <v>48297</v>
      </c>
      <c r="F4662" s="35"/>
      <c r="G4662" s="36"/>
      <c r="H4662" s="36"/>
      <c r="I4662" s="36"/>
    </row>
    <row r="4663" spans="5:9">
      <c r="E4663" s="35">
        <v>48298</v>
      </c>
      <c r="F4663" s="35"/>
      <c r="G4663" s="36"/>
      <c r="H4663" s="36"/>
      <c r="I4663" s="36"/>
    </row>
    <row r="4664" spans="5:9">
      <c r="E4664" s="35">
        <v>48299</v>
      </c>
      <c r="F4664" s="35"/>
      <c r="G4664" s="36"/>
      <c r="H4664" s="36"/>
      <c r="I4664" s="36"/>
    </row>
    <row r="4665" spans="5:9">
      <c r="E4665" s="35">
        <v>48300</v>
      </c>
      <c r="F4665" s="35"/>
      <c r="G4665" s="36"/>
      <c r="H4665" s="36"/>
      <c r="I4665" s="36"/>
    </row>
    <row r="4666" spans="5:9">
      <c r="E4666" s="35">
        <v>48301</v>
      </c>
      <c r="F4666" s="35"/>
      <c r="G4666" s="36"/>
      <c r="H4666" s="36"/>
      <c r="I4666" s="36"/>
    </row>
    <row r="4667" spans="5:9">
      <c r="E4667" s="35">
        <v>48302</v>
      </c>
      <c r="F4667" s="35"/>
      <c r="G4667" s="36"/>
      <c r="H4667" s="36"/>
      <c r="I4667" s="36"/>
    </row>
    <row r="4668" spans="5:9">
      <c r="E4668" s="35">
        <v>48303</v>
      </c>
      <c r="F4668" s="35"/>
      <c r="G4668" s="36"/>
      <c r="H4668" s="36"/>
      <c r="I4668" s="36"/>
    </row>
    <row r="4669" spans="5:9">
      <c r="E4669" s="35">
        <v>48304</v>
      </c>
      <c r="F4669" s="35"/>
      <c r="G4669" s="36"/>
      <c r="H4669" s="36"/>
      <c r="I4669" s="36"/>
    </row>
    <row r="4670" spans="5:9">
      <c r="E4670" s="35">
        <v>48305</v>
      </c>
      <c r="F4670" s="35"/>
      <c r="G4670" s="36"/>
      <c r="H4670" s="36"/>
      <c r="I4670" s="36"/>
    </row>
    <row r="4671" spans="5:9">
      <c r="E4671" s="35">
        <v>48306</v>
      </c>
      <c r="F4671" s="35"/>
      <c r="G4671" s="36"/>
      <c r="H4671" s="36"/>
      <c r="I4671" s="36"/>
    </row>
    <row r="4672" spans="5:9">
      <c r="E4672" s="35">
        <v>48307</v>
      </c>
      <c r="F4672" s="35"/>
      <c r="G4672" s="36"/>
      <c r="H4672" s="36"/>
      <c r="I4672" s="36"/>
    </row>
    <row r="4673" spans="5:9">
      <c r="E4673" s="35">
        <v>48308</v>
      </c>
      <c r="F4673" s="35"/>
      <c r="G4673" s="36"/>
      <c r="H4673" s="36"/>
      <c r="I4673" s="36"/>
    </row>
    <row r="4674" spans="5:9">
      <c r="E4674" s="35">
        <v>48309</v>
      </c>
      <c r="F4674" s="35"/>
      <c r="G4674" s="36"/>
      <c r="H4674" s="36"/>
      <c r="I4674" s="36"/>
    </row>
    <row r="4675" spans="5:9">
      <c r="E4675" s="35">
        <v>48310</v>
      </c>
      <c r="F4675" s="35"/>
      <c r="G4675" s="36"/>
      <c r="H4675" s="36"/>
      <c r="I4675" s="36"/>
    </row>
    <row r="4676" spans="5:9">
      <c r="E4676" s="35">
        <v>48311</v>
      </c>
      <c r="F4676" s="35"/>
      <c r="G4676" s="36"/>
      <c r="H4676" s="36"/>
      <c r="I4676" s="36"/>
    </row>
    <row r="4677" spans="5:9">
      <c r="E4677" s="35">
        <v>48312</v>
      </c>
      <c r="F4677" s="35"/>
      <c r="G4677" s="36"/>
      <c r="H4677" s="36"/>
      <c r="I4677" s="36"/>
    </row>
    <row r="4678" spans="5:9">
      <c r="E4678" s="35">
        <v>48313</v>
      </c>
      <c r="F4678" s="35"/>
      <c r="G4678" s="36"/>
      <c r="H4678" s="36"/>
      <c r="I4678" s="36"/>
    </row>
    <row r="4679" spans="5:9">
      <c r="E4679" s="35">
        <v>48314</v>
      </c>
      <c r="F4679" s="35"/>
      <c r="G4679" s="36"/>
      <c r="H4679" s="36"/>
      <c r="I4679" s="36"/>
    </row>
    <row r="4680" spans="5:9">
      <c r="E4680" s="35">
        <v>48315</v>
      </c>
      <c r="F4680" s="35"/>
      <c r="G4680" s="36"/>
      <c r="H4680" s="36"/>
      <c r="I4680" s="36"/>
    </row>
    <row r="4681" spans="5:9">
      <c r="E4681" s="35">
        <v>48316</v>
      </c>
      <c r="F4681" s="35"/>
      <c r="G4681" s="36"/>
      <c r="H4681" s="36"/>
      <c r="I4681" s="36"/>
    </row>
    <row r="4682" spans="5:9">
      <c r="E4682" s="35">
        <v>48317</v>
      </c>
      <c r="F4682" s="35"/>
      <c r="G4682" s="36"/>
      <c r="H4682" s="36"/>
      <c r="I4682" s="36"/>
    </row>
    <row r="4683" spans="5:9">
      <c r="E4683" s="35">
        <v>48318</v>
      </c>
      <c r="F4683" s="35"/>
      <c r="G4683" s="36"/>
      <c r="H4683" s="36"/>
      <c r="I4683" s="36"/>
    </row>
    <row r="4684" spans="5:9">
      <c r="E4684" s="35">
        <v>48319</v>
      </c>
      <c r="F4684" s="35"/>
      <c r="G4684" s="36"/>
      <c r="H4684" s="36"/>
      <c r="I4684" s="36"/>
    </row>
    <row r="4685" spans="5:9">
      <c r="E4685" s="35">
        <v>48320</v>
      </c>
      <c r="F4685" s="35"/>
      <c r="G4685" s="36"/>
      <c r="H4685" s="36"/>
      <c r="I4685" s="36"/>
    </row>
    <row r="4686" spans="5:9">
      <c r="E4686" s="35">
        <v>48321</v>
      </c>
      <c r="F4686" s="35"/>
      <c r="G4686" s="36"/>
      <c r="H4686" s="36"/>
      <c r="I4686" s="36"/>
    </row>
    <row r="4687" spans="5:9">
      <c r="E4687" s="35">
        <v>48322</v>
      </c>
      <c r="F4687" s="35"/>
      <c r="G4687" s="36"/>
      <c r="H4687" s="36"/>
      <c r="I4687" s="36"/>
    </row>
    <row r="4688" spans="5:9">
      <c r="E4688" s="35">
        <v>48323</v>
      </c>
      <c r="F4688" s="35"/>
      <c r="G4688" s="36"/>
      <c r="H4688" s="36"/>
      <c r="I4688" s="36"/>
    </row>
    <row r="4689" spans="5:9">
      <c r="E4689" s="35">
        <v>48324</v>
      </c>
      <c r="F4689" s="35"/>
      <c r="G4689" s="36"/>
      <c r="H4689" s="36"/>
      <c r="I4689" s="36"/>
    </row>
    <row r="4690" spans="5:9">
      <c r="E4690" s="35">
        <v>48325</v>
      </c>
      <c r="F4690" s="35"/>
      <c r="G4690" s="36"/>
      <c r="H4690" s="36"/>
      <c r="I4690" s="36"/>
    </row>
    <row r="4691" spans="5:9">
      <c r="E4691" s="35">
        <v>48326</v>
      </c>
      <c r="F4691" s="35"/>
      <c r="G4691" s="36"/>
      <c r="H4691" s="36"/>
      <c r="I4691" s="36"/>
    </row>
    <row r="4692" spans="5:9">
      <c r="E4692" s="35">
        <v>48327</v>
      </c>
      <c r="F4692" s="35"/>
      <c r="G4692" s="36"/>
      <c r="H4692" s="36"/>
      <c r="I4692" s="36"/>
    </row>
    <row r="4693" spans="5:9">
      <c r="E4693" s="35">
        <v>48328</v>
      </c>
      <c r="F4693" s="35"/>
      <c r="G4693" s="36"/>
      <c r="H4693" s="36"/>
      <c r="I4693" s="36"/>
    </row>
    <row r="4694" spans="5:9">
      <c r="E4694" s="35">
        <v>48329</v>
      </c>
      <c r="F4694" s="35"/>
      <c r="G4694" s="36"/>
      <c r="H4694" s="36"/>
      <c r="I4694" s="36"/>
    </row>
    <row r="4695" spans="5:9">
      <c r="E4695" s="35">
        <v>48330</v>
      </c>
      <c r="F4695" s="35"/>
      <c r="G4695" s="36"/>
      <c r="H4695" s="36"/>
      <c r="I4695" s="36"/>
    </row>
    <row r="4696" spans="5:9">
      <c r="E4696" s="35">
        <v>48331</v>
      </c>
      <c r="F4696" s="35"/>
      <c r="G4696" s="36"/>
      <c r="H4696" s="36"/>
      <c r="I4696" s="36"/>
    </row>
    <row r="4697" spans="5:9">
      <c r="E4697" s="35">
        <v>48332</v>
      </c>
      <c r="F4697" s="35"/>
      <c r="G4697" s="36"/>
      <c r="H4697" s="36"/>
      <c r="I4697" s="36"/>
    </row>
    <row r="4698" spans="5:9">
      <c r="E4698" s="35">
        <v>48333</v>
      </c>
      <c r="F4698" s="35"/>
      <c r="G4698" s="36"/>
      <c r="H4698" s="36"/>
      <c r="I4698" s="36"/>
    </row>
    <row r="4699" spans="5:9">
      <c r="E4699" s="35">
        <v>48334</v>
      </c>
      <c r="F4699" s="35"/>
      <c r="G4699" s="36"/>
      <c r="H4699" s="36"/>
      <c r="I4699" s="36"/>
    </row>
    <row r="4700" spans="5:9">
      <c r="E4700" s="35">
        <v>48335</v>
      </c>
      <c r="F4700" s="35"/>
      <c r="G4700" s="36"/>
      <c r="H4700" s="36"/>
      <c r="I4700" s="36"/>
    </row>
    <row r="4701" spans="5:9">
      <c r="E4701" s="35">
        <v>48336</v>
      </c>
      <c r="F4701" s="35"/>
      <c r="G4701" s="36"/>
      <c r="H4701" s="36"/>
      <c r="I4701" s="36"/>
    </row>
    <row r="4702" spans="5:9">
      <c r="E4702" s="35">
        <v>48337</v>
      </c>
      <c r="F4702" s="35"/>
      <c r="G4702" s="36"/>
      <c r="H4702" s="36"/>
      <c r="I4702" s="36"/>
    </row>
    <row r="4703" spans="5:9">
      <c r="E4703" s="35">
        <v>48338</v>
      </c>
      <c r="F4703" s="35"/>
      <c r="G4703" s="36"/>
      <c r="H4703" s="36"/>
      <c r="I4703" s="36"/>
    </row>
    <row r="4704" spans="5:9">
      <c r="E4704" s="35">
        <v>48339</v>
      </c>
      <c r="F4704" s="35"/>
      <c r="G4704" s="36"/>
      <c r="H4704" s="36"/>
      <c r="I4704" s="36"/>
    </row>
    <row r="4705" spans="5:9">
      <c r="E4705" s="35">
        <v>48340</v>
      </c>
      <c r="F4705" s="35"/>
      <c r="G4705" s="36"/>
      <c r="H4705" s="36"/>
      <c r="I4705" s="36"/>
    </row>
    <row r="4706" spans="5:9">
      <c r="E4706" s="35">
        <v>48341</v>
      </c>
      <c r="F4706" s="35"/>
      <c r="G4706" s="36"/>
      <c r="H4706" s="36"/>
      <c r="I4706" s="36"/>
    </row>
    <row r="4707" spans="5:9">
      <c r="E4707" s="35">
        <v>48342</v>
      </c>
      <c r="F4707" s="35"/>
      <c r="G4707" s="36"/>
      <c r="H4707" s="36"/>
      <c r="I4707" s="36"/>
    </row>
    <row r="4708" spans="5:9">
      <c r="E4708" s="35">
        <v>48343</v>
      </c>
      <c r="F4708" s="35"/>
      <c r="G4708" s="36"/>
      <c r="H4708" s="36"/>
      <c r="I4708" s="36"/>
    </row>
    <row r="4709" spans="5:9">
      <c r="E4709" s="35">
        <v>48344</v>
      </c>
      <c r="F4709" s="35"/>
      <c r="G4709" s="36"/>
      <c r="H4709" s="36"/>
      <c r="I4709" s="36"/>
    </row>
    <row r="4710" spans="5:9">
      <c r="E4710" s="35">
        <v>48345</v>
      </c>
      <c r="F4710" s="35"/>
      <c r="G4710" s="36"/>
      <c r="H4710" s="36"/>
      <c r="I4710" s="36"/>
    </row>
    <row r="4711" spans="5:9">
      <c r="E4711" s="35">
        <v>48346</v>
      </c>
      <c r="F4711" s="35"/>
      <c r="G4711" s="36"/>
      <c r="H4711" s="36"/>
      <c r="I4711" s="36"/>
    </row>
    <row r="4712" spans="5:9">
      <c r="E4712" s="35">
        <v>48347</v>
      </c>
      <c r="F4712" s="35"/>
      <c r="G4712" s="36"/>
      <c r="H4712" s="36"/>
      <c r="I4712" s="36"/>
    </row>
    <row r="4713" spans="5:9">
      <c r="E4713" s="35">
        <v>48348</v>
      </c>
      <c r="F4713" s="35"/>
      <c r="G4713" s="36"/>
      <c r="H4713" s="36"/>
      <c r="I4713" s="36"/>
    </row>
    <row r="4714" spans="5:9">
      <c r="E4714" s="35">
        <v>48349</v>
      </c>
      <c r="F4714" s="35"/>
      <c r="G4714" s="36"/>
      <c r="H4714" s="36"/>
      <c r="I4714" s="36"/>
    </row>
    <row r="4715" spans="5:9">
      <c r="E4715" s="35">
        <v>48350</v>
      </c>
      <c r="F4715" s="35"/>
      <c r="G4715" s="36"/>
      <c r="H4715" s="36"/>
      <c r="I4715" s="36"/>
    </row>
    <row r="4716" spans="5:9">
      <c r="E4716" s="35">
        <v>48351</v>
      </c>
      <c r="F4716" s="35"/>
      <c r="G4716" s="36"/>
      <c r="H4716" s="36"/>
      <c r="I4716" s="36"/>
    </row>
    <row r="4717" spans="5:9">
      <c r="E4717" s="35">
        <v>48352</v>
      </c>
      <c r="F4717" s="35"/>
      <c r="G4717" s="36"/>
      <c r="H4717" s="36"/>
      <c r="I4717" s="36"/>
    </row>
    <row r="4718" spans="5:9">
      <c r="E4718" s="35">
        <v>48353</v>
      </c>
      <c r="F4718" s="35"/>
      <c r="G4718" s="36"/>
      <c r="H4718" s="36"/>
      <c r="I4718" s="36"/>
    </row>
    <row r="4719" spans="5:9">
      <c r="E4719" s="35">
        <v>48354</v>
      </c>
      <c r="F4719" s="35"/>
      <c r="G4719" s="36"/>
      <c r="H4719" s="36"/>
      <c r="I4719" s="36"/>
    </row>
    <row r="4720" spans="5:9">
      <c r="E4720" s="35">
        <v>48355</v>
      </c>
      <c r="F4720" s="35"/>
      <c r="G4720" s="36"/>
      <c r="H4720" s="36"/>
      <c r="I4720" s="36"/>
    </row>
    <row r="4721" spans="5:9">
      <c r="E4721" s="35">
        <v>48356</v>
      </c>
      <c r="F4721" s="35"/>
      <c r="G4721" s="36"/>
      <c r="H4721" s="36"/>
      <c r="I4721" s="36"/>
    </row>
    <row r="4722" spans="5:9">
      <c r="E4722" s="35">
        <v>48357</v>
      </c>
      <c r="F4722" s="35"/>
      <c r="G4722" s="36"/>
      <c r="H4722" s="36"/>
      <c r="I4722" s="36"/>
    </row>
    <row r="4723" spans="5:9">
      <c r="E4723" s="35">
        <v>48358</v>
      </c>
      <c r="F4723" s="35"/>
      <c r="G4723" s="36"/>
      <c r="H4723" s="36"/>
      <c r="I4723" s="36"/>
    </row>
    <row r="4724" spans="5:9">
      <c r="E4724" s="35">
        <v>48359</v>
      </c>
      <c r="F4724" s="35"/>
      <c r="G4724" s="36"/>
      <c r="H4724" s="36"/>
      <c r="I4724" s="36"/>
    </row>
    <row r="4725" spans="5:9">
      <c r="E4725" s="35">
        <v>48360</v>
      </c>
      <c r="F4725" s="35"/>
      <c r="G4725" s="36"/>
      <c r="H4725" s="36"/>
      <c r="I4725" s="36"/>
    </row>
    <row r="4726" spans="5:9">
      <c r="E4726" s="35">
        <v>48361</v>
      </c>
      <c r="F4726" s="35"/>
      <c r="G4726" s="36"/>
      <c r="H4726" s="36"/>
      <c r="I4726" s="36"/>
    </row>
    <row r="4727" spans="5:9">
      <c r="E4727" s="35">
        <v>48362</v>
      </c>
      <c r="F4727" s="35"/>
      <c r="G4727" s="36"/>
      <c r="H4727" s="36"/>
      <c r="I4727" s="36"/>
    </row>
    <row r="4728" spans="5:9">
      <c r="E4728" s="35">
        <v>48363</v>
      </c>
      <c r="F4728" s="35"/>
      <c r="G4728" s="36"/>
      <c r="H4728" s="36"/>
      <c r="I4728" s="36"/>
    </row>
    <row r="4729" spans="5:9">
      <c r="E4729" s="35">
        <v>48364</v>
      </c>
      <c r="F4729" s="35"/>
      <c r="G4729" s="36"/>
      <c r="H4729" s="36"/>
      <c r="I4729" s="36"/>
    </row>
    <row r="4730" spans="5:9">
      <c r="E4730" s="35">
        <v>48365</v>
      </c>
      <c r="F4730" s="35"/>
      <c r="G4730" s="36"/>
      <c r="H4730" s="36"/>
      <c r="I4730" s="36"/>
    </row>
    <row r="4731" spans="5:9">
      <c r="E4731" s="35">
        <v>48366</v>
      </c>
      <c r="F4731" s="35"/>
      <c r="G4731" s="36"/>
      <c r="H4731" s="36"/>
      <c r="I4731" s="36"/>
    </row>
    <row r="4732" spans="5:9">
      <c r="E4732" s="35">
        <v>48367</v>
      </c>
      <c r="F4732" s="35"/>
      <c r="G4732" s="36"/>
      <c r="H4732" s="36"/>
      <c r="I4732" s="36"/>
    </row>
    <row r="4733" spans="5:9">
      <c r="E4733" s="35">
        <v>48368</v>
      </c>
      <c r="F4733" s="35"/>
      <c r="G4733" s="36"/>
      <c r="H4733" s="36"/>
      <c r="I4733" s="36"/>
    </row>
    <row r="4734" spans="5:9">
      <c r="E4734" s="35">
        <v>48369</v>
      </c>
      <c r="F4734" s="35"/>
      <c r="G4734" s="36"/>
      <c r="H4734" s="36"/>
      <c r="I4734" s="36"/>
    </row>
    <row r="4735" spans="5:9">
      <c r="E4735" s="35">
        <v>48370</v>
      </c>
      <c r="F4735" s="35"/>
      <c r="G4735" s="36"/>
      <c r="H4735" s="36"/>
      <c r="I4735" s="36"/>
    </row>
    <row r="4736" spans="5:9">
      <c r="E4736" s="35">
        <v>48371</v>
      </c>
      <c r="F4736" s="35"/>
      <c r="G4736" s="36"/>
      <c r="H4736" s="36"/>
      <c r="I4736" s="36"/>
    </row>
    <row r="4737" spans="5:9">
      <c r="E4737" s="35">
        <v>48372</v>
      </c>
      <c r="F4737" s="35"/>
      <c r="G4737" s="36"/>
      <c r="H4737" s="36"/>
      <c r="I4737" s="36"/>
    </row>
    <row r="4738" spans="5:9">
      <c r="E4738" s="35">
        <v>48373</v>
      </c>
      <c r="F4738" s="35"/>
      <c r="G4738" s="36"/>
      <c r="H4738" s="36"/>
      <c r="I4738" s="36"/>
    </row>
    <row r="4739" spans="5:9">
      <c r="E4739" s="35">
        <v>48374</v>
      </c>
      <c r="F4739" s="35"/>
      <c r="G4739" s="36"/>
      <c r="H4739" s="36"/>
      <c r="I4739" s="36"/>
    </row>
    <row r="4740" spans="5:9">
      <c r="E4740" s="35">
        <v>48375</v>
      </c>
      <c r="F4740" s="35"/>
      <c r="G4740" s="36"/>
      <c r="H4740" s="36"/>
      <c r="I4740" s="36"/>
    </row>
    <row r="4741" spans="5:9">
      <c r="E4741" s="35">
        <v>48376</v>
      </c>
      <c r="F4741" s="35"/>
      <c r="G4741" s="36"/>
      <c r="H4741" s="36"/>
      <c r="I4741" s="36"/>
    </row>
    <row r="4742" spans="5:9">
      <c r="E4742" s="35">
        <v>48377</v>
      </c>
      <c r="F4742" s="35"/>
      <c r="G4742" s="36"/>
      <c r="H4742" s="36"/>
      <c r="I4742" s="36"/>
    </row>
    <row r="4743" spans="5:9">
      <c r="E4743" s="35">
        <v>48378</v>
      </c>
      <c r="F4743" s="35"/>
      <c r="G4743" s="36"/>
      <c r="H4743" s="36"/>
      <c r="I4743" s="36"/>
    </row>
    <row r="4744" spans="5:9">
      <c r="E4744" s="35">
        <v>48379</v>
      </c>
      <c r="F4744" s="35"/>
      <c r="G4744" s="36"/>
      <c r="H4744" s="36"/>
      <c r="I4744" s="36"/>
    </row>
    <row r="4745" spans="5:9">
      <c r="E4745" s="35">
        <v>48380</v>
      </c>
      <c r="F4745" s="35"/>
      <c r="G4745" s="36"/>
      <c r="H4745" s="36"/>
      <c r="I4745" s="36"/>
    </row>
    <row r="4746" spans="5:9">
      <c r="E4746" s="35">
        <v>48381</v>
      </c>
      <c r="F4746" s="35"/>
      <c r="G4746" s="36"/>
      <c r="H4746" s="36"/>
      <c r="I4746" s="36"/>
    </row>
    <row r="4747" spans="5:9">
      <c r="E4747" s="35">
        <v>48382</v>
      </c>
      <c r="F4747" s="35"/>
      <c r="G4747" s="36"/>
      <c r="H4747" s="36"/>
      <c r="I4747" s="36"/>
    </row>
    <row r="4748" spans="5:9">
      <c r="E4748" s="35">
        <v>48383</v>
      </c>
      <c r="F4748" s="35"/>
      <c r="G4748" s="36"/>
      <c r="H4748" s="36"/>
      <c r="I4748" s="36"/>
    </row>
    <row r="4749" spans="5:9">
      <c r="E4749" s="35">
        <v>48384</v>
      </c>
      <c r="F4749" s="35"/>
      <c r="G4749" s="36"/>
      <c r="H4749" s="36"/>
      <c r="I4749" s="36"/>
    </row>
    <row r="4750" spans="5:9">
      <c r="E4750" s="35">
        <v>48385</v>
      </c>
      <c r="F4750" s="35"/>
      <c r="G4750" s="36"/>
      <c r="H4750" s="36"/>
      <c r="I4750" s="36"/>
    </row>
    <row r="4751" spans="5:9">
      <c r="E4751" s="35">
        <v>48386</v>
      </c>
      <c r="F4751" s="35"/>
      <c r="G4751" s="36"/>
      <c r="H4751" s="36"/>
      <c r="I4751" s="36"/>
    </row>
    <row r="4752" spans="5:9">
      <c r="E4752" s="35">
        <v>48387</v>
      </c>
      <c r="F4752" s="35"/>
      <c r="G4752" s="36"/>
      <c r="H4752" s="36"/>
      <c r="I4752" s="36"/>
    </row>
    <row r="4753" spans="5:9">
      <c r="E4753" s="35">
        <v>48388</v>
      </c>
      <c r="F4753" s="35"/>
      <c r="G4753" s="36"/>
      <c r="H4753" s="36"/>
      <c r="I4753" s="36"/>
    </row>
    <row r="4754" spans="5:9">
      <c r="E4754" s="35">
        <v>48389</v>
      </c>
      <c r="F4754" s="35"/>
      <c r="G4754" s="36"/>
      <c r="H4754" s="36"/>
      <c r="I4754" s="36"/>
    </row>
    <row r="4755" spans="5:9">
      <c r="E4755" s="35">
        <v>48390</v>
      </c>
      <c r="F4755" s="35"/>
      <c r="G4755" s="36"/>
      <c r="H4755" s="36"/>
      <c r="I4755" s="36"/>
    </row>
    <row r="4756" spans="5:9">
      <c r="E4756" s="35">
        <v>48391</v>
      </c>
      <c r="F4756" s="35"/>
      <c r="G4756" s="36"/>
      <c r="H4756" s="36"/>
      <c r="I4756" s="36"/>
    </row>
    <row r="4757" spans="5:9">
      <c r="E4757" s="35">
        <v>48392</v>
      </c>
      <c r="F4757" s="35"/>
      <c r="G4757" s="36"/>
      <c r="H4757" s="36"/>
      <c r="I4757" s="36"/>
    </row>
    <row r="4758" spans="5:9">
      <c r="E4758" s="35">
        <v>48393</v>
      </c>
      <c r="F4758" s="35"/>
      <c r="G4758" s="36"/>
      <c r="H4758" s="36"/>
      <c r="I4758" s="36"/>
    </row>
    <row r="4759" spans="5:9">
      <c r="E4759" s="35">
        <v>48394</v>
      </c>
      <c r="F4759" s="35"/>
      <c r="G4759" s="36"/>
      <c r="H4759" s="36"/>
      <c r="I4759" s="36"/>
    </row>
    <row r="4760" spans="5:9">
      <c r="E4760" s="35">
        <v>48395</v>
      </c>
      <c r="F4760" s="35"/>
      <c r="G4760" s="36"/>
      <c r="H4760" s="36"/>
      <c r="I4760" s="36"/>
    </row>
    <row r="4761" spans="5:9">
      <c r="E4761" s="35">
        <v>48396</v>
      </c>
      <c r="F4761" s="35"/>
      <c r="G4761" s="36"/>
      <c r="H4761" s="36"/>
      <c r="I4761" s="36"/>
    </row>
    <row r="4762" spans="5:9">
      <c r="E4762" s="35">
        <v>48397</v>
      </c>
      <c r="F4762" s="35"/>
      <c r="G4762" s="36"/>
      <c r="H4762" s="36"/>
      <c r="I4762" s="36"/>
    </row>
    <row r="4763" spans="5:9">
      <c r="E4763" s="35">
        <v>48398</v>
      </c>
      <c r="F4763" s="35"/>
      <c r="G4763" s="36"/>
      <c r="H4763" s="36"/>
      <c r="I4763" s="36"/>
    </row>
    <row r="4764" spans="5:9">
      <c r="E4764" s="35">
        <v>48399</v>
      </c>
      <c r="F4764" s="35"/>
      <c r="G4764" s="36"/>
      <c r="H4764" s="36"/>
      <c r="I4764" s="36"/>
    </row>
    <row r="4765" spans="5:9">
      <c r="E4765" s="35">
        <v>48400</v>
      </c>
      <c r="F4765" s="35"/>
      <c r="G4765" s="36"/>
      <c r="H4765" s="36"/>
      <c r="I4765" s="36"/>
    </row>
    <row r="4766" spans="5:9">
      <c r="E4766" s="35">
        <v>48401</v>
      </c>
      <c r="F4766" s="35"/>
      <c r="G4766" s="36"/>
      <c r="H4766" s="36"/>
      <c r="I4766" s="36"/>
    </row>
    <row r="4767" spans="5:9">
      <c r="E4767" s="35">
        <v>48402</v>
      </c>
      <c r="F4767" s="35"/>
      <c r="G4767" s="36"/>
      <c r="H4767" s="36"/>
      <c r="I4767" s="36"/>
    </row>
    <row r="4768" spans="5:9">
      <c r="E4768" s="35">
        <v>48403</v>
      </c>
      <c r="F4768" s="35"/>
      <c r="G4768" s="36"/>
      <c r="H4768" s="36"/>
      <c r="I4768" s="36"/>
    </row>
    <row r="4769" spans="5:9">
      <c r="E4769" s="35">
        <v>48404</v>
      </c>
      <c r="F4769" s="35"/>
      <c r="G4769" s="36"/>
      <c r="H4769" s="36"/>
      <c r="I4769" s="36"/>
    </row>
    <row r="4770" spans="5:9">
      <c r="E4770" s="35">
        <v>48405</v>
      </c>
      <c r="F4770" s="35"/>
      <c r="G4770" s="36"/>
      <c r="H4770" s="36"/>
      <c r="I4770" s="36"/>
    </row>
    <row r="4771" spans="5:9">
      <c r="E4771" s="35">
        <v>48406</v>
      </c>
      <c r="F4771" s="35"/>
      <c r="G4771" s="36"/>
      <c r="H4771" s="36"/>
      <c r="I4771" s="36"/>
    </row>
    <row r="4772" spans="5:9">
      <c r="E4772" s="35">
        <v>48407</v>
      </c>
      <c r="F4772" s="35"/>
      <c r="G4772" s="36"/>
      <c r="H4772" s="36"/>
      <c r="I4772" s="36"/>
    </row>
    <row r="4773" spans="5:9">
      <c r="E4773" s="35">
        <v>48408</v>
      </c>
      <c r="F4773" s="35"/>
      <c r="G4773" s="36"/>
      <c r="H4773" s="36"/>
      <c r="I4773" s="36"/>
    </row>
    <row r="4774" spans="5:9">
      <c r="E4774" s="35">
        <v>48409</v>
      </c>
      <c r="F4774" s="35"/>
      <c r="G4774" s="36"/>
      <c r="H4774" s="36"/>
      <c r="I4774" s="36"/>
    </row>
    <row r="4775" spans="5:9">
      <c r="E4775" s="35">
        <v>48410</v>
      </c>
      <c r="F4775" s="35"/>
      <c r="G4775" s="36"/>
      <c r="H4775" s="36"/>
      <c r="I4775" s="36"/>
    </row>
    <row r="4776" spans="5:9">
      <c r="E4776" s="35">
        <v>48411</v>
      </c>
      <c r="F4776" s="35"/>
      <c r="G4776" s="36"/>
      <c r="H4776" s="36"/>
      <c r="I4776" s="36"/>
    </row>
    <row r="4777" spans="5:9">
      <c r="E4777" s="35">
        <v>48412</v>
      </c>
      <c r="F4777" s="35"/>
      <c r="G4777" s="36"/>
      <c r="H4777" s="36"/>
      <c r="I4777" s="36"/>
    </row>
    <row r="4778" spans="5:9">
      <c r="E4778" s="35">
        <v>48413</v>
      </c>
      <c r="F4778" s="35"/>
      <c r="G4778" s="36"/>
      <c r="H4778" s="36"/>
      <c r="I4778" s="36"/>
    </row>
    <row r="4779" spans="5:9">
      <c r="E4779" s="35">
        <v>48414</v>
      </c>
      <c r="F4779" s="35"/>
      <c r="G4779" s="36"/>
      <c r="H4779" s="36"/>
      <c r="I4779" s="36"/>
    </row>
    <row r="4780" spans="5:9">
      <c r="E4780" s="35">
        <v>48415</v>
      </c>
      <c r="F4780" s="35"/>
      <c r="G4780" s="36"/>
      <c r="H4780" s="36"/>
      <c r="I4780" s="36"/>
    </row>
    <row r="4781" spans="5:9">
      <c r="E4781" s="35">
        <v>48416</v>
      </c>
      <c r="F4781" s="35"/>
      <c r="G4781" s="36"/>
      <c r="H4781" s="36"/>
      <c r="I4781" s="36"/>
    </row>
    <row r="4782" spans="5:9">
      <c r="E4782" s="35">
        <v>48417</v>
      </c>
      <c r="F4782" s="35"/>
      <c r="G4782" s="36"/>
      <c r="H4782" s="36"/>
      <c r="I4782" s="36"/>
    </row>
    <row r="4783" spans="5:9">
      <c r="E4783" s="35">
        <v>48418</v>
      </c>
      <c r="F4783" s="35"/>
      <c r="G4783" s="36"/>
      <c r="H4783" s="36"/>
      <c r="I4783" s="36"/>
    </row>
    <row r="4784" spans="5:9">
      <c r="E4784" s="35">
        <v>48419</v>
      </c>
      <c r="F4784" s="35"/>
      <c r="G4784" s="36"/>
      <c r="H4784" s="36"/>
      <c r="I4784" s="36"/>
    </row>
    <row r="4785" spans="5:9">
      <c r="E4785" s="35">
        <v>48420</v>
      </c>
      <c r="F4785" s="35"/>
      <c r="G4785" s="36"/>
      <c r="H4785" s="36"/>
      <c r="I4785" s="36"/>
    </row>
    <row r="4786" spans="5:9">
      <c r="E4786" s="35">
        <v>48421</v>
      </c>
      <c r="F4786" s="35"/>
      <c r="G4786" s="36"/>
      <c r="H4786" s="36"/>
      <c r="I4786" s="36"/>
    </row>
    <row r="4787" spans="5:9">
      <c r="E4787" s="35">
        <v>48422</v>
      </c>
      <c r="F4787" s="35"/>
      <c r="G4787" s="36"/>
      <c r="H4787" s="36"/>
      <c r="I4787" s="36"/>
    </row>
    <row r="4788" spans="5:9">
      <c r="E4788" s="35">
        <v>48423</v>
      </c>
      <c r="F4788" s="35"/>
      <c r="G4788" s="36"/>
      <c r="H4788" s="36"/>
      <c r="I4788" s="36"/>
    </row>
    <row r="4789" spans="5:9">
      <c r="E4789" s="35">
        <v>48424</v>
      </c>
      <c r="F4789" s="35"/>
      <c r="G4789" s="36"/>
      <c r="H4789" s="36"/>
      <c r="I4789" s="36"/>
    </row>
    <row r="4790" spans="5:9">
      <c r="E4790" s="35">
        <v>48425</v>
      </c>
      <c r="F4790" s="35"/>
      <c r="G4790" s="36"/>
      <c r="H4790" s="36"/>
      <c r="I4790" s="36"/>
    </row>
    <row r="4791" spans="5:9">
      <c r="E4791" s="35">
        <v>48426</v>
      </c>
      <c r="F4791" s="35"/>
      <c r="G4791" s="36"/>
      <c r="H4791" s="36"/>
      <c r="I4791" s="36"/>
    </row>
    <row r="4792" spans="5:9">
      <c r="E4792" s="35">
        <v>48427</v>
      </c>
      <c r="F4792" s="35"/>
      <c r="G4792" s="36"/>
      <c r="H4792" s="36"/>
      <c r="I4792" s="36"/>
    </row>
    <row r="4793" spans="5:9">
      <c r="E4793" s="35">
        <v>48428</v>
      </c>
      <c r="F4793" s="35"/>
      <c r="G4793" s="36"/>
      <c r="H4793" s="36"/>
      <c r="I4793" s="36"/>
    </row>
    <row r="4794" spans="5:9">
      <c r="E4794" s="35">
        <v>48429</v>
      </c>
      <c r="F4794" s="35"/>
      <c r="G4794" s="36"/>
      <c r="H4794" s="36"/>
      <c r="I4794" s="36"/>
    </row>
    <row r="4795" spans="5:9">
      <c r="E4795" s="35">
        <v>48430</v>
      </c>
      <c r="F4795" s="35"/>
      <c r="G4795" s="36"/>
      <c r="H4795" s="36"/>
      <c r="I4795" s="36"/>
    </row>
    <row r="4796" spans="5:9">
      <c r="E4796" s="35">
        <v>48431</v>
      </c>
      <c r="F4796" s="35"/>
      <c r="G4796" s="36"/>
      <c r="H4796" s="36"/>
      <c r="I4796" s="36"/>
    </row>
    <row r="4797" spans="5:9">
      <c r="E4797" s="35">
        <v>48432</v>
      </c>
      <c r="F4797" s="35"/>
      <c r="G4797" s="36"/>
      <c r="H4797" s="36"/>
      <c r="I4797" s="36"/>
    </row>
    <row r="4798" spans="5:9">
      <c r="E4798" s="35">
        <v>48433</v>
      </c>
      <c r="F4798" s="35"/>
      <c r="G4798" s="36"/>
      <c r="H4798" s="36"/>
      <c r="I4798" s="36"/>
    </row>
    <row r="4799" spans="5:9">
      <c r="E4799" s="35">
        <v>48434</v>
      </c>
      <c r="F4799" s="35"/>
      <c r="G4799" s="36"/>
      <c r="H4799" s="36"/>
      <c r="I4799" s="36"/>
    </row>
    <row r="4800" spans="5:9">
      <c r="E4800" s="35">
        <v>48435</v>
      </c>
      <c r="F4800" s="35"/>
      <c r="G4800" s="36"/>
      <c r="H4800" s="36"/>
      <c r="I4800" s="36"/>
    </row>
    <row r="4801" spans="5:9">
      <c r="E4801" s="35">
        <v>48436</v>
      </c>
      <c r="F4801" s="35"/>
      <c r="G4801" s="36"/>
      <c r="H4801" s="36"/>
      <c r="I4801" s="36"/>
    </row>
    <row r="4802" spans="5:9">
      <c r="E4802" s="35">
        <v>48437</v>
      </c>
      <c r="F4802" s="35"/>
      <c r="G4802" s="36"/>
      <c r="H4802" s="36"/>
      <c r="I4802" s="36"/>
    </row>
    <row r="4803" spans="5:9">
      <c r="E4803" s="35">
        <v>48438</v>
      </c>
      <c r="F4803" s="35"/>
      <c r="G4803" s="36"/>
      <c r="H4803" s="36"/>
      <c r="I4803" s="36"/>
    </row>
    <row r="4804" spans="5:9">
      <c r="E4804" s="35">
        <v>48439</v>
      </c>
      <c r="F4804" s="35"/>
      <c r="G4804" s="36"/>
      <c r="H4804" s="36"/>
      <c r="I4804" s="36"/>
    </row>
    <row r="4805" spans="5:9">
      <c r="E4805" s="35">
        <v>48440</v>
      </c>
      <c r="F4805" s="35"/>
      <c r="G4805" s="36"/>
      <c r="H4805" s="36"/>
      <c r="I4805" s="36"/>
    </row>
    <row r="4806" spans="5:9">
      <c r="E4806" s="35">
        <v>48441</v>
      </c>
      <c r="F4806" s="35"/>
      <c r="G4806" s="36"/>
      <c r="H4806" s="36"/>
      <c r="I4806" s="36"/>
    </row>
    <row r="4807" spans="5:9">
      <c r="E4807" s="35">
        <v>48442</v>
      </c>
      <c r="F4807" s="35"/>
      <c r="G4807" s="36"/>
      <c r="H4807" s="36"/>
      <c r="I4807" s="36"/>
    </row>
    <row r="4808" spans="5:9">
      <c r="E4808" s="35">
        <v>48443</v>
      </c>
      <c r="F4808" s="35"/>
      <c r="G4808" s="36"/>
      <c r="H4808" s="36"/>
      <c r="I4808" s="36"/>
    </row>
    <row r="4809" spans="5:9">
      <c r="E4809" s="35">
        <v>48444</v>
      </c>
      <c r="F4809" s="35"/>
      <c r="G4809" s="36"/>
      <c r="H4809" s="36"/>
      <c r="I4809" s="36"/>
    </row>
    <row r="4810" spans="5:9">
      <c r="E4810" s="35">
        <v>48445</v>
      </c>
      <c r="F4810" s="35"/>
      <c r="G4810" s="36"/>
      <c r="H4810" s="36"/>
      <c r="I4810" s="36"/>
    </row>
    <row r="4811" spans="5:9">
      <c r="E4811" s="35">
        <v>48446</v>
      </c>
      <c r="F4811" s="35"/>
      <c r="G4811" s="36"/>
      <c r="H4811" s="36"/>
      <c r="I4811" s="36"/>
    </row>
    <row r="4812" spans="5:9">
      <c r="E4812" s="35">
        <v>48447</v>
      </c>
      <c r="F4812" s="35"/>
      <c r="G4812" s="36"/>
      <c r="H4812" s="36"/>
      <c r="I4812" s="36"/>
    </row>
    <row r="4813" spans="5:9">
      <c r="E4813" s="35">
        <v>48448</v>
      </c>
      <c r="F4813" s="35"/>
      <c r="G4813" s="36"/>
      <c r="H4813" s="36"/>
      <c r="I4813" s="36"/>
    </row>
    <row r="4814" spans="5:9">
      <c r="E4814" s="35">
        <v>48449</v>
      </c>
      <c r="F4814" s="35"/>
      <c r="G4814" s="36"/>
      <c r="H4814" s="36"/>
      <c r="I4814" s="36"/>
    </row>
    <row r="4815" spans="5:9">
      <c r="E4815" s="35">
        <v>48450</v>
      </c>
      <c r="F4815" s="35"/>
      <c r="G4815" s="36"/>
      <c r="H4815" s="36"/>
      <c r="I4815" s="36"/>
    </row>
    <row r="4816" spans="5:9">
      <c r="E4816" s="35">
        <v>48451</v>
      </c>
      <c r="F4816" s="35"/>
      <c r="G4816" s="36"/>
      <c r="H4816" s="36"/>
      <c r="I4816" s="36"/>
    </row>
    <row r="4817" spans="5:9">
      <c r="E4817" s="35">
        <v>48452</v>
      </c>
      <c r="F4817" s="35"/>
      <c r="G4817" s="36"/>
      <c r="H4817" s="36"/>
      <c r="I4817" s="36"/>
    </row>
    <row r="4818" spans="5:9">
      <c r="E4818" s="35">
        <v>48453</v>
      </c>
      <c r="F4818" s="35"/>
      <c r="G4818" s="36"/>
      <c r="H4818" s="36"/>
      <c r="I4818" s="36"/>
    </row>
    <row r="4819" spans="5:9">
      <c r="E4819" s="35">
        <v>48454</v>
      </c>
      <c r="F4819" s="35"/>
      <c r="G4819" s="36"/>
      <c r="H4819" s="36"/>
      <c r="I4819" s="36"/>
    </row>
    <row r="4820" spans="5:9">
      <c r="E4820" s="35">
        <v>48455</v>
      </c>
      <c r="F4820" s="35"/>
      <c r="G4820" s="36"/>
      <c r="H4820" s="36"/>
      <c r="I4820" s="36"/>
    </row>
    <row r="4821" spans="5:9">
      <c r="E4821" s="35">
        <v>48456</v>
      </c>
      <c r="F4821" s="35"/>
      <c r="G4821" s="36"/>
      <c r="H4821" s="36"/>
      <c r="I4821" s="36"/>
    </row>
    <row r="4822" spans="5:9">
      <c r="E4822" s="35">
        <v>48457</v>
      </c>
      <c r="F4822" s="35"/>
      <c r="G4822" s="36"/>
      <c r="H4822" s="36"/>
      <c r="I4822" s="36"/>
    </row>
    <row r="4823" spans="5:9">
      <c r="E4823" s="35">
        <v>48458</v>
      </c>
      <c r="F4823" s="35"/>
      <c r="G4823" s="36"/>
      <c r="H4823" s="36"/>
      <c r="I4823" s="36"/>
    </row>
    <row r="4824" spans="5:9">
      <c r="E4824" s="35">
        <v>48459</v>
      </c>
      <c r="F4824" s="35"/>
      <c r="G4824" s="36"/>
      <c r="H4824" s="36"/>
      <c r="I4824" s="36"/>
    </row>
    <row r="4825" spans="5:9">
      <c r="E4825" s="35">
        <v>48460</v>
      </c>
      <c r="F4825" s="35"/>
      <c r="G4825" s="36"/>
      <c r="H4825" s="36"/>
      <c r="I4825" s="36"/>
    </row>
    <row r="4826" spans="5:9">
      <c r="E4826" s="35">
        <v>48461</v>
      </c>
      <c r="F4826" s="35"/>
      <c r="G4826" s="36"/>
      <c r="H4826" s="36"/>
      <c r="I4826" s="36"/>
    </row>
    <row r="4827" spans="5:9">
      <c r="E4827" s="35">
        <v>48462</v>
      </c>
      <c r="F4827" s="35"/>
      <c r="G4827" s="36"/>
      <c r="H4827" s="36"/>
      <c r="I4827" s="36"/>
    </row>
    <row r="4828" spans="5:9">
      <c r="E4828" s="35">
        <v>48463</v>
      </c>
      <c r="F4828" s="35"/>
      <c r="G4828" s="36"/>
      <c r="H4828" s="36"/>
      <c r="I4828" s="36"/>
    </row>
    <row r="4829" spans="5:9">
      <c r="E4829" s="35">
        <v>48464</v>
      </c>
      <c r="F4829" s="35"/>
      <c r="G4829" s="36"/>
      <c r="H4829" s="36"/>
      <c r="I4829" s="36"/>
    </row>
    <row r="4830" spans="5:9">
      <c r="E4830" s="35">
        <v>48465</v>
      </c>
      <c r="F4830" s="35"/>
      <c r="G4830" s="36"/>
      <c r="H4830" s="36"/>
      <c r="I4830" s="36"/>
    </row>
    <row r="4831" spans="5:9">
      <c r="E4831" s="35">
        <v>48466</v>
      </c>
      <c r="F4831" s="35"/>
      <c r="G4831" s="36"/>
      <c r="H4831" s="36"/>
      <c r="I4831" s="36"/>
    </row>
    <row r="4832" spans="5:9">
      <c r="E4832" s="35">
        <v>48467</v>
      </c>
      <c r="F4832" s="35"/>
      <c r="G4832" s="36"/>
      <c r="H4832" s="36"/>
      <c r="I4832" s="36"/>
    </row>
    <row r="4833" spans="5:9">
      <c r="E4833" s="35">
        <v>48468</v>
      </c>
      <c r="F4833" s="35"/>
      <c r="G4833" s="36"/>
      <c r="H4833" s="36"/>
      <c r="I4833" s="36"/>
    </row>
    <row r="4834" spans="5:9">
      <c r="E4834" s="35">
        <v>48469</v>
      </c>
      <c r="F4834" s="35"/>
      <c r="G4834" s="36"/>
      <c r="H4834" s="36"/>
      <c r="I4834" s="36"/>
    </row>
    <row r="4835" spans="5:9">
      <c r="E4835" s="35">
        <v>48470</v>
      </c>
      <c r="F4835" s="35"/>
      <c r="G4835" s="36"/>
      <c r="H4835" s="36"/>
      <c r="I4835" s="36"/>
    </row>
    <row r="4836" spans="5:9">
      <c r="E4836" s="35">
        <v>48471</v>
      </c>
      <c r="F4836" s="35"/>
      <c r="G4836" s="36"/>
      <c r="H4836" s="36"/>
      <c r="I4836" s="36"/>
    </row>
    <row r="4837" spans="5:9">
      <c r="E4837" s="35">
        <v>48472</v>
      </c>
      <c r="F4837" s="35"/>
      <c r="G4837" s="36"/>
      <c r="H4837" s="36"/>
      <c r="I4837" s="36"/>
    </row>
    <row r="4838" spans="5:9">
      <c r="E4838" s="35">
        <v>48473</v>
      </c>
      <c r="F4838" s="35"/>
      <c r="G4838" s="36"/>
      <c r="H4838" s="36"/>
      <c r="I4838" s="36"/>
    </row>
    <row r="4839" spans="5:9">
      <c r="E4839" s="35">
        <v>48474</v>
      </c>
      <c r="F4839" s="35"/>
      <c r="G4839" s="36"/>
      <c r="H4839" s="36"/>
      <c r="I4839" s="36"/>
    </row>
    <row r="4840" spans="5:9">
      <c r="E4840" s="35">
        <v>48475</v>
      </c>
      <c r="F4840" s="35"/>
      <c r="G4840" s="36"/>
      <c r="H4840" s="36"/>
      <c r="I4840" s="36"/>
    </row>
    <row r="4841" spans="5:9">
      <c r="E4841" s="35">
        <v>48476</v>
      </c>
      <c r="F4841" s="35"/>
      <c r="G4841" s="36"/>
      <c r="H4841" s="36"/>
      <c r="I4841" s="36"/>
    </row>
    <row r="4842" spans="5:9">
      <c r="E4842" s="35">
        <v>48477</v>
      </c>
      <c r="F4842" s="35"/>
      <c r="G4842" s="36"/>
      <c r="H4842" s="36"/>
      <c r="I4842" s="36"/>
    </row>
    <row r="4843" spans="5:9">
      <c r="E4843" s="35">
        <v>48478</v>
      </c>
      <c r="F4843" s="35"/>
      <c r="G4843" s="36"/>
      <c r="H4843" s="36"/>
      <c r="I4843" s="36"/>
    </row>
    <row r="4844" spans="5:9">
      <c r="E4844" s="35">
        <v>48479</v>
      </c>
      <c r="F4844" s="35"/>
      <c r="G4844" s="36"/>
      <c r="H4844" s="36"/>
      <c r="I4844" s="36"/>
    </row>
    <row r="4845" spans="5:9">
      <c r="E4845" s="35">
        <v>48480</v>
      </c>
      <c r="F4845" s="35"/>
      <c r="G4845" s="36"/>
      <c r="H4845" s="36"/>
      <c r="I4845" s="36"/>
    </row>
    <row r="4846" spans="5:9">
      <c r="E4846" s="35">
        <v>48481</v>
      </c>
      <c r="F4846" s="35"/>
      <c r="G4846" s="36"/>
      <c r="H4846" s="36"/>
      <c r="I4846" s="36"/>
    </row>
    <row r="4847" spans="5:9">
      <c r="E4847" s="35">
        <v>48482</v>
      </c>
      <c r="F4847" s="35"/>
      <c r="G4847" s="36"/>
      <c r="H4847" s="36"/>
      <c r="I4847" s="36"/>
    </row>
    <row r="4848" spans="5:9">
      <c r="E4848" s="35">
        <v>48483</v>
      </c>
      <c r="F4848" s="35"/>
      <c r="G4848" s="36"/>
      <c r="H4848" s="36"/>
      <c r="I4848" s="36"/>
    </row>
    <row r="4849" spans="5:9">
      <c r="E4849" s="35">
        <v>48484</v>
      </c>
      <c r="F4849" s="35"/>
      <c r="G4849" s="36"/>
      <c r="H4849" s="36"/>
      <c r="I4849" s="36"/>
    </row>
    <row r="4850" spans="5:9">
      <c r="E4850" s="35">
        <v>48485</v>
      </c>
      <c r="F4850" s="35"/>
      <c r="G4850" s="36"/>
      <c r="H4850" s="36"/>
      <c r="I4850" s="36"/>
    </row>
    <row r="4851" spans="5:9">
      <c r="E4851" s="35">
        <v>48486</v>
      </c>
      <c r="F4851" s="35"/>
      <c r="G4851" s="36"/>
      <c r="H4851" s="36"/>
      <c r="I4851" s="36"/>
    </row>
    <row r="4852" spans="5:9">
      <c r="E4852" s="35">
        <v>48487</v>
      </c>
      <c r="F4852" s="35"/>
      <c r="G4852" s="36"/>
      <c r="H4852" s="36"/>
      <c r="I4852" s="36"/>
    </row>
    <row r="4853" spans="5:9">
      <c r="E4853" s="35">
        <v>48488</v>
      </c>
      <c r="F4853" s="35"/>
      <c r="G4853" s="36"/>
      <c r="H4853" s="36"/>
      <c r="I4853" s="36"/>
    </row>
    <row r="4854" spans="5:9">
      <c r="E4854" s="35">
        <v>48489</v>
      </c>
      <c r="F4854" s="35"/>
      <c r="G4854" s="36"/>
      <c r="H4854" s="36"/>
      <c r="I4854" s="36"/>
    </row>
    <row r="4855" spans="5:9">
      <c r="E4855" s="35">
        <v>48490</v>
      </c>
      <c r="F4855" s="35"/>
      <c r="G4855" s="36"/>
      <c r="H4855" s="36"/>
      <c r="I4855" s="36"/>
    </row>
    <row r="4856" spans="5:9">
      <c r="E4856" s="35">
        <v>48491</v>
      </c>
      <c r="F4856" s="35"/>
      <c r="G4856" s="36"/>
      <c r="H4856" s="36"/>
      <c r="I4856" s="36"/>
    </row>
    <row r="4857" spans="5:9">
      <c r="E4857" s="35">
        <v>48492</v>
      </c>
      <c r="F4857" s="35"/>
      <c r="G4857" s="36"/>
      <c r="H4857" s="36"/>
      <c r="I4857" s="36"/>
    </row>
    <row r="4858" spans="5:9">
      <c r="E4858" s="35">
        <v>48493</v>
      </c>
      <c r="F4858" s="35"/>
      <c r="G4858" s="36"/>
      <c r="H4858" s="36"/>
      <c r="I4858" s="36"/>
    </row>
    <row r="4859" spans="5:9">
      <c r="E4859" s="35">
        <v>48494</v>
      </c>
      <c r="F4859" s="35"/>
      <c r="G4859" s="36"/>
      <c r="H4859" s="36"/>
      <c r="I4859" s="36"/>
    </row>
    <row r="4860" spans="5:9">
      <c r="E4860" s="35">
        <v>48495</v>
      </c>
      <c r="F4860" s="35"/>
      <c r="G4860" s="36"/>
      <c r="H4860" s="36"/>
      <c r="I4860" s="36"/>
    </row>
    <row r="4861" spans="5:9">
      <c r="E4861" s="35">
        <v>48496</v>
      </c>
      <c r="F4861" s="35"/>
      <c r="G4861" s="36"/>
      <c r="H4861" s="36"/>
      <c r="I4861" s="36"/>
    </row>
    <row r="4862" spans="5:9">
      <c r="E4862" s="35">
        <v>48497</v>
      </c>
      <c r="F4862" s="35"/>
      <c r="G4862" s="36"/>
      <c r="H4862" s="36"/>
      <c r="I4862" s="36"/>
    </row>
    <row r="4863" spans="5:9">
      <c r="E4863" s="35">
        <v>48498</v>
      </c>
      <c r="F4863" s="35"/>
      <c r="G4863" s="36"/>
      <c r="H4863" s="36"/>
      <c r="I4863" s="36"/>
    </row>
    <row r="4864" spans="5:9">
      <c r="E4864" s="35">
        <v>48499</v>
      </c>
      <c r="F4864" s="35"/>
      <c r="G4864" s="36"/>
      <c r="H4864" s="36"/>
      <c r="I4864" s="36"/>
    </row>
    <row r="4865" spans="5:9">
      <c r="E4865" s="35">
        <v>48500</v>
      </c>
      <c r="F4865" s="35"/>
      <c r="G4865" s="36"/>
      <c r="H4865" s="36"/>
      <c r="I4865" s="36"/>
    </row>
    <row r="4866" spans="5:9">
      <c r="E4866" s="35">
        <v>48501</v>
      </c>
      <c r="F4866" s="35"/>
      <c r="G4866" s="36"/>
      <c r="H4866" s="36"/>
      <c r="I4866" s="36"/>
    </row>
    <row r="4867" spans="5:9">
      <c r="E4867" s="35">
        <v>48502</v>
      </c>
      <c r="F4867" s="35"/>
      <c r="G4867" s="36"/>
      <c r="H4867" s="36"/>
      <c r="I4867" s="36"/>
    </row>
    <row r="4868" spans="5:9">
      <c r="E4868" s="35">
        <v>48503</v>
      </c>
      <c r="F4868" s="35"/>
      <c r="G4868" s="36"/>
      <c r="H4868" s="36"/>
      <c r="I4868" s="36"/>
    </row>
    <row r="4869" spans="5:9">
      <c r="E4869" s="35">
        <v>48504</v>
      </c>
      <c r="F4869" s="35"/>
      <c r="G4869" s="36"/>
      <c r="H4869" s="36"/>
      <c r="I4869" s="36"/>
    </row>
    <row r="4870" spans="5:9">
      <c r="E4870" s="35">
        <v>48505</v>
      </c>
      <c r="F4870" s="35"/>
      <c r="G4870" s="36"/>
      <c r="H4870" s="36"/>
      <c r="I4870" s="36"/>
    </row>
    <row r="4871" spans="5:9">
      <c r="E4871" s="35">
        <v>48506</v>
      </c>
      <c r="F4871" s="35"/>
      <c r="G4871" s="36"/>
      <c r="H4871" s="36"/>
      <c r="I4871" s="36"/>
    </row>
    <row r="4872" spans="5:9">
      <c r="E4872" s="35">
        <v>48507</v>
      </c>
      <c r="F4872" s="35"/>
      <c r="G4872" s="36"/>
      <c r="H4872" s="36"/>
      <c r="I4872" s="36"/>
    </row>
    <row r="4873" spans="5:9">
      <c r="E4873" s="35">
        <v>48508</v>
      </c>
      <c r="F4873" s="35"/>
      <c r="G4873" s="36"/>
      <c r="H4873" s="36"/>
      <c r="I4873" s="36"/>
    </row>
    <row r="4874" spans="5:9">
      <c r="E4874" s="35">
        <v>48509</v>
      </c>
      <c r="F4874" s="35"/>
      <c r="G4874" s="36"/>
      <c r="H4874" s="36"/>
      <c r="I4874" s="36"/>
    </row>
    <row r="4875" spans="5:9">
      <c r="E4875" s="35">
        <v>48510</v>
      </c>
      <c r="F4875" s="35"/>
      <c r="G4875" s="36"/>
      <c r="H4875" s="36"/>
      <c r="I4875" s="36"/>
    </row>
    <row r="4876" spans="5:9">
      <c r="E4876" s="35">
        <v>48511</v>
      </c>
      <c r="F4876" s="35"/>
      <c r="G4876" s="36"/>
      <c r="H4876" s="36"/>
      <c r="I4876" s="36"/>
    </row>
    <row r="4877" spans="5:9">
      <c r="E4877" s="35">
        <v>48512</v>
      </c>
      <c r="F4877" s="35"/>
      <c r="G4877" s="36"/>
      <c r="H4877" s="36"/>
      <c r="I4877" s="36"/>
    </row>
    <row r="4878" spans="5:9">
      <c r="E4878" s="35">
        <v>48513</v>
      </c>
      <c r="F4878" s="35"/>
      <c r="G4878" s="36"/>
      <c r="H4878" s="36"/>
      <c r="I4878" s="36"/>
    </row>
    <row r="4879" spans="5:9">
      <c r="E4879" s="35">
        <v>48514</v>
      </c>
      <c r="F4879" s="35"/>
      <c r="G4879" s="36"/>
      <c r="H4879" s="36"/>
      <c r="I4879" s="36"/>
    </row>
    <row r="4880" spans="5:9">
      <c r="E4880" s="35">
        <v>48515</v>
      </c>
      <c r="F4880" s="35"/>
      <c r="G4880" s="36"/>
      <c r="H4880" s="36"/>
      <c r="I4880" s="36"/>
    </row>
    <row r="4881" spans="5:9">
      <c r="E4881" s="35">
        <v>48516</v>
      </c>
      <c r="F4881" s="35"/>
      <c r="G4881" s="36"/>
      <c r="H4881" s="36"/>
      <c r="I4881" s="36"/>
    </row>
    <row r="4882" spans="5:9">
      <c r="E4882" s="35">
        <v>48517</v>
      </c>
      <c r="F4882" s="35"/>
      <c r="G4882" s="36"/>
      <c r="H4882" s="36"/>
      <c r="I4882" s="36"/>
    </row>
    <row r="4883" spans="5:9">
      <c r="E4883" s="35">
        <v>48518</v>
      </c>
      <c r="F4883" s="35"/>
      <c r="G4883" s="36"/>
      <c r="H4883" s="36"/>
      <c r="I4883" s="36"/>
    </row>
    <row r="4884" spans="5:9">
      <c r="E4884" s="35">
        <v>48519</v>
      </c>
      <c r="F4884" s="35"/>
      <c r="G4884" s="36"/>
      <c r="H4884" s="36"/>
      <c r="I4884" s="36"/>
    </row>
    <row r="4885" spans="5:9">
      <c r="E4885" s="35">
        <v>48520</v>
      </c>
      <c r="F4885" s="35"/>
      <c r="G4885" s="36"/>
      <c r="H4885" s="36"/>
      <c r="I4885" s="36"/>
    </row>
    <row r="4886" spans="5:9">
      <c r="E4886" s="35">
        <v>48521</v>
      </c>
      <c r="F4886" s="35"/>
      <c r="G4886" s="36"/>
      <c r="H4886" s="36"/>
      <c r="I4886" s="36"/>
    </row>
    <row r="4887" spans="5:9">
      <c r="E4887" s="35">
        <v>48522</v>
      </c>
      <c r="F4887" s="35"/>
      <c r="G4887" s="36"/>
      <c r="H4887" s="36"/>
      <c r="I4887" s="36"/>
    </row>
    <row r="4888" spans="5:9">
      <c r="E4888" s="35">
        <v>48523</v>
      </c>
      <c r="F4888" s="35"/>
      <c r="G4888" s="36"/>
      <c r="H4888" s="36"/>
      <c r="I4888" s="36"/>
    </row>
    <row r="4889" spans="5:9">
      <c r="E4889" s="35">
        <v>48524</v>
      </c>
      <c r="F4889" s="35"/>
      <c r="G4889" s="36"/>
      <c r="H4889" s="36"/>
      <c r="I4889" s="36"/>
    </row>
    <row r="4890" spans="5:9">
      <c r="E4890" s="35">
        <v>48525</v>
      </c>
      <c r="F4890" s="35"/>
      <c r="G4890" s="36"/>
      <c r="H4890" s="36"/>
      <c r="I4890" s="36"/>
    </row>
    <row r="4891" spans="5:9">
      <c r="E4891" s="35">
        <v>48526</v>
      </c>
      <c r="F4891" s="35"/>
      <c r="G4891" s="36"/>
      <c r="H4891" s="36"/>
      <c r="I4891" s="36"/>
    </row>
    <row r="4892" spans="5:9">
      <c r="E4892" s="35">
        <v>48527</v>
      </c>
      <c r="F4892" s="35"/>
      <c r="G4892" s="36"/>
      <c r="H4892" s="36"/>
      <c r="I4892" s="36"/>
    </row>
    <row r="4893" spans="5:9">
      <c r="E4893" s="35">
        <v>48528</v>
      </c>
      <c r="F4893" s="35"/>
      <c r="G4893" s="36"/>
      <c r="H4893" s="36"/>
      <c r="I4893" s="36"/>
    </row>
    <row r="4894" spans="5:9">
      <c r="E4894" s="35">
        <v>48529</v>
      </c>
      <c r="F4894" s="35"/>
      <c r="G4894" s="36"/>
      <c r="H4894" s="36"/>
      <c r="I4894" s="36"/>
    </row>
    <row r="4895" spans="5:9">
      <c r="E4895" s="35">
        <v>48530</v>
      </c>
      <c r="F4895" s="35"/>
      <c r="G4895" s="36"/>
      <c r="H4895" s="36"/>
      <c r="I4895" s="36"/>
    </row>
    <row r="4896" spans="5:9">
      <c r="E4896" s="35">
        <v>48531</v>
      </c>
      <c r="F4896" s="35"/>
      <c r="G4896" s="36"/>
      <c r="H4896" s="36"/>
      <c r="I4896" s="36"/>
    </row>
    <row r="4897" spans="5:9">
      <c r="E4897" s="35">
        <v>48532</v>
      </c>
      <c r="F4897" s="35"/>
      <c r="G4897" s="36"/>
      <c r="H4897" s="36"/>
      <c r="I4897" s="36"/>
    </row>
    <row r="4898" spans="5:9">
      <c r="E4898" s="35">
        <v>48533</v>
      </c>
      <c r="F4898" s="35"/>
      <c r="G4898" s="36"/>
      <c r="H4898" s="36"/>
      <c r="I4898" s="36"/>
    </row>
    <row r="4899" spans="5:9">
      <c r="E4899" s="35">
        <v>48534</v>
      </c>
      <c r="F4899" s="35"/>
      <c r="G4899" s="36"/>
      <c r="H4899" s="36"/>
      <c r="I4899" s="36"/>
    </row>
    <row r="4900" spans="5:9">
      <c r="E4900" s="35">
        <v>48535</v>
      </c>
      <c r="F4900" s="35"/>
      <c r="G4900" s="36"/>
      <c r="H4900" s="36"/>
      <c r="I4900" s="36"/>
    </row>
    <row r="4901" spans="5:9">
      <c r="E4901" s="35">
        <v>48536</v>
      </c>
      <c r="F4901" s="35"/>
      <c r="G4901" s="36"/>
      <c r="H4901" s="36"/>
      <c r="I4901" s="36"/>
    </row>
    <row r="4902" spans="5:9">
      <c r="E4902" s="35">
        <v>48537</v>
      </c>
      <c r="F4902" s="35"/>
      <c r="G4902" s="36"/>
      <c r="H4902" s="36"/>
      <c r="I4902" s="36"/>
    </row>
    <row r="4903" spans="5:9">
      <c r="E4903" s="35">
        <v>48538</v>
      </c>
      <c r="F4903" s="35"/>
      <c r="G4903" s="36"/>
      <c r="H4903" s="36"/>
      <c r="I4903" s="36"/>
    </row>
    <row r="4904" spans="5:9">
      <c r="E4904" s="35">
        <v>48539</v>
      </c>
      <c r="F4904" s="35"/>
      <c r="G4904" s="36"/>
      <c r="H4904" s="36"/>
      <c r="I4904" s="36"/>
    </row>
    <row r="4905" spans="5:9">
      <c r="E4905" s="35">
        <v>48540</v>
      </c>
      <c r="F4905" s="35"/>
      <c r="G4905" s="36"/>
      <c r="H4905" s="36"/>
      <c r="I4905" s="36"/>
    </row>
    <row r="4906" spans="5:9">
      <c r="E4906" s="35">
        <v>48541</v>
      </c>
      <c r="F4906" s="35"/>
      <c r="G4906" s="36"/>
      <c r="H4906" s="36"/>
      <c r="I4906" s="36"/>
    </row>
    <row r="4907" spans="5:9">
      <c r="E4907" s="35">
        <v>48542</v>
      </c>
      <c r="F4907" s="35"/>
      <c r="G4907" s="36"/>
      <c r="H4907" s="36"/>
      <c r="I4907" s="36"/>
    </row>
    <row r="4908" spans="5:9">
      <c r="E4908" s="35">
        <v>48543</v>
      </c>
      <c r="F4908" s="35"/>
      <c r="G4908" s="36"/>
      <c r="H4908" s="36"/>
      <c r="I4908" s="36"/>
    </row>
    <row r="4909" spans="5:9">
      <c r="E4909" s="35">
        <v>48544</v>
      </c>
      <c r="F4909" s="35"/>
      <c r="G4909" s="36"/>
      <c r="H4909" s="36"/>
      <c r="I4909" s="36"/>
    </row>
    <row r="4910" spans="5:9">
      <c r="E4910" s="35">
        <v>48545</v>
      </c>
      <c r="F4910" s="35"/>
      <c r="G4910" s="36"/>
      <c r="H4910" s="36"/>
      <c r="I4910" s="36"/>
    </row>
    <row r="4911" spans="5:9">
      <c r="E4911" s="35">
        <v>48546</v>
      </c>
      <c r="F4911" s="35"/>
      <c r="G4911" s="36"/>
      <c r="H4911" s="36"/>
      <c r="I4911" s="36"/>
    </row>
    <row r="4912" spans="5:9">
      <c r="E4912" s="35">
        <v>48547</v>
      </c>
      <c r="F4912" s="35"/>
      <c r="G4912" s="36"/>
      <c r="H4912" s="36"/>
      <c r="I4912" s="36"/>
    </row>
    <row r="4913" spans="5:9">
      <c r="E4913" s="35">
        <v>48548</v>
      </c>
      <c r="F4913" s="35"/>
      <c r="G4913" s="36"/>
      <c r="H4913" s="36"/>
      <c r="I4913" s="36"/>
    </row>
    <row r="4914" spans="5:9">
      <c r="E4914" s="35">
        <v>48549</v>
      </c>
      <c r="F4914" s="35"/>
      <c r="G4914" s="36"/>
      <c r="H4914" s="36"/>
      <c r="I4914" s="36"/>
    </row>
    <row r="4915" spans="5:9">
      <c r="E4915" s="35">
        <v>48550</v>
      </c>
      <c r="F4915" s="35"/>
      <c r="G4915" s="36"/>
      <c r="H4915" s="36"/>
      <c r="I4915" s="36"/>
    </row>
    <row r="4916" spans="5:9">
      <c r="E4916" s="35">
        <v>48551</v>
      </c>
      <c r="F4916" s="35"/>
      <c r="G4916" s="36"/>
      <c r="H4916" s="36"/>
      <c r="I4916" s="36"/>
    </row>
    <row r="4917" spans="5:9">
      <c r="E4917" s="35">
        <v>48552</v>
      </c>
      <c r="F4917" s="35"/>
      <c r="G4917" s="36"/>
      <c r="H4917" s="36"/>
      <c r="I4917" s="36"/>
    </row>
    <row r="4918" spans="5:9">
      <c r="E4918" s="35">
        <v>48553</v>
      </c>
      <c r="F4918" s="35"/>
      <c r="G4918" s="36"/>
      <c r="H4918" s="36"/>
      <c r="I4918" s="36"/>
    </row>
    <row r="4919" spans="5:9">
      <c r="E4919" s="35">
        <v>48554</v>
      </c>
      <c r="F4919" s="35"/>
      <c r="G4919" s="36"/>
      <c r="H4919" s="36"/>
      <c r="I4919" s="36"/>
    </row>
    <row r="4920" spans="5:9">
      <c r="E4920" s="35">
        <v>48555</v>
      </c>
      <c r="F4920" s="35"/>
      <c r="G4920" s="36"/>
      <c r="H4920" s="36"/>
      <c r="I4920" s="36"/>
    </row>
    <row r="4921" spans="5:9">
      <c r="E4921" s="35">
        <v>48556</v>
      </c>
      <c r="F4921" s="35"/>
      <c r="G4921" s="36"/>
      <c r="H4921" s="36"/>
      <c r="I4921" s="36"/>
    </row>
    <row r="4922" spans="5:9">
      <c r="E4922" s="35">
        <v>48557</v>
      </c>
      <c r="F4922" s="35"/>
      <c r="G4922" s="36"/>
      <c r="H4922" s="36"/>
      <c r="I4922" s="36"/>
    </row>
    <row r="4923" spans="5:9">
      <c r="E4923" s="35">
        <v>48558</v>
      </c>
      <c r="F4923" s="35"/>
      <c r="G4923" s="36"/>
      <c r="H4923" s="36"/>
      <c r="I4923" s="36"/>
    </row>
    <row r="4924" spans="5:9">
      <c r="E4924" s="35">
        <v>48559</v>
      </c>
      <c r="F4924" s="35"/>
      <c r="G4924" s="36"/>
      <c r="H4924" s="36"/>
      <c r="I4924" s="36"/>
    </row>
    <row r="4925" spans="5:9">
      <c r="E4925" s="35">
        <v>48560</v>
      </c>
      <c r="F4925" s="35"/>
      <c r="G4925" s="36"/>
      <c r="H4925" s="36"/>
      <c r="I4925" s="36"/>
    </row>
    <row r="4926" spans="5:9">
      <c r="E4926" s="35">
        <v>48561</v>
      </c>
      <c r="F4926" s="35"/>
      <c r="G4926" s="36"/>
      <c r="H4926" s="36"/>
      <c r="I4926" s="36"/>
    </row>
    <row r="4927" spans="5:9">
      <c r="E4927" s="35">
        <v>48562</v>
      </c>
      <c r="F4927" s="35"/>
      <c r="G4927" s="36"/>
      <c r="H4927" s="36"/>
      <c r="I4927" s="36"/>
    </row>
    <row r="4928" spans="5:9">
      <c r="E4928" s="35">
        <v>48563</v>
      </c>
      <c r="F4928" s="35"/>
      <c r="G4928" s="36"/>
      <c r="H4928" s="36"/>
      <c r="I4928" s="36"/>
    </row>
    <row r="4929" spans="5:9">
      <c r="E4929" s="35">
        <v>48564</v>
      </c>
      <c r="F4929" s="35"/>
      <c r="G4929" s="36"/>
      <c r="H4929" s="36"/>
      <c r="I4929" s="36"/>
    </row>
    <row r="4930" spans="5:9">
      <c r="E4930" s="35">
        <v>48565</v>
      </c>
      <c r="F4930" s="35"/>
      <c r="G4930" s="36"/>
      <c r="H4930" s="36"/>
      <c r="I4930" s="36"/>
    </row>
    <row r="4931" spans="5:9">
      <c r="E4931" s="35">
        <v>48566</v>
      </c>
      <c r="F4931" s="35"/>
      <c r="G4931" s="36"/>
      <c r="H4931" s="36"/>
      <c r="I4931" s="36"/>
    </row>
    <row r="4932" spans="5:9">
      <c r="E4932" s="35">
        <v>48567</v>
      </c>
      <c r="F4932" s="35"/>
      <c r="G4932" s="36"/>
      <c r="H4932" s="36"/>
      <c r="I4932" s="36"/>
    </row>
    <row r="4933" spans="5:9">
      <c r="E4933" s="35">
        <v>48568</v>
      </c>
      <c r="F4933" s="35"/>
      <c r="G4933" s="36"/>
      <c r="H4933" s="36"/>
      <c r="I4933" s="36"/>
    </row>
    <row r="4934" spans="5:9">
      <c r="E4934" s="35">
        <v>48569</v>
      </c>
      <c r="F4934" s="35"/>
      <c r="G4934" s="36"/>
      <c r="H4934" s="36"/>
      <c r="I4934" s="36"/>
    </row>
    <row r="4935" spans="5:9">
      <c r="E4935" s="35">
        <v>48570</v>
      </c>
      <c r="F4935" s="35"/>
      <c r="G4935" s="36"/>
      <c r="H4935" s="36"/>
      <c r="I4935" s="36"/>
    </row>
    <row r="4936" spans="5:9">
      <c r="E4936" s="35">
        <v>48571</v>
      </c>
      <c r="F4936" s="35"/>
      <c r="G4936" s="36"/>
      <c r="H4936" s="36"/>
      <c r="I4936" s="36"/>
    </row>
    <row r="4937" spans="5:9">
      <c r="E4937" s="35">
        <v>48572</v>
      </c>
      <c r="F4937" s="35"/>
      <c r="G4937" s="36"/>
      <c r="H4937" s="36"/>
      <c r="I4937" s="36"/>
    </row>
    <row r="4938" spans="5:9">
      <c r="E4938" s="35">
        <v>48573</v>
      </c>
      <c r="F4938" s="35"/>
      <c r="G4938" s="36"/>
      <c r="H4938" s="36"/>
      <c r="I4938" s="36"/>
    </row>
    <row r="4939" spans="5:9">
      <c r="E4939" s="35">
        <v>48574</v>
      </c>
      <c r="F4939" s="35"/>
      <c r="G4939" s="36"/>
      <c r="H4939" s="36"/>
      <c r="I4939" s="36"/>
    </row>
    <row r="4940" spans="5:9">
      <c r="E4940" s="35">
        <v>48575</v>
      </c>
      <c r="F4940" s="35"/>
      <c r="G4940" s="36"/>
      <c r="H4940" s="36"/>
      <c r="I4940" s="36"/>
    </row>
    <row r="4941" spans="5:9">
      <c r="E4941" s="35">
        <v>48576</v>
      </c>
      <c r="F4941" s="35"/>
      <c r="G4941" s="36"/>
      <c r="H4941" s="36"/>
      <c r="I4941" s="36"/>
    </row>
    <row r="4942" spans="5:9">
      <c r="E4942" s="35">
        <v>48577</v>
      </c>
      <c r="F4942" s="35"/>
      <c r="G4942" s="36"/>
      <c r="H4942" s="36"/>
      <c r="I4942" s="36"/>
    </row>
    <row r="4943" spans="5:9">
      <c r="E4943" s="35">
        <v>48578</v>
      </c>
      <c r="F4943" s="35"/>
      <c r="G4943" s="36"/>
      <c r="H4943" s="36"/>
      <c r="I4943" s="36"/>
    </row>
    <row r="4944" spans="5:9">
      <c r="E4944" s="35">
        <v>48579</v>
      </c>
      <c r="F4944" s="35"/>
      <c r="G4944" s="36"/>
      <c r="H4944" s="36"/>
      <c r="I4944" s="36"/>
    </row>
    <row r="4945" spans="5:9">
      <c r="E4945" s="35">
        <v>48580</v>
      </c>
      <c r="F4945" s="35"/>
      <c r="G4945" s="36"/>
      <c r="H4945" s="36"/>
      <c r="I4945" s="36"/>
    </row>
    <row r="4946" spans="5:9">
      <c r="E4946" s="35">
        <v>48581</v>
      </c>
      <c r="F4946" s="35"/>
      <c r="G4946" s="36"/>
      <c r="H4946" s="36"/>
      <c r="I4946" s="36"/>
    </row>
    <row r="4947" spans="5:9">
      <c r="E4947" s="35">
        <v>48582</v>
      </c>
      <c r="F4947" s="35"/>
      <c r="G4947" s="36"/>
      <c r="H4947" s="36"/>
      <c r="I4947" s="36"/>
    </row>
    <row r="4948" spans="5:9">
      <c r="E4948" s="35">
        <v>48583</v>
      </c>
      <c r="F4948" s="35"/>
      <c r="G4948" s="36"/>
      <c r="H4948" s="36"/>
      <c r="I4948" s="36"/>
    </row>
    <row r="4949" spans="5:9">
      <c r="E4949" s="35">
        <v>48584</v>
      </c>
      <c r="F4949" s="35"/>
      <c r="G4949" s="36"/>
      <c r="H4949" s="36"/>
      <c r="I4949" s="36"/>
    </row>
    <row r="4950" spans="5:9">
      <c r="E4950" s="35">
        <v>48585</v>
      </c>
      <c r="F4950" s="35"/>
      <c r="G4950" s="36"/>
      <c r="H4950" s="36"/>
      <c r="I4950" s="36"/>
    </row>
    <row r="4951" spans="5:9">
      <c r="E4951" s="35">
        <v>48586</v>
      </c>
      <c r="F4951" s="35"/>
      <c r="G4951" s="36"/>
      <c r="H4951" s="36"/>
      <c r="I4951" s="36"/>
    </row>
    <row r="4952" spans="5:9">
      <c r="E4952" s="35">
        <v>48587</v>
      </c>
      <c r="F4952" s="35"/>
      <c r="G4952" s="36"/>
      <c r="H4952" s="36"/>
      <c r="I4952" s="36"/>
    </row>
    <row r="4953" spans="5:9">
      <c r="E4953" s="35">
        <v>48588</v>
      </c>
      <c r="F4953" s="35"/>
      <c r="G4953" s="36"/>
      <c r="H4953" s="36"/>
      <c r="I4953" s="36"/>
    </row>
    <row r="4954" spans="5:9">
      <c r="E4954" s="35">
        <v>48589</v>
      </c>
      <c r="F4954" s="35"/>
      <c r="G4954" s="36"/>
      <c r="H4954" s="36"/>
      <c r="I4954" s="36"/>
    </row>
    <row r="4955" spans="5:9">
      <c r="E4955" s="35">
        <v>48590</v>
      </c>
      <c r="F4955" s="35"/>
      <c r="G4955" s="36"/>
      <c r="H4955" s="36"/>
      <c r="I4955" s="36"/>
    </row>
    <row r="4956" spans="5:9">
      <c r="E4956" s="35">
        <v>48591</v>
      </c>
      <c r="F4956" s="35"/>
      <c r="G4956" s="36"/>
      <c r="H4956" s="36"/>
      <c r="I4956" s="36"/>
    </row>
    <row r="4957" spans="5:9">
      <c r="E4957" s="35">
        <v>48592</v>
      </c>
      <c r="F4957" s="35"/>
      <c r="G4957" s="36"/>
      <c r="H4957" s="36"/>
      <c r="I4957" s="36"/>
    </row>
    <row r="4958" spans="5:9">
      <c r="E4958" s="35">
        <v>48593</v>
      </c>
      <c r="F4958" s="35"/>
      <c r="G4958" s="36"/>
      <c r="H4958" s="36"/>
      <c r="I4958" s="36"/>
    </row>
    <row r="4959" spans="5:9">
      <c r="E4959" s="35">
        <v>48594</v>
      </c>
      <c r="F4959" s="35"/>
      <c r="G4959" s="36"/>
      <c r="H4959" s="36"/>
      <c r="I4959" s="36"/>
    </row>
    <row r="4960" spans="5:9">
      <c r="E4960" s="35">
        <v>48595</v>
      </c>
      <c r="F4960" s="35"/>
      <c r="G4960" s="36"/>
      <c r="H4960" s="36"/>
      <c r="I4960" s="36"/>
    </row>
    <row r="4961" spans="5:9">
      <c r="E4961" s="35">
        <v>48596</v>
      </c>
      <c r="F4961" s="35"/>
      <c r="G4961" s="36"/>
      <c r="H4961" s="36"/>
      <c r="I4961" s="36"/>
    </row>
    <row r="4962" spans="5:9">
      <c r="E4962" s="35">
        <v>48597</v>
      </c>
      <c r="F4962" s="35"/>
      <c r="G4962" s="36"/>
      <c r="H4962" s="36"/>
      <c r="I4962" s="36"/>
    </row>
    <row r="4963" spans="5:9">
      <c r="E4963" s="35">
        <v>48598</v>
      </c>
      <c r="F4963" s="35"/>
      <c r="G4963" s="36"/>
      <c r="H4963" s="36"/>
      <c r="I4963" s="36"/>
    </row>
    <row r="4964" spans="5:9">
      <c r="E4964" s="35">
        <v>48599</v>
      </c>
      <c r="F4964" s="35"/>
      <c r="G4964" s="36"/>
      <c r="H4964" s="36"/>
      <c r="I4964" s="36"/>
    </row>
    <row r="4965" spans="5:9">
      <c r="E4965" s="35">
        <v>48600</v>
      </c>
      <c r="F4965" s="35"/>
      <c r="G4965" s="36"/>
      <c r="H4965" s="36"/>
      <c r="I4965" s="36"/>
    </row>
    <row r="4966" spans="5:9">
      <c r="E4966" s="35">
        <v>48601</v>
      </c>
      <c r="F4966" s="35"/>
      <c r="G4966" s="36"/>
      <c r="H4966" s="36"/>
      <c r="I4966" s="36"/>
    </row>
    <row r="4967" spans="5:9">
      <c r="E4967" s="35">
        <v>48602</v>
      </c>
      <c r="F4967" s="35"/>
      <c r="G4967" s="36"/>
      <c r="H4967" s="36"/>
      <c r="I4967" s="36"/>
    </row>
    <row r="4968" spans="5:9">
      <c r="E4968" s="35">
        <v>48603</v>
      </c>
      <c r="F4968" s="35"/>
      <c r="G4968" s="36"/>
      <c r="H4968" s="36"/>
      <c r="I4968" s="36"/>
    </row>
    <row r="4969" spans="5:9">
      <c r="E4969" s="35">
        <v>48604</v>
      </c>
      <c r="F4969" s="35"/>
      <c r="G4969" s="36"/>
      <c r="H4969" s="36"/>
      <c r="I4969" s="36"/>
    </row>
    <row r="4970" spans="5:9">
      <c r="E4970" s="35">
        <v>48605</v>
      </c>
      <c r="F4970" s="35"/>
      <c r="G4970" s="36"/>
      <c r="H4970" s="36"/>
      <c r="I4970" s="36"/>
    </row>
    <row r="4971" spans="5:9">
      <c r="E4971" s="35">
        <v>48606</v>
      </c>
      <c r="F4971" s="35"/>
      <c r="G4971" s="36"/>
      <c r="H4971" s="36"/>
      <c r="I4971" s="36"/>
    </row>
    <row r="4972" spans="5:9">
      <c r="E4972" s="35">
        <v>48607</v>
      </c>
      <c r="F4972" s="35"/>
      <c r="G4972" s="36"/>
      <c r="H4972" s="36"/>
      <c r="I4972" s="36"/>
    </row>
    <row r="4973" spans="5:9">
      <c r="E4973" s="35">
        <v>48608</v>
      </c>
      <c r="F4973" s="35"/>
      <c r="G4973" s="36"/>
      <c r="H4973" s="36"/>
      <c r="I4973" s="36"/>
    </row>
    <row r="4974" spans="5:9">
      <c r="E4974" s="35">
        <v>48609</v>
      </c>
      <c r="F4974" s="35"/>
      <c r="G4974" s="36"/>
      <c r="H4974" s="36"/>
      <c r="I4974" s="36"/>
    </row>
    <row r="4975" spans="5:9">
      <c r="E4975" s="35">
        <v>48610</v>
      </c>
      <c r="F4975" s="35"/>
      <c r="G4975" s="36"/>
      <c r="H4975" s="36"/>
      <c r="I4975" s="36"/>
    </row>
    <row r="4976" spans="5:9">
      <c r="E4976" s="35">
        <v>48611</v>
      </c>
      <c r="F4976" s="35"/>
      <c r="G4976" s="36"/>
      <c r="H4976" s="36"/>
      <c r="I4976" s="36"/>
    </row>
    <row r="4977" spans="5:9">
      <c r="E4977" s="35">
        <v>48612</v>
      </c>
      <c r="F4977" s="35"/>
      <c r="G4977" s="36"/>
      <c r="H4977" s="36"/>
      <c r="I4977" s="36"/>
    </row>
    <row r="4978" spans="5:9">
      <c r="E4978" s="35">
        <v>48613</v>
      </c>
      <c r="F4978" s="35"/>
      <c r="G4978" s="36"/>
      <c r="H4978" s="36"/>
      <c r="I4978" s="36"/>
    </row>
    <row r="4979" spans="5:9">
      <c r="E4979" s="35">
        <v>48614</v>
      </c>
      <c r="F4979" s="35"/>
      <c r="G4979" s="36"/>
      <c r="H4979" s="36"/>
      <c r="I4979" s="36"/>
    </row>
    <row r="4980" spans="5:9">
      <c r="E4980" s="35">
        <v>48615</v>
      </c>
      <c r="F4980" s="35"/>
      <c r="G4980" s="36"/>
      <c r="H4980" s="36"/>
      <c r="I4980" s="36"/>
    </row>
    <row r="4981" spans="5:9">
      <c r="E4981" s="35">
        <v>48616</v>
      </c>
      <c r="F4981" s="35"/>
      <c r="G4981" s="36"/>
      <c r="H4981" s="36"/>
      <c r="I4981" s="36"/>
    </row>
    <row r="4982" spans="5:9">
      <c r="E4982" s="35">
        <v>48617</v>
      </c>
      <c r="F4982" s="35"/>
      <c r="G4982" s="36"/>
      <c r="H4982" s="36"/>
      <c r="I4982" s="36"/>
    </row>
    <row r="4983" spans="5:9">
      <c r="E4983" s="35">
        <v>48618</v>
      </c>
      <c r="F4983" s="35"/>
      <c r="G4983" s="36"/>
      <c r="H4983" s="36"/>
      <c r="I4983" s="36"/>
    </row>
    <row r="4984" spans="5:9">
      <c r="E4984" s="35">
        <v>48619</v>
      </c>
      <c r="F4984" s="35"/>
      <c r="G4984" s="36"/>
      <c r="H4984" s="36"/>
      <c r="I4984" s="36"/>
    </row>
    <row r="4985" spans="5:9">
      <c r="E4985" s="35">
        <v>48620</v>
      </c>
      <c r="F4985" s="35"/>
      <c r="G4985" s="36"/>
      <c r="H4985" s="36"/>
      <c r="I4985" s="36"/>
    </row>
    <row r="4986" spans="5:9">
      <c r="E4986" s="35">
        <v>48621</v>
      </c>
      <c r="F4986" s="35"/>
      <c r="G4986" s="36"/>
      <c r="H4986" s="36"/>
      <c r="I4986" s="36"/>
    </row>
    <row r="4987" spans="5:9">
      <c r="E4987" s="35">
        <v>48622</v>
      </c>
      <c r="F4987" s="35"/>
      <c r="G4987" s="36"/>
      <c r="H4987" s="36"/>
      <c r="I4987" s="36"/>
    </row>
    <row r="4988" spans="5:9">
      <c r="E4988" s="35">
        <v>48623</v>
      </c>
      <c r="F4988" s="35"/>
      <c r="G4988" s="36"/>
      <c r="H4988" s="36"/>
      <c r="I4988" s="36"/>
    </row>
    <row r="4989" spans="5:9">
      <c r="E4989" s="35">
        <v>48624</v>
      </c>
      <c r="F4989" s="35"/>
      <c r="G4989" s="36"/>
      <c r="H4989" s="36"/>
      <c r="I4989" s="36"/>
    </row>
    <row r="4990" spans="5:9">
      <c r="E4990" s="35">
        <v>48625</v>
      </c>
      <c r="F4990" s="35"/>
      <c r="G4990" s="36"/>
      <c r="H4990" s="36"/>
      <c r="I4990" s="36"/>
    </row>
    <row r="4991" spans="5:9">
      <c r="E4991" s="35">
        <v>48626</v>
      </c>
      <c r="F4991" s="35"/>
      <c r="G4991" s="36"/>
      <c r="H4991" s="36"/>
      <c r="I4991" s="36"/>
    </row>
    <row r="4992" spans="5:9">
      <c r="E4992" s="35">
        <v>48627</v>
      </c>
      <c r="F4992" s="35"/>
      <c r="G4992" s="36"/>
      <c r="H4992" s="36"/>
      <c r="I4992" s="36"/>
    </row>
    <row r="4993" spans="5:9">
      <c r="E4993" s="35">
        <v>48628</v>
      </c>
      <c r="F4993" s="35"/>
      <c r="G4993" s="36"/>
      <c r="H4993" s="36"/>
      <c r="I4993" s="36"/>
    </row>
    <row r="4994" spans="5:9">
      <c r="E4994" s="35">
        <v>48629</v>
      </c>
      <c r="F4994" s="35"/>
      <c r="G4994" s="36"/>
      <c r="H4994" s="36"/>
      <c r="I4994" s="36"/>
    </row>
    <row r="4995" spans="5:9">
      <c r="E4995" s="35">
        <v>48630</v>
      </c>
      <c r="F4995" s="35"/>
      <c r="G4995" s="36"/>
      <c r="H4995" s="36"/>
      <c r="I4995" s="36"/>
    </row>
    <row r="4996" spans="5:9">
      <c r="E4996" s="35">
        <v>48631</v>
      </c>
      <c r="F4996" s="35"/>
      <c r="G4996" s="36"/>
      <c r="H4996" s="36"/>
      <c r="I4996" s="36"/>
    </row>
    <row r="4997" spans="5:9">
      <c r="E4997" s="35">
        <v>48632</v>
      </c>
      <c r="F4997" s="35"/>
      <c r="G4997" s="36"/>
      <c r="H4997" s="36"/>
      <c r="I4997" s="36"/>
    </row>
    <row r="4998" spans="5:9">
      <c r="E4998" s="35">
        <v>48633</v>
      </c>
      <c r="F4998" s="35"/>
      <c r="G4998" s="36"/>
      <c r="H4998" s="36"/>
      <c r="I4998" s="36"/>
    </row>
    <row r="4999" spans="5:9">
      <c r="E4999" s="35">
        <v>48634</v>
      </c>
      <c r="F4999" s="35"/>
      <c r="G4999" s="36"/>
      <c r="H4999" s="36"/>
      <c r="I4999" s="36"/>
    </row>
    <row r="5000" spans="5:9">
      <c r="E5000" s="35">
        <v>48635</v>
      </c>
      <c r="F5000" s="35"/>
      <c r="G5000" s="36"/>
      <c r="H5000" s="36"/>
      <c r="I5000" s="36"/>
    </row>
    <row r="5001" spans="5:9">
      <c r="E5001" s="35">
        <v>48636</v>
      </c>
      <c r="F5001" s="35"/>
      <c r="G5001" s="36"/>
      <c r="H5001" s="36"/>
      <c r="I5001" s="36"/>
    </row>
    <row r="5002" spans="5:9">
      <c r="E5002" s="35">
        <v>48637</v>
      </c>
      <c r="F5002" s="35"/>
      <c r="G5002" s="36"/>
      <c r="H5002" s="36"/>
      <c r="I5002" s="36"/>
    </row>
    <row r="5003" spans="5:9">
      <c r="E5003" s="35">
        <v>48638</v>
      </c>
      <c r="F5003" s="35"/>
      <c r="G5003" s="36"/>
      <c r="H5003" s="36"/>
      <c r="I5003" s="36"/>
    </row>
    <row r="5004" spans="5:9">
      <c r="E5004" s="35">
        <v>48639</v>
      </c>
      <c r="F5004" s="35"/>
      <c r="G5004" s="36"/>
      <c r="H5004" s="36"/>
      <c r="I5004" s="36"/>
    </row>
    <row r="5005" spans="5:9">
      <c r="E5005" s="35">
        <v>48640</v>
      </c>
      <c r="F5005" s="35"/>
      <c r="G5005" s="36"/>
      <c r="H5005" s="36"/>
      <c r="I5005" s="36"/>
    </row>
    <row r="5006" spans="5:9">
      <c r="E5006" s="35">
        <v>48641</v>
      </c>
      <c r="F5006" s="35"/>
      <c r="G5006" s="36"/>
      <c r="H5006" s="36"/>
      <c r="I5006" s="36"/>
    </row>
    <row r="5007" spans="5:9">
      <c r="E5007" s="35">
        <v>48642</v>
      </c>
      <c r="F5007" s="35"/>
      <c r="G5007" s="36"/>
      <c r="H5007" s="36"/>
      <c r="I5007" s="36"/>
    </row>
    <row r="5008" spans="5:9">
      <c r="E5008" s="35">
        <v>48643</v>
      </c>
      <c r="F5008" s="35"/>
      <c r="G5008" s="36"/>
      <c r="H5008" s="36"/>
      <c r="I5008" s="36"/>
    </row>
    <row r="5009" spans="5:9">
      <c r="E5009" s="35">
        <v>48644</v>
      </c>
      <c r="F5009" s="35"/>
      <c r="G5009" s="36"/>
      <c r="H5009" s="36"/>
      <c r="I5009" s="36"/>
    </row>
    <row r="5010" spans="5:9">
      <c r="E5010" s="35">
        <v>48645</v>
      </c>
      <c r="F5010" s="35"/>
      <c r="G5010" s="36"/>
      <c r="H5010" s="36"/>
      <c r="I5010" s="36"/>
    </row>
    <row r="5011" spans="5:9">
      <c r="E5011" s="35">
        <v>48646</v>
      </c>
      <c r="F5011" s="35"/>
      <c r="G5011" s="36"/>
      <c r="H5011" s="36"/>
      <c r="I5011" s="36"/>
    </row>
    <row r="5012" spans="5:9">
      <c r="E5012" s="35">
        <v>48647</v>
      </c>
      <c r="F5012" s="35"/>
      <c r="G5012" s="36"/>
      <c r="H5012" s="36"/>
      <c r="I5012" s="36"/>
    </row>
    <row r="5013" spans="5:9">
      <c r="E5013" s="35">
        <v>48648</v>
      </c>
      <c r="F5013" s="35"/>
      <c r="G5013" s="36"/>
      <c r="H5013" s="36"/>
      <c r="I5013" s="36"/>
    </row>
    <row r="5014" spans="5:9">
      <c r="E5014" s="35">
        <v>48649</v>
      </c>
      <c r="F5014" s="35"/>
      <c r="G5014" s="36"/>
      <c r="H5014" s="36"/>
      <c r="I5014" s="36"/>
    </row>
    <row r="5015" spans="5:9">
      <c r="E5015" s="35">
        <v>48650</v>
      </c>
      <c r="F5015" s="35"/>
      <c r="G5015" s="36"/>
      <c r="H5015" s="36"/>
      <c r="I5015" s="36"/>
    </row>
    <row r="5016" spans="5:9">
      <c r="E5016" s="35">
        <v>48651</v>
      </c>
      <c r="F5016" s="35"/>
      <c r="G5016" s="36"/>
      <c r="H5016" s="36"/>
      <c r="I5016" s="36"/>
    </row>
    <row r="5017" spans="5:9">
      <c r="E5017" s="35">
        <v>48652</v>
      </c>
      <c r="F5017" s="35"/>
      <c r="G5017" s="36"/>
      <c r="H5017" s="36"/>
      <c r="I5017" s="36"/>
    </row>
    <row r="5018" spans="5:9">
      <c r="E5018" s="35">
        <v>48653</v>
      </c>
      <c r="F5018" s="35"/>
      <c r="G5018" s="36"/>
      <c r="H5018" s="36"/>
      <c r="I5018" s="36"/>
    </row>
    <row r="5019" spans="5:9">
      <c r="E5019" s="35">
        <v>48654</v>
      </c>
      <c r="F5019" s="35"/>
      <c r="G5019" s="36"/>
      <c r="H5019" s="36"/>
      <c r="I5019" s="36"/>
    </row>
    <row r="5020" spans="5:9">
      <c r="E5020" s="35">
        <v>48655</v>
      </c>
      <c r="F5020" s="35"/>
      <c r="G5020" s="36"/>
      <c r="H5020" s="36"/>
      <c r="I5020" s="36"/>
    </row>
    <row r="5021" spans="5:9">
      <c r="E5021" s="35">
        <v>48656</v>
      </c>
      <c r="F5021" s="35"/>
      <c r="G5021" s="36"/>
      <c r="H5021" s="36"/>
      <c r="I5021" s="36"/>
    </row>
    <row r="5022" spans="5:9">
      <c r="E5022" s="35">
        <v>48657</v>
      </c>
      <c r="F5022" s="35"/>
      <c r="G5022" s="36"/>
      <c r="H5022" s="36"/>
      <c r="I5022" s="36"/>
    </row>
    <row r="5023" spans="5:9">
      <c r="E5023" s="35">
        <v>48658</v>
      </c>
      <c r="F5023" s="35"/>
      <c r="G5023" s="36"/>
      <c r="H5023" s="36"/>
      <c r="I5023" s="36"/>
    </row>
    <row r="5024" spans="5:9">
      <c r="E5024" s="35">
        <v>48659</v>
      </c>
      <c r="F5024" s="35"/>
      <c r="G5024" s="36"/>
      <c r="H5024" s="36"/>
      <c r="I5024" s="36"/>
    </row>
    <row r="5025" spans="5:9">
      <c r="E5025" s="35">
        <v>48660</v>
      </c>
      <c r="F5025" s="35"/>
      <c r="G5025" s="36"/>
      <c r="H5025" s="36"/>
      <c r="I5025" s="36"/>
    </row>
    <row r="5026" spans="5:9">
      <c r="E5026" s="35">
        <v>48661</v>
      </c>
      <c r="F5026" s="35"/>
      <c r="G5026" s="36"/>
      <c r="H5026" s="36"/>
      <c r="I5026" s="36"/>
    </row>
    <row r="5027" spans="5:9">
      <c r="E5027" s="35">
        <v>48662</v>
      </c>
      <c r="F5027" s="35"/>
      <c r="G5027" s="36"/>
      <c r="H5027" s="36"/>
      <c r="I5027" s="36"/>
    </row>
    <row r="5028" spans="5:9">
      <c r="E5028" s="35">
        <v>48663</v>
      </c>
      <c r="F5028" s="35"/>
      <c r="G5028" s="36"/>
      <c r="H5028" s="36"/>
      <c r="I5028" s="36"/>
    </row>
    <row r="5029" spans="5:9">
      <c r="E5029" s="35">
        <v>48664</v>
      </c>
      <c r="F5029" s="35"/>
      <c r="G5029" s="36"/>
      <c r="H5029" s="36"/>
      <c r="I5029" s="36"/>
    </row>
    <row r="5030" spans="5:9">
      <c r="E5030" s="35">
        <v>48665</v>
      </c>
      <c r="F5030" s="35"/>
      <c r="G5030" s="36"/>
      <c r="H5030" s="36"/>
      <c r="I5030" s="36"/>
    </row>
    <row r="5031" spans="5:9">
      <c r="E5031" s="35">
        <v>48666</v>
      </c>
      <c r="F5031" s="35"/>
      <c r="G5031" s="36"/>
      <c r="H5031" s="36"/>
      <c r="I5031" s="36"/>
    </row>
    <row r="5032" spans="5:9">
      <c r="E5032" s="35">
        <v>48667</v>
      </c>
      <c r="F5032" s="35"/>
      <c r="G5032" s="36"/>
      <c r="H5032" s="36"/>
      <c r="I5032" s="36"/>
    </row>
    <row r="5033" spans="5:9">
      <c r="E5033" s="35">
        <v>48668</v>
      </c>
      <c r="F5033" s="35"/>
      <c r="G5033" s="36"/>
      <c r="H5033" s="36"/>
      <c r="I5033" s="36"/>
    </row>
    <row r="5034" spans="5:9">
      <c r="E5034" s="35">
        <v>48669</v>
      </c>
      <c r="F5034" s="35"/>
      <c r="G5034" s="36"/>
      <c r="H5034" s="36"/>
      <c r="I5034" s="36"/>
    </row>
    <row r="5035" spans="5:9">
      <c r="E5035" s="35">
        <v>48670</v>
      </c>
      <c r="F5035" s="35"/>
      <c r="G5035" s="36"/>
      <c r="H5035" s="36"/>
      <c r="I5035" s="36"/>
    </row>
    <row r="5036" spans="5:9">
      <c r="E5036" s="35">
        <v>48671</v>
      </c>
      <c r="F5036" s="35"/>
      <c r="G5036" s="36"/>
      <c r="H5036" s="36"/>
      <c r="I5036" s="36"/>
    </row>
    <row r="5037" spans="5:9">
      <c r="E5037" s="35">
        <v>48672</v>
      </c>
      <c r="F5037" s="35"/>
      <c r="G5037" s="36"/>
      <c r="H5037" s="36"/>
      <c r="I5037" s="36"/>
    </row>
    <row r="5038" spans="5:9">
      <c r="E5038" s="35">
        <v>48673</v>
      </c>
      <c r="F5038" s="35"/>
      <c r="G5038" s="36"/>
      <c r="H5038" s="36"/>
      <c r="I5038" s="36"/>
    </row>
    <row r="5039" spans="5:9">
      <c r="E5039" s="35">
        <v>48674</v>
      </c>
      <c r="F5039" s="35"/>
      <c r="G5039" s="36"/>
      <c r="H5039" s="36"/>
      <c r="I5039" s="36"/>
    </row>
    <row r="5040" spans="5:9">
      <c r="E5040" s="35">
        <v>48675</v>
      </c>
      <c r="F5040" s="35"/>
      <c r="G5040" s="36"/>
      <c r="H5040" s="36"/>
      <c r="I5040" s="36"/>
    </row>
    <row r="5041" spans="5:9">
      <c r="E5041" s="35">
        <v>48676</v>
      </c>
      <c r="F5041" s="35"/>
      <c r="G5041" s="36"/>
      <c r="H5041" s="36"/>
      <c r="I5041" s="36"/>
    </row>
    <row r="5042" spans="5:9">
      <c r="E5042" s="35">
        <v>48677</v>
      </c>
      <c r="F5042" s="35"/>
      <c r="G5042" s="36"/>
      <c r="H5042" s="36"/>
      <c r="I5042" s="36"/>
    </row>
    <row r="5043" spans="5:9">
      <c r="E5043" s="35">
        <v>48678</v>
      </c>
      <c r="F5043" s="35"/>
      <c r="G5043" s="36"/>
      <c r="H5043" s="36"/>
      <c r="I5043" s="36"/>
    </row>
    <row r="5044" spans="5:9">
      <c r="E5044" s="35">
        <v>48679</v>
      </c>
      <c r="F5044" s="35"/>
      <c r="G5044" s="36"/>
      <c r="H5044" s="36"/>
      <c r="I5044" s="36"/>
    </row>
    <row r="5045" spans="5:9">
      <c r="E5045" s="35">
        <v>48680</v>
      </c>
      <c r="F5045" s="35"/>
      <c r="G5045" s="36"/>
      <c r="H5045" s="36"/>
      <c r="I5045" s="36"/>
    </row>
    <row r="5046" spans="5:9">
      <c r="E5046" s="35">
        <v>48681</v>
      </c>
      <c r="F5046" s="35"/>
      <c r="G5046" s="36"/>
      <c r="H5046" s="36"/>
      <c r="I5046" s="36"/>
    </row>
    <row r="5047" spans="5:9">
      <c r="E5047" s="35">
        <v>48682</v>
      </c>
      <c r="F5047" s="35"/>
      <c r="G5047" s="36"/>
      <c r="H5047" s="36"/>
      <c r="I5047" s="36"/>
    </row>
    <row r="5048" spans="5:9">
      <c r="E5048" s="35">
        <v>48683</v>
      </c>
      <c r="F5048" s="35"/>
      <c r="G5048" s="36"/>
      <c r="H5048" s="36"/>
      <c r="I5048" s="36"/>
    </row>
    <row r="5049" spans="5:9">
      <c r="E5049" s="35">
        <v>48684</v>
      </c>
      <c r="F5049" s="35"/>
      <c r="G5049" s="36"/>
      <c r="H5049" s="36"/>
      <c r="I5049" s="36"/>
    </row>
    <row r="5050" spans="5:9">
      <c r="E5050" s="35">
        <v>48685</v>
      </c>
      <c r="F5050" s="35"/>
      <c r="G5050" s="36"/>
      <c r="H5050" s="36"/>
      <c r="I5050" s="36"/>
    </row>
    <row r="5051" spans="5:9">
      <c r="E5051" s="35">
        <v>48686</v>
      </c>
      <c r="F5051" s="35"/>
      <c r="G5051" s="36"/>
      <c r="H5051" s="36"/>
      <c r="I5051" s="36"/>
    </row>
    <row r="5052" spans="5:9">
      <c r="E5052" s="35">
        <v>48687</v>
      </c>
      <c r="F5052" s="35"/>
      <c r="G5052" s="36"/>
      <c r="H5052" s="36"/>
      <c r="I5052" s="36"/>
    </row>
    <row r="5053" spans="5:9">
      <c r="E5053" s="35">
        <v>48688</v>
      </c>
      <c r="F5053" s="35"/>
      <c r="G5053" s="36"/>
      <c r="H5053" s="36"/>
      <c r="I5053" s="36"/>
    </row>
    <row r="5054" spans="5:9">
      <c r="E5054" s="35">
        <v>48689</v>
      </c>
      <c r="F5054" s="35"/>
      <c r="G5054" s="36"/>
      <c r="H5054" s="36"/>
      <c r="I5054" s="36"/>
    </row>
    <row r="5055" spans="5:9">
      <c r="E5055" s="35">
        <v>48690</v>
      </c>
      <c r="F5055" s="35"/>
      <c r="G5055" s="36"/>
      <c r="H5055" s="36"/>
      <c r="I5055" s="36"/>
    </row>
    <row r="5056" spans="5:9">
      <c r="E5056" s="35">
        <v>48691</v>
      </c>
      <c r="F5056" s="35"/>
      <c r="G5056" s="36"/>
      <c r="H5056" s="36"/>
      <c r="I5056" s="36"/>
    </row>
    <row r="5057" spans="5:9">
      <c r="E5057" s="35">
        <v>48692</v>
      </c>
      <c r="F5057" s="35"/>
      <c r="G5057" s="36"/>
      <c r="H5057" s="36"/>
      <c r="I5057" s="36"/>
    </row>
    <row r="5058" spans="5:9">
      <c r="E5058" s="35">
        <v>48693</v>
      </c>
      <c r="F5058" s="35"/>
      <c r="G5058" s="36"/>
      <c r="H5058" s="36"/>
      <c r="I5058" s="36"/>
    </row>
    <row r="5059" spans="5:9">
      <c r="E5059" s="35">
        <v>48694</v>
      </c>
      <c r="F5059" s="35"/>
      <c r="G5059" s="36"/>
      <c r="H5059" s="36"/>
      <c r="I5059" s="36"/>
    </row>
    <row r="5060" spans="5:9">
      <c r="E5060" s="35">
        <v>48695</v>
      </c>
      <c r="F5060" s="35"/>
      <c r="G5060" s="36"/>
      <c r="H5060" s="36"/>
      <c r="I5060" s="36"/>
    </row>
    <row r="5061" spans="5:9">
      <c r="E5061" s="35">
        <v>48696</v>
      </c>
      <c r="F5061" s="35"/>
      <c r="G5061" s="36"/>
      <c r="H5061" s="36"/>
      <c r="I5061" s="36"/>
    </row>
    <row r="5062" spans="5:9">
      <c r="E5062" s="35">
        <v>48697</v>
      </c>
      <c r="F5062" s="35"/>
      <c r="G5062" s="36"/>
      <c r="H5062" s="36"/>
      <c r="I5062" s="36"/>
    </row>
    <row r="5063" spans="5:9">
      <c r="E5063" s="35">
        <v>48698</v>
      </c>
      <c r="F5063" s="35"/>
      <c r="G5063" s="36"/>
      <c r="H5063" s="36"/>
      <c r="I5063" s="36"/>
    </row>
    <row r="5064" spans="5:9">
      <c r="E5064" s="35">
        <v>48699</v>
      </c>
      <c r="F5064" s="35"/>
      <c r="G5064" s="36"/>
      <c r="H5064" s="36"/>
      <c r="I5064" s="36"/>
    </row>
    <row r="5065" spans="5:9">
      <c r="E5065" s="35">
        <v>48700</v>
      </c>
      <c r="F5065" s="35"/>
      <c r="G5065" s="36"/>
      <c r="H5065" s="36"/>
      <c r="I5065" s="36"/>
    </row>
    <row r="5066" spans="5:9">
      <c r="E5066" s="35">
        <v>48701</v>
      </c>
      <c r="F5066" s="35"/>
      <c r="G5066" s="36"/>
      <c r="H5066" s="36"/>
      <c r="I5066" s="36"/>
    </row>
    <row r="5067" spans="5:9">
      <c r="E5067" s="35">
        <v>48702</v>
      </c>
      <c r="F5067" s="35"/>
      <c r="G5067" s="36"/>
      <c r="H5067" s="36"/>
      <c r="I5067" s="36"/>
    </row>
    <row r="5068" spans="5:9">
      <c r="E5068" s="35">
        <v>48703</v>
      </c>
      <c r="F5068" s="35"/>
      <c r="G5068" s="36"/>
      <c r="H5068" s="36"/>
      <c r="I5068" s="36"/>
    </row>
    <row r="5069" spans="5:9">
      <c r="E5069" s="35">
        <v>48704</v>
      </c>
      <c r="F5069" s="35"/>
      <c r="G5069" s="36"/>
      <c r="H5069" s="36"/>
      <c r="I5069" s="36"/>
    </row>
    <row r="5070" spans="5:9">
      <c r="E5070" s="35">
        <v>48705</v>
      </c>
      <c r="F5070" s="35"/>
      <c r="G5070" s="36"/>
      <c r="H5070" s="36"/>
      <c r="I5070" s="36"/>
    </row>
    <row r="5071" spans="5:9">
      <c r="E5071" s="35">
        <v>48706</v>
      </c>
      <c r="F5071" s="35"/>
      <c r="G5071" s="36"/>
      <c r="H5071" s="36"/>
      <c r="I5071" s="36"/>
    </row>
    <row r="5072" spans="5:9">
      <c r="E5072" s="35">
        <v>48707</v>
      </c>
      <c r="F5072" s="35"/>
      <c r="G5072" s="36"/>
      <c r="H5072" s="36"/>
      <c r="I5072" s="36"/>
    </row>
    <row r="5073" spans="5:9">
      <c r="E5073" s="35">
        <v>48708</v>
      </c>
      <c r="F5073" s="35"/>
      <c r="G5073" s="36"/>
      <c r="H5073" s="36"/>
      <c r="I5073" s="36"/>
    </row>
    <row r="5074" spans="5:9">
      <c r="E5074" s="35">
        <v>48709</v>
      </c>
      <c r="F5074" s="35"/>
      <c r="G5074" s="36"/>
      <c r="H5074" s="36"/>
      <c r="I5074" s="36"/>
    </row>
    <row r="5075" spans="5:9">
      <c r="E5075" s="35">
        <v>48710</v>
      </c>
      <c r="F5075" s="35"/>
      <c r="G5075" s="36"/>
      <c r="H5075" s="36"/>
      <c r="I5075" s="36"/>
    </row>
    <row r="5076" spans="5:9">
      <c r="E5076" s="35">
        <v>48711</v>
      </c>
      <c r="F5076" s="35"/>
      <c r="G5076" s="36"/>
      <c r="H5076" s="36"/>
      <c r="I5076" s="36"/>
    </row>
    <row r="5077" spans="5:9">
      <c r="E5077" s="35">
        <v>48712</v>
      </c>
      <c r="F5077" s="35"/>
      <c r="G5077" s="36"/>
      <c r="H5077" s="36"/>
      <c r="I5077" s="36"/>
    </row>
    <row r="5078" spans="5:9">
      <c r="E5078" s="35">
        <v>48713</v>
      </c>
      <c r="F5078" s="35"/>
      <c r="G5078" s="36"/>
      <c r="H5078" s="36"/>
      <c r="I5078" s="36"/>
    </row>
    <row r="5079" spans="5:9">
      <c r="E5079" s="35">
        <v>48714</v>
      </c>
      <c r="F5079" s="35"/>
      <c r="G5079" s="36"/>
      <c r="H5079" s="36"/>
      <c r="I5079" s="36"/>
    </row>
    <row r="5080" spans="5:9">
      <c r="E5080" s="35">
        <v>48715</v>
      </c>
      <c r="F5080" s="35"/>
      <c r="G5080" s="36"/>
      <c r="H5080" s="36"/>
      <c r="I5080" s="36"/>
    </row>
    <row r="5081" spans="5:9">
      <c r="E5081" s="35">
        <v>48716</v>
      </c>
      <c r="F5081" s="35"/>
      <c r="G5081" s="36"/>
      <c r="H5081" s="36"/>
      <c r="I5081" s="36"/>
    </row>
    <row r="5082" spans="5:9">
      <c r="E5082" s="35">
        <v>48717</v>
      </c>
      <c r="F5082" s="35"/>
      <c r="G5082" s="36"/>
      <c r="H5082" s="36"/>
      <c r="I5082" s="36"/>
    </row>
    <row r="5083" spans="5:9">
      <c r="E5083" s="35">
        <v>48718</v>
      </c>
      <c r="F5083" s="35"/>
      <c r="G5083" s="36"/>
      <c r="H5083" s="36"/>
      <c r="I5083" s="36"/>
    </row>
    <row r="5084" spans="5:9">
      <c r="E5084" s="35">
        <v>48719</v>
      </c>
      <c r="F5084" s="35"/>
      <c r="G5084" s="36"/>
      <c r="H5084" s="36"/>
      <c r="I5084" s="36"/>
    </row>
    <row r="5085" spans="5:9">
      <c r="E5085" s="35">
        <v>48720</v>
      </c>
      <c r="F5085" s="35"/>
      <c r="G5085" s="36"/>
      <c r="H5085" s="36"/>
      <c r="I5085" s="36"/>
    </row>
    <row r="5086" spans="5:9">
      <c r="E5086" s="35">
        <v>48721</v>
      </c>
      <c r="F5086" s="35"/>
      <c r="G5086" s="36"/>
      <c r="H5086" s="36"/>
      <c r="I5086" s="36"/>
    </row>
    <row r="5087" spans="5:9">
      <c r="E5087" s="35">
        <v>48722</v>
      </c>
      <c r="F5087" s="35"/>
      <c r="G5087" s="36"/>
      <c r="H5087" s="36"/>
      <c r="I5087" s="36"/>
    </row>
    <row r="5088" spans="5:9">
      <c r="E5088" s="35">
        <v>48723</v>
      </c>
      <c r="F5088" s="35"/>
      <c r="G5088" s="36"/>
      <c r="H5088" s="36"/>
      <c r="I5088" s="36"/>
    </row>
    <row r="5089" spans="5:9">
      <c r="E5089" s="35">
        <v>48724</v>
      </c>
      <c r="F5089" s="35"/>
      <c r="G5089" s="36"/>
      <c r="H5089" s="36"/>
      <c r="I5089" s="36"/>
    </row>
    <row r="5090" spans="5:9">
      <c r="E5090" s="35">
        <v>48725</v>
      </c>
      <c r="F5090" s="35"/>
      <c r="G5090" s="36"/>
      <c r="H5090" s="36"/>
      <c r="I5090" s="36"/>
    </row>
    <row r="5091" spans="5:9">
      <c r="E5091" s="35">
        <v>48726</v>
      </c>
      <c r="F5091" s="35"/>
      <c r="G5091" s="36"/>
      <c r="H5091" s="36"/>
      <c r="I5091" s="36"/>
    </row>
    <row r="5092" spans="5:9">
      <c r="E5092" s="35">
        <v>48727</v>
      </c>
      <c r="F5092" s="35"/>
      <c r="G5092" s="36"/>
      <c r="H5092" s="36"/>
      <c r="I5092" s="36"/>
    </row>
    <row r="5093" spans="5:9">
      <c r="E5093" s="35">
        <v>48728</v>
      </c>
      <c r="F5093" s="35"/>
      <c r="G5093" s="36"/>
      <c r="H5093" s="36"/>
      <c r="I5093" s="36"/>
    </row>
    <row r="5094" spans="5:9">
      <c r="E5094" s="35">
        <v>48729</v>
      </c>
      <c r="F5094" s="35"/>
      <c r="G5094" s="36"/>
      <c r="H5094" s="36"/>
      <c r="I5094" s="36"/>
    </row>
    <row r="5095" spans="5:9">
      <c r="E5095" s="35">
        <v>48730</v>
      </c>
      <c r="F5095" s="35"/>
      <c r="G5095" s="36"/>
      <c r="H5095" s="36"/>
      <c r="I5095" s="36"/>
    </row>
    <row r="5096" spans="5:9">
      <c r="E5096" s="35">
        <v>48731</v>
      </c>
      <c r="F5096" s="35"/>
      <c r="G5096" s="36"/>
      <c r="H5096" s="36"/>
      <c r="I5096" s="36"/>
    </row>
    <row r="5097" spans="5:9">
      <c r="E5097" s="35">
        <v>48732</v>
      </c>
      <c r="F5097" s="35"/>
      <c r="G5097" s="36"/>
      <c r="H5097" s="36"/>
      <c r="I5097" s="36"/>
    </row>
    <row r="5098" spans="5:9">
      <c r="E5098" s="35">
        <v>48733</v>
      </c>
      <c r="F5098" s="35"/>
      <c r="G5098" s="36"/>
      <c r="H5098" s="36"/>
      <c r="I5098" s="36"/>
    </row>
    <row r="5099" spans="5:9">
      <c r="E5099" s="35">
        <v>48734</v>
      </c>
      <c r="F5099" s="35"/>
      <c r="G5099" s="36"/>
      <c r="H5099" s="36"/>
      <c r="I5099" s="36"/>
    </row>
    <row r="5100" spans="5:9">
      <c r="E5100" s="35">
        <v>48735</v>
      </c>
      <c r="F5100" s="35"/>
      <c r="G5100" s="36"/>
      <c r="H5100" s="36"/>
      <c r="I5100" s="36"/>
    </row>
    <row r="5101" spans="5:9">
      <c r="E5101" s="35">
        <v>48736</v>
      </c>
      <c r="F5101" s="35"/>
      <c r="G5101" s="36"/>
      <c r="H5101" s="36"/>
      <c r="I5101" s="36"/>
    </row>
    <row r="5102" spans="5:9">
      <c r="E5102" s="35">
        <v>48737</v>
      </c>
      <c r="F5102" s="35"/>
      <c r="G5102" s="36"/>
      <c r="H5102" s="36"/>
      <c r="I5102" s="36"/>
    </row>
    <row r="5103" spans="5:9">
      <c r="E5103" s="35">
        <v>48738</v>
      </c>
      <c r="F5103" s="35"/>
      <c r="G5103" s="36"/>
      <c r="H5103" s="36"/>
      <c r="I5103" s="36"/>
    </row>
    <row r="5104" spans="5:9">
      <c r="E5104" s="35">
        <v>48739</v>
      </c>
      <c r="F5104" s="35"/>
      <c r="G5104" s="36"/>
      <c r="H5104" s="36"/>
      <c r="I5104" s="36"/>
    </row>
    <row r="5105" spans="5:9">
      <c r="E5105" s="35">
        <v>48740</v>
      </c>
      <c r="F5105" s="35"/>
      <c r="G5105" s="36"/>
      <c r="H5105" s="36"/>
      <c r="I5105" s="36"/>
    </row>
    <row r="5106" spans="5:9">
      <c r="E5106" s="35">
        <v>48741</v>
      </c>
      <c r="F5106" s="35"/>
      <c r="G5106" s="36"/>
      <c r="H5106" s="36"/>
      <c r="I5106" s="36"/>
    </row>
    <row r="5107" spans="5:9">
      <c r="E5107" s="35">
        <v>48742</v>
      </c>
      <c r="F5107" s="35"/>
      <c r="G5107" s="36"/>
      <c r="H5107" s="36"/>
      <c r="I5107" s="36"/>
    </row>
    <row r="5108" spans="5:9">
      <c r="E5108" s="35">
        <v>48743</v>
      </c>
      <c r="F5108" s="35"/>
      <c r="G5108" s="36"/>
      <c r="H5108" s="36"/>
      <c r="I5108" s="36"/>
    </row>
    <row r="5109" spans="5:9">
      <c r="E5109" s="35">
        <v>48744</v>
      </c>
      <c r="F5109" s="35"/>
      <c r="G5109" s="36"/>
      <c r="H5109" s="36"/>
      <c r="I5109" s="36"/>
    </row>
    <row r="5110" spans="5:9">
      <c r="E5110" s="35">
        <v>48745</v>
      </c>
      <c r="F5110" s="35"/>
      <c r="G5110" s="36"/>
      <c r="H5110" s="36"/>
      <c r="I5110" s="36"/>
    </row>
    <row r="5111" spans="5:9">
      <c r="E5111" s="35">
        <v>48746</v>
      </c>
      <c r="F5111" s="35"/>
      <c r="G5111" s="36"/>
      <c r="H5111" s="36"/>
      <c r="I5111" s="36"/>
    </row>
    <row r="5112" spans="5:9">
      <c r="E5112" s="35">
        <v>48747</v>
      </c>
      <c r="F5112" s="35"/>
      <c r="G5112" s="36"/>
      <c r="H5112" s="36"/>
      <c r="I5112" s="36"/>
    </row>
    <row r="5113" spans="5:9">
      <c r="E5113" s="35">
        <v>48748</v>
      </c>
      <c r="F5113" s="35"/>
      <c r="G5113" s="36"/>
      <c r="H5113" s="36"/>
      <c r="I5113" s="36"/>
    </row>
    <row r="5114" spans="5:9">
      <c r="E5114" s="35">
        <v>48749</v>
      </c>
      <c r="F5114" s="35"/>
      <c r="G5114" s="36"/>
      <c r="H5114" s="36"/>
      <c r="I5114" s="36"/>
    </row>
    <row r="5115" spans="5:9">
      <c r="E5115" s="35">
        <v>48750</v>
      </c>
      <c r="F5115" s="35"/>
      <c r="G5115" s="36"/>
      <c r="H5115" s="36"/>
      <c r="I5115" s="36"/>
    </row>
    <row r="5116" spans="5:9">
      <c r="E5116" s="35">
        <v>48751</v>
      </c>
      <c r="F5116" s="35"/>
      <c r="G5116" s="36"/>
      <c r="H5116" s="36"/>
      <c r="I5116" s="36"/>
    </row>
    <row r="5117" spans="5:9">
      <c r="E5117" s="35">
        <v>48752</v>
      </c>
      <c r="F5117" s="35"/>
      <c r="G5117" s="36"/>
      <c r="H5117" s="36"/>
      <c r="I5117" s="36"/>
    </row>
    <row r="5118" spans="5:9">
      <c r="E5118" s="35">
        <v>48753</v>
      </c>
      <c r="F5118" s="35"/>
      <c r="G5118" s="36"/>
      <c r="H5118" s="36"/>
      <c r="I5118" s="36"/>
    </row>
    <row r="5119" spans="5:9">
      <c r="E5119" s="35">
        <v>48754</v>
      </c>
      <c r="F5119" s="35"/>
      <c r="G5119" s="36"/>
      <c r="H5119" s="36"/>
      <c r="I5119" s="36"/>
    </row>
    <row r="5120" spans="5:9">
      <c r="E5120" s="35">
        <v>48755</v>
      </c>
      <c r="F5120" s="35"/>
      <c r="G5120" s="36"/>
      <c r="H5120" s="36"/>
      <c r="I5120" s="36"/>
    </row>
    <row r="5121" spans="5:9">
      <c r="E5121" s="35">
        <v>48756</v>
      </c>
      <c r="F5121" s="35"/>
      <c r="G5121" s="36"/>
      <c r="H5121" s="36"/>
      <c r="I5121" s="36"/>
    </row>
    <row r="5122" spans="5:9">
      <c r="E5122" s="35">
        <v>48757</v>
      </c>
      <c r="F5122" s="35"/>
      <c r="G5122" s="36"/>
      <c r="H5122" s="36"/>
      <c r="I5122" s="36"/>
    </row>
    <row r="5123" spans="5:9">
      <c r="E5123" s="35">
        <v>48758</v>
      </c>
      <c r="F5123" s="35"/>
      <c r="G5123" s="36"/>
      <c r="H5123" s="36"/>
      <c r="I5123" s="36"/>
    </row>
    <row r="5124" spans="5:9">
      <c r="E5124" s="35">
        <v>48759</v>
      </c>
      <c r="F5124" s="35"/>
      <c r="G5124" s="36"/>
      <c r="H5124" s="36"/>
      <c r="I5124" s="36"/>
    </row>
    <row r="5125" spans="5:9">
      <c r="E5125" s="35">
        <v>48760</v>
      </c>
      <c r="F5125" s="35"/>
      <c r="G5125" s="36"/>
      <c r="H5125" s="36"/>
      <c r="I5125" s="36"/>
    </row>
    <row r="5126" spans="5:9">
      <c r="E5126" s="35">
        <v>48761</v>
      </c>
      <c r="F5126" s="35"/>
      <c r="G5126" s="36"/>
      <c r="H5126" s="36"/>
      <c r="I5126" s="36"/>
    </row>
    <row r="5127" spans="5:9">
      <c r="E5127" s="35">
        <v>48762</v>
      </c>
      <c r="F5127" s="35"/>
      <c r="G5127" s="36"/>
      <c r="H5127" s="36"/>
      <c r="I5127" s="36"/>
    </row>
    <row r="5128" spans="5:9">
      <c r="E5128" s="35">
        <v>48763</v>
      </c>
      <c r="F5128" s="35"/>
      <c r="G5128" s="36"/>
      <c r="H5128" s="36"/>
      <c r="I5128" s="36"/>
    </row>
    <row r="5129" spans="5:9">
      <c r="E5129" s="35">
        <v>48764</v>
      </c>
      <c r="F5129" s="35"/>
      <c r="G5129" s="36"/>
      <c r="H5129" s="36"/>
      <c r="I5129" s="36"/>
    </row>
    <row r="5130" spans="5:9">
      <c r="E5130" s="35">
        <v>48765</v>
      </c>
      <c r="F5130" s="35"/>
      <c r="G5130" s="36"/>
      <c r="H5130" s="36"/>
      <c r="I5130" s="36"/>
    </row>
    <row r="5131" spans="5:9">
      <c r="E5131" s="35">
        <v>48766</v>
      </c>
      <c r="F5131" s="35"/>
      <c r="G5131" s="36"/>
      <c r="H5131" s="36"/>
      <c r="I5131" s="36"/>
    </row>
    <row r="5132" spans="5:9">
      <c r="E5132" s="35">
        <v>48767</v>
      </c>
      <c r="F5132" s="35"/>
      <c r="G5132" s="36"/>
      <c r="H5132" s="36"/>
      <c r="I5132" s="36"/>
    </row>
    <row r="5133" spans="5:9">
      <c r="E5133" s="35">
        <v>48768</v>
      </c>
      <c r="F5133" s="35"/>
      <c r="G5133" s="36"/>
      <c r="H5133" s="36"/>
      <c r="I5133" s="36"/>
    </row>
    <row r="5134" spans="5:9">
      <c r="E5134" s="35">
        <v>48769</v>
      </c>
      <c r="F5134" s="35"/>
      <c r="G5134" s="36"/>
      <c r="H5134" s="36"/>
      <c r="I5134" s="36"/>
    </row>
    <row r="5135" spans="5:9">
      <c r="E5135" s="35">
        <v>48770</v>
      </c>
      <c r="F5135" s="35"/>
      <c r="G5135" s="36"/>
      <c r="H5135" s="36"/>
      <c r="I5135" s="36"/>
    </row>
    <row r="5136" spans="5:9">
      <c r="E5136" s="35">
        <v>48771</v>
      </c>
      <c r="F5136" s="35"/>
      <c r="G5136" s="36"/>
      <c r="H5136" s="36"/>
      <c r="I5136" s="36"/>
    </row>
    <row r="5137" spans="5:9">
      <c r="E5137" s="35">
        <v>48772</v>
      </c>
      <c r="F5137" s="35"/>
      <c r="G5137" s="36"/>
      <c r="H5137" s="36"/>
      <c r="I5137" s="36"/>
    </row>
    <row r="5138" spans="5:9">
      <c r="E5138" s="35">
        <v>48773</v>
      </c>
      <c r="F5138" s="35"/>
      <c r="G5138" s="36"/>
      <c r="H5138" s="36"/>
      <c r="I5138" s="36"/>
    </row>
    <row r="5139" spans="5:9">
      <c r="E5139" s="35">
        <v>48774</v>
      </c>
      <c r="F5139" s="35"/>
      <c r="G5139" s="36"/>
      <c r="H5139" s="36"/>
      <c r="I5139" s="36"/>
    </row>
    <row r="5140" spans="5:9">
      <c r="E5140" s="35">
        <v>48775</v>
      </c>
      <c r="F5140" s="35"/>
      <c r="G5140" s="36"/>
      <c r="H5140" s="36"/>
      <c r="I5140" s="36"/>
    </row>
    <row r="5141" spans="5:9">
      <c r="E5141" s="35">
        <v>48776</v>
      </c>
      <c r="F5141" s="35"/>
      <c r="G5141" s="36"/>
      <c r="H5141" s="36"/>
      <c r="I5141" s="36"/>
    </row>
    <row r="5142" spans="5:9">
      <c r="E5142" s="35">
        <v>48777</v>
      </c>
      <c r="F5142" s="35"/>
      <c r="G5142" s="36"/>
      <c r="H5142" s="36"/>
      <c r="I5142" s="36"/>
    </row>
    <row r="5143" spans="5:9">
      <c r="E5143" s="35">
        <v>48778</v>
      </c>
      <c r="F5143" s="35"/>
      <c r="G5143" s="36"/>
      <c r="H5143" s="36"/>
      <c r="I5143" s="36"/>
    </row>
    <row r="5144" spans="5:9">
      <c r="E5144" s="35">
        <v>48779</v>
      </c>
      <c r="F5144" s="35"/>
      <c r="G5144" s="36"/>
      <c r="H5144" s="36"/>
      <c r="I5144" s="36"/>
    </row>
    <row r="5145" spans="5:9">
      <c r="E5145" s="35">
        <v>48780</v>
      </c>
      <c r="F5145" s="35"/>
      <c r="G5145" s="36"/>
      <c r="H5145" s="36"/>
      <c r="I5145" s="36"/>
    </row>
    <row r="5146" spans="5:9">
      <c r="E5146" s="35">
        <v>48781</v>
      </c>
      <c r="F5146" s="35"/>
      <c r="G5146" s="36"/>
      <c r="H5146" s="36"/>
      <c r="I5146" s="36"/>
    </row>
    <row r="5147" spans="5:9">
      <c r="E5147" s="35">
        <v>48782</v>
      </c>
      <c r="F5147" s="35"/>
      <c r="G5147" s="36"/>
      <c r="H5147" s="36"/>
      <c r="I5147" s="36"/>
    </row>
    <row r="5148" spans="5:9">
      <c r="E5148" s="35">
        <v>48783</v>
      </c>
      <c r="F5148" s="35"/>
      <c r="G5148" s="36"/>
      <c r="H5148" s="36"/>
      <c r="I5148" s="36"/>
    </row>
    <row r="5149" spans="5:9">
      <c r="E5149" s="35">
        <v>48784</v>
      </c>
      <c r="F5149" s="35"/>
      <c r="G5149" s="36"/>
      <c r="H5149" s="36"/>
      <c r="I5149" s="36"/>
    </row>
    <row r="5150" spans="5:9">
      <c r="E5150" s="35">
        <v>48785</v>
      </c>
      <c r="F5150" s="35"/>
      <c r="G5150" s="36"/>
      <c r="H5150" s="36"/>
      <c r="I5150" s="36"/>
    </row>
    <row r="5151" spans="5:9">
      <c r="E5151" s="35">
        <v>48786</v>
      </c>
      <c r="F5151" s="35"/>
      <c r="G5151" s="36"/>
      <c r="H5151" s="36"/>
      <c r="I5151" s="36"/>
    </row>
    <row r="5152" spans="5:9">
      <c r="E5152" s="35">
        <v>48787</v>
      </c>
      <c r="F5152" s="35"/>
      <c r="G5152" s="36"/>
      <c r="H5152" s="36"/>
      <c r="I5152" s="36"/>
    </row>
    <row r="5153" spans="5:9">
      <c r="E5153" s="35">
        <v>48788</v>
      </c>
      <c r="F5153" s="35"/>
      <c r="G5153" s="36"/>
      <c r="H5153" s="36"/>
      <c r="I5153" s="36"/>
    </row>
    <row r="5154" spans="5:9">
      <c r="E5154" s="35">
        <v>48789</v>
      </c>
      <c r="F5154" s="35"/>
      <c r="G5154" s="36"/>
      <c r="H5154" s="36"/>
      <c r="I5154" s="36"/>
    </row>
    <row r="5155" spans="5:9">
      <c r="E5155" s="35">
        <v>48790</v>
      </c>
      <c r="F5155" s="35"/>
      <c r="G5155" s="36"/>
      <c r="H5155" s="36"/>
      <c r="I5155" s="36"/>
    </row>
    <row r="5156" spans="5:9">
      <c r="E5156" s="35">
        <v>48791</v>
      </c>
      <c r="F5156" s="35"/>
      <c r="G5156" s="36"/>
      <c r="H5156" s="36"/>
      <c r="I5156" s="36"/>
    </row>
    <row r="5157" spans="5:9">
      <c r="E5157" s="35">
        <v>48792</v>
      </c>
      <c r="F5157" s="35"/>
      <c r="G5157" s="36"/>
      <c r="H5157" s="36"/>
      <c r="I5157" s="36"/>
    </row>
    <row r="5158" spans="5:9">
      <c r="E5158" s="35">
        <v>48793</v>
      </c>
      <c r="F5158" s="35"/>
      <c r="G5158" s="36"/>
      <c r="H5158" s="36"/>
      <c r="I5158" s="36"/>
    </row>
    <row r="5159" spans="5:9">
      <c r="E5159" s="35">
        <v>48794</v>
      </c>
      <c r="F5159" s="35"/>
      <c r="G5159" s="36"/>
      <c r="H5159" s="36"/>
      <c r="I5159" s="36"/>
    </row>
    <row r="5160" spans="5:9">
      <c r="E5160" s="35">
        <v>48795</v>
      </c>
      <c r="F5160" s="35"/>
      <c r="G5160" s="36"/>
      <c r="H5160" s="36"/>
      <c r="I5160" s="36"/>
    </row>
    <row r="5161" spans="5:9">
      <c r="E5161" s="35">
        <v>48796</v>
      </c>
      <c r="F5161" s="35"/>
      <c r="G5161" s="36"/>
      <c r="H5161" s="36"/>
      <c r="I5161" s="36"/>
    </row>
    <row r="5162" spans="5:9">
      <c r="E5162" s="35">
        <v>48797</v>
      </c>
      <c r="F5162" s="35"/>
      <c r="G5162" s="36"/>
      <c r="H5162" s="36"/>
      <c r="I5162" s="36"/>
    </row>
    <row r="5163" spans="5:9">
      <c r="E5163" s="35">
        <v>48798</v>
      </c>
      <c r="F5163" s="35"/>
      <c r="G5163" s="36"/>
      <c r="H5163" s="36"/>
      <c r="I5163" s="36"/>
    </row>
    <row r="5164" spans="5:9">
      <c r="E5164" s="35">
        <v>48799</v>
      </c>
      <c r="F5164" s="35"/>
      <c r="G5164" s="36"/>
      <c r="H5164" s="36"/>
      <c r="I5164" s="36"/>
    </row>
    <row r="5165" spans="5:9">
      <c r="E5165" s="35">
        <v>48800</v>
      </c>
      <c r="F5165" s="35"/>
      <c r="G5165" s="36"/>
      <c r="H5165" s="36"/>
      <c r="I5165" s="36"/>
    </row>
    <row r="5166" spans="5:9">
      <c r="E5166" s="35">
        <v>48801</v>
      </c>
      <c r="F5166" s="35"/>
      <c r="G5166" s="36"/>
      <c r="H5166" s="36"/>
      <c r="I5166" s="36"/>
    </row>
    <row r="5167" spans="5:9">
      <c r="E5167" s="35">
        <v>48802</v>
      </c>
      <c r="F5167" s="35"/>
      <c r="G5167" s="36"/>
      <c r="H5167" s="36"/>
      <c r="I5167" s="36"/>
    </row>
    <row r="5168" spans="5:9">
      <c r="E5168" s="35">
        <v>48803</v>
      </c>
      <c r="F5168" s="35"/>
      <c r="G5168" s="36"/>
      <c r="H5168" s="36"/>
      <c r="I5168" s="36"/>
    </row>
    <row r="5169" spans="5:9">
      <c r="E5169" s="35">
        <v>48804</v>
      </c>
      <c r="F5169" s="35"/>
      <c r="G5169" s="36"/>
      <c r="H5169" s="36"/>
      <c r="I5169" s="36"/>
    </row>
    <row r="5170" spans="5:9">
      <c r="E5170" s="35">
        <v>48805</v>
      </c>
      <c r="F5170" s="35"/>
      <c r="G5170" s="36"/>
      <c r="H5170" s="36"/>
      <c r="I5170" s="36"/>
    </row>
    <row r="5171" spans="5:9">
      <c r="E5171" s="35">
        <v>48806</v>
      </c>
      <c r="F5171" s="35"/>
      <c r="G5171" s="36"/>
      <c r="H5171" s="36"/>
      <c r="I5171" s="36"/>
    </row>
    <row r="5172" spans="5:9">
      <c r="E5172" s="35">
        <v>48807</v>
      </c>
      <c r="F5172" s="35"/>
      <c r="G5172" s="36"/>
      <c r="H5172" s="36"/>
      <c r="I5172" s="36"/>
    </row>
    <row r="5173" spans="5:9">
      <c r="E5173" s="35">
        <v>48808</v>
      </c>
      <c r="F5173" s="35"/>
      <c r="G5173" s="36"/>
      <c r="H5173" s="36"/>
      <c r="I5173" s="36"/>
    </row>
    <row r="5174" spans="5:9">
      <c r="E5174" s="35">
        <v>48809</v>
      </c>
      <c r="F5174" s="35"/>
      <c r="G5174" s="36"/>
      <c r="H5174" s="36"/>
      <c r="I5174" s="36"/>
    </row>
    <row r="5175" spans="5:9">
      <c r="E5175" s="35">
        <v>48810</v>
      </c>
      <c r="F5175" s="35"/>
      <c r="G5175" s="36"/>
      <c r="H5175" s="36"/>
      <c r="I5175" s="36"/>
    </row>
    <row r="5176" spans="5:9">
      <c r="E5176" s="35">
        <v>48811</v>
      </c>
      <c r="F5176" s="35"/>
      <c r="G5176" s="36"/>
      <c r="H5176" s="36"/>
      <c r="I5176" s="36"/>
    </row>
    <row r="5177" spans="5:9">
      <c r="E5177" s="35">
        <v>48812</v>
      </c>
      <c r="F5177" s="35"/>
      <c r="G5177" s="36"/>
      <c r="H5177" s="36"/>
      <c r="I5177" s="36"/>
    </row>
    <row r="5178" spans="5:9">
      <c r="E5178" s="35">
        <v>48813</v>
      </c>
      <c r="F5178" s="35"/>
      <c r="G5178" s="36"/>
      <c r="H5178" s="36"/>
      <c r="I5178" s="36"/>
    </row>
    <row r="5179" spans="5:9">
      <c r="E5179" s="35">
        <v>48814</v>
      </c>
      <c r="F5179" s="35"/>
      <c r="G5179" s="36"/>
      <c r="H5179" s="36"/>
      <c r="I5179" s="36"/>
    </row>
    <row r="5180" spans="5:9">
      <c r="E5180" s="35">
        <v>48815</v>
      </c>
      <c r="F5180" s="35"/>
      <c r="G5180" s="36"/>
      <c r="H5180" s="36"/>
      <c r="I5180" s="36"/>
    </row>
    <row r="5181" spans="5:9">
      <c r="E5181" s="35">
        <v>48816</v>
      </c>
      <c r="F5181" s="35"/>
      <c r="G5181" s="36"/>
      <c r="H5181" s="36"/>
      <c r="I5181" s="36"/>
    </row>
    <row r="5182" spans="5:9">
      <c r="E5182" s="35">
        <v>48817</v>
      </c>
      <c r="F5182" s="35"/>
      <c r="G5182" s="36"/>
      <c r="H5182" s="36"/>
      <c r="I5182" s="36"/>
    </row>
    <row r="5183" spans="5:9">
      <c r="E5183" s="35">
        <v>48818</v>
      </c>
      <c r="F5183" s="35"/>
      <c r="G5183" s="36"/>
      <c r="H5183" s="36"/>
      <c r="I5183" s="36"/>
    </row>
    <row r="5184" spans="5:9">
      <c r="E5184" s="35">
        <v>48819</v>
      </c>
      <c r="F5184" s="35"/>
      <c r="G5184" s="36"/>
      <c r="H5184" s="36"/>
      <c r="I5184" s="36"/>
    </row>
    <row r="5185" spans="5:9">
      <c r="E5185" s="35">
        <v>48820</v>
      </c>
      <c r="F5185" s="35"/>
      <c r="G5185" s="36"/>
      <c r="H5185" s="36"/>
      <c r="I5185" s="36"/>
    </row>
    <row r="5186" spans="5:9">
      <c r="E5186" s="35">
        <v>48821</v>
      </c>
      <c r="F5186" s="35"/>
      <c r="G5186" s="36"/>
      <c r="H5186" s="36"/>
      <c r="I5186" s="36"/>
    </row>
    <row r="5187" spans="5:9">
      <c r="E5187" s="35">
        <v>48822</v>
      </c>
      <c r="F5187" s="35"/>
      <c r="G5187" s="36"/>
      <c r="H5187" s="36"/>
      <c r="I5187" s="36"/>
    </row>
    <row r="5188" spans="5:9">
      <c r="E5188" s="35">
        <v>48823</v>
      </c>
      <c r="F5188" s="35"/>
      <c r="G5188" s="36"/>
      <c r="H5188" s="36"/>
      <c r="I5188" s="36"/>
    </row>
    <row r="5189" spans="5:9">
      <c r="E5189" s="35">
        <v>48824</v>
      </c>
      <c r="F5189" s="35"/>
      <c r="G5189" s="36"/>
      <c r="H5189" s="36"/>
      <c r="I5189" s="36"/>
    </row>
    <row r="5190" spans="5:9">
      <c r="E5190" s="35">
        <v>48825</v>
      </c>
      <c r="F5190" s="35"/>
      <c r="G5190" s="36"/>
      <c r="H5190" s="36"/>
      <c r="I5190" s="36"/>
    </row>
    <row r="5191" spans="5:9">
      <c r="E5191" s="35">
        <v>48826</v>
      </c>
      <c r="F5191" s="35"/>
      <c r="G5191" s="36"/>
      <c r="H5191" s="36"/>
      <c r="I5191" s="36"/>
    </row>
    <row r="5192" spans="5:9">
      <c r="E5192" s="35">
        <v>48827</v>
      </c>
      <c r="F5192" s="35"/>
      <c r="G5192" s="36"/>
      <c r="H5192" s="36"/>
      <c r="I5192" s="36"/>
    </row>
    <row r="5193" spans="5:9">
      <c r="E5193" s="35">
        <v>48828</v>
      </c>
      <c r="F5193" s="35"/>
      <c r="G5193" s="36"/>
      <c r="H5193" s="36"/>
      <c r="I5193" s="36"/>
    </row>
    <row r="5194" spans="5:9">
      <c r="E5194" s="35">
        <v>48829</v>
      </c>
      <c r="F5194" s="35"/>
      <c r="G5194" s="36"/>
      <c r="H5194" s="36"/>
      <c r="I5194" s="36"/>
    </row>
    <row r="5195" spans="5:9">
      <c r="E5195" s="35">
        <v>48830</v>
      </c>
      <c r="F5195" s="35"/>
      <c r="G5195" s="36"/>
      <c r="H5195" s="36"/>
      <c r="I5195" s="36"/>
    </row>
    <row r="5196" spans="5:9">
      <c r="E5196" s="35">
        <v>48831</v>
      </c>
      <c r="F5196" s="35"/>
      <c r="G5196" s="36"/>
      <c r="H5196" s="36"/>
      <c r="I5196" s="36"/>
    </row>
    <row r="5197" spans="5:9">
      <c r="E5197" s="35">
        <v>48832</v>
      </c>
      <c r="F5197" s="35"/>
      <c r="G5197" s="36"/>
      <c r="H5197" s="36"/>
      <c r="I5197" s="36"/>
    </row>
    <row r="5198" spans="5:9">
      <c r="E5198" s="35">
        <v>48833</v>
      </c>
      <c r="F5198" s="35"/>
      <c r="G5198" s="36"/>
      <c r="H5198" s="36"/>
      <c r="I5198" s="36"/>
    </row>
    <row r="5199" spans="5:9">
      <c r="E5199" s="35">
        <v>48834</v>
      </c>
      <c r="F5199" s="35"/>
      <c r="G5199" s="36"/>
      <c r="H5199" s="36"/>
      <c r="I5199" s="36"/>
    </row>
    <row r="5200" spans="5:9">
      <c r="E5200" s="35">
        <v>48835</v>
      </c>
      <c r="F5200" s="35"/>
      <c r="G5200" s="36"/>
      <c r="H5200" s="36"/>
      <c r="I5200" s="36"/>
    </row>
    <row r="5201" spans="5:9">
      <c r="E5201" s="35">
        <v>48836</v>
      </c>
      <c r="F5201" s="35"/>
      <c r="G5201" s="36"/>
      <c r="H5201" s="36"/>
      <c r="I5201" s="36"/>
    </row>
    <row r="5202" spans="5:9">
      <c r="E5202" s="35">
        <v>48837</v>
      </c>
      <c r="F5202" s="35"/>
      <c r="G5202" s="36"/>
      <c r="H5202" s="36"/>
      <c r="I5202" s="36"/>
    </row>
    <row r="5203" spans="5:9">
      <c r="E5203" s="35">
        <v>48838</v>
      </c>
      <c r="F5203" s="35"/>
      <c r="G5203" s="36"/>
      <c r="H5203" s="36"/>
      <c r="I5203" s="36"/>
    </row>
    <row r="5204" spans="5:9">
      <c r="E5204" s="35">
        <v>48839</v>
      </c>
      <c r="F5204" s="35"/>
      <c r="G5204" s="36"/>
      <c r="H5204" s="36"/>
      <c r="I5204" s="36"/>
    </row>
    <row r="5205" spans="5:9">
      <c r="E5205" s="35">
        <v>48840</v>
      </c>
      <c r="F5205" s="35"/>
      <c r="G5205" s="36"/>
      <c r="H5205" s="36"/>
      <c r="I5205" s="36"/>
    </row>
    <row r="5206" spans="5:9">
      <c r="E5206" s="35">
        <v>48841</v>
      </c>
      <c r="F5206" s="35"/>
      <c r="G5206" s="36"/>
      <c r="H5206" s="36"/>
      <c r="I5206" s="36"/>
    </row>
    <row r="5207" spans="5:9">
      <c r="E5207" s="35">
        <v>48842</v>
      </c>
      <c r="F5207" s="35"/>
      <c r="G5207" s="36"/>
      <c r="H5207" s="36"/>
      <c r="I5207" s="36"/>
    </row>
    <row r="5208" spans="5:9">
      <c r="E5208" s="35">
        <v>48843</v>
      </c>
      <c r="F5208" s="35"/>
      <c r="G5208" s="36"/>
      <c r="H5208" s="36"/>
      <c r="I5208" s="36"/>
    </row>
    <row r="5209" spans="5:9">
      <c r="E5209" s="35">
        <v>48844</v>
      </c>
      <c r="F5209" s="35"/>
      <c r="G5209" s="36"/>
      <c r="H5209" s="36"/>
      <c r="I5209" s="36"/>
    </row>
    <row r="5210" spans="5:9">
      <c r="E5210" s="35">
        <v>48845</v>
      </c>
      <c r="F5210" s="35"/>
      <c r="G5210" s="36"/>
      <c r="H5210" s="36"/>
      <c r="I5210" s="36"/>
    </row>
    <row r="5211" spans="5:9">
      <c r="E5211" s="35">
        <v>48846</v>
      </c>
      <c r="F5211" s="35"/>
      <c r="G5211" s="36"/>
      <c r="H5211" s="36"/>
      <c r="I5211" s="36"/>
    </row>
    <row r="5212" spans="5:9">
      <c r="E5212" s="35">
        <v>48847</v>
      </c>
      <c r="F5212" s="35"/>
      <c r="G5212" s="36"/>
      <c r="H5212" s="36"/>
      <c r="I5212" s="36"/>
    </row>
    <row r="5213" spans="5:9">
      <c r="E5213" s="35">
        <v>48848</v>
      </c>
      <c r="F5213" s="35"/>
      <c r="G5213" s="36"/>
      <c r="H5213" s="36"/>
      <c r="I5213" s="36"/>
    </row>
    <row r="5214" spans="5:9">
      <c r="E5214" s="35">
        <v>48849</v>
      </c>
      <c r="F5214" s="35"/>
      <c r="G5214" s="36"/>
      <c r="H5214" s="36"/>
      <c r="I5214" s="36"/>
    </row>
    <row r="5215" spans="5:9">
      <c r="E5215" s="35">
        <v>48850</v>
      </c>
      <c r="F5215" s="35"/>
      <c r="G5215" s="36"/>
      <c r="H5215" s="36"/>
      <c r="I5215" s="36"/>
    </row>
    <row r="5216" spans="5:9">
      <c r="E5216" s="35">
        <v>48851</v>
      </c>
      <c r="F5216" s="35"/>
      <c r="G5216" s="36"/>
      <c r="H5216" s="36"/>
      <c r="I5216" s="36"/>
    </row>
    <row r="5217" spans="5:9">
      <c r="E5217" s="35">
        <v>48852</v>
      </c>
      <c r="F5217" s="35"/>
      <c r="G5217" s="36"/>
      <c r="H5217" s="36"/>
      <c r="I5217" s="36"/>
    </row>
    <row r="5218" spans="5:9">
      <c r="E5218" s="35">
        <v>48853</v>
      </c>
      <c r="F5218" s="35"/>
      <c r="G5218" s="36"/>
      <c r="H5218" s="36"/>
      <c r="I5218" s="36"/>
    </row>
    <row r="5219" spans="5:9">
      <c r="E5219" s="35">
        <v>48854</v>
      </c>
      <c r="F5219" s="35"/>
      <c r="G5219" s="36"/>
      <c r="H5219" s="36"/>
      <c r="I5219" s="36"/>
    </row>
    <row r="5220" spans="5:9">
      <c r="E5220" s="35">
        <v>48855</v>
      </c>
      <c r="F5220" s="35"/>
      <c r="G5220" s="36"/>
      <c r="H5220" s="36"/>
      <c r="I5220" s="36"/>
    </row>
    <row r="5221" spans="5:9">
      <c r="E5221" s="35">
        <v>48856</v>
      </c>
      <c r="F5221" s="35"/>
      <c r="G5221" s="36"/>
      <c r="H5221" s="36"/>
      <c r="I5221" s="36"/>
    </row>
    <row r="5222" spans="5:9">
      <c r="E5222" s="35">
        <v>48857</v>
      </c>
      <c r="F5222" s="35"/>
      <c r="G5222" s="36"/>
      <c r="H5222" s="36"/>
      <c r="I5222" s="36"/>
    </row>
    <row r="5223" spans="5:9">
      <c r="E5223" s="35">
        <v>48858</v>
      </c>
      <c r="F5223" s="35"/>
      <c r="G5223" s="36"/>
      <c r="H5223" s="36"/>
      <c r="I5223" s="36"/>
    </row>
    <row r="5224" spans="5:9">
      <c r="E5224" s="35">
        <v>48859</v>
      </c>
      <c r="F5224" s="35"/>
      <c r="G5224" s="36"/>
      <c r="H5224" s="36"/>
      <c r="I5224" s="36"/>
    </row>
    <row r="5225" spans="5:9">
      <c r="E5225" s="35">
        <v>48860</v>
      </c>
      <c r="F5225" s="35"/>
      <c r="G5225" s="36"/>
      <c r="H5225" s="36"/>
      <c r="I5225" s="36"/>
    </row>
    <row r="5226" spans="5:9">
      <c r="E5226" s="35">
        <v>48861</v>
      </c>
      <c r="F5226" s="35"/>
      <c r="G5226" s="36"/>
      <c r="H5226" s="36"/>
      <c r="I5226" s="36"/>
    </row>
    <row r="5227" spans="5:9">
      <c r="E5227" s="35">
        <v>48862</v>
      </c>
      <c r="F5227" s="35"/>
      <c r="G5227" s="36"/>
      <c r="H5227" s="36"/>
      <c r="I5227" s="36"/>
    </row>
    <row r="5228" spans="5:9">
      <c r="E5228" s="35">
        <v>48863</v>
      </c>
      <c r="F5228" s="35"/>
      <c r="G5228" s="36"/>
      <c r="H5228" s="36"/>
      <c r="I5228" s="36"/>
    </row>
    <row r="5229" spans="5:9">
      <c r="E5229" s="35">
        <v>48864</v>
      </c>
      <c r="F5229" s="35"/>
      <c r="G5229" s="36"/>
      <c r="H5229" s="36"/>
      <c r="I5229" s="36"/>
    </row>
    <row r="5230" spans="5:9">
      <c r="E5230" s="35">
        <v>48865</v>
      </c>
      <c r="F5230" s="35"/>
      <c r="G5230" s="36"/>
      <c r="H5230" s="36"/>
      <c r="I5230" s="36"/>
    </row>
    <row r="5231" spans="5:9">
      <c r="E5231" s="35">
        <v>48866</v>
      </c>
      <c r="F5231" s="35"/>
      <c r="G5231" s="36"/>
      <c r="H5231" s="36"/>
      <c r="I5231" s="36"/>
    </row>
    <row r="5232" spans="5:9">
      <c r="E5232" s="35">
        <v>48867</v>
      </c>
      <c r="F5232" s="35"/>
      <c r="G5232" s="36"/>
      <c r="H5232" s="36"/>
      <c r="I5232" s="36"/>
    </row>
    <row r="5233" spans="5:9">
      <c r="E5233" s="35">
        <v>48868</v>
      </c>
      <c r="F5233" s="35"/>
      <c r="G5233" s="36"/>
      <c r="H5233" s="36"/>
      <c r="I5233" s="36"/>
    </row>
    <row r="5234" spans="5:9">
      <c r="E5234" s="35">
        <v>48869</v>
      </c>
      <c r="F5234" s="35"/>
      <c r="G5234" s="36"/>
      <c r="H5234" s="36"/>
      <c r="I5234" s="36"/>
    </row>
    <row r="5235" spans="5:9">
      <c r="E5235" s="35">
        <v>48870</v>
      </c>
      <c r="F5235" s="35"/>
      <c r="G5235" s="36"/>
      <c r="H5235" s="36"/>
      <c r="I5235" s="36"/>
    </row>
    <row r="5236" spans="5:9">
      <c r="E5236" s="35">
        <v>48871</v>
      </c>
      <c r="F5236" s="35"/>
      <c r="G5236" s="36"/>
      <c r="H5236" s="36"/>
      <c r="I5236" s="36"/>
    </row>
    <row r="5237" spans="5:9">
      <c r="E5237" s="35">
        <v>48872</v>
      </c>
      <c r="F5237" s="35"/>
      <c r="G5237" s="36"/>
      <c r="H5237" s="36"/>
      <c r="I5237" s="36"/>
    </row>
    <row r="5238" spans="5:9">
      <c r="E5238" s="35">
        <v>48873</v>
      </c>
      <c r="F5238" s="35"/>
      <c r="G5238" s="36"/>
      <c r="H5238" s="36"/>
      <c r="I5238" s="36"/>
    </row>
    <row r="5239" spans="5:9">
      <c r="E5239" s="35">
        <v>48874</v>
      </c>
      <c r="F5239" s="35"/>
      <c r="G5239" s="36"/>
      <c r="H5239" s="36"/>
      <c r="I5239" s="36"/>
    </row>
    <row r="5240" spans="5:9">
      <c r="E5240" s="35">
        <v>48875</v>
      </c>
      <c r="F5240" s="35"/>
      <c r="G5240" s="36"/>
      <c r="H5240" s="36"/>
      <c r="I5240" s="36"/>
    </row>
    <row r="5241" spans="5:9">
      <c r="E5241" s="35">
        <v>48876</v>
      </c>
      <c r="F5241" s="35"/>
      <c r="G5241" s="36"/>
      <c r="H5241" s="36"/>
      <c r="I5241" s="36"/>
    </row>
    <row r="5242" spans="5:9">
      <c r="E5242" s="35">
        <v>48877</v>
      </c>
      <c r="F5242" s="35"/>
      <c r="G5242" s="36"/>
      <c r="H5242" s="36"/>
      <c r="I5242" s="36"/>
    </row>
    <row r="5243" spans="5:9">
      <c r="E5243" s="35">
        <v>48878</v>
      </c>
      <c r="F5243" s="35"/>
      <c r="G5243" s="36"/>
      <c r="H5243" s="36"/>
      <c r="I5243" s="36"/>
    </row>
    <row r="5244" spans="5:9">
      <c r="E5244" s="35">
        <v>48879</v>
      </c>
      <c r="F5244" s="35"/>
      <c r="G5244" s="36"/>
      <c r="H5244" s="36"/>
      <c r="I5244" s="36"/>
    </row>
    <row r="5245" spans="5:9">
      <c r="E5245" s="35">
        <v>48880</v>
      </c>
      <c r="F5245" s="35"/>
      <c r="G5245" s="36"/>
      <c r="H5245" s="36"/>
      <c r="I5245" s="36"/>
    </row>
    <row r="5246" spans="5:9">
      <c r="E5246" s="35">
        <v>48881</v>
      </c>
      <c r="F5246" s="35"/>
      <c r="G5246" s="36"/>
      <c r="H5246" s="36"/>
      <c r="I5246" s="36"/>
    </row>
    <row r="5247" spans="5:9">
      <c r="E5247" s="35">
        <v>48882</v>
      </c>
      <c r="F5247" s="35"/>
      <c r="G5247" s="36"/>
      <c r="H5247" s="36"/>
      <c r="I5247" s="36"/>
    </row>
    <row r="5248" spans="5:9">
      <c r="E5248" s="35">
        <v>48883</v>
      </c>
      <c r="F5248" s="35"/>
      <c r="G5248" s="36"/>
      <c r="H5248" s="36"/>
      <c r="I5248" s="36"/>
    </row>
    <row r="5249" spans="5:9">
      <c r="E5249" s="35">
        <v>48884</v>
      </c>
      <c r="F5249" s="35"/>
      <c r="G5249" s="36"/>
      <c r="H5249" s="36"/>
      <c r="I5249" s="36"/>
    </row>
    <row r="5250" spans="5:9">
      <c r="E5250" s="35">
        <v>48885</v>
      </c>
      <c r="F5250" s="35"/>
      <c r="G5250" s="36"/>
      <c r="H5250" s="36"/>
      <c r="I5250" s="36"/>
    </row>
    <row r="5251" spans="5:9">
      <c r="E5251" s="35">
        <v>48886</v>
      </c>
      <c r="F5251" s="35"/>
      <c r="G5251" s="36"/>
      <c r="H5251" s="36"/>
      <c r="I5251" s="36"/>
    </row>
    <row r="5252" spans="5:9">
      <c r="E5252" s="35">
        <v>48887</v>
      </c>
      <c r="F5252" s="35"/>
      <c r="G5252" s="36"/>
      <c r="H5252" s="36"/>
      <c r="I5252" s="36"/>
    </row>
    <row r="5253" spans="5:9">
      <c r="E5253" s="35">
        <v>48888</v>
      </c>
      <c r="F5253" s="35"/>
      <c r="G5253" s="36"/>
      <c r="H5253" s="36"/>
      <c r="I5253" s="36"/>
    </row>
    <row r="5254" spans="5:9">
      <c r="E5254" s="35">
        <v>48889</v>
      </c>
      <c r="F5254" s="35"/>
      <c r="G5254" s="36"/>
      <c r="H5254" s="36"/>
      <c r="I5254" s="36"/>
    </row>
    <row r="5255" spans="5:9">
      <c r="E5255" s="35">
        <v>48890</v>
      </c>
      <c r="F5255" s="35"/>
      <c r="G5255" s="36"/>
      <c r="H5255" s="36"/>
      <c r="I5255" s="36"/>
    </row>
    <row r="5256" spans="5:9">
      <c r="E5256" s="35">
        <v>48891</v>
      </c>
      <c r="F5256" s="35"/>
      <c r="G5256" s="36"/>
      <c r="H5256" s="36"/>
      <c r="I5256" s="36"/>
    </row>
    <row r="5257" spans="5:9">
      <c r="E5257" s="35">
        <v>48892</v>
      </c>
      <c r="F5257" s="35"/>
      <c r="G5257" s="36"/>
      <c r="H5257" s="36"/>
      <c r="I5257" s="36"/>
    </row>
    <row r="5258" spans="5:9">
      <c r="E5258" s="35">
        <v>48893</v>
      </c>
      <c r="F5258" s="35"/>
      <c r="G5258" s="36"/>
      <c r="H5258" s="36"/>
      <c r="I5258" s="36"/>
    </row>
    <row r="5259" spans="5:9">
      <c r="E5259" s="35">
        <v>48894</v>
      </c>
      <c r="F5259" s="35"/>
      <c r="G5259" s="36"/>
      <c r="H5259" s="36"/>
      <c r="I5259" s="36"/>
    </row>
    <row r="5260" spans="5:9">
      <c r="E5260" s="35">
        <v>48895</v>
      </c>
      <c r="F5260" s="35"/>
      <c r="G5260" s="36"/>
      <c r="H5260" s="36"/>
      <c r="I5260" s="36"/>
    </row>
    <row r="5261" spans="5:9">
      <c r="E5261" s="35">
        <v>48896</v>
      </c>
      <c r="F5261" s="35"/>
      <c r="G5261" s="36"/>
      <c r="H5261" s="36"/>
      <c r="I5261" s="36"/>
    </row>
    <row r="5262" spans="5:9">
      <c r="E5262" s="35">
        <v>48897</v>
      </c>
      <c r="F5262" s="35"/>
      <c r="G5262" s="36"/>
      <c r="H5262" s="36"/>
      <c r="I5262" s="36"/>
    </row>
    <row r="5263" spans="5:9">
      <c r="E5263" s="35">
        <v>48898</v>
      </c>
      <c r="F5263" s="35"/>
      <c r="G5263" s="36"/>
      <c r="H5263" s="36"/>
      <c r="I5263" s="36"/>
    </row>
    <row r="5264" spans="5:9">
      <c r="E5264" s="35">
        <v>48899</v>
      </c>
      <c r="F5264" s="35"/>
      <c r="G5264" s="36"/>
      <c r="H5264" s="36"/>
      <c r="I5264" s="36"/>
    </row>
    <row r="5265" spans="5:9">
      <c r="E5265" s="35">
        <v>48900</v>
      </c>
      <c r="F5265" s="35"/>
      <c r="G5265" s="36"/>
      <c r="H5265" s="36"/>
      <c r="I5265" s="36"/>
    </row>
    <row r="5266" spans="5:9">
      <c r="E5266" s="35">
        <v>48901</v>
      </c>
      <c r="F5266" s="35"/>
      <c r="G5266" s="36"/>
      <c r="H5266" s="36"/>
      <c r="I5266" s="36"/>
    </row>
    <row r="5267" spans="5:9">
      <c r="E5267" s="35">
        <v>48902</v>
      </c>
      <c r="F5267" s="35"/>
      <c r="G5267" s="36"/>
      <c r="H5267" s="36"/>
      <c r="I5267" s="36"/>
    </row>
    <row r="5268" spans="5:9">
      <c r="E5268" s="35">
        <v>48903</v>
      </c>
      <c r="F5268" s="35"/>
      <c r="G5268" s="36"/>
      <c r="H5268" s="36"/>
      <c r="I5268" s="36"/>
    </row>
    <row r="5269" spans="5:9">
      <c r="E5269" s="35">
        <v>48904</v>
      </c>
      <c r="F5269" s="35"/>
      <c r="G5269" s="36"/>
      <c r="H5269" s="36"/>
      <c r="I5269" s="36"/>
    </row>
    <row r="5270" spans="5:9">
      <c r="E5270" s="35">
        <v>48905</v>
      </c>
      <c r="F5270" s="35"/>
      <c r="G5270" s="36"/>
      <c r="H5270" s="36"/>
      <c r="I5270" s="36"/>
    </row>
    <row r="5271" spans="5:9">
      <c r="E5271" s="35">
        <v>48906</v>
      </c>
      <c r="F5271" s="35"/>
      <c r="G5271" s="36"/>
      <c r="H5271" s="36"/>
      <c r="I5271" s="36"/>
    </row>
    <row r="5272" spans="5:9">
      <c r="E5272" s="35">
        <v>48907</v>
      </c>
      <c r="F5272" s="35"/>
      <c r="G5272" s="36"/>
      <c r="H5272" s="36"/>
      <c r="I5272" s="36"/>
    </row>
    <row r="5273" spans="5:9">
      <c r="E5273" s="35">
        <v>48908</v>
      </c>
      <c r="F5273" s="35"/>
      <c r="G5273" s="36"/>
      <c r="H5273" s="36"/>
      <c r="I5273" s="36"/>
    </row>
    <row r="5274" spans="5:9">
      <c r="E5274" s="35">
        <v>48909</v>
      </c>
      <c r="F5274" s="35"/>
      <c r="G5274" s="36"/>
      <c r="H5274" s="36"/>
      <c r="I5274" s="36"/>
    </row>
    <row r="5275" spans="5:9">
      <c r="E5275" s="35">
        <v>48910</v>
      </c>
      <c r="F5275" s="35"/>
      <c r="G5275" s="36"/>
      <c r="H5275" s="36"/>
      <c r="I5275" s="36"/>
    </row>
    <row r="5276" spans="5:9">
      <c r="E5276" s="35">
        <v>48911</v>
      </c>
      <c r="F5276" s="35"/>
      <c r="G5276" s="36"/>
      <c r="H5276" s="36"/>
      <c r="I5276" s="36"/>
    </row>
    <row r="5277" spans="5:9">
      <c r="E5277" s="35">
        <v>48912</v>
      </c>
      <c r="F5277" s="35"/>
      <c r="G5277" s="36"/>
      <c r="H5277" s="36"/>
      <c r="I5277" s="36"/>
    </row>
    <row r="5278" spans="5:9">
      <c r="E5278" s="35">
        <v>48913</v>
      </c>
      <c r="F5278" s="35"/>
      <c r="G5278" s="36"/>
      <c r="H5278" s="36"/>
      <c r="I5278" s="36"/>
    </row>
    <row r="5279" spans="5:9">
      <c r="E5279" s="35">
        <v>48914</v>
      </c>
      <c r="F5279" s="35"/>
      <c r="G5279" s="36"/>
      <c r="H5279" s="36"/>
      <c r="I5279" s="36"/>
    </row>
    <row r="5280" spans="5:9">
      <c r="E5280" s="35">
        <v>48915</v>
      </c>
      <c r="F5280" s="35"/>
      <c r="G5280" s="36"/>
      <c r="H5280" s="36"/>
      <c r="I5280" s="36"/>
    </row>
    <row r="5281" spans="5:9">
      <c r="E5281" s="35">
        <v>48916</v>
      </c>
      <c r="F5281" s="35"/>
      <c r="G5281" s="36"/>
      <c r="H5281" s="36"/>
      <c r="I5281" s="36"/>
    </row>
    <row r="5282" spans="5:9">
      <c r="E5282" s="35">
        <v>48917</v>
      </c>
      <c r="F5282" s="35"/>
      <c r="G5282" s="36"/>
      <c r="H5282" s="36"/>
      <c r="I5282" s="36"/>
    </row>
    <row r="5283" spans="5:9">
      <c r="E5283" s="35">
        <v>48918</v>
      </c>
      <c r="F5283" s="35"/>
      <c r="G5283" s="36"/>
      <c r="H5283" s="36"/>
      <c r="I5283" s="36"/>
    </row>
    <row r="5284" spans="5:9">
      <c r="E5284" s="35">
        <v>48919</v>
      </c>
      <c r="F5284" s="35"/>
      <c r="G5284" s="36"/>
      <c r="H5284" s="36"/>
      <c r="I5284" s="36"/>
    </row>
    <row r="5285" spans="5:9">
      <c r="E5285" s="35">
        <v>48920</v>
      </c>
      <c r="F5285" s="35"/>
      <c r="G5285" s="36"/>
      <c r="H5285" s="36"/>
      <c r="I5285" s="36"/>
    </row>
    <row r="5286" spans="5:9">
      <c r="E5286" s="35">
        <v>48921</v>
      </c>
      <c r="F5286" s="35"/>
      <c r="G5286" s="36"/>
      <c r="H5286" s="36"/>
      <c r="I5286" s="36"/>
    </row>
    <row r="5287" spans="5:9">
      <c r="E5287" s="35">
        <v>48922</v>
      </c>
      <c r="F5287" s="35"/>
      <c r="G5287" s="36"/>
      <c r="H5287" s="36"/>
      <c r="I5287" s="36"/>
    </row>
    <row r="5288" spans="5:9">
      <c r="E5288" s="35">
        <v>48923</v>
      </c>
      <c r="F5288" s="35"/>
      <c r="G5288" s="36"/>
      <c r="H5288" s="36"/>
      <c r="I5288" s="36"/>
    </row>
    <row r="5289" spans="5:9">
      <c r="E5289" s="35">
        <v>48924</v>
      </c>
      <c r="F5289" s="35"/>
      <c r="G5289" s="36"/>
      <c r="H5289" s="36"/>
      <c r="I5289" s="36"/>
    </row>
    <row r="5290" spans="5:9">
      <c r="E5290" s="35">
        <v>48925</v>
      </c>
      <c r="F5290" s="35"/>
      <c r="G5290" s="36"/>
      <c r="H5290" s="36"/>
      <c r="I5290" s="36"/>
    </row>
    <row r="5291" spans="5:9">
      <c r="E5291" s="35">
        <v>48926</v>
      </c>
      <c r="F5291" s="35"/>
      <c r="G5291" s="36"/>
      <c r="H5291" s="36"/>
      <c r="I5291" s="36"/>
    </row>
    <row r="5292" spans="5:9">
      <c r="E5292" s="35">
        <v>48927</v>
      </c>
      <c r="F5292" s="35"/>
      <c r="G5292" s="36"/>
      <c r="H5292" s="36"/>
      <c r="I5292" s="36"/>
    </row>
    <row r="5293" spans="5:9">
      <c r="E5293" s="35">
        <v>48928</v>
      </c>
      <c r="F5293" s="35"/>
      <c r="G5293" s="36"/>
      <c r="H5293" s="36"/>
      <c r="I5293" s="36"/>
    </row>
    <row r="5294" spans="5:9">
      <c r="E5294" s="35">
        <v>48929</v>
      </c>
      <c r="F5294" s="35"/>
      <c r="G5294" s="36"/>
      <c r="H5294" s="36"/>
      <c r="I5294" s="36"/>
    </row>
    <row r="5295" spans="5:9">
      <c r="E5295" s="35">
        <v>48930</v>
      </c>
      <c r="F5295" s="35"/>
      <c r="G5295" s="36"/>
      <c r="H5295" s="36"/>
      <c r="I5295" s="36"/>
    </row>
    <row r="5296" spans="5:9">
      <c r="E5296" s="35">
        <v>48931</v>
      </c>
      <c r="F5296" s="35"/>
      <c r="G5296" s="36"/>
      <c r="H5296" s="36"/>
      <c r="I5296" s="36"/>
    </row>
    <row r="5297" spans="5:9">
      <c r="E5297" s="35">
        <v>48932</v>
      </c>
      <c r="F5297" s="35"/>
      <c r="G5297" s="36"/>
      <c r="H5297" s="36"/>
      <c r="I5297" s="36"/>
    </row>
    <row r="5298" spans="5:9">
      <c r="E5298" s="35">
        <v>48933</v>
      </c>
      <c r="F5298" s="35"/>
      <c r="G5298" s="36"/>
      <c r="H5298" s="36"/>
      <c r="I5298" s="36"/>
    </row>
    <row r="5299" spans="5:9">
      <c r="E5299" s="35">
        <v>48934</v>
      </c>
      <c r="F5299" s="35"/>
      <c r="G5299" s="36"/>
      <c r="H5299" s="36"/>
      <c r="I5299" s="36"/>
    </row>
    <row r="5300" spans="5:9">
      <c r="E5300" s="35">
        <v>48935</v>
      </c>
      <c r="F5300" s="35"/>
      <c r="G5300" s="36"/>
      <c r="H5300" s="36"/>
      <c r="I5300" s="36"/>
    </row>
    <row r="5301" spans="5:9">
      <c r="E5301" s="35">
        <v>48936</v>
      </c>
      <c r="F5301" s="35"/>
      <c r="G5301" s="36"/>
      <c r="H5301" s="36"/>
      <c r="I5301" s="36"/>
    </row>
    <row r="5302" spans="5:9">
      <c r="E5302" s="35">
        <v>48937</v>
      </c>
      <c r="F5302" s="35"/>
      <c r="G5302" s="36"/>
      <c r="H5302" s="36"/>
      <c r="I5302" s="36"/>
    </row>
    <row r="5303" spans="5:9">
      <c r="E5303" s="35">
        <v>48938</v>
      </c>
      <c r="F5303" s="35"/>
      <c r="G5303" s="36"/>
      <c r="H5303" s="36"/>
      <c r="I5303" s="36"/>
    </row>
    <row r="5304" spans="5:9">
      <c r="E5304" s="35">
        <v>48939</v>
      </c>
      <c r="F5304" s="35"/>
      <c r="G5304" s="36"/>
      <c r="H5304" s="36"/>
      <c r="I5304" s="36"/>
    </row>
    <row r="5305" spans="5:9">
      <c r="E5305" s="35">
        <v>48940</v>
      </c>
      <c r="F5305" s="35"/>
      <c r="G5305" s="36"/>
      <c r="H5305" s="36"/>
      <c r="I5305" s="36"/>
    </row>
    <row r="5306" spans="5:9">
      <c r="E5306" s="35">
        <v>48941</v>
      </c>
      <c r="F5306" s="35"/>
      <c r="G5306" s="36"/>
      <c r="H5306" s="36"/>
      <c r="I5306" s="36"/>
    </row>
    <row r="5307" spans="5:9">
      <c r="E5307" s="35">
        <v>48942</v>
      </c>
      <c r="F5307" s="35"/>
      <c r="G5307" s="36"/>
      <c r="H5307" s="36"/>
      <c r="I5307" s="36"/>
    </row>
    <row r="5308" spans="5:9">
      <c r="E5308" s="35">
        <v>48943</v>
      </c>
      <c r="F5308" s="35"/>
      <c r="G5308" s="36"/>
      <c r="H5308" s="36"/>
      <c r="I5308" s="36"/>
    </row>
    <row r="5309" spans="5:9">
      <c r="E5309" s="35">
        <v>48944</v>
      </c>
      <c r="F5309" s="35"/>
      <c r="G5309" s="36"/>
      <c r="H5309" s="36"/>
      <c r="I5309" s="36"/>
    </row>
    <row r="5310" spans="5:9">
      <c r="E5310" s="35">
        <v>48945</v>
      </c>
      <c r="F5310" s="35"/>
      <c r="G5310" s="36"/>
      <c r="H5310" s="36"/>
      <c r="I5310" s="36"/>
    </row>
    <row r="5311" spans="5:9">
      <c r="E5311" s="35">
        <v>48946</v>
      </c>
      <c r="F5311" s="35"/>
      <c r="G5311" s="36"/>
      <c r="H5311" s="36"/>
      <c r="I5311" s="36"/>
    </row>
    <row r="5312" spans="5:9">
      <c r="E5312" s="35">
        <v>48947</v>
      </c>
      <c r="F5312" s="35"/>
      <c r="G5312" s="36"/>
      <c r="H5312" s="36"/>
      <c r="I5312" s="36"/>
    </row>
    <row r="5313" spans="5:9">
      <c r="E5313" s="35">
        <v>48948</v>
      </c>
      <c r="F5313" s="35"/>
      <c r="G5313" s="36"/>
      <c r="H5313" s="36"/>
      <c r="I5313" s="36"/>
    </row>
    <row r="5314" spans="5:9">
      <c r="E5314" s="35">
        <v>48949</v>
      </c>
      <c r="F5314" s="35"/>
      <c r="G5314" s="36"/>
      <c r="H5314" s="36"/>
      <c r="I5314" s="36"/>
    </row>
    <row r="5315" spans="5:9">
      <c r="E5315" s="35">
        <v>48950</v>
      </c>
      <c r="F5315" s="35"/>
      <c r="G5315" s="36"/>
      <c r="H5315" s="36"/>
      <c r="I5315" s="36"/>
    </row>
    <row r="5316" spans="5:9">
      <c r="E5316" s="35">
        <v>48951</v>
      </c>
      <c r="F5316" s="35"/>
      <c r="G5316" s="36"/>
      <c r="H5316" s="36"/>
      <c r="I5316" s="36"/>
    </row>
    <row r="5317" spans="5:9">
      <c r="E5317" s="35">
        <v>48952</v>
      </c>
      <c r="F5317" s="35"/>
      <c r="G5317" s="36"/>
      <c r="H5317" s="36"/>
      <c r="I5317" s="36"/>
    </row>
    <row r="5318" spans="5:9">
      <c r="E5318" s="35">
        <v>48953</v>
      </c>
      <c r="F5318" s="35"/>
      <c r="G5318" s="36"/>
      <c r="H5318" s="36"/>
      <c r="I5318" s="36"/>
    </row>
    <row r="5319" spans="5:9">
      <c r="E5319" s="35">
        <v>48954</v>
      </c>
      <c r="F5319" s="35"/>
      <c r="G5319" s="36"/>
      <c r="H5319" s="36"/>
      <c r="I5319" s="36"/>
    </row>
    <row r="5320" spans="5:9">
      <c r="E5320" s="35">
        <v>48955</v>
      </c>
      <c r="F5320" s="35"/>
      <c r="G5320" s="36"/>
      <c r="H5320" s="36"/>
      <c r="I5320" s="36"/>
    </row>
    <row r="5321" spans="5:9">
      <c r="E5321" s="35">
        <v>48956</v>
      </c>
      <c r="F5321" s="35"/>
      <c r="G5321" s="36"/>
      <c r="H5321" s="36"/>
      <c r="I5321" s="36"/>
    </row>
    <row r="5322" spans="5:9">
      <c r="E5322" s="35">
        <v>48957</v>
      </c>
      <c r="F5322" s="35"/>
      <c r="G5322" s="36"/>
      <c r="H5322" s="36"/>
      <c r="I5322" s="36"/>
    </row>
    <row r="5323" spans="5:9">
      <c r="E5323" s="35">
        <v>48958</v>
      </c>
      <c r="F5323" s="35"/>
      <c r="G5323" s="36"/>
      <c r="H5323" s="36"/>
      <c r="I5323" s="36"/>
    </row>
    <row r="5324" spans="5:9">
      <c r="E5324" s="35">
        <v>48959</v>
      </c>
      <c r="F5324" s="35"/>
      <c r="G5324" s="36"/>
      <c r="H5324" s="36"/>
      <c r="I5324" s="36"/>
    </row>
    <row r="5325" spans="5:9">
      <c r="E5325" s="35">
        <v>48960</v>
      </c>
      <c r="F5325" s="35"/>
      <c r="G5325" s="36"/>
      <c r="H5325" s="36"/>
      <c r="I5325" s="36"/>
    </row>
    <row r="5326" spans="5:9">
      <c r="E5326" s="35">
        <v>48961</v>
      </c>
      <c r="F5326" s="35"/>
      <c r="G5326" s="36"/>
      <c r="H5326" s="36"/>
      <c r="I5326" s="36"/>
    </row>
    <row r="5327" spans="5:9">
      <c r="E5327" s="35">
        <v>48962</v>
      </c>
      <c r="F5327" s="35"/>
      <c r="G5327" s="36"/>
      <c r="H5327" s="36"/>
      <c r="I5327" s="36"/>
    </row>
    <row r="5328" spans="5:9">
      <c r="E5328" s="35">
        <v>48963</v>
      </c>
      <c r="F5328" s="35"/>
      <c r="G5328" s="36"/>
      <c r="H5328" s="36"/>
      <c r="I5328" s="36"/>
    </row>
    <row r="5329" spans="5:9">
      <c r="E5329" s="35">
        <v>48964</v>
      </c>
      <c r="F5329" s="35"/>
      <c r="G5329" s="36"/>
      <c r="H5329" s="36"/>
      <c r="I5329" s="36"/>
    </row>
    <row r="5330" spans="5:9">
      <c r="E5330" s="35">
        <v>48965</v>
      </c>
      <c r="F5330" s="35"/>
      <c r="G5330" s="36"/>
      <c r="H5330" s="36"/>
      <c r="I5330" s="36"/>
    </row>
    <row r="5331" spans="5:9">
      <c r="E5331" s="35">
        <v>48966</v>
      </c>
      <c r="F5331" s="35"/>
      <c r="G5331" s="36"/>
      <c r="H5331" s="36"/>
      <c r="I5331" s="36"/>
    </row>
    <row r="5332" spans="5:9">
      <c r="E5332" s="35">
        <v>48967</v>
      </c>
      <c r="F5332" s="35"/>
      <c r="G5332" s="36"/>
      <c r="H5332" s="36"/>
      <c r="I5332" s="36"/>
    </row>
    <row r="5333" spans="5:9">
      <c r="E5333" s="35">
        <v>48968</v>
      </c>
      <c r="F5333" s="35"/>
      <c r="G5333" s="36"/>
      <c r="H5333" s="36"/>
      <c r="I5333" s="36"/>
    </row>
    <row r="5334" spans="5:9">
      <c r="E5334" s="35">
        <v>48969</v>
      </c>
      <c r="F5334" s="35"/>
      <c r="G5334" s="36"/>
      <c r="H5334" s="36"/>
      <c r="I5334" s="36"/>
    </row>
    <row r="5335" spans="5:9">
      <c r="E5335" s="35">
        <v>48970</v>
      </c>
      <c r="F5335" s="35"/>
      <c r="G5335" s="36"/>
      <c r="H5335" s="36"/>
      <c r="I5335" s="36"/>
    </row>
    <row r="5336" spans="5:9">
      <c r="E5336" s="35">
        <v>48971</v>
      </c>
      <c r="F5336" s="35"/>
      <c r="G5336" s="36"/>
      <c r="H5336" s="36"/>
      <c r="I5336" s="36"/>
    </row>
    <row r="5337" spans="5:9">
      <c r="E5337" s="35">
        <v>48972</v>
      </c>
      <c r="F5337" s="35"/>
      <c r="G5337" s="36"/>
      <c r="H5337" s="36"/>
      <c r="I5337" s="36"/>
    </row>
    <row r="5338" spans="5:9">
      <c r="E5338" s="35">
        <v>48973</v>
      </c>
      <c r="F5338" s="35"/>
      <c r="G5338" s="36"/>
      <c r="H5338" s="36"/>
      <c r="I5338" s="36"/>
    </row>
    <row r="5339" spans="5:9">
      <c r="E5339" s="35">
        <v>48974</v>
      </c>
      <c r="F5339" s="35"/>
      <c r="G5339" s="36"/>
      <c r="H5339" s="36"/>
      <c r="I5339" s="36"/>
    </row>
    <row r="5340" spans="5:9">
      <c r="E5340" s="35">
        <v>48975</v>
      </c>
      <c r="F5340" s="35"/>
      <c r="G5340" s="36"/>
      <c r="H5340" s="36"/>
      <c r="I5340" s="36"/>
    </row>
    <row r="5341" spans="5:9">
      <c r="E5341" s="35">
        <v>48976</v>
      </c>
      <c r="F5341" s="35"/>
      <c r="G5341" s="36"/>
      <c r="H5341" s="36"/>
      <c r="I5341" s="36"/>
    </row>
    <row r="5342" spans="5:9">
      <c r="E5342" s="35">
        <v>48977</v>
      </c>
      <c r="F5342" s="35"/>
      <c r="G5342" s="36"/>
      <c r="H5342" s="36"/>
      <c r="I5342" s="36"/>
    </row>
    <row r="5343" spans="5:9">
      <c r="E5343" s="35">
        <v>48978</v>
      </c>
      <c r="F5343" s="35"/>
      <c r="G5343" s="36"/>
      <c r="H5343" s="36"/>
      <c r="I5343" s="36"/>
    </row>
    <row r="5344" spans="5:9">
      <c r="E5344" s="35">
        <v>48979</v>
      </c>
      <c r="F5344" s="35"/>
      <c r="G5344" s="36"/>
      <c r="H5344" s="36"/>
      <c r="I5344" s="36"/>
    </row>
    <row r="5345" spans="5:9">
      <c r="E5345" s="35">
        <v>48980</v>
      </c>
      <c r="F5345" s="35"/>
      <c r="G5345" s="36"/>
      <c r="H5345" s="36"/>
      <c r="I5345" s="36"/>
    </row>
    <row r="5346" spans="5:9">
      <c r="E5346" s="35">
        <v>48981</v>
      </c>
      <c r="F5346" s="35"/>
      <c r="G5346" s="36"/>
      <c r="H5346" s="36"/>
      <c r="I5346" s="36"/>
    </row>
    <row r="5347" spans="5:9">
      <c r="E5347" s="35">
        <v>48982</v>
      </c>
      <c r="F5347" s="35"/>
      <c r="G5347" s="36"/>
      <c r="H5347" s="36"/>
      <c r="I5347" s="36"/>
    </row>
    <row r="5348" spans="5:9">
      <c r="E5348" s="35">
        <v>48983</v>
      </c>
      <c r="F5348" s="35"/>
      <c r="G5348" s="36"/>
      <c r="H5348" s="36"/>
      <c r="I5348" s="36"/>
    </row>
    <row r="5349" spans="5:9">
      <c r="E5349" s="35">
        <v>48984</v>
      </c>
      <c r="F5349" s="35"/>
      <c r="G5349" s="36"/>
      <c r="H5349" s="36"/>
      <c r="I5349" s="36"/>
    </row>
    <row r="5350" spans="5:9">
      <c r="E5350" s="35">
        <v>48985</v>
      </c>
      <c r="F5350" s="35"/>
      <c r="G5350" s="36"/>
      <c r="H5350" s="36"/>
      <c r="I5350" s="36"/>
    </row>
    <row r="5351" spans="5:9">
      <c r="E5351" s="35">
        <v>48986</v>
      </c>
      <c r="F5351" s="35"/>
      <c r="G5351" s="36"/>
      <c r="H5351" s="36"/>
      <c r="I5351" s="36"/>
    </row>
    <row r="5352" spans="5:9">
      <c r="E5352" s="35">
        <v>48987</v>
      </c>
      <c r="F5352" s="35"/>
      <c r="G5352" s="36"/>
      <c r="H5352" s="36"/>
      <c r="I5352" s="36"/>
    </row>
    <row r="5353" spans="5:9">
      <c r="E5353" s="35">
        <v>48988</v>
      </c>
      <c r="F5353" s="35"/>
      <c r="G5353" s="36"/>
      <c r="H5353" s="36"/>
      <c r="I5353" s="36"/>
    </row>
    <row r="5354" spans="5:9">
      <c r="E5354" s="35">
        <v>48989</v>
      </c>
      <c r="F5354" s="35"/>
      <c r="G5354" s="36"/>
      <c r="H5354" s="36"/>
      <c r="I5354" s="36"/>
    </row>
    <row r="5355" spans="5:9">
      <c r="E5355" s="35">
        <v>48990</v>
      </c>
      <c r="F5355" s="35"/>
      <c r="G5355" s="36"/>
      <c r="H5355" s="36"/>
      <c r="I5355" s="36"/>
    </row>
    <row r="5356" spans="5:9">
      <c r="E5356" s="35">
        <v>48991</v>
      </c>
      <c r="F5356" s="35"/>
      <c r="G5356" s="36"/>
      <c r="H5356" s="36"/>
      <c r="I5356" s="36"/>
    </row>
    <row r="5357" spans="5:9">
      <c r="E5357" s="35">
        <v>48992</v>
      </c>
      <c r="F5357" s="35"/>
      <c r="G5357" s="36"/>
      <c r="H5357" s="36"/>
      <c r="I5357" s="36"/>
    </row>
    <row r="5358" spans="5:9">
      <c r="E5358" s="35">
        <v>48993</v>
      </c>
      <c r="F5358" s="35"/>
      <c r="G5358" s="36"/>
      <c r="H5358" s="36"/>
      <c r="I5358" s="36"/>
    </row>
    <row r="5359" spans="5:9">
      <c r="E5359" s="35">
        <v>48994</v>
      </c>
      <c r="F5359" s="35"/>
      <c r="G5359" s="36"/>
      <c r="H5359" s="36"/>
      <c r="I5359" s="36"/>
    </row>
    <row r="5360" spans="5:9">
      <c r="E5360" s="35">
        <v>48995</v>
      </c>
      <c r="F5360" s="35"/>
      <c r="G5360" s="36"/>
      <c r="H5360" s="36"/>
      <c r="I5360" s="36"/>
    </row>
    <row r="5361" spans="5:9">
      <c r="E5361" s="35">
        <v>48996</v>
      </c>
      <c r="F5361" s="35"/>
      <c r="G5361" s="36"/>
      <c r="H5361" s="36"/>
      <c r="I5361" s="36"/>
    </row>
    <row r="5362" spans="5:9">
      <c r="E5362" s="35">
        <v>48997</v>
      </c>
      <c r="F5362" s="35"/>
      <c r="G5362" s="36"/>
      <c r="H5362" s="36"/>
      <c r="I5362" s="36"/>
    </row>
    <row r="5363" spans="5:9">
      <c r="E5363" s="35">
        <v>48998</v>
      </c>
      <c r="F5363" s="35"/>
      <c r="G5363" s="36"/>
      <c r="H5363" s="36"/>
      <c r="I5363" s="36"/>
    </row>
    <row r="5364" spans="5:9">
      <c r="E5364" s="35">
        <v>48999</v>
      </c>
      <c r="F5364" s="35"/>
      <c r="G5364" s="36"/>
      <c r="H5364" s="36"/>
      <c r="I5364" s="36"/>
    </row>
    <row r="5365" spans="5:9">
      <c r="E5365" s="35">
        <v>49000</v>
      </c>
      <c r="F5365" s="35"/>
      <c r="G5365" s="36"/>
      <c r="H5365" s="36"/>
      <c r="I5365" s="36"/>
    </row>
    <row r="5366" spans="5:9">
      <c r="E5366" s="35">
        <v>49001</v>
      </c>
      <c r="F5366" s="35"/>
      <c r="G5366" s="36"/>
      <c r="H5366" s="36"/>
      <c r="I5366" s="36"/>
    </row>
    <row r="5367" spans="5:9">
      <c r="E5367" s="35">
        <v>49002</v>
      </c>
      <c r="F5367" s="35"/>
      <c r="G5367" s="36"/>
      <c r="H5367" s="36"/>
      <c r="I5367" s="36"/>
    </row>
    <row r="5368" spans="5:9">
      <c r="E5368" s="35">
        <v>49003</v>
      </c>
      <c r="F5368" s="35"/>
      <c r="G5368" s="36"/>
      <c r="H5368" s="36"/>
      <c r="I5368" s="36"/>
    </row>
    <row r="5369" spans="5:9">
      <c r="E5369" s="35">
        <v>49004</v>
      </c>
      <c r="F5369" s="35"/>
      <c r="G5369" s="36"/>
      <c r="H5369" s="36"/>
      <c r="I5369" s="36"/>
    </row>
    <row r="5370" spans="5:9">
      <c r="E5370" s="35">
        <v>49005</v>
      </c>
      <c r="F5370" s="35"/>
      <c r="G5370" s="36"/>
      <c r="H5370" s="36"/>
      <c r="I5370" s="36"/>
    </row>
    <row r="5371" spans="5:9">
      <c r="E5371" s="35">
        <v>49006</v>
      </c>
      <c r="F5371" s="35"/>
      <c r="G5371" s="36"/>
      <c r="H5371" s="36"/>
      <c r="I5371" s="36"/>
    </row>
    <row r="5372" spans="5:9">
      <c r="E5372" s="35">
        <v>49007</v>
      </c>
      <c r="F5372" s="35"/>
      <c r="G5372" s="36"/>
      <c r="H5372" s="36"/>
      <c r="I5372" s="36"/>
    </row>
    <row r="5373" spans="5:9">
      <c r="E5373" s="35">
        <v>49008</v>
      </c>
      <c r="F5373" s="35"/>
      <c r="G5373" s="36"/>
      <c r="H5373" s="36"/>
      <c r="I5373" s="36"/>
    </row>
    <row r="5374" spans="5:9">
      <c r="E5374" s="35">
        <v>49009</v>
      </c>
      <c r="F5374" s="35"/>
      <c r="G5374" s="36"/>
      <c r="H5374" s="36"/>
      <c r="I5374" s="36"/>
    </row>
    <row r="5375" spans="5:9">
      <c r="E5375" s="35">
        <v>49010</v>
      </c>
      <c r="F5375" s="35"/>
      <c r="G5375" s="36"/>
      <c r="H5375" s="36"/>
      <c r="I5375" s="36"/>
    </row>
    <row r="5376" spans="5:9">
      <c r="E5376" s="35">
        <v>49011</v>
      </c>
      <c r="F5376" s="35"/>
      <c r="G5376" s="36"/>
      <c r="H5376" s="36"/>
      <c r="I5376" s="36"/>
    </row>
    <row r="5377" spans="5:9">
      <c r="E5377" s="35">
        <v>49012</v>
      </c>
      <c r="F5377" s="35"/>
      <c r="G5377" s="36"/>
      <c r="H5377" s="36"/>
      <c r="I5377" s="36"/>
    </row>
    <row r="5378" spans="5:9">
      <c r="E5378" s="35">
        <v>49013</v>
      </c>
      <c r="F5378" s="35"/>
      <c r="G5378" s="36"/>
      <c r="H5378" s="36"/>
      <c r="I5378" s="36"/>
    </row>
    <row r="5379" spans="5:9">
      <c r="E5379" s="35">
        <v>49014</v>
      </c>
      <c r="F5379" s="35"/>
      <c r="G5379" s="36"/>
      <c r="H5379" s="36"/>
      <c r="I5379" s="36"/>
    </row>
    <row r="5380" spans="5:9">
      <c r="E5380" s="35">
        <v>49015</v>
      </c>
      <c r="F5380" s="35"/>
      <c r="G5380" s="36"/>
      <c r="H5380" s="36"/>
      <c r="I5380" s="36"/>
    </row>
    <row r="5381" spans="5:9">
      <c r="E5381" s="35">
        <v>49016</v>
      </c>
      <c r="F5381" s="35"/>
      <c r="G5381" s="36"/>
      <c r="H5381" s="36"/>
      <c r="I5381" s="36"/>
    </row>
    <row r="5382" spans="5:9">
      <c r="E5382" s="35">
        <v>49017</v>
      </c>
      <c r="F5382" s="35"/>
      <c r="G5382" s="36"/>
      <c r="H5382" s="36"/>
      <c r="I5382" s="36"/>
    </row>
    <row r="5383" spans="5:9">
      <c r="E5383" s="35">
        <v>49018</v>
      </c>
      <c r="F5383" s="35"/>
      <c r="G5383" s="36"/>
      <c r="H5383" s="36"/>
      <c r="I5383" s="36"/>
    </row>
    <row r="5384" spans="5:9">
      <c r="E5384" s="35">
        <v>49019</v>
      </c>
      <c r="F5384" s="35"/>
      <c r="G5384" s="36"/>
      <c r="H5384" s="36"/>
      <c r="I5384" s="36"/>
    </row>
    <row r="5385" spans="5:9">
      <c r="E5385" s="35">
        <v>49020</v>
      </c>
      <c r="F5385" s="35"/>
      <c r="G5385" s="36"/>
      <c r="H5385" s="36"/>
      <c r="I5385" s="36"/>
    </row>
    <row r="5386" spans="5:9">
      <c r="E5386" s="35">
        <v>49021</v>
      </c>
      <c r="F5386" s="35"/>
      <c r="G5386" s="36"/>
      <c r="H5386" s="36"/>
      <c r="I5386" s="36"/>
    </row>
    <row r="5387" spans="5:9">
      <c r="E5387" s="35">
        <v>49022</v>
      </c>
      <c r="F5387" s="35"/>
      <c r="G5387" s="36"/>
      <c r="H5387" s="36"/>
      <c r="I5387" s="36"/>
    </row>
    <row r="5388" spans="5:9">
      <c r="E5388" s="35">
        <v>49023</v>
      </c>
      <c r="F5388" s="35"/>
      <c r="G5388" s="36"/>
      <c r="H5388" s="36"/>
      <c r="I5388" s="36"/>
    </row>
    <row r="5389" spans="5:9">
      <c r="E5389" s="35">
        <v>49024</v>
      </c>
      <c r="F5389" s="35"/>
      <c r="G5389" s="36"/>
      <c r="H5389" s="36"/>
      <c r="I5389" s="36"/>
    </row>
    <row r="5390" spans="5:9">
      <c r="E5390" s="35">
        <v>49025</v>
      </c>
      <c r="F5390" s="35"/>
      <c r="G5390" s="36"/>
      <c r="H5390" s="36"/>
      <c r="I5390" s="36"/>
    </row>
    <row r="5391" spans="5:9">
      <c r="E5391" s="35">
        <v>49026</v>
      </c>
      <c r="F5391" s="35"/>
      <c r="G5391" s="36"/>
      <c r="H5391" s="36"/>
      <c r="I5391" s="36"/>
    </row>
    <row r="5392" spans="5:9">
      <c r="E5392" s="35">
        <v>49027</v>
      </c>
      <c r="F5392" s="35"/>
      <c r="G5392" s="36"/>
      <c r="H5392" s="36"/>
      <c r="I5392" s="36"/>
    </row>
    <row r="5393" spans="5:9">
      <c r="E5393" s="35">
        <v>49028</v>
      </c>
      <c r="F5393" s="35"/>
      <c r="G5393" s="36"/>
      <c r="H5393" s="36"/>
      <c r="I5393" s="36"/>
    </row>
    <row r="5394" spans="5:9">
      <c r="E5394" s="35">
        <v>49029</v>
      </c>
      <c r="F5394" s="35"/>
      <c r="G5394" s="36"/>
      <c r="H5394" s="36"/>
      <c r="I5394" s="36"/>
    </row>
    <row r="5395" spans="5:9">
      <c r="E5395" s="35">
        <v>49030</v>
      </c>
      <c r="F5395" s="35"/>
      <c r="G5395" s="36"/>
      <c r="H5395" s="36"/>
      <c r="I5395" s="36"/>
    </row>
    <row r="5396" spans="5:9">
      <c r="E5396" s="35">
        <v>49031</v>
      </c>
      <c r="F5396" s="35"/>
      <c r="G5396" s="36"/>
      <c r="H5396" s="36"/>
      <c r="I5396" s="36"/>
    </row>
    <row r="5397" spans="5:9">
      <c r="E5397" s="35">
        <v>49032</v>
      </c>
      <c r="F5397" s="35"/>
      <c r="G5397" s="36"/>
      <c r="H5397" s="36"/>
      <c r="I5397" s="36"/>
    </row>
    <row r="5398" spans="5:9">
      <c r="E5398" s="35">
        <v>49033</v>
      </c>
      <c r="F5398" s="35"/>
      <c r="G5398" s="36"/>
      <c r="H5398" s="36"/>
      <c r="I5398" s="36"/>
    </row>
    <row r="5399" spans="5:9">
      <c r="E5399" s="35">
        <v>49034</v>
      </c>
      <c r="F5399" s="35"/>
      <c r="G5399" s="36"/>
      <c r="H5399" s="36"/>
      <c r="I5399" s="36"/>
    </row>
    <row r="5400" spans="5:9">
      <c r="E5400" s="35">
        <v>49035</v>
      </c>
      <c r="F5400" s="35"/>
      <c r="G5400" s="36"/>
      <c r="H5400" s="36"/>
      <c r="I5400" s="36"/>
    </row>
    <row r="5401" spans="5:9">
      <c r="E5401" s="35">
        <v>49036</v>
      </c>
      <c r="F5401" s="35"/>
      <c r="G5401" s="36"/>
      <c r="H5401" s="36"/>
      <c r="I5401" s="36"/>
    </row>
    <row r="5402" spans="5:9">
      <c r="E5402" s="35">
        <v>49037</v>
      </c>
      <c r="F5402" s="35"/>
      <c r="G5402" s="36"/>
      <c r="H5402" s="36"/>
      <c r="I5402" s="36"/>
    </row>
    <row r="5403" spans="5:9">
      <c r="E5403" s="35">
        <v>49038</v>
      </c>
      <c r="F5403" s="35"/>
      <c r="G5403" s="36"/>
      <c r="H5403" s="36"/>
      <c r="I5403" s="36"/>
    </row>
    <row r="5404" spans="5:9">
      <c r="E5404" s="35">
        <v>49039</v>
      </c>
      <c r="F5404" s="35"/>
      <c r="G5404" s="36"/>
      <c r="H5404" s="36"/>
      <c r="I5404" s="36"/>
    </row>
    <row r="5405" spans="5:9">
      <c r="E5405" s="35">
        <v>49040</v>
      </c>
      <c r="F5405" s="35"/>
      <c r="G5405" s="36"/>
      <c r="H5405" s="36"/>
      <c r="I5405" s="36"/>
    </row>
    <row r="5406" spans="5:9">
      <c r="E5406" s="35">
        <v>49041</v>
      </c>
      <c r="F5406" s="35"/>
      <c r="G5406" s="36"/>
      <c r="H5406" s="36"/>
      <c r="I5406" s="36"/>
    </row>
    <row r="5407" spans="5:9">
      <c r="E5407" s="35">
        <v>49042</v>
      </c>
      <c r="F5407" s="35"/>
      <c r="G5407" s="36"/>
      <c r="H5407" s="36"/>
      <c r="I5407" s="36"/>
    </row>
    <row r="5408" spans="5:9">
      <c r="E5408" s="35">
        <v>49043</v>
      </c>
      <c r="F5408" s="35"/>
      <c r="G5408" s="36"/>
      <c r="H5408" s="36"/>
      <c r="I5408" s="36"/>
    </row>
    <row r="5409" spans="5:9">
      <c r="E5409" s="35">
        <v>49044</v>
      </c>
      <c r="F5409" s="35"/>
      <c r="G5409" s="36"/>
      <c r="H5409" s="36"/>
      <c r="I5409" s="36"/>
    </row>
    <row r="5410" spans="5:9">
      <c r="E5410" s="35">
        <v>49045</v>
      </c>
      <c r="F5410" s="35"/>
      <c r="G5410" s="36"/>
      <c r="H5410" s="36"/>
      <c r="I5410" s="36"/>
    </row>
    <row r="5411" spans="5:9">
      <c r="E5411" s="35">
        <v>49046</v>
      </c>
      <c r="F5411" s="35"/>
      <c r="G5411" s="36"/>
      <c r="H5411" s="36"/>
      <c r="I5411" s="36"/>
    </row>
    <row r="5412" spans="5:9">
      <c r="E5412" s="35">
        <v>49047</v>
      </c>
      <c r="F5412" s="35"/>
      <c r="G5412" s="36"/>
      <c r="H5412" s="36"/>
      <c r="I5412" s="36"/>
    </row>
    <row r="5413" spans="5:9">
      <c r="E5413" s="35">
        <v>49048</v>
      </c>
      <c r="F5413" s="35"/>
      <c r="G5413" s="36"/>
      <c r="H5413" s="36"/>
      <c r="I5413" s="36"/>
    </row>
    <row r="5414" spans="5:9">
      <c r="E5414" s="35">
        <v>49049</v>
      </c>
      <c r="F5414" s="35"/>
      <c r="G5414" s="36"/>
      <c r="H5414" s="36"/>
      <c r="I5414" s="36"/>
    </row>
    <row r="5415" spans="5:9">
      <c r="E5415" s="35">
        <v>49050</v>
      </c>
      <c r="F5415" s="35"/>
      <c r="G5415" s="36"/>
      <c r="H5415" s="36"/>
      <c r="I5415" s="36"/>
    </row>
    <row r="5416" spans="5:9">
      <c r="E5416" s="35">
        <v>49051</v>
      </c>
      <c r="F5416" s="35"/>
      <c r="G5416" s="36"/>
      <c r="H5416" s="36"/>
      <c r="I5416" s="36"/>
    </row>
    <row r="5417" spans="5:9">
      <c r="E5417" s="35">
        <v>49052</v>
      </c>
      <c r="F5417" s="35"/>
      <c r="G5417" s="36"/>
      <c r="H5417" s="36"/>
      <c r="I5417" s="36"/>
    </row>
    <row r="5418" spans="5:9">
      <c r="E5418" s="35">
        <v>49053</v>
      </c>
      <c r="F5418" s="35"/>
      <c r="G5418" s="36"/>
      <c r="H5418" s="36"/>
      <c r="I5418" s="36"/>
    </row>
    <row r="5419" spans="5:9">
      <c r="E5419" s="35">
        <v>49054</v>
      </c>
      <c r="F5419" s="35"/>
      <c r="G5419" s="36"/>
      <c r="H5419" s="36"/>
      <c r="I5419" s="36"/>
    </row>
    <row r="5420" spans="5:9">
      <c r="E5420" s="35">
        <v>49055</v>
      </c>
      <c r="F5420" s="35"/>
      <c r="G5420" s="36"/>
      <c r="H5420" s="36"/>
      <c r="I5420" s="36"/>
    </row>
    <row r="5421" spans="5:9">
      <c r="E5421" s="35">
        <v>49056</v>
      </c>
      <c r="F5421" s="35"/>
      <c r="G5421" s="36"/>
      <c r="H5421" s="36"/>
      <c r="I5421" s="36"/>
    </row>
    <row r="5422" spans="5:9">
      <c r="E5422" s="35">
        <v>49057</v>
      </c>
      <c r="F5422" s="35"/>
      <c r="G5422" s="36"/>
      <c r="H5422" s="36"/>
      <c r="I5422" s="36"/>
    </row>
    <row r="5423" spans="5:9">
      <c r="E5423" s="35">
        <v>49058</v>
      </c>
      <c r="F5423" s="35"/>
      <c r="G5423" s="36"/>
      <c r="H5423" s="36"/>
      <c r="I5423" s="36"/>
    </row>
    <row r="5424" spans="5:9">
      <c r="E5424" s="35">
        <v>49059</v>
      </c>
      <c r="F5424" s="35"/>
      <c r="G5424" s="36"/>
      <c r="H5424" s="36"/>
      <c r="I5424" s="36"/>
    </row>
    <row r="5425" spans="5:9">
      <c r="E5425" s="35">
        <v>49060</v>
      </c>
      <c r="F5425" s="35"/>
      <c r="G5425" s="36"/>
      <c r="H5425" s="36"/>
      <c r="I5425" s="36"/>
    </row>
    <row r="5426" spans="5:9">
      <c r="E5426" s="35">
        <v>49061</v>
      </c>
      <c r="F5426" s="35"/>
      <c r="G5426" s="36"/>
      <c r="H5426" s="36"/>
      <c r="I5426" s="36"/>
    </row>
    <row r="5427" spans="5:9">
      <c r="E5427" s="35">
        <v>49062</v>
      </c>
      <c r="F5427" s="35"/>
      <c r="G5427" s="36"/>
      <c r="H5427" s="36"/>
      <c r="I5427" s="36"/>
    </row>
    <row r="5428" spans="5:9">
      <c r="E5428" s="35">
        <v>49063</v>
      </c>
      <c r="F5428" s="35"/>
      <c r="G5428" s="36"/>
      <c r="H5428" s="36"/>
      <c r="I5428" s="36"/>
    </row>
    <row r="5429" spans="5:9">
      <c r="E5429" s="35">
        <v>49064</v>
      </c>
      <c r="F5429" s="35"/>
      <c r="G5429" s="36"/>
      <c r="H5429" s="36"/>
      <c r="I5429" s="36"/>
    </row>
    <row r="5430" spans="5:9">
      <c r="E5430" s="35">
        <v>49065</v>
      </c>
      <c r="F5430" s="35"/>
      <c r="G5430" s="36"/>
      <c r="H5430" s="36"/>
      <c r="I5430" s="36"/>
    </row>
    <row r="5431" spans="5:9">
      <c r="E5431" s="35">
        <v>49066</v>
      </c>
      <c r="F5431" s="35"/>
      <c r="G5431" s="36"/>
      <c r="H5431" s="36"/>
      <c r="I5431" s="36"/>
    </row>
    <row r="5432" spans="5:9">
      <c r="E5432" s="35">
        <v>49067</v>
      </c>
      <c r="F5432" s="35"/>
      <c r="G5432" s="36"/>
      <c r="H5432" s="36"/>
      <c r="I5432" s="36"/>
    </row>
    <row r="5433" spans="5:9">
      <c r="E5433" s="35">
        <v>49068</v>
      </c>
      <c r="F5433" s="35"/>
      <c r="G5433" s="36"/>
      <c r="H5433" s="36"/>
      <c r="I5433" s="36"/>
    </row>
    <row r="5434" spans="5:9">
      <c r="E5434" s="35">
        <v>49069</v>
      </c>
      <c r="F5434" s="35"/>
      <c r="G5434" s="36"/>
      <c r="H5434" s="36"/>
      <c r="I5434" s="36"/>
    </row>
    <row r="5435" spans="5:9">
      <c r="E5435" s="35">
        <v>49070</v>
      </c>
      <c r="F5435" s="35"/>
      <c r="G5435" s="36"/>
      <c r="H5435" s="36"/>
      <c r="I5435" s="36"/>
    </row>
    <row r="5436" spans="5:9">
      <c r="E5436" s="35">
        <v>49071</v>
      </c>
      <c r="F5436" s="35"/>
      <c r="G5436" s="36"/>
      <c r="H5436" s="36"/>
      <c r="I5436" s="36"/>
    </row>
    <row r="5437" spans="5:9">
      <c r="E5437" s="35">
        <v>49072</v>
      </c>
      <c r="F5437" s="35"/>
      <c r="G5437" s="36"/>
      <c r="H5437" s="36"/>
      <c r="I5437" s="36"/>
    </row>
    <row r="5438" spans="5:9">
      <c r="E5438" s="35">
        <v>49073</v>
      </c>
      <c r="F5438" s="35"/>
      <c r="G5438" s="36"/>
      <c r="H5438" s="36"/>
      <c r="I5438" s="36"/>
    </row>
    <row r="5439" spans="5:9">
      <c r="E5439" s="35">
        <v>49074</v>
      </c>
      <c r="F5439" s="35"/>
      <c r="G5439" s="36"/>
      <c r="H5439" s="36"/>
      <c r="I5439" s="36"/>
    </row>
    <row r="5440" spans="5:9">
      <c r="E5440" s="35">
        <v>49075</v>
      </c>
      <c r="F5440" s="35"/>
      <c r="G5440" s="36"/>
      <c r="H5440" s="36"/>
      <c r="I5440" s="36"/>
    </row>
    <row r="5441" spans="5:9">
      <c r="E5441" s="35">
        <v>49076</v>
      </c>
      <c r="F5441" s="35"/>
      <c r="G5441" s="36"/>
      <c r="H5441" s="36"/>
      <c r="I5441" s="36"/>
    </row>
    <row r="5442" spans="5:9">
      <c r="E5442" s="35">
        <v>49077</v>
      </c>
      <c r="F5442" s="35"/>
      <c r="G5442" s="36"/>
      <c r="H5442" s="36"/>
      <c r="I5442" s="36"/>
    </row>
    <row r="5443" spans="5:9">
      <c r="E5443" s="35">
        <v>49078</v>
      </c>
      <c r="F5443" s="35"/>
      <c r="G5443" s="36"/>
      <c r="H5443" s="36"/>
      <c r="I5443" s="36"/>
    </row>
    <row r="5444" spans="5:9">
      <c r="E5444" s="35">
        <v>49079</v>
      </c>
      <c r="F5444" s="35"/>
      <c r="G5444" s="36"/>
      <c r="H5444" s="36"/>
      <c r="I5444" s="36"/>
    </row>
    <row r="5445" spans="5:9">
      <c r="E5445" s="35">
        <v>49080</v>
      </c>
      <c r="F5445" s="35"/>
      <c r="G5445" s="36"/>
      <c r="H5445" s="36"/>
      <c r="I5445" s="36"/>
    </row>
    <row r="5446" spans="5:9">
      <c r="E5446" s="35">
        <v>49081</v>
      </c>
      <c r="F5446" s="35"/>
      <c r="G5446" s="36"/>
      <c r="H5446" s="36"/>
      <c r="I5446" s="36"/>
    </row>
    <row r="5447" spans="5:9">
      <c r="E5447" s="35">
        <v>49082</v>
      </c>
      <c r="F5447" s="35"/>
      <c r="G5447" s="36"/>
      <c r="H5447" s="36"/>
      <c r="I5447" s="36"/>
    </row>
    <row r="5448" spans="5:9">
      <c r="E5448" s="35">
        <v>49083</v>
      </c>
      <c r="F5448" s="35"/>
      <c r="G5448" s="36"/>
      <c r="H5448" s="36"/>
      <c r="I5448" s="36"/>
    </row>
    <row r="5449" spans="5:9">
      <c r="E5449" s="35">
        <v>49084</v>
      </c>
      <c r="F5449" s="35"/>
      <c r="G5449" s="36"/>
      <c r="H5449" s="36"/>
      <c r="I5449" s="36"/>
    </row>
    <row r="5450" spans="5:9">
      <c r="E5450" s="35">
        <v>49085</v>
      </c>
      <c r="F5450" s="35"/>
      <c r="G5450" s="36"/>
      <c r="H5450" s="36"/>
      <c r="I5450" s="36"/>
    </row>
    <row r="5451" spans="5:9">
      <c r="E5451" s="35">
        <v>49086</v>
      </c>
      <c r="F5451" s="35"/>
      <c r="G5451" s="36"/>
      <c r="H5451" s="36"/>
      <c r="I5451" s="36"/>
    </row>
    <row r="5452" spans="5:9">
      <c r="E5452" s="35">
        <v>49087</v>
      </c>
      <c r="F5452" s="35"/>
      <c r="G5452" s="36"/>
      <c r="H5452" s="36"/>
      <c r="I5452" s="36"/>
    </row>
    <row r="5453" spans="5:9">
      <c r="E5453" s="35">
        <v>49088</v>
      </c>
      <c r="F5453" s="35"/>
      <c r="G5453" s="36"/>
      <c r="H5453" s="36"/>
      <c r="I5453" s="36"/>
    </row>
    <row r="5454" spans="5:9">
      <c r="E5454" s="35">
        <v>49089</v>
      </c>
      <c r="F5454" s="35"/>
      <c r="G5454" s="36"/>
      <c r="H5454" s="36"/>
      <c r="I5454" s="36"/>
    </row>
    <row r="5455" spans="5:9">
      <c r="E5455" s="35">
        <v>49090</v>
      </c>
      <c r="F5455" s="35"/>
      <c r="G5455" s="36"/>
      <c r="H5455" s="36"/>
      <c r="I5455" s="36"/>
    </row>
    <row r="5456" spans="5:9">
      <c r="E5456" s="35">
        <v>49091</v>
      </c>
      <c r="F5456" s="35"/>
      <c r="G5456" s="36"/>
      <c r="H5456" s="36"/>
      <c r="I5456" s="36"/>
    </row>
    <row r="5457" spans="5:9">
      <c r="E5457" s="35">
        <v>49092</v>
      </c>
      <c r="F5457" s="35"/>
      <c r="G5457" s="36"/>
      <c r="H5457" s="36"/>
      <c r="I5457" s="36"/>
    </row>
    <row r="5458" spans="5:9">
      <c r="E5458" s="35">
        <v>49093</v>
      </c>
      <c r="F5458" s="35"/>
      <c r="G5458" s="36"/>
      <c r="H5458" s="36"/>
      <c r="I5458" s="36"/>
    </row>
    <row r="5459" spans="5:9">
      <c r="E5459" s="35">
        <v>49094</v>
      </c>
      <c r="F5459" s="35"/>
      <c r="G5459" s="36"/>
      <c r="H5459" s="36"/>
      <c r="I5459" s="36"/>
    </row>
    <row r="5460" spans="5:9">
      <c r="E5460" s="35">
        <v>49095</v>
      </c>
      <c r="F5460" s="35"/>
      <c r="G5460" s="36"/>
      <c r="H5460" s="36"/>
      <c r="I5460" s="36"/>
    </row>
    <row r="5461" spans="5:9">
      <c r="E5461" s="35">
        <v>49096</v>
      </c>
      <c r="F5461" s="35"/>
      <c r="G5461" s="36"/>
      <c r="H5461" s="36"/>
      <c r="I5461" s="36"/>
    </row>
    <row r="5462" spans="5:9">
      <c r="E5462" s="35">
        <v>49097</v>
      </c>
      <c r="F5462" s="35"/>
      <c r="G5462" s="36"/>
      <c r="H5462" s="36"/>
      <c r="I5462" s="36"/>
    </row>
    <row r="5463" spans="5:9">
      <c r="E5463" s="35">
        <v>49098</v>
      </c>
      <c r="F5463" s="35"/>
      <c r="G5463" s="36"/>
      <c r="H5463" s="36"/>
      <c r="I5463" s="36"/>
    </row>
    <row r="5464" spans="5:9">
      <c r="E5464" s="35">
        <v>49099</v>
      </c>
      <c r="F5464" s="35"/>
      <c r="G5464" s="36"/>
      <c r="H5464" s="36"/>
      <c r="I5464" s="36"/>
    </row>
    <row r="5465" spans="5:9">
      <c r="E5465" s="35">
        <v>49100</v>
      </c>
      <c r="F5465" s="35"/>
      <c r="G5465" s="36"/>
      <c r="H5465" s="36"/>
      <c r="I5465" s="36"/>
    </row>
    <row r="5466" spans="5:9">
      <c r="E5466" s="35">
        <v>49101</v>
      </c>
      <c r="F5466" s="35"/>
      <c r="G5466" s="36"/>
      <c r="H5466" s="36"/>
      <c r="I5466" s="36"/>
    </row>
    <row r="5467" spans="5:9">
      <c r="E5467" s="35">
        <v>49102</v>
      </c>
      <c r="F5467" s="35"/>
      <c r="G5467" s="36"/>
      <c r="H5467" s="36"/>
      <c r="I5467" s="36"/>
    </row>
    <row r="5468" spans="5:9">
      <c r="E5468" s="35">
        <v>49103</v>
      </c>
      <c r="F5468" s="35"/>
      <c r="G5468" s="36"/>
      <c r="H5468" s="36"/>
      <c r="I5468" s="36"/>
    </row>
    <row r="5469" spans="5:9">
      <c r="E5469" s="35">
        <v>49104</v>
      </c>
      <c r="F5469" s="35"/>
      <c r="G5469" s="36"/>
      <c r="H5469" s="36"/>
      <c r="I5469" s="36"/>
    </row>
    <row r="5470" spans="5:9">
      <c r="E5470" s="35">
        <v>49105</v>
      </c>
      <c r="F5470" s="35"/>
      <c r="G5470" s="36"/>
      <c r="H5470" s="36"/>
      <c r="I5470" s="36"/>
    </row>
    <row r="5471" spans="5:9">
      <c r="E5471" s="35">
        <v>49106</v>
      </c>
      <c r="F5471" s="35"/>
      <c r="G5471" s="36"/>
      <c r="H5471" s="36"/>
      <c r="I5471" s="36"/>
    </row>
    <row r="5472" spans="5:9">
      <c r="E5472" s="35">
        <v>49107</v>
      </c>
      <c r="F5472" s="35"/>
      <c r="G5472" s="36"/>
      <c r="H5472" s="36"/>
      <c r="I5472" s="36"/>
    </row>
    <row r="5473" spans="5:9">
      <c r="E5473" s="35">
        <v>49108</v>
      </c>
      <c r="F5473" s="35"/>
      <c r="G5473" s="36"/>
      <c r="H5473" s="36"/>
      <c r="I5473" s="36"/>
    </row>
    <row r="5474" spans="5:9">
      <c r="E5474" s="35">
        <v>49109</v>
      </c>
      <c r="F5474" s="35"/>
      <c r="G5474" s="36"/>
      <c r="H5474" s="36"/>
      <c r="I5474" s="36"/>
    </row>
    <row r="5475" spans="5:9">
      <c r="E5475" s="35">
        <v>49110</v>
      </c>
      <c r="F5475" s="35"/>
      <c r="G5475" s="36"/>
      <c r="H5475" s="36"/>
      <c r="I5475" s="36"/>
    </row>
    <row r="5476" spans="5:9">
      <c r="E5476" s="35">
        <v>49111</v>
      </c>
      <c r="F5476" s="35"/>
      <c r="G5476" s="36"/>
      <c r="H5476" s="36"/>
      <c r="I5476" s="36"/>
    </row>
    <row r="5477" spans="5:9">
      <c r="E5477" s="35">
        <v>49112</v>
      </c>
      <c r="F5477" s="35"/>
      <c r="G5477" s="36"/>
      <c r="H5477" s="36"/>
      <c r="I5477" s="36"/>
    </row>
    <row r="5478" spans="5:9">
      <c r="E5478" s="35">
        <v>49113</v>
      </c>
      <c r="F5478" s="35"/>
      <c r="G5478" s="36"/>
      <c r="H5478" s="36"/>
      <c r="I5478" s="36"/>
    </row>
    <row r="5479" spans="5:9">
      <c r="E5479" s="35">
        <v>49114</v>
      </c>
      <c r="F5479" s="35"/>
      <c r="G5479" s="36"/>
      <c r="H5479" s="36"/>
      <c r="I5479" s="36"/>
    </row>
    <row r="5480" spans="5:9">
      <c r="E5480" s="35">
        <v>49115</v>
      </c>
      <c r="F5480" s="35"/>
      <c r="G5480" s="36"/>
      <c r="H5480" s="36"/>
      <c r="I5480" s="36"/>
    </row>
    <row r="5481" spans="5:9">
      <c r="E5481" s="35">
        <v>49116</v>
      </c>
      <c r="F5481" s="35"/>
      <c r="G5481" s="36"/>
      <c r="H5481" s="36"/>
      <c r="I5481" s="36"/>
    </row>
    <row r="5482" spans="5:9">
      <c r="E5482" s="35">
        <v>49117</v>
      </c>
      <c r="F5482" s="35"/>
      <c r="G5482" s="36"/>
      <c r="H5482" s="36"/>
      <c r="I5482" s="36"/>
    </row>
    <row r="5483" spans="5:9">
      <c r="E5483" s="35">
        <v>49118</v>
      </c>
      <c r="F5483" s="35"/>
      <c r="G5483" s="36"/>
      <c r="H5483" s="36"/>
      <c r="I5483" s="36"/>
    </row>
    <row r="5484" spans="5:9">
      <c r="E5484" s="35">
        <v>49119</v>
      </c>
      <c r="F5484" s="35"/>
      <c r="G5484" s="36"/>
      <c r="H5484" s="36"/>
      <c r="I5484" s="36"/>
    </row>
    <row r="5485" spans="5:9">
      <c r="E5485" s="35">
        <v>49120</v>
      </c>
      <c r="F5485" s="35"/>
      <c r="G5485" s="36"/>
      <c r="H5485" s="36"/>
      <c r="I5485" s="36"/>
    </row>
    <row r="5486" spans="5:9">
      <c r="E5486" s="35">
        <v>49121</v>
      </c>
      <c r="F5486" s="35"/>
      <c r="G5486" s="36"/>
      <c r="H5486" s="36"/>
      <c r="I5486" s="36"/>
    </row>
    <row r="5487" spans="5:9">
      <c r="E5487" s="35">
        <v>49122</v>
      </c>
      <c r="F5487" s="35"/>
      <c r="G5487" s="36"/>
      <c r="H5487" s="36"/>
      <c r="I5487" s="36"/>
    </row>
    <row r="5488" spans="5:9">
      <c r="E5488" s="35">
        <v>49123</v>
      </c>
      <c r="F5488" s="35"/>
      <c r="G5488" s="36"/>
      <c r="H5488" s="36"/>
      <c r="I5488" s="36"/>
    </row>
    <row r="5489" spans="5:9">
      <c r="E5489" s="35">
        <v>49124</v>
      </c>
      <c r="F5489" s="35"/>
      <c r="G5489" s="36"/>
      <c r="H5489" s="36"/>
      <c r="I5489" s="36"/>
    </row>
    <row r="5490" spans="5:9">
      <c r="E5490" s="35">
        <v>49125</v>
      </c>
      <c r="F5490" s="35"/>
      <c r="G5490" s="36"/>
      <c r="H5490" s="36"/>
      <c r="I5490" s="36"/>
    </row>
    <row r="5491" spans="5:9">
      <c r="E5491" s="35">
        <v>49126</v>
      </c>
      <c r="F5491" s="35"/>
      <c r="G5491" s="36"/>
      <c r="H5491" s="36"/>
      <c r="I5491" s="36"/>
    </row>
    <row r="5492" spans="5:9">
      <c r="E5492" s="35">
        <v>49127</v>
      </c>
      <c r="F5492" s="35"/>
      <c r="G5492" s="36"/>
      <c r="H5492" s="36"/>
      <c r="I5492" s="36"/>
    </row>
    <row r="5493" spans="5:9">
      <c r="E5493" s="35">
        <v>49128</v>
      </c>
      <c r="F5493" s="35"/>
      <c r="G5493" s="36"/>
      <c r="H5493" s="36"/>
      <c r="I5493" s="36"/>
    </row>
    <row r="5494" spans="5:9">
      <c r="E5494" s="35">
        <v>49129</v>
      </c>
      <c r="F5494" s="35"/>
      <c r="G5494" s="36"/>
      <c r="H5494" s="36"/>
      <c r="I5494" s="36"/>
    </row>
    <row r="5495" spans="5:9">
      <c r="E5495" s="35">
        <v>49130</v>
      </c>
      <c r="F5495" s="35"/>
      <c r="G5495" s="36"/>
      <c r="H5495" s="36"/>
      <c r="I5495" s="36"/>
    </row>
    <row r="5496" spans="5:9">
      <c r="E5496" s="35">
        <v>49131</v>
      </c>
      <c r="F5496" s="35"/>
      <c r="G5496" s="36"/>
      <c r="H5496" s="36"/>
      <c r="I5496" s="36"/>
    </row>
    <row r="5497" spans="5:9">
      <c r="E5497" s="35">
        <v>49132</v>
      </c>
      <c r="F5497" s="35"/>
      <c r="G5497" s="36"/>
      <c r="H5497" s="36"/>
      <c r="I5497" s="36"/>
    </row>
    <row r="5498" spans="5:9">
      <c r="E5498" s="35">
        <v>49133</v>
      </c>
      <c r="F5498" s="35"/>
      <c r="G5498" s="36"/>
      <c r="H5498" s="36"/>
      <c r="I5498" s="36"/>
    </row>
    <row r="5499" spans="5:9">
      <c r="E5499" s="35">
        <v>49134</v>
      </c>
      <c r="F5499" s="35"/>
      <c r="G5499" s="36"/>
      <c r="H5499" s="36"/>
      <c r="I5499" s="36"/>
    </row>
    <row r="5500" spans="5:9">
      <c r="E5500" s="35">
        <v>49135</v>
      </c>
      <c r="F5500" s="35"/>
      <c r="G5500" s="36"/>
      <c r="H5500" s="36"/>
      <c r="I5500" s="36"/>
    </row>
    <row r="5501" spans="5:9">
      <c r="E5501" s="35">
        <v>49136</v>
      </c>
      <c r="F5501" s="35"/>
      <c r="G5501" s="36"/>
      <c r="H5501" s="36"/>
      <c r="I5501" s="36"/>
    </row>
    <row r="5502" spans="5:9">
      <c r="E5502" s="35">
        <v>49137</v>
      </c>
      <c r="F5502" s="35"/>
      <c r="G5502" s="36"/>
      <c r="H5502" s="36"/>
      <c r="I5502" s="36"/>
    </row>
    <row r="5503" spans="5:9">
      <c r="E5503" s="35">
        <v>49138</v>
      </c>
      <c r="F5503" s="35"/>
      <c r="G5503" s="36"/>
      <c r="H5503" s="36"/>
      <c r="I5503" s="36"/>
    </row>
    <row r="5504" spans="5:9">
      <c r="E5504" s="35">
        <v>49139</v>
      </c>
      <c r="F5504" s="35"/>
      <c r="G5504" s="36"/>
      <c r="H5504" s="36"/>
      <c r="I5504" s="36"/>
    </row>
    <row r="5505" spans="5:9">
      <c r="E5505" s="35">
        <v>49140</v>
      </c>
      <c r="F5505" s="35"/>
      <c r="G5505" s="36"/>
      <c r="H5505" s="36"/>
      <c r="I5505" s="36"/>
    </row>
    <row r="5506" spans="5:9">
      <c r="E5506" s="35">
        <v>49141</v>
      </c>
      <c r="F5506" s="35"/>
      <c r="G5506" s="36"/>
      <c r="H5506" s="36"/>
      <c r="I5506" s="36"/>
    </row>
    <row r="5507" spans="5:9">
      <c r="E5507" s="35">
        <v>49142</v>
      </c>
      <c r="F5507" s="35"/>
      <c r="G5507" s="36"/>
      <c r="H5507" s="36"/>
      <c r="I5507" s="36"/>
    </row>
    <row r="5508" spans="5:9">
      <c r="E5508" s="35">
        <v>49143</v>
      </c>
      <c r="F5508" s="35"/>
      <c r="G5508" s="36"/>
      <c r="H5508" s="36"/>
      <c r="I5508" s="36"/>
    </row>
    <row r="5509" spans="5:9">
      <c r="E5509" s="35">
        <v>49144</v>
      </c>
      <c r="F5509" s="35"/>
      <c r="G5509" s="36"/>
      <c r="H5509" s="36"/>
      <c r="I5509" s="36"/>
    </row>
    <row r="5510" spans="5:9">
      <c r="E5510" s="35">
        <v>49145</v>
      </c>
      <c r="F5510" s="35"/>
      <c r="G5510" s="36"/>
      <c r="H5510" s="36"/>
      <c r="I5510" s="36"/>
    </row>
    <row r="5511" spans="5:9">
      <c r="E5511" s="35">
        <v>49146</v>
      </c>
      <c r="F5511" s="35"/>
      <c r="G5511" s="36"/>
      <c r="H5511" s="36"/>
      <c r="I5511" s="36"/>
    </row>
    <row r="5512" spans="5:9">
      <c r="E5512" s="35">
        <v>49147</v>
      </c>
      <c r="F5512" s="35"/>
      <c r="G5512" s="36"/>
      <c r="H5512" s="36"/>
      <c r="I5512" s="36"/>
    </row>
    <row r="5513" spans="5:9">
      <c r="E5513" s="35">
        <v>49148</v>
      </c>
      <c r="F5513" s="35"/>
      <c r="G5513" s="36"/>
      <c r="H5513" s="36"/>
      <c r="I5513" s="36"/>
    </row>
    <row r="5514" spans="5:9">
      <c r="E5514" s="35">
        <v>49149</v>
      </c>
      <c r="F5514" s="35"/>
      <c r="G5514" s="36"/>
      <c r="H5514" s="36"/>
      <c r="I5514" s="36"/>
    </row>
    <row r="5515" spans="5:9">
      <c r="E5515" s="35">
        <v>49150</v>
      </c>
      <c r="F5515" s="35"/>
      <c r="G5515" s="36"/>
      <c r="H5515" s="36"/>
      <c r="I5515" s="36"/>
    </row>
    <row r="5516" spans="5:9">
      <c r="E5516" s="35">
        <v>49151</v>
      </c>
      <c r="F5516" s="35"/>
      <c r="G5516" s="36"/>
      <c r="H5516" s="36"/>
      <c r="I5516" s="36"/>
    </row>
    <row r="5517" spans="5:9">
      <c r="E5517" s="35">
        <v>49152</v>
      </c>
      <c r="F5517" s="35"/>
      <c r="G5517" s="36"/>
      <c r="H5517" s="36"/>
      <c r="I5517" s="36"/>
    </row>
    <row r="5518" spans="5:9">
      <c r="E5518" s="35">
        <v>49153</v>
      </c>
      <c r="F5518" s="35"/>
      <c r="G5518" s="36"/>
      <c r="H5518" s="36"/>
      <c r="I5518" s="36"/>
    </row>
    <row r="5519" spans="5:9">
      <c r="E5519" s="35">
        <v>49154</v>
      </c>
      <c r="F5519" s="35"/>
      <c r="G5519" s="36"/>
      <c r="H5519" s="36"/>
      <c r="I5519" s="36"/>
    </row>
    <row r="5520" spans="5:9">
      <c r="E5520" s="35">
        <v>49155</v>
      </c>
      <c r="F5520" s="35"/>
      <c r="G5520" s="36"/>
      <c r="H5520" s="36"/>
      <c r="I5520" s="36"/>
    </row>
    <row r="5521" spans="5:9">
      <c r="E5521" s="35">
        <v>49156</v>
      </c>
      <c r="F5521" s="35"/>
      <c r="G5521" s="36"/>
      <c r="H5521" s="36"/>
      <c r="I5521" s="36"/>
    </row>
    <row r="5522" spans="5:9">
      <c r="E5522" s="35">
        <v>49157</v>
      </c>
      <c r="F5522" s="35"/>
      <c r="G5522" s="36"/>
      <c r="H5522" s="36"/>
      <c r="I5522" s="36"/>
    </row>
    <row r="5523" spans="5:9">
      <c r="E5523" s="35">
        <v>49158</v>
      </c>
      <c r="F5523" s="35"/>
      <c r="G5523" s="36"/>
      <c r="H5523" s="36"/>
      <c r="I5523" s="36"/>
    </row>
    <row r="5524" spans="5:9">
      <c r="E5524" s="35">
        <v>49159</v>
      </c>
      <c r="F5524" s="35"/>
      <c r="G5524" s="36"/>
      <c r="H5524" s="36"/>
      <c r="I5524" s="36"/>
    </row>
    <row r="5525" spans="5:9">
      <c r="E5525" s="35">
        <v>49160</v>
      </c>
      <c r="F5525" s="35"/>
      <c r="G5525" s="36"/>
      <c r="H5525" s="36"/>
      <c r="I5525" s="36"/>
    </row>
    <row r="5526" spans="5:9">
      <c r="E5526" s="35">
        <v>49161</v>
      </c>
      <c r="F5526" s="35"/>
      <c r="G5526" s="36"/>
      <c r="H5526" s="36"/>
      <c r="I5526" s="36"/>
    </row>
    <row r="5527" spans="5:9">
      <c r="E5527" s="35">
        <v>49162</v>
      </c>
      <c r="F5527" s="35"/>
      <c r="G5527" s="36"/>
      <c r="H5527" s="36"/>
      <c r="I5527" s="36"/>
    </row>
    <row r="5528" spans="5:9">
      <c r="E5528" s="35">
        <v>49163</v>
      </c>
      <c r="F5528" s="35"/>
      <c r="G5528" s="36"/>
      <c r="H5528" s="36"/>
      <c r="I5528" s="36"/>
    </row>
    <row r="5529" spans="5:9">
      <c r="E5529" s="35">
        <v>49164</v>
      </c>
      <c r="F5529" s="35"/>
      <c r="G5529" s="36"/>
      <c r="H5529" s="36"/>
      <c r="I5529" s="36"/>
    </row>
    <row r="5530" spans="5:9">
      <c r="E5530" s="35">
        <v>49165</v>
      </c>
      <c r="F5530" s="35"/>
      <c r="G5530" s="36"/>
      <c r="H5530" s="36"/>
      <c r="I5530" s="36"/>
    </row>
    <row r="5531" spans="5:9">
      <c r="E5531" s="35">
        <v>49166</v>
      </c>
      <c r="F5531" s="35"/>
      <c r="G5531" s="36"/>
      <c r="H5531" s="36"/>
      <c r="I5531" s="36"/>
    </row>
    <row r="5532" spans="5:9">
      <c r="E5532" s="35">
        <v>49167</v>
      </c>
      <c r="F5532" s="35"/>
      <c r="G5532" s="36"/>
      <c r="H5532" s="36"/>
      <c r="I5532" s="36"/>
    </row>
    <row r="5533" spans="5:9">
      <c r="E5533" s="35">
        <v>49168</v>
      </c>
      <c r="F5533" s="35"/>
      <c r="G5533" s="36"/>
      <c r="H5533" s="36"/>
      <c r="I5533" s="36"/>
    </row>
    <row r="5534" spans="5:9">
      <c r="E5534" s="35">
        <v>49169</v>
      </c>
      <c r="F5534" s="35"/>
      <c r="G5534" s="36"/>
      <c r="H5534" s="36"/>
      <c r="I5534" s="36"/>
    </row>
    <row r="5535" spans="5:9">
      <c r="E5535" s="35">
        <v>49170</v>
      </c>
      <c r="F5535" s="35"/>
      <c r="G5535" s="36"/>
      <c r="H5535" s="36"/>
      <c r="I5535" s="36"/>
    </row>
    <row r="5536" spans="5:9">
      <c r="E5536" s="35">
        <v>49171</v>
      </c>
      <c r="F5536" s="35"/>
      <c r="G5536" s="36"/>
      <c r="H5536" s="36"/>
      <c r="I5536" s="36"/>
    </row>
    <row r="5537" spans="5:9">
      <c r="E5537" s="35">
        <v>49172</v>
      </c>
      <c r="F5537" s="35"/>
      <c r="G5537" s="36"/>
      <c r="H5537" s="36"/>
      <c r="I5537" s="36"/>
    </row>
    <row r="5538" spans="5:9">
      <c r="E5538" s="35">
        <v>49173</v>
      </c>
      <c r="F5538" s="35"/>
      <c r="G5538" s="36"/>
      <c r="H5538" s="36"/>
      <c r="I5538" s="36"/>
    </row>
    <row r="5539" spans="5:9">
      <c r="E5539" s="35">
        <v>49174</v>
      </c>
      <c r="F5539" s="35"/>
      <c r="G5539" s="36"/>
      <c r="H5539" s="36"/>
      <c r="I5539" s="36"/>
    </row>
    <row r="5540" spans="5:9">
      <c r="E5540" s="35">
        <v>49175</v>
      </c>
      <c r="F5540" s="35"/>
      <c r="G5540" s="36"/>
      <c r="H5540" s="36"/>
      <c r="I5540" s="36"/>
    </row>
    <row r="5541" spans="5:9">
      <c r="E5541" s="35">
        <v>49176</v>
      </c>
      <c r="F5541" s="35"/>
      <c r="G5541" s="36"/>
      <c r="H5541" s="36"/>
      <c r="I5541" s="36"/>
    </row>
    <row r="5542" spans="5:9">
      <c r="E5542" s="35">
        <v>49177</v>
      </c>
      <c r="F5542" s="35"/>
      <c r="G5542" s="36"/>
      <c r="H5542" s="36"/>
      <c r="I5542" s="36"/>
    </row>
    <row r="5543" spans="5:9">
      <c r="E5543" s="35">
        <v>49178</v>
      </c>
      <c r="F5543" s="35"/>
      <c r="G5543" s="36"/>
      <c r="H5543" s="36"/>
      <c r="I5543" s="36"/>
    </row>
    <row r="5544" spans="5:9">
      <c r="E5544" s="35">
        <v>49179</v>
      </c>
      <c r="F5544" s="35"/>
      <c r="G5544" s="36"/>
      <c r="H5544" s="36"/>
      <c r="I5544" s="36"/>
    </row>
    <row r="5545" spans="5:9">
      <c r="E5545" s="35">
        <v>49180</v>
      </c>
      <c r="F5545" s="35"/>
      <c r="G5545" s="36"/>
      <c r="H5545" s="36"/>
      <c r="I5545" s="36"/>
    </row>
    <row r="5546" spans="5:9">
      <c r="E5546" s="35">
        <v>49181</v>
      </c>
      <c r="F5546" s="35"/>
      <c r="G5546" s="36"/>
      <c r="H5546" s="36"/>
      <c r="I5546" s="36"/>
    </row>
    <row r="5547" spans="5:9">
      <c r="E5547" s="35">
        <v>49182</v>
      </c>
      <c r="F5547" s="35"/>
      <c r="G5547" s="36"/>
      <c r="H5547" s="36"/>
      <c r="I5547" s="36"/>
    </row>
    <row r="5548" spans="5:9">
      <c r="E5548" s="35">
        <v>49183</v>
      </c>
      <c r="F5548" s="35"/>
      <c r="G5548" s="36"/>
      <c r="H5548" s="36"/>
      <c r="I5548" s="36"/>
    </row>
    <row r="5549" spans="5:9">
      <c r="E5549" s="35">
        <v>49184</v>
      </c>
      <c r="F5549" s="35"/>
      <c r="G5549" s="36"/>
      <c r="H5549" s="36"/>
      <c r="I5549" s="36"/>
    </row>
    <row r="5550" spans="5:9">
      <c r="E5550" s="35">
        <v>49185</v>
      </c>
      <c r="F5550" s="35"/>
      <c r="G5550" s="36"/>
      <c r="H5550" s="36"/>
      <c r="I5550" s="36"/>
    </row>
    <row r="5551" spans="5:9">
      <c r="E5551" s="35">
        <v>49186</v>
      </c>
      <c r="F5551" s="35"/>
      <c r="G5551" s="36"/>
      <c r="H5551" s="36"/>
      <c r="I5551" s="36"/>
    </row>
    <row r="5552" spans="5:9">
      <c r="E5552" s="35">
        <v>49187</v>
      </c>
      <c r="F5552" s="35"/>
      <c r="G5552" s="36"/>
      <c r="H5552" s="36"/>
      <c r="I5552" s="36"/>
    </row>
    <row r="5553" spans="5:9">
      <c r="E5553" s="35">
        <v>49188</v>
      </c>
      <c r="F5553" s="35"/>
      <c r="G5553" s="36"/>
      <c r="H5553" s="36"/>
      <c r="I5553" s="36"/>
    </row>
    <row r="5554" spans="5:9">
      <c r="E5554" s="35">
        <v>49189</v>
      </c>
      <c r="F5554" s="35"/>
      <c r="G5554" s="36"/>
      <c r="H5554" s="36"/>
      <c r="I5554" s="36"/>
    </row>
    <row r="5555" spans="5:9">
      <c r="E5555" s="35">
        <v>49190</v>
      </c>
      <c r="F5555" s="35"/>
      <c r="G5555" s="36"/>
      <c r="H5555" s="36"/>
      <c r="I5555" s="36"/>
    </row>
    <row r="5556" spans="5:9">
      <c r="E5556" s="35">
        <v>49191</v>
      </c>
      <c r="F5556" s="35"/>
      <c r="G5556" s="36"/>
      <c r="H5556" s="36"/>
      <c r="I5556" s="36"/>
    </row>
    <row r="5557" spans="5:9">
      <c r="E5557" s="35">
        <v>49192</v>
      </c>
      <c r="F5557" s="35"/>
      <c r="G5557" s="36"/>
      <c r="H5557" s="36"/>
      <c r="I5557" s="36"/>
    </row>
    <row r="5558" spans="5:9">
      <c r="E5558" s="35">
        <v>49193</v>
      </c>
      <c r="F5558" s="35"/>
      <c r="G5558" s="36"/>
      <c r="H5558" s="36"/>
      <c r="I5558" s="36"/>
    </row>
    <row r="5559" spans="5:9">
      <c r="E5559" s="35">
        <v>49194</v>
      </c>
      <c r="F5559" s="35"/>
      <c r="G5559" s="36"/>
      <c r="H5559" s="36"/>
      <c r="I5559" s="36"/>
    </row>
    <row r="5560" spans="5:9">
      <c r="E5560" s="35">
        <v>49195</v>
      </c>
      <c r="F5560" s="35"/>
      <c r="G5560" s="36"/>
      <c r="H5560" s="36"/>
      <c r="I5560" s="36"/>
    </row>
    <row r="5561" spans="5:9">
      <c r="E5561" s="35">
        <v>49196</v>
      </c>
      <c r="F5561" s="35"/>
      <c r="G5561" s="36"/>
      <c r="H5561" s="36"/>
      <c r="I5561" s="36"/>
    </row>
    <row r="5562" spans="5:9">
      <c r="E5562" s="35">
        <v>49197</v>
      </c>
      <c r="F5562" s="35"/>
      <c r="G5562" s="36"/>
      <c r="H5562" s="36"/>
      <c r="I5562" s="36"/>
    </row>
    <row r="5563" spans="5:9">
      <c r="E5563" s="35">
        <v>49198</v>
      </c>
      <c r="F5563" s="35"/>
      <c r="G5563" s="36"/>
      <c r="H5563" s="36"/>
      <c r="I5563" s="36"/>
    </row>
    <row r="5564" spans="5:9">
      <c r="E5564" s="35">
        <v>49199</v>
      </c>
      <c r="F5564" s="35"/>
      <c r="G5564" s="36"/>
      <c r="H5564" s="36"/>
      <c r="I5564" s="36"/>
    </row>
    <row r="5565" spans="5:9">
      <c r="E5565" s="35">
        <v>49200</v>
      </c>
      <c r="F5565" s="35"/>
      <c r="G5565" s="36"/>
      <c r="H5565" s="36"/>
      <c r="I5565" s="36"/>
    </row>
    <row r="5566" spans="5:9">
      <c r="E5566" s="35">
        <v>49201</v>
      </c>
      <c r="F5566" s="35"/>
      <c r="G5566" s="36"/>
      <c r="H5566" s="36"/>
      <c r="I5566" s="36"/>
    </row>
    <row r="5567" spans="5:9">
      <c r="E5567" s="35">
        <v>49202</v>
      </c>
      <c r="F5567" s="35"/>
      <c r="G5567" s="36"/>
      <c r="H5567" s="36"/>
      <c r="I5567" s="36"/>
    </row>
    <row r="5568" spans="5:9">
      <c r="E5568" s="35">
        <v>49203</v>
      </c>
      <c r="F5568" s="35"/>
      <c r="G5568" s="36"/>
      <c r="H5568" s="36"/>
      <c r="I5568" s="36"/>
    </row>
    <row r="5569" spans="5:9">
      <c r="E5569" s="35">
        <v>49204</v>
      </c>
      <c r="F5569" s="35"/>
      <c r="G5569" s="36"/>
      <c r="H5569" s="36"/>
      <c r="I5569" s="36"/>
    </row>
    <row r="5570" spans="5:9">
      <c r="E5570" s="35">
        <v>49205</v>
      </c>
      <c r="F5570" s="35"/>
      <c r="G5570" s="36"/>
      <c r="H5570" s="36"/>
      <c r="I5570" s="36"/>
    </row>
    <row r="5571" spans="5:9">
      <c r="E5571" s="35">
        <v>49206</v>
      </c>
      <c r="F5571" s="35"/>
      <c r="G5571" s="36"/>
      <c r="H5571" s="36"/>
      <c r="I5571" s="36"/>
    </row>
    <row r="5572" spans="5:9">
      <c r="E5572" s="35">
        <v>49207</v>
      </c>
      <c r="F5572" s="35"/>
      <c r="G5572" s="36"/>
      <c r="H5572" s="36"/>
      <c r="I5572" s="36"/>
    </row>
    <row r="5573" spans="5:9">
      <c r="E5573" s="35">
        <v>49208</v>
      </c>
      <c r="F5573" s="35"/>
      <c r="G5573" s="36"/>
      <c r="H5573" s="36"/>
      <c r="I5573" s="36"/>
    </row>
    <row r="5574" spans="5:9">
      <c r="E5574" s="35">
        <v>49209</v>
      </c>
      <c r="F5574" s="35"/>
      <c r="G5574" s="36"/>
      <c r="H5574" s="36"/>
      <c r="I5574" s="36"/>
    </row>
    <row r="5575" spans="5:9">
      <c r="E5575" s="35">
        <v>49210</v>
      </c>
      <c r="F5575" s="35"/>
      <c r="G5575" s="36"/>
      <c r="H5575" s="36"/>
      <c r="I5575" s="36"/>
    </row>
    <row r="5576" spans="5:9">
      <c r="E5576" s="35">
        <v>49211</v>
      </c>
      <c r="F5576" s="35"/>
      <c r="G5576" s="36"/>
      <c r="H5576" s="36"/>
      <c r="I5576" s="36"/>
    </row>
    <row r="5577" spans="5:9">
      <c r="E5577" s="35">
        <v>49212</v>
      </c>
      <c r="F5577" s="35"/>
      <c r="G5577" s="36"/>
      <c r="H5577" s="36"/>
      <c r="I5577" s="36"/>
    </row>
    <row r="5578" spans="5:9">
      <c r="E5578" s="35">
        <v>49213</v>
      </c>
      <c r="F5578" s="35"/>
      <c r="G5578" s="36"/>
      <c r="H5578" s="36"/>
      <c r="I5578" s="36"/>
    </row>
    <row r="5579" spans="5:9">
      <c r="E5579" s="35">
        <v>49214</v>
      </c>
      <c r="F5579" s="35"/>
      <c r="G5579" s="36"/>
      <c r="H5579" s="36"/>
      <c r="I5579" s="36"/>
    </row>
    <row r="5580" spans="5:9">
      <c r="E5580" s="35">
        <v>49215</v>
      </c>
      <c r="F5580" s="35"/>
      <c r="G5580" s="36"/>
      <c r="H5580" s="36"/>
      <c r="I5580" s="36"/>
    </row>
    <row r="5581" spans="5:9">
      <c r="E5581" s="35">
        <v>49216</v>
      </c>
      <c r="F5581" s="35"/>
      <c r="G5581" s="36"/>
      <c r="H5581" s="36"/>
      <c r="I5581" s="36"/>
    </row>
    <row r="5582" spans="5:9">
      <c r="E5582" s="35">
        <v>49217</v>
      </c>
      <c r="F5582" s="35"/>
      <c r="G5582" s="36"/>
      <c r="H5582" s="36"/>
      <c r="I5582" s="36"/>
    </row>
    <row r="5583" spans="5:9">
      <c r="E5583" s="35">
        <v>49218</v>
      </c>
      <c r="F5583" s="35"/>
      <c r="G5583" s="36"/>
      <c r="H5583" s="36"/>
      <c r="I5583" s="36"/>
    </row>
    <row r="5584" spans="5:9">
      <c r="E5584" s="35">
        <v>49219</v>
      </c>
      <c r="F5584" s="35"/>
      <c r="G5584" s="36"/>
      <c r="H5584" s="36"/>
      <c r="I5584" s="36"/>
    </row>
    <row r="5585" spans="5:9">
      <c r="E5585" s="35">
        <v>49220</v>
      </c>
      <c r="F5585" s="35"/>
      <c r="G5585" s="36"/>
      <c r="H5585" s="36"/>
      <c r="I5585" s="36"/>
    </row>
    <row r="5586" spans="5:9">
      <c r="E5586" s="35">
        <v>49221</v>
      </c>
      <c r="F5586" s="35"/>
      <c r="G5586" s="36"/>
      <c r="H5586" s="36"/>
      <c r="I5586" s="36"/>
    </row>
    <row r="5587" spans="5:9">
      <c r="E5587" s="35">
        <v>49222</v>
      </c>
      <c r="F5587" s="35"/>
      <c r="G5587" s="36"/>
      <c r="H5587" s="36"/>
      <c r="I5587" s="36"/>
    </row>
    <row r="5588" spans="5:9">
      <c r="E5588" s="35">
        <v>49223</v>
      </c>
      <c r="F5588" s="35"/>
      <c r="G5588" s="36"/>
      <c r="H5588" s="36"/>
      <c r="I5588" s="36"/>
    </row>
    <row r="5589" spans="5:9">
      <c r="E5589" s="35">
        <v>49224</v>
      </c>
      <c r="F5589" s="35"/>
      <c r="G5589" s="36"/>
      <c r="H5589" s="36"/>
      <c r="I5589" s="36"/>
    </row>
    <row r="5590" spans="5:9">
      <c r="E5590" s="35">
        <v>49225</v>
      </c>
      <c r="F5590" s="35"/>
      <c r="G5590" s="36"/>
      <c r="H5590" s="36"/>
      <c r="I5590" s="36"/>
    </row>
    <row r="5591" spans="5:9">
      <c r="E5591" s="35">
        <v>49226</v>
      </c>
      <c r="F5591" s="35"/>
      <c r="G5591" s="36"/>
      <c r="H5591" s="36"/>
      <c r="I5591" s="36"/>
    </row>
    <row r="5592" spans="5:9">
      <c r="E5592" s="35">
        <v>49227</v>
      </c>
      <c r="F5592" s="35"/>
      <c r="G5592" s="36"/>
      <c r="H5592" s="36"/>
      <c r="I5592" s="36"/>
    </row>
    <row r="5593" spans="5:9">
      <c r="E5593" s="35">
        <v>49228</v>
      </c>
      <c r="F5593" s="35"/>
      <c r="G5593" s="36"/>
      <c r="H5593" s="36"/>
      <c r="I5593" s="36"/>
    </row>
    <row r="5594" spans="5:9">
      <c r="E5594" s="35">
        <v>49229</v>
      </c>
      <c r="F5594" s="35"/>
      <c r="G5594" s="36"/>
      <c r="H5594" s="36"/>
      <c r="I5594" s="36"/>
    </row>
    <row r="5595" spans="5:9">
      <c r="E5595" s="35">
        <v>49230</v>
      </c>
      <c r="F5595" s="35"/>
      <c r="G5595" s="36"/>
      <c r="H5595" s="36"/>
      <c r="I5595" s="36"/>
    </row>
    <row r="5596" spans="5:9">
      <c r="E5596" s="35">
        <v>49231</v>
      </c>
      <c r="F5596" s="35"/>
      <c r="G5596" s="36"/>
      <c r="H5596" s="36"/>
      <c r="I5596" s="36"/>
    </row>
    <row r="5597" spans="5:9">
      <c r="E5597" s="35">
        <v>49232</v>
      </c>
      <c r="F5597" s="35"/>
      <c r="G5597" s="36"/>
      <c r="H5597" s="36"/>
      <c r="I5597" s="36"/>
    </row>
    <row r="5598" spans="5:9">
      <c r="E5598" s="35">
        <v>49233</v>
      </c>
      <c r="F5598" s="35"/>
      <c r="G5598" s="36"/>
      <c r="H5598" s="36"/>
      <c r="I5598" s="36"/>
    </row>
    <row r="5599" spans="5:9">
      <c r="E5599" s="35">
        <v>49234</v>
      </c>
      <c r="F5599" s="35"/>
      <c r="G5599" s="36"/>
      <c r="H5599" s="36"/>
      <c r="I5599" s="36"/>
    </row>
    <row r="5600" spans="5:9">
      <c r="E5600" s="35">
        <v>49235</v>
      </c>
      <c r="F5600" s="35"/>
      <c r="G5600" s="36"/>
      <c r="H5600" s="36"/>
      <c r="I5600" s="36"/>
    </row>
    <row r="5601" spans="5:9">
      <c r="E5601" s="35">
        <v>49236</v>
      </c>
      <c r="F5601" s="35"/>
      <c r="G5601" s="36"/>
      <c r="H5601" s="36"/>
      <c r="I5601" s="36"/>
    </row>
    <row r="5602" spans="5:9">
      <c r="E5602" s="35">
        <v>49237</v>
      </c>
      <c r="F5602" s="35"/>
      <c r="G5602" s="36"/>
      <c r="H5602" s="36"/>
      <c r="I5602" s="36"/>
    </row>
    <row r="5603" spans="5:9">
      <c r="E5603" s="35">
        <v>49238</v>
      </c>
      <c r="F5603" s="35"/>
      <c r="G5603" s="36"/>
      <c r="H5603" s="36"/>
      <c r="I5603" s="36"/>
    </row>
    <row r="5604" spans="5:9">
      <c r="E5604" s="35">
        <v>49239</v>
      </c>
      <c r="F5604" s="35"/>
      <c r="G5604" s="36"/>
      <c r="H5604" s="36"/>
      <c r="I5604" s="36"/>
    </row>
    <row r="5605" spans="5:9">
      <c r="E5605" s="35">
        <v>49240</v>
      </c>
      <c r="F5605" s="35"/>
      <c r="G5605" s="36"/>
      <c r="H5605" s="36"/>
      <c r="I5605" s="36"/>
    </row>
    <row r="5606" spans="5:9">
      <c r="E5606" s="35">
        <v>49241</v>
      </c>
      <c r="F5606" s="35"/>
      <c r="G5606" s="36"/>
      <c r="H5606" s="36"/>
      <c r="I5606" s="36"/>
    </row>
    <row r="5607" spans="5:9">
      <c r="E5607" s="35">
        <v>49242</v>
      </c>
      <c r="F5607" s="35"/>
      <c r="G5607" s="36"/>
      <c r="H5607" s="36"/>
      <c r="I5607" s="36"/>
    </row>
    <row r="5608" spans="5:9">
      <c r="E5608" s="35">
        <v>49243</v>
      </c>
      <c r="F5608" s="35"/>
      <c r="G5608" s="36"/>
      <c r="H5608" s="36"/>
      <c r="I5608" s="36"/>
    </row>
    <row r="5609" spans="5:9">
      <c r="E5609" s="35">
        <v>49244</v>
      </c>
      <c r="F5609" s="35"/>
      <c r="G5609" s="36"/>
      <c r="H5609" s="36"/>
      <c r="I5609" s="36"/>
    </row>
    <row r="5610" spans="5:9">
      <c r="E5610" s="35">
        <v>49245</v>
      </c>
      <c r="F5610" s="35"/>
      <c r="G5610" s="36"/>
      <c r="H5610" s="36"/>
      <c r="I5610" s="36"/>
    </row>
    <row r="5611" spans="5:9">
      <c r="E5611" s="35">
        <v>49246</v>
      </c>
      <c r="F5611" s="35"/>
      <c r="G5611" s="36"/>
      <c r="H5611" s="36"/>
      <c r="I5611" s="36"/>
    </row>
    <row r="5612" spans="5:9">
      <c r="E5612" s="35">
        <v>49247</v>
      </c>
      <c r="F5612" s="35"/>
      <c r="G5612" s="36"/>
      <c r="H5612" s="36"/>
      <c r="I5612" s="36"/>
    </row>
    <row r="5613" spans="5:9">
      <c r="E5613" s="35">
        <v>49248</v>
      </c>
      <c r="F5613" s="35"/>
      <c r="G5613" s="36"/>
      <c r="H5613" s="36"/>
      <c r="I5613" s="36"/>
    </row>
    <row r="5614" spans="5:9">
      <c r="E5614" s="35">
        <v>49249</v>
      </c>
      <c r="F5614" s="35"/>
      <c r="G5614" s="36"/>
      <c r="H5614" s="36"/>
      <c r="I5614" s="36"/>
    </row>
    <row r="5615" spans="5:9">
      <c r="E5615" s="35">
        <v>49250</v>
      </c>
      <c r="F5615" s="35"/>
      <c r="G5615" s="36"/>
      <c r="H5615" s="36"/>
      <c r="I5615" s="36"/>
    </row>
    <row r="5616" spans="5:9">
      <c r="E5616" s="35">
        <v>49251</v>
      </c>
      <c r="F5616" s="35"/>
      <c r="G5616" s="36"/>
      <c r="H5616" s="36"/>
      <c r="I5616" s="36"/>
    </row>
    <row r="5617" spans="5:9">
      <c r="E5617" s="35">
        <v>49252</v>
      </c>
      <c r="F5617" s="35"/>
      <c r="G5617" s="36"/>
      <c r="H5617" s="36"/>
      <c r="I5617" s="36"/>
    </row>
    <row r="5618" spans="5:9">
      <c r="E5618" s="35">
        <v>49253</v>
      </c>
      <c r="F5618" s="35"/>
      <c r="G5618" s="36"/>
      <c r="H5618" s="36"/>
      <c r="I5618" s="36"/>
    </row>
    <row r="5619" spans="5:9">
      <c r="E5619" s="35">
        <v>49254</v>
      </c>
      <c r="F5619" s="35"/>
      <c r="G5619" s="36"/>
      <c r="H5619" s="36"/>
      <c r="I5619" s="36"/>
    </row>
    <row r="5620" spans="5:9">
      <c r="E5620" s="35">
        <v>49255</v>
      </c>
      <c r="F5620" s="35"/>
      <c r="G5620" s="36"/>
      <c r="H5620" s="36"/>
      <c r="I5620" s="36"/>
    </row>
    <row r="5621" spans="5:9">
      <c r="E5621" s="35">
        <v>49256</v>
      </c>
      <c r="F5621" s="35"/>
      <c r="G5621" s="36"/>
      <c r="H5621" s="36"/>
      <c r="I5621" s="36"/>
    </row>
    <row r="5622" spans="5:9">
      <c r="E5622" s="35">
        <v>49257</v>
      </c>
      <c r="F5622" s="35"/>
      <c r="G5622" s="36"/>
      <c r="H5622" s="36"/>
      <c r="I5622" s="36"/>
    </row>
    <row r="5623" spans="5:9">
      <c r="E5623" s="35">
        <v>49258</v>
      </c>
      <c r="F5623" s="35"/>
      <c r="G5623" s="36"/>
      <c r="H5623" s="36"/>
      <c r="I5623" s="36"/>
    </row>
    <row r="5624" spans="5:9">
      <c r="E5624" s="35">
        <v>49259</v>
      </c>
      <c r="F5624" s="35"/>
      <c r="G5624" s="36"/>
      <c r="H5624" s="36"/>
      <c r="I5624" s="36"/>
    </row>
    <row r="5625" spans="5:9">
      <c r="E5625" s="35">
        <v>49260</v>
      </c>
      <c r="F5625" s="35"/>
      <c r="G5625" s="36"/>
      <c r="H5625" s="36"/>
      <c r="I5625" s="36"/>
    </row>
    <row r="5626" spans="5:9">
      <c r="E5626" s="35">
        <v>49261</v>
      </c>
      <c r="F5626" s="35"/>
      <c r="G5626" s="36"/>
      <c r="H5626" s="36"/>
      <c r="I5626" s="36"/>
    </row>
    <row r="5627" spans="5:9">
      <c r="E5627" s="35">
        <v>49262</v>
      </c>
      <c r="F5627" s="35"/>
      <c r="G5627" s="36"/>
      <c r="H5627" s="36"/>
      <c r="I5627" s="36"/>
    </row>
    <row r="5628" spans="5:9">
      <c r="E5628" s="35">
        <v>49263</v>
      </c>
      <c r="F5628" s="35"/>
      <c r="G5628" s="36"/>
      <c r="H5628" s="36"/>
      <c r="I5628" s="36"/>
    </row>
    <row r="5629" spans="5:9">
      <c r="E5629" s="35">
        <v>49264</v>
      </c>
      <c r="F5629" s="35"/>
      <c r="G5629" s="36"/>
      <c r="H5629" s="36"/>
      <c r="I5629" s="36"/>
    </row>
    <row r="5630" spans="5:9">
      <c r="E5630" s="35">
        <v>49265</v>
      </c>
      <c r="F5630" s="35"/>
      <c r="G5630" s="36"/>
      <c r="H5630" s="36"/>
      <c r="I5630" s="36"/>
    </row>
    <row r="5631" spans="5:9">
      <c r="E5631" s="35">
        <v>49266</v>
      </c>
      <c r="F5631" s="35"/>
      <c r="G5631" s="36"/>
      <c r="H5631" s="36"/>
      <c r="I5631" s="36"/>
    </row>
    <row r="5632" spans="5:9">
      <c r="E5632" s="35">
        <v>49267</v>
      </c>
      <c r="F5632" s="35"/>
      <c r="G5632" s="36"/>
      <c r="H5632" s="36"/>
      <c r="I5632" s="36"/>
    </row>
    <row r="5633" spans="5:9">
      <c r="E5633" s="35">
        <v>49268</v>
      </c>
      <c r="F5633" s="35"/>
      <c r="G5633" s="36"/>
      <c r="H5633" s="36"/>
      <c r="I5633" s="36"/>
    </row>
    <row r="5634" spans="5:9">
      <c r="E5634" s="35">
        <v>49269</v>
      </c>
      <c r="F5634" s="35"/>
      <c r="G5634" s="36"/>
      <c r="H5634" s="36"/>
      <c r="I5634" s="36"/>
    </row>
    <row r="5635" spans="5:9">
      <c r="E5635" s="35">
        <v>49270</v>
      </c>
      <c r="F5635" s="35"/>
      <c r="G5635" s="36"/>
      <c r="H5635" s="36"/>
      <c r="I5635" s="36"/>
    </row>
    <row r="5636" spans="5:9">
      <c r="E5636" s="35">
        <v>49271</v>
      </c>
      <c r="F5636" s="35"/>
      <c r="G5636" s="36"/>
      <c r="H5636" s="36"/>
      <c r="I5636" s="36"/>
    </row>
    <row r="5637" spans="5:9">
      <c r="E5637" s="35">
        <v>49272</v>
      </c>
      <c r="F5637" s="35"/>
      <c r="G5637" s="36"/>
      <c r="H5637" s="36"/>
      <c r="I5637" s="36"/>
    </row>
    <row r="5638" spans="5:9">
      <c r="E5638" s="35">
        <v>49273</v>
      </c>
      <c r="F5638" s="35"/>
      <c r="G5638" s="36"/>
      <c r="H5638" s="36"/>
      <c r="I5638" s="36"/>
    </row>
    <row r="5639" spans="5:9">
      <c r="E5639" s="35">
        <v>49274</v>
      </c>
      <c r="F5639" s="35"/>
      <c r="G5639" s="36"/>
      <c r="H5639" s="36"/>
      <c r="I5639" s="36"/>
    </row>
    <row r="5640" spans="5:9">
      <c r="E5640" s="35">
        <v>49275</v>
      </c>
      <c r="F5640" s="35"/>
      <c r="G5640" s="36"/>
      <c r="H5640" s="36"/>
      <c r="I5640" s="36"/>
    </row>
    <row r="5641" spans="5:9">
      <c r="E5641" s="35">
        <v>49276</v>
      </c>
      <c r="F5641" s="35"/>
      <c r="G5641" s="36"/>
      <c r="H5641" s="36"/>
      <c r="I5641" s="36"/>
    </row>
    <row r="5642" spans="5:9">
      <c r="E5642" s="35">
        <v>49277</v>
      </c>
      <c r="F5642" s="35"/>
      <c r="G5642" s="36"/>
      <c r="H5642" s="36"/>
      <c r="I5642" s="36"/>
    </row>
    <row r="5643" spans="5:9">
      <c r="E5643" s="35">
        <v>49278</v>
      </c>
      <c r="F5643" s="35"/>
      <c r="G5643" s="36"/>
      <c r="H5643" s="36"/>
      <c r="I5643" s="36"/>
    </row>
    <row r="5644" spans="5:9">
      <c r="E5644" s="35">
        <v>49279</v>
      </c>
      <c r="F5644" s="35"/>
      <c r="G5644" s="36"/>
      <c r="H5644" s="36"/>
      <c r="I5644" s="36"/>
    </row>
    <row r="5645" spans="5:9">
      <c r="E5645" s="35">
        <v>49280</v>
      </c>
      <c r="F5645" s="35"/>
      <c r="G5645" s="36"/>
      <c r="H5645" s="36"/>
      <c r="I5645" s="36"/>
    </row>
    <row r="5646" spans="5:9">
      <c r="E5646" s="35">
        <v>49281</v>
      </c>
      <c r="F5646" s="35"/>
      <c r="G5646" s="36"/>
      <c r="H5646" s="36"/>
      <c r="I5646" s="36"/>
    </row>
    <row r="5647" spans="5:9">
      <c r="E5647" s="35">
        <v>49282</v>
      </c>
      <c r="F5647" s="35"/>
      <c r="G5647" s="36"/>
      <c r="H5647" s="36"/>
      <c r="I5647" s="36"/>
    </row>
    <row r="5648" spans="5:9">
      <c r="E5648" s="35">
        <v>49283</v>
      </c>
      <c r="F5648" s="35"/>
      <c r="G5648" s="36"/>
      <c r="H5648" s="36"/>
      <c r="I5648" s="36"/>
    </row>
    <row r="5649" spans="5:9">
      <c r="E5649" s="35">
        <v>49284</v>
      </c>
      <c r="F5649" s="35"/>
      <c r="G5649" s="36"/>
      <c r="H5649" s="36"/>
      <c r="I5649" s="36"/>
    </row>
    <row r="5650" spans="5:9">
      <c r="E5650" s="35">
        <v>49285</v>
      </c>
      <c r="F5650" s="35"/>
      <c r="G5650" s="36"/>
      <c r="H5650" s="36"/>
      <c r="I5650" s="36"/>
    </row>
    <row r="5651" spans="5:9">
      <c r="E5651" s="35">
        <v>49286</v>
      </c>
      <c r="F5651" s="35"/>
      <c r="G5651" s="36"/>
      <c r="H5651" s="36"/>
      <c r="I5651" s="36"/>
    </row>
    <row r="5652" spans="5:9">
      <c r="E5652" s="35">
        <v>49287</v>
      </c>
      <c r="F5652" s="35"/>
      <c r="G5652" s="36"/>
      <c r="H5652" s="36"/>
      <c r="I5652" s="36"/>
    </row>
    <row r="5653" spans="5:9">
      <c r="E5653" s="35">
        <v>49288</v>
      </c>
      <c r="F5653" s="35"/>
      <c r="G5653" s="36"/>
      <c r="H5653" s="36"/>
      <c r="I5653" s="36"/>
    </row>
    <row r="5654" spans="5:9">
      <c r="E5654" s="35">
        <v>49289</v>
      </c>
      <c r="F5654" s="35"/>
      <c r="G5654" s="36"/>
      <c r="H5654" s="36"/>
      <c r="I5654" s="36"/>
    </row>
    <row r="5655" spans="5:9">
      <c r="E5655" s="35">
        <v>49290</v>
      </c>
      <c r="F5655" s="35"/>
      <c r="G5655" s="36"/>
      <c r="H5655" s="36"/>
      <c r="I5655" s="36"/>
    </row>
    <row r="5656" spans="5:9">
      <c r="E5656" s="35">
        <v>49291</v>
      </c>
      <c r="F5656" s="35"/>
      <c r="G5656" s="36"/>
      <c r="H5656" s="36"/>
      <c r="I5656" s="36"/>
    </row>
    <row r="5657" spans="5:9">
      <c r="E5657" s="35">
        <v>49292</v>
      </c>
      <c r="F5657" s="35"/>
      <c r="G5657" s="36"/>
      <c r="H5657" s="36"/>
      <c r="I5657" s="36"/>
    </row>
    <row r="5658" spans="5:9">
      <c r="E5658" s="35">
        <v>49293</v>
      </c>
      <c r="F5658" s="35"/>
      <c r="G5658" s="36"/>
      <c r="H5658" s="36"/>
      <c r="I5658" s="36"/>
    </row>
    <row r="5659" spans="5:9">
      <c r="E5659" s="35">
        <v>49294</v>
      </c>
      <c r="F5659" s="35"/>
      <c r="G5659" s="36"/>
      <c r="H5659" s="36"/>
      <c r="I5659" s="36"/>
    </row>
    <row r="5660" spans="5:9">
      <c r="E5660" s="35">
        <v>49295</v>
      </c>
      <c r="F5660" s="35"/>
      <c r="G5660" s="36"/>
      <c r="H5660" s="36"/>
      <c r="I5660" s="36"/>
    </row>
    <row r="5661" spans="5:9">
      <c r="E5661" s="35">
        <v>49296</v>
      </c>
      <c r="F5661" s="35"/>
      <c r="G5661" s="36"/>
      <c r="H5661" s="36"/>
      <c r="I5661" s="36"/>
    </row>
    <row r="5662" spans="5:9">
      <c r="E5662" s="35">
        <v>49297</v>
      </c>
      <c r="F5662" s="35"/>
      <c r="G5662" s="36"/>
      <c r="H5662" s="36"/>
      <c r="I5662" s="36"/>
    </row>
    <row r="5663" spans="5:9">
      <c r="E5663" s="35">
        <v>49298</v>
      </c>
      <c r="F5663" s="35"/>
      <c r="G5663" s="36"/>
      <c r="H5663" s="36"/>
      <c r="I5663" s="36"/>
    </row>
    <row r="5664" spans="5:9">
      <c r="E5664" s="35">
        <v>49299</v>
      </c>
      <c r="F5664" s="35"/>
      <c r="G5664" s="36"/>
      <c r="H5664" s="36"/>
      <c r="I5664" s="36"/>
    </row>
    <row r="5665" spans="5:9">
      <c r="E5665" s="35">
        <v>49300</v>
      </c>
      <c r="F5665" s="35"/>
      <c r="G5665" s="36"/>
      <c r="H5665" s="36"/>
      <c r="I5665" s="36"/>
    </row>
    <row r="5666" spans="5:9">
      <c r="E5666" s="35">
        <v>49301</v>
      </c>
      <c r="F5666" s="35"/>
      <c r="G5666" s="36"/>
      <c r="H5666" s="36"/>
      <c r="I5666" s="36"/>
    </row>
    <row r="5667" spans="5:9">
      <c r="E5667" s="35">
        <v>49302</v>
      </c>
      <c r="F5667" s="35"/>
      <c r="G5667" s="36"/>
      <c r="H5667" s="36"/>
      <c r="I5667" s="36"/>
    </row>
    <row r="5668" spans="5:9">
      <c r="E5668" s="35">
        <v>49303</v>
      </c>
      <c r="F5668" s="35"/>
      <c r="G5668" s="36"/>
      <c r="H5668" s="36"/>
      <c r="I5668" s="36"/>
    </row>
    <row r="5669" spans="5:9">
      <c r="E5669" s="35">
        <v>49304</v>
      </c>
      <c r="F5669" s="35"/>
      <c r="G5669" s="36"/>
      <c r="H5669" s="36"/>
      <c r="I5669" s="36"/>
    </row>
    <row r="5670" spans="5:9">
      <c r="E5670" s="35">
        <v>49305</v>
      </c>
      <c r="F5670" s="35"/>
      <c r="G5670" s="36"/>
      <c r="H5670" s="36"/>
      <c r="I5670" s="36"/>
    </row>
    <row r="5671" spans="5:9">
      <c r="E5671" s="35">
        <v>49306</v>
      </c>
      <c r="F5671" s="35"/>
      <c r="G5671" s="36"/>
      <c r="H5671" s="36"/>
      <c r="I5671" s="36"/>
    </row>
    <row r="5672" spans="5:9">
      <c r="E5672" s="35">
        <v>49307</v>
      </c>
      <c r="F5672" s="35"/>
      <c r="G5672" s="36"/>
      <c r="H5672" s="36"/>
      <c r="I5672" s="36"/>
    </row>
    <row r="5673" spans="5:9">
      <c r="E5673" s="35">
        <v>49308</v>
      </c>
      <c r="F5673" s="35"/>
      <c r="G5673" s="36"/>
      <c r="H5673" s="36"/>
      <c r="I5673" s="36"/>
    </row>
    <row r="5674" spans="5:9">
      <c r="E5674" s="35">
        <v>49309</v>
      </c>
      <c r="F5674" s="35"/>
      <c r="G5674" s="36"/>
      <c r="H5674" s="36"/>
      <c r="I5674" s="36"/>
    </row>
    <row r="5675" spans="5:9">
      <c r="E5675" s="35">
        <v>49310</v>
      </c>
      <c r="F5675" s="35"/>
      <c r="G5675" s="36"/>
      <c r="H5675" s="36"/>
      <c r="I5675" s="36"/>
    </row>
    <row r="5676" spans="5:9">
      <c r="E5676" s="35">
        <v>49311</v>
      </c>
      <c r="F5676" s="35"/>
      <c r="G5676" s="36"/>
      <c r="H5676" s="36"/>
      <c r="I5676" s="36"/>
    </row>
    <row r="5677" spans="5:9">
      <c r="E5677" s="35">
        <v>49312</v>
      </c>
      <c r="F5677" s="35"/>
      <c r="G5677" s="36"/>
      <c r="H5677" s="36"/>
      <c r="I5677" s="36"/>
    </row>
    <row r="5678" spans="5:9">
      <c r="E5678" s="35">
        <v>49313</v>
      </c>
      <c r="F5678" s="35"/>
      <c r="G5678" s="36"/>
      <c r="H5678" s="36"/>
      <c r="I5678" s="36"/>
    </row>
    <row r="5679" spans="5:9">
      <c r="E5679" s="35">
        <v>49314</v>
      </c>
      <c r="F5679" s="35"/>
      <c r="G5679" s="36"/>
      <c r="H5679" s="36"/>
      <c r="I5679" s="36"/>
    </row>
    <row r="5680" spans="5:9">
      <c r="E5680" s="35">
        <v>49315</v>
      </c>
      <c r="F5680" s="35"/>
      <c r="G5680" s="36"/>
      <c r="H5680" s="36"/>
      <c r="I5680" s="36"/>
    </row>
    <row r="5681" spans="5:9">
      <c r="E5681" s="35">
        <v>49316</v>
      </c>
      <c r="F5681" s="35"/>
      <c r="G5681" s="36"/>
      <c r="H5681" s="36"/>
      <c r="I5681" s="36"/>
    </row>
    <row r="5682" spans="5:9">
      <c r="E5682" s="35">
        <v>49317</v>
      </c>
      <c r="F5682" s="35"/>
      <c r="G5682" s="36"/>
      <c r="H5682" s="36"/>
      <c r="I5682" s="36"/>
    </row>
    <row r="5683" spans="5:9">
      <c r="E5683" s="35">
        <v>49318</v>
      </c>
      <c r="F5683" s="35"/>
      <c r="G5683" s="36"/>
      <c r="H5683" s="36"/>
      <c r="I5683" s="36"/>
    </row>
    <row r="5684" spans="5:9">
      <c r="E5684" s="35">
        <v>49319</v>
      </c>
      <c r="F5684" s="35"/>
      <c r="G5684" s="36"/>
      <c r="H5684" s="36"/>
      <c r="I5684" s="36"/>
    </row>
    <row r="5685" spans="5:9">
      <c r="E5685" s="35">
        <v>49320</v>
      </c>
      <c r="F5685" s="35"/>
      <c r="G5685" s="36"/>
      <c r="H5685" s="36"/>
      <c r="I5685" s="36"/>
    </row>
    <row r="5686" spans="5:9">
      <c r="E5686" s="35">
        <v>49321</v>
      </c>
      <c r="F5686" s="35"/>
      <c r="G5686" s="36"/>
      <c r="H5686" s="36"/>
      <c r="I5686" s="36"/>
    </row>
    <row r="5687" spans="5:9">
      <c r="E5687" s="35">
        <v>49322</v>
      </c>
      <c r="F5687" s="35"/>
      <c r="G5687" s="36"/>
      <c r="H5687" s="36"/>
      <c r="I5687" s="36"/>
    </row>
    <row r="5688" spans="5:9">
      <c r="E5688" s="35">
        <v>49323</v>
      </c>
      <c r="F5688" s="35"/>
      <c r="G5688" s="36"/>
      <c r="H5688" s="36"/>
      <c r="I5688" s="36"/>
    </row>
    <row r="5689" spans="5:9">
      <c r="E5689" s="35">
        <v>49324</v>
      </c>
      <c r="F5689" s="35"/>
      <c r="G5689" s="36"/>
      <c r="H5689" s="36"/>
      <c r="I5689" s="36"/>
    </row>
    <row r="5690" spans="5:9">
      <c r="E5690" s="35">
        <v>49325</v>
      </c>
      <c r="F5690" s="35"/>
      <c r="G5690" s="36"/>
      <c r="H5690" s="36"/>
      <c r="I5690" s="36"/>
    </row>
    <row r="5691" spans="5:9">
      <c r="E5691" s="35">
        <v>49326</v>
      </c>
      <c r="F5691" s="35"/>
      <c r="G5691" s="36"/>
      <c r="H5691" s="36"/>
      <c r="I5691" s="36"/>
    </row>
    <row r="5692" spans="5:9">
      <c r="E5692" s="35">
        <v>49327</v>
      </c>
      <c r="F5692" s="35"/>
      <c r="G5692" s="36"/>
      <c r="H5692" s="36"/>
      <c r="I5692" s="36"/>
    </row>
    <row r="5693" spans="5:9">
      <c r="E5693" s="35">
        <v>49328</v>
      </c>
      <c r="F5693" s="35"/>
      <c r="G5693" s="36"/>
      <c r="H5693" s="36"/>
      <c r="I5693" s="36"/>
    </row>
    <row r="5694" spans="5:9">
      <c r="E5694" s="35">
        <v>49329</v>
      </c>
      <c r="F5694" s="35"/>
      <c r="G5694" s="36"/>
      <c r="H5694" s="36"/>
      <c r="I5694" s="36"/>
    </row>
    <row r="5695" spans="5:9">
      <c r="E5695" s="35">
        <v>49330</v>
      </c>
      <c r="F5695" s="35"/>
      <c r="G5695" s="36"/>
      <c r="H5695" s="36"/>
      <c r="I5695" s="36"/>
    </row>
    <row r="5696" spans="5:9">
      <c r="E5696" s="35">
        <v>49331</v>
      </c>
      <c r="F5696" s="35"/>
      <c r="G5696" s="36"/>
      <c r="H5696" s="36"/>
      <c r="I5696" s="36"/>
    </row>
    <row r="5697" spans="5:9">
      <c r="E5697" s="35">
        <v>49332</v>
      </c>
      <c r="F5697" s="35"/>
      <c r="G5697" s="36"/>
      <c r="H5697" s="36"/>
      <c r="I5697" s="36"/>
    </row>
    <row r="5698" spans="5:9">
      <c r="E5698" s="35">
        <v>49333</v>
      </c>
      <c r="F5698" s="35"/>
      <c r="G5698" s="36"/>
      <c r="H5698" s="36"/>
      <c r="I5698" s="36"/>
    </row>
    <row r="5699" spans="5:9">
      <c r="E5699" s="35">
        <v>49334</v>
      </c>
      <c r="F5699" s="35"/>
      <c r="G5699" s="36"/>
      <c r="H5699" s="36"/>
      <c r="I5699" s="36"/>
    </row>
    <row r="5700" spans="5:9">
      <c r="E5700" s="35">
        <v>49335</v>
      </c>
      <c r="F5700" s="35"/>
      <c r="G5700" s="36"/>
      <c r="H5700" s="36"/>
      <c r="I5700" s="36"/>
    </row>
    <row r="5701" spans="5:9">
      <c r="E5701" s="35">
        <v>49336</v>
      </c>
      <c r="F5701" s="35"/>
      <c r="G5701" s="36"/>
      <c r="H5701" s="36"/>
      <c r="I5701" s="36"/>
    </row>
    <row r="5702" spans="5:9">
      <c r="E5702" s="35">
        <v>49337</v>
      </c>
      <c r="F5702" s="35"/>
      <c r="G5702" s="36"/>
      <c r="H5702" s="36"/>
      <c r="I5702" s="36"/>
    </row>
    <row r="5703" spans="5:9">
      <c r="E5703" s="35">
        <v>49338</v>
      </c>
      <c r="F5703" s="35"/>
      <c r="G5703" s="36"/>
      <c r="H5703" s="36"/>
      <c r="I5703" s="36"/>
    </row>
    <row r="5704" spans="5:9">
      <c r="E5704" s="35">
        <v>49339</v>
      </c>
      <c r="F5704" s="35"/>
      <c r="G5704" s="36"/>
      <c r="H5704" s="36"/>
      <c r="I5704" s="36"/>
    </row>
    <row r="5705" spans="5:9">
      <c r="E5705" s="35">
        <v>49340</v>
      </c>
      <c r="F5705" s="35"/>
      <c r="G5705" s="36"/>
      <c r="H5705" s="36"/>
      <c r="I5705" s="36"/>
    </row>
    <row r="5706" spans="5:9">
      <c r="E5706" s="35">
        <v>49341</v>
      </c>
      <c r="F5706" s="35"/>
      <c r="G5706" s="36"/>
      <c r="H5706" s="36"/>
      <c r="I5706" s="36"/>
    </row>
    <row r="5707" spans="5:9">
      <c r="E5707" s="35">
        <v>49342</v>
      </c>
      <c r="F5707" s="35"/>
      <c r="G5707" s="36"/>
      <c r="H5707" s="36"/>
      <c r="I5707" s="36"/>
    </row>
    <row r="5708" spans="5:9">
      <c r="E5708" s="35">
        <v>49343</v>
      </c>
      <c r="F5708" s="35"/>
      <c r="G5708" s="36"/>
      <c r="H5708" s="36"/>
      <c r="I5708" s="36"/>
    </row>
    <row r="5709" spans="5:9">
      <c r="E5709" s="35">
        <v>49344</v>
      </c>
      <c r="F5709" s="35"/>
      <c r="G5709" s="36"/>
      <c r="H5709" s="36"/>
      <c r="I5709" s="36"/>
    </row>
    <row r="5710" spans="5:9">
      <c r="E5710" s="35">
        <v>49345</v>
      </c>
      <c r="F5710" s="35"/>
      <c r="G5710" s="36"/>
      <c r="H5710" s="36"/>
      <c r="I5710" s="36"/>
    </row>
    <row r="5711" spans="5:9">
      <c r="E5711" s="35">
        <v>49346</v>
      </c>
      <c r="F5711" s="35"/>
      <c r="G5711" s="36"/>
      <c r="H5711" s="36"/>
      <c r="I5711" s="36"/>
    </row>
    <row r="5712" spans="5:9">
      <c r="E5712" s="35">
        <v>49347</v>
      </c>
      <c r="F5712" s="35"/>
      <c r="G5712" s="36"/>
      <c r="H5712" s="36"/>
      <c r="I5712" s="36"/>
    </row>
    <row r="5713" spans="5:9">
      <c r="E5713" s="35">
        <v>49348</v>
      </c>
      <c r="F5713" s="35"/>
      <c r="G5713" s="36"/>
      <c r="H5713" s="36"/>
      <c r="I5713" s="36"/>
    </row>
    <row r="5714" spans="5:9">
      <c r="E5714" s="35">
        <v>49349</v>
      </c>
      <c r="F5714" s="35"/>
      <c r="G5714" s="36"/>
      <c r="H5714" s="36"/>
      <c r="I5714" s="36"/>
    </row>
    <row r="5715" spans="5:9">
      <c r="E5715" s="35">
        <v>49350</v>
      </c>
      <c r="F5715" s="35"/>
      <c r="G5715" s="36"/>
      <c r="H5715" s="36"/>
      <c r="I5715" s="36"/>
    </row>
    <row r="5716" spans="5:9">
      <c r="E5716" s="35">
        <v>49351</v>
      </c>
      <c r="F5716" s="35"/>
      <c r="G5716" s="36"/>
      <c r="H5716" s="36"/>
      <c r="I5716" s="36"/>
    </row>
    <row r="5717" spans="5:9">
      <c r="E5717" s="35">
        <v>49352</v>
      </c>
      <c r="F5717" s="35"/>
      <c r="G5717" s="36"/>
      <c r="H5717" s="36"/>
      <c r="I5717" s="36"/>
    </row>
    <row r="5718" spans="5:9">
      <c r="E5718" s="35">
        <v>49353</v>
      </c>
      <c r="F5718" s="35"/>
      <c r="G5718" s="36"/>
      <c r="H5718" s="36"/>
      <c r="I5718" s="36"/>
    </row>
    <row r="5719" spans="5:9">
      <c r="E5719" s="35">
        <v>49354</v>
      </c>
      <c r="F5719" s="35"/>
      <c r="G5719" s="36"/>
      <c r="H5719" s="36"/>
      <c r="I5719" s="36"/>
    </row>
    <row r="5720" spans="5:9">
      <c r="E5720" s="35">
        <v>49355</v>
      </c>
      <c r="F5720" s="35"/>
      <c r="G5720" s="36"/>
      <c r="H5720" s="36"/>
      <c r="I5720" s="36"/>
    </row>
    <row r="5721" spans="5:9">
      <c r="E5721" s="35">
        <v>49356</v>
      </c>
      <c r="F5721" s="35"/>
      <c r="G5721" s="36"/>
      <c r="H5721" s="36"/>
      <c r="I5721" s="36"/>
    </row>
    <row r="5722" spans="5:9">
      <c r="E5722" s="35">
        <v>49357</v>
      </c>
      <c r="F5722" s="35"/>
      <c r="G5722" s="36"/>
      <c r="H5722" s="36"/>
      <c r="I5722" s="36"/>
    </row>
    <row r="5723" spans="5:9">
      <c r="E5723" s="35">
        <v>49358</v>
      </c>
      <c r="F5723" s="35"/>
      <c r="G5723" s="36"/>
      <c r="H5723" s="36"/>
      <c r="I5723" s="36"/>
    </row>
    <row r="5724" spans="5:9">
      <c r="E5724" s="35">
        <v>49359</v>
      </c>
      <c r="F5724" s="35"/>
      <c r="G5724" s="36"/>
      <c r="H5724" s="36"/>
      <c r="I5724" s="36"/>
    </row>
    <row r="5725" spans="5:9">
      <c r="E5725" s="35">
        <v>49360</v>
      </c>
      <c r="F5725" s="35"/>
      <c r="G5725" s="36"/>
      <c r="H5725" s="36"/>
      <c r="I5725" s="36"/>
    </row>
    <row r="5726" spans="5:9">
      <c r="E5726" s="35">
        <v>49361</v>
      </c>
      <c r="F5726" s="35"/>
      <c r="G5726" s="36"/>
      <c r="H5726" s="36"/>
      <c r="I5726" s="36"/>
    </row>
    <row r="5727" spans="5:9">
      <c r="E5727" s="35">
        <v>49362</v>
      </c>
      <c r="F5727" s="35"/>
      <c r="G5727" s="36"/>
      <c r="H5727" s="36"/>
      <c r="I5727" s="36"/>
    </row>
    <row r="5728" spans="5:9">
      <c r="E5728" s="35">
        <v>49363</v>
      </c>
      <c r="F5728" s="35"/>
      <c r="G5728" s="36"/>
      <c r="H5728" s="36"/>
      <c r="I5728" s="36"/>
    </row>
    <row r="5729" spans="5:9">
      <c r="E5729" s="35">
        <v>49364</v>
      </c>
      <c r="F5729" s="35"/>
      <c r="G5729" s="36"/>
      <c r="H5729" s="36"/>
      <c r="I5729" s="36"/>
    </row>
    <row r="5730" spans="5:9">
      <c r="E5730" s="35">
        <v>49365</v>
      </c>
      <c r="F5730" s="35"/>
      <c r="G5730" s="36"/>
      <c r="H5730" s="36"/>
      <c r="I5730" s="36"/>
    </row>
    <row r="5731" spans="5:9">
      <c r="E5731" s="35">
        <v>49366</v>
      </c>
      <c r="F5731" s="35"/>
      <c r="G5731" s="36"/>
      <c r="H5731" s="36"/>
      <c r="I5731" s="36"/>
    </row>
    <row r="5732" spans="5:9">
      <c r="E5732" s="35">
        <v>49367</v>
      </c>
      <c r="F5732" s="35"/>
      <c r="G5732" s="36"/>
      <c r="H5732" s="36"/>
      <c r="I5732" s="36"/>
    </row>
    <row r="5733" spans="5:9">
      <c r="E5733" s="35">
        <v>49368</v>
      </c>
      <c r="F5733" s="35"/>
      <c r="G5733" s="36"/>
      <c r="H5733" s="36"/>
      <c r="I5733" s="36"/>
    </row>
    <row r="5734" spans="5:9">
      <c r="E5734" s="35">
        <v>49369</v>
      </c>
      <c r="F5734" s="35"/>
      <c r="G5734" s="36"/>
      <c r="H5734" s="36"/>
      <c r="I5734" s="36"/>
    </row>
    <row r="5735" spans="5:9">
      <c r="E5735" s="35">
        <v>49370</v>
      </c>
      <c r="F5735" s="35"/>
      <c r="G5735" s="36"/>
      <c r="H5735" s="36"/>
      <c r="I5735" s="36"/>
    </row>
    <row r="5736" spans="5:9">
      <c r="E5736" s="35">
        <v>49371</v>
      </c>
      <c r="F5736" s="35"/>
      <c r="G5736" s="36"/>
      <c r="H5736" s="36"/>
      <c r="I5736" s="36"/>
    </row>
    <row r="5737" spans="5:9">
      <c r="E5737" s="35">
        <v>49372</v>
      </c>
      <c r="F5737" s="35"/>
      <c r="G5737" s="36"/>
      <c r="H5737" s="36"/>
      <c r="I5737" s="36"/>
    </row>
    <row r="5738" spans="5:9">
      <c r="E5738" s="35">
        <v>49373</v>
      </c>
      <c r="F5738" s="35"/>
      <c r="G5738" s="36"/>
      <c r="H5738" s="36"/>
      <c r="I5738" s="36"/>
    </row>
    <row r="5739" spans="5:9">
      <c r="E5739" s="35">
        <v>49374</v>
      </c>
      <c r="F5739" s="35"/>
      <c r="G5739" s="36"/>
      <c r="H5739" s="36"/>
      <c r="I5739" s="36"/>
    </row>
    <row r="5740" spans="5:9">
      <c r="E5740" s="35">
        <v>49375</v>
      </c>
      <c r="F5740" s="35"/>
      <c r="G5740" s="36"/>
      <c r="H5740" s="36"/>
      <c r="I5740" s="36"/>
    </row>
    <row r="5741" spans="5:9">
      <c r="E5741" s="35">
        <v>49376</v>
      </c>
      <c r="F5741" s="35"/>
      <c r="G5741" s="36"/>
      <c r="H5741" s="36"/>
      <c r="I5741" s="36"/>
    </row>
    <row r="5742" spans="5:9">
      <c r="E5742" s="35">
        <v>49377</v>
      </c>
      <c r="F5742" s="35"/>
      <c r="G5742" s="36"/>
      <c r="H5742" s="36"/>
      <c r="I5742" s="36"/>
    </row>
    <row r="5743" spans="5:9">
      <c r="E5743" s="35">
        <v>49378</v>
      </c>
      <c r="F5743" s="35"/>
      <c r="G5743" s="36"/>
      <c r="H5743" s="36"/>
      <c r="I5743" s="36"/>
    </row>
    <row r="5744" spans="5:9">
      <c r="E5744" s="35">
        <v>49379</v>
      </c>
      <c r="F5744" s="35"/>
      <c r="G5744" s="36"/>
      <c r="H5744" s="36"/>
      <c r="I5744" s="36"/>
    </row>
    <row r="5745" spans="5:9">
      <c r="E5745" s="35">
        <v>49380</v>
      </c>
      <c r="F5745" s="35"/>
      <c r="G5745" s="36"/>
      <c r="H5745" s="36"/>
      <c r="I5745" s="36"/>
    </row>
    <row r="5746" spans="5:9">
      <c r="E5746" s="35">
        <v>49381</v>
      </c>
      <c r="F5746" s="35"/>
      <c r="G5746" s="36"/>
      <c r="H5746" s="36"/>
      <c r="I5746" s="36"/>
    </row>
    <row r="5747" spans="5:9">
      <c r="E5747" s="35">
        <v>49382</v>
      </c>
      <c r="F5747" s="35"/>
      <c r="G5747" s="36"/>
      <c r="H5747" s="36"/>
      <c r="I5747" s="36"/>
    </row>
    <row r="5748" spans="5:9">
      <c r="E5748" s="35">
        <v>49383</v>
      </c>
      <c r="F5748" s="35"/>
      <c r="G5748" s="36"/>
      <c r="H5748" s="36"/>
      <c r="I5748" s="36"/>
    </row>
    <row r="5749" spans="5:9">
      <c r="E5749" s="35">
        <v>49384</v>
      </c>
      <c r="F5749" s="35"/>
      <c r="G5749" s="36"/>
      <c r="H5749" s="36"/>
      <c r="I5749" s="36"/>
    </row>
    <row r="5750" spans="5:9">
      <c r="E5750" s="35">
        <v>49385</v>
      </c>
      <c r="F5750" s="35"/>
      <c r="G5750" s="36"/>
      <c r="H5750" s="36"/>
      <c r="I5750" s="36"/>
    </row>
    <row r="5751" spans="5:9">
      <c r="E5751" s="35">
        <v>49386</v>
      </c>
      <c r="F5751" s="35"/>
      <c r="G5751" s="36"/>
      <c r="H5751" s="36"/>
      <c r="I5751" s="36"/>
    </row>
    <row r="5752" spans="5:9">
      <c r="E5752" s="35">
        <v>49387</v>
      </c>
      <c r="F5752" s="35"/>
      <c r="G5752" s="36"/>
      <c r="H5752" s="36"/>
      <c r="I5752" s="36"/>
    </row>
    <row r="5753" spans="5:9">
      <c r="E5753" s="35">
        <v>49388</v>
      </c>
      <c r="F5753" s="35"/>
      <c r="G5753" s="36"/>
      <c r="H5753" s="36"/>
      <c r="I5753" s="36"/>
    </row>
    <row r="5754" spans="5:9">
      <c r="E5754" s="35">
        <v>49389</v>
      </c>
      <c r="F5754" s="35"/>
      <c r="G5754" s="36"/>
      <c r="H5754" s="36"/>
      <c r="I5754" s="36"/>
    </row>
    <row r="5755" spans="5:9">
      <c r="E5755" s="35">
        <v>49390</v>
      </c>
      <c r="F5755" s="35"/>
      <c r="G5755" s="36"/>
      <c r="H5755" s="36"/>
      <c r="I5755" s="36"/>
    </row>
    <row r="5756" spans="5:9">
      <c r="E5756" s="35">
        <v>49391</v>
      </c>
      <c r="F5756" s="35"/>
      <c r="G5756" s="36"/>
      <c r="H5756" s="36"/>
      <c r="I5756" s="36"/>
    </row>
    <row r="5757" spans="5:9">
      <c r="E5757" s="35">
        <v>49392</v>
      </c>
      <c r="F5757" s="35"/>
      <c r="G5757" s="36"/>
      <c r="H5757" s="36"/>
      <c r="I5757" s="36"/>
    </row>
    <row r="5758" spans="5:9">
      <c r="E5758" s="35">
        <v>49393</v>
      </c>
      <c r="F5758" s="35"/>
      <c r="G5758" s="36"/>
      <c r="H5758" s="36"/>
      <c r="I5758" s="36"/>
    </row>
    <row r="5759" spans="5:9">
      <c r="E5759" s="35">
        <v>49394</v>
      </c>
      <c r="F5759" s="35"/>
      <c r="G5759" s="36"/>
      <c r="H5759" s="36"/>
      <c r="I5759" s="36"/>
    </row>
    <row r="5760" spans="5:9">
      <c r="E5760" s="35">
        <v>49395</v>
      </c>
      <c r="F5760" s="35"/>
      <c r="G5760" s="36"/>
      <c r="H5760" s="36"/>
      <c r="I5760" s="36"/>
    </row>
    <row r="5761" spans="5:9">
      <c r="E5761" s="35">
        <v>49396</v>
      </c>
      <c r="F5761" s="35"/>
      <c r="G5761" s="36"/>
      <c r="H5761" s="36"/>
      <c r="I5761" s="36"/>
    </row>
    <row r="5762" spans="5:9">
      <c r="E5762" s="35">
        <v>49397</v>
      </c>
      <c r="F5762" s="35"/>
      <c r="G5762" s="36"/>
      <c r="H5762" s="36"/>
      <c r="I5762" s="36"/>
    </row>
    <row r="5763" spans="5:9">
      <c r="E5763" s="35">
        <v>49398</v>
      </c>
      <c r="F5763" s="35"/>
      <c r="G5763" s="36"/>
      <c r="H5763" s="36"/>
      <c r="I5763" s="36"/>
    </row>
    <row r="5764" spans="5:9">
      <c r="E5764" s="35">
        <v>49399</v>
      </c>
      <c r="F5764" s="35"/>
      <c r="G5764" s="36"/>
      <c r="H5764" s="36"/>
      <c r="I5764" s="36"/>
    </row>
    <row r="5765" spans="5:9">
      <c r="E5765" s="35">
        <v>49400</v>
      </c>
      <c r="F5765" s="35"/>
      <c r="G5765" s="36"/>
      <c r="H5765" s="36"/>
      <c r="I5765" s="36"/>
    </row>
    <row r="5766" spans="5:9">
      <c r="E5766" s="35">
        <v>49401</v>
      </c>
      <c r="F5766" s="35"/>
      <c r="G5766" s="36"/>
      <c r="H5766" s="36"/>
      <c r="I5766" s="36"/>
    </row>
    <row r="5767" spans="5:9">
      <c r="E5767" s="35">
        <v>49402</v>
      </c>
      <c r="F5767" s="35"/>
      <c r="G5767" s="36"/>
      <c r="H5767" s="36"/>
      <c r="I5767" s="36"/>
    </row>
    <row r="5768" spans="5:9">
      <c r="E5768" s="35">
        <v>49403</v>
      </c>
      <c r="F5768" s="35"/>
      <c r="G5768" s="36"/>
      <c r="H5768" s="36"/>
      <c r="I5768" s="36"/>
    </row>
    <row r="5769" spans="5:9">
      <c r="E5769" s="35">
        <v>49404</v>
      </c>
      <c r="F5769" s="35"/>
      <c r="G5769" s="36"/>
      <c r="H5769" s="36"/>
      <c r="I5769" s="36"/>
    </row>
    <row r="5770" spans="5:9">
      <c r="E5770" s="35">
        <v>49405</v>
      </c>
      <c r="F5770" s="35"/>
      <c r="G5770" s="36"/>
      <c r="H5770" s="36"/>
      <c r="I5770" s="36"/>
    </row>
    <row r="5771" spans="5:9">
      <c r="E5771" s="35">
        <v>49406</v>
      </c>
      <c r="F5771" s="35"/>
      <c r="G5771" s="36"/>
      <c r="H5771" s="36"/>
      <c r="I5771" s="36"/>
    </row>
    <row r="5772" spans="5:9">
      <c r="E5772" s="35">
        <v>49407</v>
      </c>
      <c r="F5772" s="35"/>
      <c r="G5772" s="36"/>
      <c r="H5772" s="36"/>
      <c r="I5772" s="36"/>
    </row>
    <row r="5773" spans="5:9">
      <c r="E5773" s="35">
        <v>49408</v>
      </c>
      <c r="F5773" s="35"/>
      <c r="G5773" s="36"/>
      <c r="H5773" s="36"/>
      <c r="I5773" s="36"/>
    </row>
    <row r="5774" spans="5:9">
      <c r="E5774" s="35">
        <v>49409</v>
      </c>
      <c r="F5774" s="35"/>
      <c r="G5774" s="36"/>
      <c r="H5774" s="36"/>
      <c r="I5774" s="36"/>
    </row>
    <row r="5775" spans="5:9">
      <c r="E5775" s="35">
        <v>49410</v>
      </c>
      <c r="F5775" s="35"/>
      <c r="G5775" s="36"/>
      <c r="H5775" s="36"/>
      <c r="I5775" s="36"/>
    </row>
    <row r="5776" spans="5:9">
      <c r="E5776" s="35">
        <v>49411</v>
      </c>
      <c r="F5776" s="35"/>
      <c r="G5776" s="36"/>
      <c r="H5776" s="36"/>
      <c r="I5776" s="36"/>
    </row>
    <row r="5777" spans="5:9">
      <c r="E5777" s="35">
        <v>49412</v>
      </c>
      <c r="F5777" s="35"/>
      <c r="G5777" s="36"/>
      <c r="H5777" s="36"/>
      <c r="I5777" s="36"/>
    </row>
    <row r="5778" spans="5:9">
      <c r="E5778" s="35">
        <v>49413</v>
      </c>
      <c r="F5778" s="35"/>
      <c r="G5778" s="36"/>
      <c r="H5778" s="36"/>
      <c r="I5778" s="36"/>
    </row>
    <row r="5779" spans="5:9">
      <c r="E5779" s="35">
        <v>49414</v>
      </c>
      <c r="F5779" s="35"/>
      <c r="G5779" s="36"/>
      <c r="H5779" s="36"/>
      <c r="I5779" s="36"/>
    </row>
    <row r="5780" spans="5:9">
      <c r="E5780" s="35">
        <v>49415</v>
      </c>
      <c r="F5780" s="35"/>
      <c r="G5780" s="36"/>
      <c r="H5780" s="36"/>
      <c r="I5780" s="36"/>
    </row>
    <row r="5781" spans="5:9">
      <c r="E5781" s="35">
        <v>49416</v>
      </c>
      <c r="F5781" s="35"/>
      <c r="G5781" s="36"/>
      <c r="H5781" s="36"/>
      <c r="I5781" s="36"/>
    </row>
    <row r="5782" spans="5:9">
      <c r="E5782" s="35">
        <v>49417</v>
      </c>
      <c r="F5782" s="35"/>
      <c r="G5782" s="36"/>
      <c r="H5782" s="36"/>
      <c r="I5782" s="36"/>
    </row>
    <row r="5783" spans="5:9">
      <c r="E5783" s="35">
        <v>49418</v>
      </c>
      <c r="F5783" s="35"/>
      <c r="G5783" s="36"/>
      <c r="H5783" s="36"/>
      <c r="I5783" s="36"/>
    </row>
    <row r="5784" spans="5:9">
      <c r="E5784" s="35">
        <v>49419</v>
      </c>
      <c r="F5784" s="35"/>
      <c r="G5784" s="36"/>
      <c r="H5784" s="36"/>
      <c r="I5784" s="36"/>
    </row>
    <row r="5785" spans="5:9">
      <c r="E5785" s="35">
        <v>49420</v>
      </c>
      <c r="F5785" s="35"/>
      <c r="G5785" s="36"/>
      <c r="H5785" s="36"/>
      <c r="I5785" s="36"/>
    </row>
    <row r="5786" spans="5:9">
      <c r="E5786" s="35">
        <v>49421</v>
      </c>
      <c r="F5786" s="35"/>
      <c r="G5786" s="36"/>
      <c r="H5786" s="36"/>
      <c r="I5786" s="36"/>
    </row>
    <row r="5787" spans="5:9">
      <c r="E5787" s="35">
        <v>49422</v>
      </c>
      <c r="F5787" s="35"/>
      <c r="G5787" s="36"/>
      <c r="H5787" s="36"/>
      <c r="I5787" s="36"/>
    </row>
    <row r="5788" spans="5:9">
      <c r="E5788" s="35">
        <v>49423</v>
      </c>
      <c r="F5788" s="35"/>
      <c r="G5788" s="36"/>
      <c r="H5788" s="36"/>
      <c r="I5788" s="36"/>
    </row>
    <row r="5789" spans="5:9">
      <c r="E5789" s="35">
        <v>49424</v>
      </c>
      <c r="F5789" s="35"/>
      <c r="G5789" s="36"/>
      <c r="H5789" s="36"/>
      <c r="I5789" s="36"/>
    </row>
    <row r="5790" spans="5:9">
      <c r="E5790" s="35">
        <v>49425</v>
      </c>
      <c r="F5790" s="35"/>
      <c r="G5790" s="36"/>
      <c r="H5790" s="36"/>
      <c r="I5790" s="36"/>
    </row>
    <row r="5791" spans="5:9">
      <c r="E5791" s="35">
        <v>49426</v>
      </c>
      <c r="F5791" s="35"/>
      <c r="G5791" s="36"/>
      <c r="H5791" s="36"/>
      <c r="I5791" s="36"/>
    </row>
    <row r="5792" spans="5:9">
      <c r="E5792" s="35">
        <v>49427</v>
      </c>
      <c r="F5792" s="35"/>
      <c r="G5792" s="36"/>
      <c r="H5792" s="36"/>
      <c r="I5792" s="36"/>
    </row>
    <row r="5793" spans="5:9">
      <c r="E5793" s="35">
        <v>49428</v>
      </c>
      <c r="F5793" s="35"/>
      <c r="G5793" s="36"/>
      <c r="H5793" s="36"/>
      <c r="I5793" s="36"/>
    </row>
    <row r="5794" spans="5:9">
      <c r="E5794" s="35">
        <v>49429</v>
      </c>
      <c r="F5794" s="35"/>
      <c r="G5794" s="36"/>
      <c r="H5794" s="36"/>
      <c r="I5794" s="36"/>
    </row>
    <row r="5795" spans="5:9">
      <c r="E5795" s="35">
        <v>49430</v>
      </c>
      <c r="F5795" s="35"/>
      <c r="G5795" s="36"/>
      <c r="H5795" s="36"/>
      <c r="I5795" s="36"/>
    </row>
    <row r="5796" spans="5:9">
      <c r="E5796" s="35">
        <v>49431</v>
      </c>
      <c r="F5796" s="35"/>
      <c r="G5796" s="36"/>
      <c r="H5796" s="36"/>
      <c r="I5796" s="36"/>
    </row>
    <row r="5797" spans="5:9">
      <c r="E5797" s="35">
        <v>49432</v>
      </c>
      <c r="F5797" s="35"/>
      <c r="G5797" s="36"/>
      <c r="H5797" s="36"/>
      <c r="I5797" s="36"/>
    </row>
    <row r="5798" spans="5:9">
      <c r="E5798" s="35">
        <v>49433</v>
      </c>
      <c r="F5798" s="35"/>
      <c r="G5798" s="36"/>
      <c r="H5798" s="36"/>
      <c r="I5798" s="36"/>
    </row>
    <row r="5799" spans="5:9">
      <c r="E5799" s="35">
        <v>49434</v>
      </c>
      <c r="F5799" s="35"/>
      <c r="G5799" s="36"/>
      <c r="H5799" s="36"/>
      <c r="I5799" s="36"/>
    </row>
    <row r="5800" spans="5:9">
      <c r="E5800" s="35">
        <v>49435</v>
      </c>
      <c r="F5800" s="35"/>
      <c r="G5800" s="36"/>
      <c r="H5800" s="36"/>
      <c r="I5800" s="36"/>
    </row>
    <row r="5801" spans="5:9">
      <c r="E5801" s="35">
        <v>49436</v>
      </c>
      <c r="F5801" s="35"/>
      <c r="G5801" s="36"/>
      <c r="H5801" s="36"/>
      <c r="I5801" s="36"/>
    </row>
    <row r="5802" spans="5:9">
      <c r="E5802" s="35">
        <v>49437</v>
      </c>
      <c r="F5802" s="35"/>
      <c r="G5802" s="36"/>
      <c r="H5802" s="36"/>
      <c r="I5802" s="36"/>
    </row>
    <row r="5803" spans="5:9">
      <c r="E5803" s="35">
        <v>49438</v>
      </c>
      <c r="F5803" s="35"/>
      <c r="G5803" s="36"/>
      <c r="H5803" s="36"/>
      <c r="I5803" s="36"/>
    </row>
    <row r="5804" spans="5:9">
      <c r="E5804" s="35">
        <v>49439</v>
      </c>
      <c r="F5804" s="35"/>
      <c r="G5804" s="36"/>
      <c r="H5804" s="36"/>
      <c r="I5804" s="36"/>
    </row>
    <row r="5805" spans="5:9">
      <c r="E5805" s="35">
        <v>49440</v>
      </c>
      <c r="F5805" s="35"/>
      <c r="G5805" s="36"/>
      <c r="H5805" s="36"/>
      <c r="I5805" s="36"/>
    </row>
    <row r="5806" spans="5:9">
      <c r="E5806" s="35">
        <v>49441</v>
      </c>
      <c r="F5806" s="35"/>
      <c r="G5806" s="36"/>
      <c r="H5806" s="36"/>
      <c r="I5806" s="36"/>
    </row>
    <row r="5807" spans="5:9">
      <c r="E5807" s="35">
        <v>49442</v>
      </c>
      <c r="F5807" s="35"/>
      <c r="G5807" s="36"/>
      <c r="H5807" s="36"/>
      <c r="I5807" s="36"/>
    </row>
    <row r="5808" spans="5:9">
      <c r="E5808" s="35">
        <v>49443</v>
      </c>
      <c r="F5808" s="35"/>
      <c r="G5808" s="36"/>
      <c r="H5808" s="36"/>
      <c r="I5808" s="36"/>
    </row>
    <row r="5809" spans="5:9">
      <c r="E5809" s="35">
        <v>49444</v>
      </c>
      <c r="F5809" s="35"/>
      <c r="G5809" s="36"/>
      <c r="H5809" s="36"/>
      <c r="I5809" s="36"/>
    </row>
    <row r="5810" spans="5:9">
      <c r="E5810" s="35">
        <v>49445</v>
      </c>
      <c r="F5810" s="35"/>
      <c r="G5810" s="36"/>
      <c r="H5810" s="36"/>
      <c r="I5810" s="36"/>
    </row>
    <row r="5811" spans="5:9">
      <c r="E5811" s="35">
        <v>49446</v>
      </c>
      <c r="F5811" s="35"/>
      <c r="G5811" s="36"/>
      <c r="H5811" s="36"/>
      <c r="I5811" s="36"/>
    </row>
    <row r="5812" spans="5:9">
      <c r="E5812" s="35">
        <v>49447</v>
      </c>
      <c r="F5812" s="35"/>
      <c r="G5812" s="36"/>
      <c r="H5812" s="36"/>
      <c r="I5812" s="36"/>
    </row>
    <row r="5813" spans="5:9">
      <c r="E5813" s="35">
        <v>49448</v>
      </c>
      <c r="F5813" s="35"/>
      <c r="G5813" s="36"/>
      <c r="H5813" s="36"/>
      <c r="I5813" s="36"/>
    </row>
    <row r="5814" spans="5:9">
      <c r="E5814" s="35">
        <v>49449</v>
      </c>
      <c r="F5814" s="35"/>
      <c r="G5814" s="36"/>
      <c r="H5814" s="36"/>
      <c r="I5814" s="36"/>
    </row>
    <row r="5815" spans="5:9">
      <c r="E5815" s="35">
        <v>49450</v>
      </c>
      <c r="F5815" s="35"/>
      <c r="G5815" s="36"/>
      <c r="H5815" s="36"/>
      <c r="I5815" s="36"/>
    </row>
    <row r="5816" spans="5:9">
      <c r="E5816" s="35">
        <v>49451</v>
      </c>
      <c r="F5816" s="35"/>
      <c r="G5816" s="36"/>
      <c r="H5816" s="36"/>
      <c r="I5816" s="36"/>
    </row>
    <row r="5817" spans="5:9">
      <c r="E5817" s="35">
        <v>49452</v>
      </c>
      <c r="F5817" s="35"/>
      <c r="G5817" s="36"/>
      <c r="H5817" s="36"/>
      <c r="I5817" s="36"/>
    </row>
    <row r="5818" spans="5:9">
      <c r="E5818" s="35">
        <v>49453</v>
      </c>
      <c r="F5818" s="35"/>
      <c r="G5818" s="36"/>
      <c r="H5818" s="36"/>
      <c r="I5818" s="36"/>
    </row>
    <row r="5819" spans="5:9">
      <c r="E5819" s="35">
        <v>49454</v>
      </c>
      <c r="F5819" s="35"/>
      <c r="G5819" s="36"/>
      <c r="H5819" s="36"/>
      <c r="I5819" s="36"/>
    </row>
    <row r="5820" spans="5:9">
      <c r="E5820" s="35">
        <v>49455</v>
      </c>
      <c r="F5820" s="35"/>
      <c r="G5820" s="36"/>
      <c r="H5820" s="36"/>
      <c r="I5820" s="36"/>
    </row>
    <row r="5821" spans="5:9">
      <c r="E5821" s="35">
        <v>49456</v>
      </c>
      <c r="F5821" s="35"/>
      <c r="G5821" s="36"/>
      <c r="H5821" s="36"/>
      <c r="I5821" s="36"/>
    </row>
    <row r="5822" spans="5:9">
      <c r="E5822" s="35">
        <v>49457</v>
      </c>
      <c r="F5822" s="35"/>
      <c r="G5822" s="36"/>
      <c r="H5822" s="36"/>
      <c r="I5822" s="36"/>
    </row>
    <row r="5823" spans="5:9">
      <c r="E5823" s="35">
        <v>49458</v>
      </c>
      <c r="F5823" s="35"/>
      <c r="G5823" s="36"/>
      <c r="H5823" s="36"/>
      <c r="I5823" s="36"/>
    </row>
    <row r="5824" spans="5:9">
      <c r="E5824" s="35">
        <v>49459</v>
      </c>
      <c r="F5824" s="35"/>
      <c r="G5824" s="36"/>
      <c r="H5824" s="36"/>
      <c r="I5824" s="36"/>
    </row>
    <row r="5825" spans="5:9">
      <c r="E5825" s="35">
        <v>49460</v>
      </c>
      <c r="F5825" s="35"/>
      <c r="G5825" s="36"/>
      <c r="H5825" s="36"/>
      <c r="I5825" s="36"/>
    </row>
    <row r="5826" spans="5:9">
      <c r="E5826" s="35">
        <v>49461</v>
      </c>
      <c r="F5826" s="35"/>
      <c r="G5826" s="36"/>
      <c r="H5826" s="36"/>
      <c r="I5826" s="36"/>
    </row>
    <row r="5827" spans="5:9">
      <c r="E5827" s="35">
        <v>49462</v>
      </c>
      <c r="F5827" s="35"/>
      <c r="G5827" s="36"/>
      <c r="H5827" s="36"/>
      <c r="I5827" s="36"/>
    </row>
    <row r="5828" spans="5:9">
      <c r="E5828" s="35">
        <v>49463</v>
      </c>
      <c r="F5828" s="35"/>
      <c r="G5828" s="36"/>
      <c r="H5828" s="36"/>
      <c r="I5828" s="36"/>
    </row>
    <row r="5829" spans="5:9">
      <c r="E5829" s="35">
        <v>49464</v>
      </c>
      <c r="F5829" s="35"/>
      <c r="G5829" s="36"/>
      <c r="H5829" s="36"/>
      <c r="I5829" s="36"/>
    </row>
    <row r="5830" spans="5:9">
      <c r="E5830" s="35">
        <v>49465</v>
      </c>
      <c r="F5830" s="35"/>
      <c r="G5830" s="36"/>
      <c r="H5830" s="36"/>
      <c r="I5830" s="36"/>
    </row>
    <row r="5831" spans="5:9">
      <c r="E5831" s="35">
        <v>49466</v>
      </c>
      <c r="F5831" s="35"/>
      <c r="G5831" s="36"/>
      <c r="H5831" s="36"/>
      <c r="I5831" s="36"/>
    </row>
    <row r="5832" spans="5:9">
      <c r="E5832" s="35">
        <v>49467</v>
      </c>
      <c r="F5832" s="35"/>
      <c r="G5832" s="36"/>
      <c r="H5832" s="36"/>
      <c r="I5832" s="36"/>
    </row>
    <row r="5833" spans="5:9">
      <c r="E5833" s="35">
        <v>49468</v>
      </c>
      <c r="F5833" s="35"/>
      <c r="G5833" s="36"/>
      <c r="H5833" s="36"/>
      <c r="I5833" s="36"/>
    </row>
    <row r="5834" spans="5:9">
      <c r="E5834" s="35">
        <v>49469</v>
      </c>
      <c r="F5834" s="35"/>
      <c r="G5834" s="36"/>
      <c r="H5834" s="36"/>
      <c r="I5834" s="36"/>
    </row>
    <row r="5835" spans="5:9">
      <c r="E5835" s="35">
        <v>49470</v>
      </c>
      <c r="F5835" s="35"/>
      <c r="G5835" s="36"/>
      <c r="H5835" s="36"/>
      <c r="I5835" s="36"/>
    </row>
    <row r="5836" spans="5:9">
      <c r="E5836" s="35">
        <v>49471</v>
      </c>
      <c r="F5836" s="35"/>
      <c r="G5836" s="36"/>
      <c r="H5836" s="36"/>
      <c r="I5836" s="36"/>
    </row>
    <row r="5837" spans="5:9">
      <c r="E5837" s="35">
        <v>49472</v>
      </c>
      <c r="F5837" s="35"/>
      <c r="G5837" s="36"/>
      <c r="H5837" s="36"/>
      <c r="I5837" s="36"/>
    </row>
    <row r="5838" spans="5:9">
      <c r="E5838" s="35">
        <v>49473</v>
      </c>
      <c r="F5838" s="35"/>
      <c r="G5838" s="36"/>
      <c r="H5838" s="36"/>
      <c r="I5838" s="36"/>
    </row>
    <row r="5839" spans="5:9">
      <c r="E5839" s="35">
        <v>49474</v>
      </c>
      <c r="F5839" s="35"/>
      <c r="G5839" s="36"/>
      <c r="H5839" s="36"/>
      <c r="I5839" s="36"/>
    </row>
    <row r="5840" spans="5:9">
      <c r="E5840" s="35">
        <v>49475</v>
      </c>
      <c r="F5840" s="35"/>
      <c r="G5840" s="36"/>
      <c r="H5840" s="36"/>
      <c r="I5840" s="36"/>
    </row>
    <row r="5841" spans="5:9">
      <c r="E5841" s="35">
        <v>49476</v>
      </c>
      <c r="F5841" s="35"/>
      <c r="G5841" s="36"/>
      <c r="H5841" s="36"/>
      <c r="I5841" s="36"/>
    </row>
    <row r="5842" spans="5:9">
      <c r="E5842" s="35">
        <v>49477</v>
      </c>
      <c r="F5842" s="35"/>
      <c r="G5842" s="36"/>
      <c r="H5842" s="36"/>
      <c r="I5842" s="36"/>
    </row>
    <row r="5843" spans="5:9">
      <c r="E5843" s="35">
        <v>49478</v>
      </c>
      <c r="F5843" s="35"/>
      <c r="G5843" s="36"/>
      <c r="H5843" s="36"/>
      <c r="I5843" s="36"/>
    </row>
    <row r="5844" spans="5:9">
      <c r="E5844" s="35">
        <v>49479</v>
      </c>
      <c r="F5844" s="35"/>
      <c r="G5844" s="36"/>
      <c r="H5844" s="36"/>
      <c r="I5844" s="36"/>
    </row>
    <row r="5845" spans="5:9">
      <c r="E5845" s="35">
        <v>49480</v>
      </c>
      <c r="F5845" s="35"/>
      <c r="G5845" s="36"/>
      <c r="H5845" s="36"/>
      <c r="I5845" s="36"/>
    </row>
    <row r="5846" spans="5:9">
      <c r="E5846" s="35">
        <v>49481</v>
      </c>
      <c r="F5846" s="35"/>
      <c r="G5846" s="36"/>
      <c r="H5846" s="36"/>
      <c r="I5846" s="36"/>
    </row>
    <row r="5847" spans="5:9">
      <c r="E5847" s="35">
        <v>49482</v>
      </c>
      <c r="F5847" s="35"/>
      <c r="G5847" s="36"/>
      <c r="H5847" s="36"/>
      <c r="I5847" s="36"/>
    </row>
    <row r="5848" spans="5:9">
      <c r="E5848" s="35">
        <v>49483</v>
      </c>
      <c r="F5848" s="35"/>
      <c r="G5848" s="36"/>
      <c r="H5848" s="36"/>
      <c r="I5848" s="36"/>
    </row>
    <row r="5849" spans="5:9">
      <c r="E5849" s="35">
        <v>49484</v>
      </c>
      <c r="F5849" s="35"/>
      <c r="G5849" s="36"/>
      <c r="H5849" s="36"/>
      <c r="I5849" s="36"/>
    </row>
    <row r="5850" spans="5:9">
      <c r="E5850" s="35">
        <v>49485</v>
      </c>
      <c r="F5850" s="35"/>
      <c r="G5850" s="36"/>
      <c r="H5850" s="36"/>
      <c r="I5850" s="36"/>
    </row>
    <row r="5851" spans="5:9">
      <c r="E5851" s="35">
        <v>49486</v>
      </c>
      <c r="F5851" s="35"/>
      <c r="G5851" s="36"/>
      <c r="H5851" s="36"/>
      <c r="I5851" s="36"/>
    </row>
    <row r="5852" spans="5:9">
      <c r="E5852" s="35">
        <v>49487</v>
      </c>
      <c r="F5852" s="35"/>
      <c r="G5852" s="36"/>
      <c r="H5852" s="36"/>
      <c r="I5852" s="36"/>
    </row>
    <row r="5853" spans="5:9">
      <c r="E5853" s="35">
        <v>49488</v>
      </c>
      <c r="F5853" s="35"/>
      <c r="G5853" s="36"/>
      <c r="H5853" s="36"/>
      <c r="I5853" s="36"/>
    </row>
    <row r="5854" spans="5:9">
      <c r="E5854" s="35">
        <v>49489</v>
      </c>
      <c r="F5854" s="35"/>
      <c r="G5854" s="36"/>
      <c r="H5854" s="36"/>
      <c r="I5854" s="36"/>
    </row>
    <row r="5855" spans="5:9">
      <c r="E5855" s="35">
        <v>49490</v>
      </c>
      <c r="F5855" s="35"/>
      <c r="G5855" s="36"/>
      <c r="H5855" s="36"/>
      <c r="I5855" s="36"/>
    </row>
    <row r="5856" spans="5:9">
      <c r="E5856" s="35">
        <v>49491</v>
      </c>
      <c r="F5856" s="35"/>
      <c r="G5856" s="36"/>
      <c r="H5856" s="36"/>
      <c r="I5856" s="36"/>
    </row>
    <row r="5857" spans="5:9">
      <c r="E5857" s="35">
        <v>49492</v>
      </c>
      <c r="F5857" s="35"/>
      <c r="G5857" s="36"/>
      <c r="H5857" s="36"/>
      <c r="I5857" s="36"/>
    </row>
    <row r="5858" spans="5:9">
      <c r="E5858" s="35">
        <v>49493</v>
      </c>
      <c r="F5858" s="35"/>
      <c r="G5858" s="36"/>
      <c r="H5858" s="36"/>
      <c r="I5858" s="36"/>
    </row>
    <row r="5859" spans="5:9">
      <c r="E5859" s="35">
        <v>49494</v>
      </c>
      <c r="F5859" s="35"/>
      <c r="G5859" s="36"/>
      <c r="H5859" s="36"/>
      <c r="I5859" s="36"/>
    </row>
    <row r="5860" spans="5:9">
      <c r="E5860" s="35">
        <v>49495</v>
      </c>
      <c r="F5860" s="35"/>
      <c r="G5860" s="36"/>
      <c r="H5860" s="36"/>
      <c r="I5860" s="36"/>
    </row>
    <row r="5861" spans="5:9">
      <c r="E5861" s="35">
        <v>49496</v>
      </c>
      <c r="F5861" s="35"/>
      <c r="G5861" s="36"/>
      <c r="H5861" s="36"/>
      <c r="I5861" s="36"/>
    </row>
    <row r="5862" spans="5:9">
      <c r="E5862" s="35">
        <v>49497</v>
      </c>
      <c r="F5862" s="35"/>
      <c r="G5862" s="36"/>
      <c r="H5862" s="36"/>
      <c r="I5862" s="36"/>
    </row>
    <row r="5863" spans="5:9">
      <c r="E5863" s="35">
        <v>49498</v>
      </c>
      <c r="F5863" s="35"/>
      <c r="G5863" s="36"/>
      <c r="H5863" s="36"/>
      <c r="I5863" s="36"/>
    </row>
    <row r="5864" spans="5:9">
      <c r="E5864" s="35">
        <v>49499</v>
      </c>
      <c r="F5864" s="35"/>
      <c r="G5864" s="36"/>
      <c r="H5864" s="36"/>
      <c r="I5864" s="36"/>
    </row>
    <row r="5865" spans="5:9">
      <c r="E5865" s="35">
        <v>49500</v>
      </c>
      <c r="F5865" s="35"/>
      <c r="G5865" s="36"/>
      <c r="H5865" s="36"/>
      <c r="I5865" s="36"/>
    </row>
    <row r="5866" spans="5:9">
      <c r="E5866" s="35">
        <v>49501</v>
      </c>
      <c r="F5866" s="35"/>
      <c r="G5866" s="36"/>
      <c r="H5866" s="36"/>
      <c r="I5866" s="36"/>
    </row>
    <row r="5867" spans="5:9">
      <c r="E5867" s="35">
        <v>49502</v>
      </c>
      <c r="F5867" s="35"/>
      <c r="G5867" s="36"/>
      <c r="H5867" s="36"/>
      <c r="I5867" s="36"/>
    </row>
    <row r="5868" spans="5:9">
      <c r="E5868" s="35">
        <v>49503</v>
      </c>
      <c r="F5868" s="35"/>
      <c r="G5868" s="36"/>
      <c r="H5868" s="36"/>
      <c r="I5868" s="36"/>
    </row>
    <row r="5869" spans="5:9">
      <c r="E5869" s="35">
        <v>49504</v>
      </c>
      <c r="F5869" s="35"/>
      <c r="G5869" s="36"/>
      <c r="H5869" s="36"/>
      <c r="I5869" s="36"/>
    </row>
    <row r="5870" spans="5:9">
      <c r="E5870" s="35">
        <v>49505</v>
      </c>
      <c r="F5870" s="35"/>
      <c r="G5870" s="36"/>
      <c r="H5870" s="36"/>
      <c r="I5870" s="36"/>
    </row>
    <row r="5871" spans="5:9">
      <c r="E5871" s="35">
        <v>49506</v>
      </c>
      <c r="F5871" s="35"/>
      <c r="G5871" s="36"/>
      <c r="H5871" s="36"/>
      <c r="I5871" s="36"/>
    </row>
    <row r="5872" spans="5:9">
      <c r="E5872" s="35">
        <v>49507</v>
      </c>
      <c r="F5872" s="35"/>
      <c r="G5872" s="36"/>
      <c r="H5872" s="36"/>
      <c r="I5872" s="36"/>
    </row>
    <row r="5873" spans="5:9">
      <c r="E5873" s="35">
        <v>49508</v>
      </c>
      <c r="F5873" s="35"/>
      <c r="G5873" s="36"/>
      <c r="H5873" s="36"/>
      <c r="I5873" s="36"/>
    </row>
    <row r="5874" spans="5:9">
      <c r="E5874" s="35">
        <v>49509</v>
      </c>
      <c r="F5874" s="35"/>
      <c r="G5874" s="36"/>
      <c r="H5874" s="36"/>
      <c r="I5874" s="36"/>
    </row>
    <row r="5875" spans="5:9">
      <c r="E5875" s="35">
        <v>49510</v>
      </c>
      <c r="F5875" s="35"/>
      <c r="G5875" s="36"/>
      <c r="H5875" s="36"/>
      <c r="I5875" s="36"/>
    </row>
    <row r="5876" spans="5:9">
      <c r="E5876" s="35">
        <v>49511</v>
      </c>
      <c r="F5876" s="35"/>
      <c r="G5876" s="36"/>
      <c r="H5876" s="36"/>
      <c r="I5876" s="36"/>
    </row>
    <row r="5877" spans="5:9">
      <c r="E5877" s="35">
        <v>49512</v>
      </c>
      <c r="F5877" s="35"/>
      <c r="G5877" s="36"/>
      <c r="H5877" s="36"/>
      <c r="I5877" s="36"/>
    </row>
    <row r="5878" spans="5:9">
      <c r="E5878" s="35">
        <v>49513</v>
      </c>
      <c r="F5878" s="35"/>
      <c r="G5878" s="36"/>
      <c r="H5878" s="36"/>
      <c r="I5878" s="36"/>
    </row>
    <row r="5879" spans="5:9">
      <c r="E5879" s="35">
        <v>49514</v>
      </c>
      <c r="F5879" s="35"/>
      <c r="G5879" s="36"/>
      <c r="H5879" s="36"/>
      <c r="I5879" s="36"/>
    </row>
    <row r="5880" spans="5:9">
      <c r="E5880" s="35">
        <v>49515</v>
      </c>
      <c r="F5880" s="35"/>
      <c r="G5880" s="36"/>
      <c r="H5880" s="36"/>
      <c r="I5880" s="36"/>
    </row>
    <row r="5881" spans="5:9">
      <c r="E5881" s="35">
        <v>49516</v>
      </c>
      <c r="F5881" s="35"/>
      <c r="G5881" s="36"/>
      <c r="H5881" s="36"/>
      <c r="I5881" s="36"/>
    </row>
    <row r="5882" spans="5:9">
      <c r="E5882" s="35">
        <v>49517</v>
      </c>
      <c r="F5882" s="35"/>
      <c r="G5882" s="36"/>
      <c r="H5882" s="36"/>
      <c r="I5882" s="36"/>
    </row>
    <row r="5883" spans="5:9">
      <c r="E5883" s="35">
        <v>49518</v>
      </c>
      <c r="F5883" s="35"/>
      <c r="G5883" s="36"/>
      <c r="H5883" s="36"/>
      <c r="I5883" s="36"/>
    </row>
    <row r="5884" spans="5:9">
      <c r="E5884" s="35">
        <v>49519</v>
      </c>
      <c r="F5884" s="35"/>
      <c r="G5884" s="36"/>
      <c r="H5884" s="36"/>
      <c r="I5884" s="36"/>
    </row>
    <row r="5885" spans="5:9">
      <c r="E5885" s="35">
        <v>49520</v>
      </c>
      <c r="F5885" s="35"/>
      <c r="G5885" s="36"/>
      <c r="H5885" s="36"/>
      <c r="I5885" s="36"/>
    </row>
    <row r="5886" spans="5:9">
      <c r="E5886" s="35">
        <v>49521</v>
      </c>
      <c r="F5886" s="35"/>
      <c r="G5886" s="36"/>
      <c r="H5886" s="36"/>
      <c r="I5886" s="36"/>
    </row>
    <row r="5887" spans="5:9">
      <c r="E5887" s="35">
        <v>49522</v>
      </c>
      <c r="F5887" s="35"/>
      <c r="G5887" s="36"/>
      <c r="H5887" s="36"/>
      <c r="I5887" s="36"/>
    </row>
    <row r="5888" spans="5:9">
      <c r="E5888" s="35">
        <v>49523</v>
      </c>
      <c r="F5888" s="35"/>
      <c r="G5888" s="36"/>
      <c r="H5888" s="36"/>
      <c r="I5888" s="36"/>
    </row>
    <row r="5889" spans="5:9">
      <c r="E5889" s="35">
        <v>49524</v>
      </c>
      <c r="F5889" s="35"/>
      <c r="G5889" s="36"/>
      <c r="H5889" s="36"/>
      <c r="I5889" s="36"/>
    </row>
    <row r="5890" spans="5:9">
      <c r="E5890" s="35">
        <v>49525</v>
      </c>
      <c r="F5890" s="35"/>
      <c r="G5890" s="36"/>
      <c r="H5890" s="36"/>
      <c r="I5890" s="36"/>
    </row>
    <row r="5891" spans="5:9">
      <c r="E5891" s="35">
        <v>49526</v>
      </c>
      <c r="F5891" s="35"/>
      <c r="G5891" s="36"/>
      <c r="H5891" s="36"/>
      <c r="I5891" s="36"/>
    </row>
    <row r="5892" spans="5:9">
      <c r="E5892" s="35">
        <v>49527</v>
      </c>
      <c r="F5892" s="35"/>
      <c r="G5892" s="36"/>
      <c r="H5892" s="36"/>
      <c r="I5892" s="36"/>
    </row>
    <row r="5893" spans="5:9">
      <c r="E5893" s="35">
        <v>49528</v>
      </c>
      <c r="F5893" s="35"/>
      <c r="G5893" s="36"/>
      <c r="H5893" s="36"/>
      <c r="I5893" s="36"/>
    </row>
    <row r="5894" spans="5:9">
      <c r="E5894" s="35">
        <v>49529</v>
      </c>
      <c r="F5894" s="35"/>
      <c r="G5894" s="36"/>
      <c r="H5894" s="36"/>
      <c r="I5894" s="36"/>
    </row>
    <row r="5895" spans="5:9">
      <c r="E5895" s="35">
        <v>49530</v>
      </c>
      <c r="F5895" s="35"/>
      <c r="G5895" s="36"/>
      <c r="H5895" s="36"/>
      <c r="I5895" s="36"/>
    </row>
    <row r="5896" spans="5:9">
      <c r="E5896" s="35">
        <v>49531</v>
      </c>
      <c r="F5896" s="35"/>
      <c r="G5896" s="36"/>
      <c r="H5896" s="36"/>
      <c r="I5896" s="36"/>
    </row>
    <row r="5897" spans="5:9">
      <c r="E5897" s="35">
        <v>49532</v>
      </c>
      <c r="F5897" s="35"/>
      <c r="G5897" s="36"/>
      <c r="H5897" s="36"/>
      <c r="I5897" s="36"/>
    </row>
    <row r="5898" spans="5:9">
      <c r="E5898" s="35">
        <v>49533</v>
      </c>
      <c r="F5898" s="35"/>
      <c r="G5898" s="36"/>
      <c r="H5898" s="36"/>
      <c r="I5898" s="36"/>
    </row>
    <row r="5899" spans="5:9">
      <c r="E5899" s="35">
        <v>49534</v>
      </c>
      <c r="F5899" s="35"/>
      <c r="G5899" s="36"/>
      <c r="H5899" s="36"/>
      <c r="I5899" s="36"/>
    </row>
    <row r="5900" spans="5:9">
      <c r="E5900" s="35">
        <v>49535</v>
      </c>
      <c r="F5900" s="35"/>
      <c r="G5900" s="36"/>
      <c r="H5900" s="36"/>
      <c r="I5900" s="36"/>
    </row>
    <row r="5901" spans="5:9">
      <c r="E5901" s="35">
        <v>49536</v>
      </c>
      <c r="F5901" s="35"/>
      <c r="G5901" s="36"/>
      <c r="H5901" s="36"/>
      <c r="I5901" s="36"/>
    </row>
    <row r="5902" spans="5:9">
      <c r="E5902" s="35">
        <v>49537</v>
      </c>
      <c r="F5902" s="35"/>
      <c r="G5902" s="36"/>
      <c r="H5902" s="36"/>
      <c r="I5902" s="36"/>
    </row>
    <row r="5903" spans="5:9">
      <c r="E5903" s="35">
        <v>49538</v>
      </c>
      <c r="F5903" s="35"/>
      <c r="G5903" s="36"/>
      <c r="H5903" s="36"/>
      <c r="I5903" s="36"/>
    </row>
    <row r="5904" spans="5:9">
      <c r="E5904" s="35">
        <v>49539</v>
      </c>
      <c r="F5904" s="35"/>
      <c r="G5904" s="36"/>
      <c r="H5904" s="36"/>
      <c r="I5904" s="36"/>
    </row>
    <row r="5905" spans="5:9">
      <c r="E5905" s="35">
        <v>49540</v>
      </c>
      <c r="F5905" s="35"/>
      <c r="G5905" s="36"/>
      <c r="H5905" s="36"/>
      <c r="I5905" s="36"/>
    </row>
    <row r="5906" spans="5:9">
      <c r="E5906" s="35">
        <v>49541</v>
      </c>
      <c r="F5906" s="35"/>
      <c r="G5906" s="36"/>
      <c r="H5906" s="36"/>
      <c r="I5906" s="36"/>
    </row>
    <row r="5907" spans="5:9">
      <c r="E5907" s="35">
        <v>49542</v>
      </c>
      <c r="F5907" s="35"/>
      <c r="G5907" s="36"/>
      <c r="H5907" s="36"/>
      <c r="I5907" s="36"/>
    </row>
    <row r="5908" spans="5:9">
      <c r="E5908" s="35">
        <v>49543</v>
      </c>
      <c r="F5908" s="35"/>
      <c r="G5908" s="36"/>
      <c r="H5908" s="36"/>
      <c r="I5908" s="36"/>
    </row>
    <row r="5909" spans="5:9">
      <c r="E5909" s="35">
        <v>49544</v>
      </c>
      <c r="F5909" s="35"/>
      <c r="G5909" s="36"/>
      <c r="H5909" s="36"/>
      <c r="I5909" s="36"/>
    </row>
    <row r="5910" spans="5:9">
      <c r="E5910" s="35">
        <v>49545</v>
      </c>
      <c r="F5910" s="35"/>
      <c r="G5910" s="36"/>
      <c r="H5910" s="36"/>
      <c r="I5910" s="36"/>
    </row>
    <row r="5911" spans="5:9">
      <c r="E5911" s="35">
        <v>49546</v>
      </c>
      <c r="F5911" s="35"/>
      <c r="G5911" s="36"/>
      <c r="H5911" s="36"/>
      <c r="I5911" s="36"/>
    </row>
    <row r="5912" spans="5:9">
      <c r="E5912" s="35">
        <v>49547</v>
      </c>
      <c r="F5912" s="35"/>
      <c r="G5912" s="36"/>
      <c r="H5912" s="36"/>
      <c r="I5912" s="36"/>
    </row>
    <row r="5913" spans="5:9">
      <c r="E5913" s="35">
        <v>49548</v>
      </c>
      <c r="F5913" s="35"/>
      <c r="G5913" s="36"/>
      <c r="H5913" s="36"/>
      <c r="I5913" s="36"/>
    </row>
    <row r="5914" spans="5:9">
      <c r="E5914" s="35">
        <v>49549</v>
      </c>
      <c r="F5914" s="35"/>
      <c r="G5914" s="36"/>
      <c r="H5914" s="36"/>
      <c r="I5914" s="36"/>
    </row>
    <row r="5915" spans="5:9">
      <c r="E5915" s="35">
        <v>49550</v>
      </c>
      <c r="F5915" s="35"/>
      <c r="G5915" s="36"/>
      <c r="H5915" s="36"/>
      <c r="I5915" s="36"/>
    </row>
    <row r="5916" spans="5:9">
      <c r="E5916" s="35">
        <v>49551</v>
      </c>
      <c r="F5916" s="35"/>
      <c r="G5916" s="36"/>
      <c r="H5916" s="36"/>
      <c r="I5916" s="36"/>
    </row>
    <row r="5917" spans="5:9">
      <c r="E5917" s="35">
        <v>49552</v>
      </c>
      <c r="F5917" s="35"/>
      <c r="G5917" s="36"/>
      <c r="H5917" s="36"/>
      <c r="I5917" s="36"/>
    </row>
    <row r="5918" spans="5:9">
      <c r="E5918" s="35">
        <v>49553</v>
      </c>
      <c r="F5918" s="35"/>
      <c r="G5918" s="36"/>
      <c r="H5918" s="36"/>
      <c r="I5918" s="36"/>
    </row>
    <row r="5919" spans="5:9">
      <c r="E5919" s="35">
        <v>49554</v>
      </c>
      <c r="F5919" s="35"/>
      <c r="G5919" s="36"/>
      <c r="H5919" s="36"/>
      <c r="I5919" s="36"/>
    </row>
    <row r="5920" spans="5:9">
      <c r="E5920" s="35">
        <v>49555</v>
      </c>
      <c r="F5920" s="35"/>
      <c r="G5920" s="36"/>
      <c r="H5920" s="36"/>
      <c r="I5920" s="36"/>
    </row>
    <row r="5921" spans="5:9">
      <c r="E5921" s="35">
        <v>49556</v>
      </c>
      <c r="F5921" s="35"/>
      <c r="G5921" s="36"/>
      <c r="H5921" s="36"/>
      <c r="I5921" s="36"/>
    </row>
    <row r="5922" spans="5:9">
      <c r="E5922" s="35">
        <v>49557</v>
      </c>
      <c r="F5922" s="35"/>
      <c r="G5922" s="36"/>
      <c r="H5922" s="36"/>
      <c r="I5922" s="36"/>
    </row>
    <row r="5923" spans="5:9">
      <c r="E5923" s="35">
        <v>49558</v>
      </c>
      <c r="F5923" s="35"/>
      <c r="G5923" s="36"/>
      <c r="H5923" s="36"/>
      <c r="I5923" s="36"/>
    </row>
    <row r="5924" spans="5:9">
      <c r="E5924" s="35">
        <v>49559</v>
      </c>
      <c r="F5924" s="35"/>
      <c r="G5924" s="36"/>
      <c r="H5924" s="36"/>
      <c r="I5924" s="36"/>
    </row>
    <row r="5925" spans="5:9">
      <c r="E5925" s="35">
        <v>49560</v>
      </c>
      <c r="F5925" s="35"/>
      <c r="G5925" s="36"/>
      <c r="H5925" s="36"/>
      <c r="I5925" s="36"/>
    </row>
    <row r="5926" spans="5:9">
      <c r="E5926" s="35">
        <v>49561</v>
      </c>
      <c r="F5926" s="35"/>
      <c r="G5926" s="36"/>
      <c r="H5926" s="36"/>
      <c r="I5926" s="36"/>
    </row>
    <row r="5927" spans="5:9">
      <c r="E5927" s="35">
        <v>49562</v>
      </c>
      <c r="F5927" s="35"/>
      <c r="G5927" s="36"/>
      <c r="H5927" s="36"/>
      <c r="I5927" s="36"/>
    </row>
    <row r="5928" spans="5:9">
      <c r="E5928" s="35">
        <v>49563</v>
      </c>
      <c r="F5928" s="35"/>
      <c r="G5928" s="36"/>
      <c r="H5928" s="36"/>
      <c r="I5928" s="36"/>
    </row>
    <row r="5929" spans="5:9">
      <c r="E5929" s="35">
        <v>49564</v>
      </c>
      <c r="F5929" s="35"/>
      <c r="G5929" s="36"/>
      <c r="H5929" s="36"/>
      <c r="I5929" s="36"/>
    </row>
    <row r="5930" spans="5:9">
      <c r="E5930" s="35">
        <v>49565</v>
      </c>
      <c r="F5930" s="35"/>
      <c r="G5930" s="36"/>
      <c r="H5930" s="36"/>
      <c r="I5930" s="36"/>
    </row>
    <row r="5931" spans="5:9">
      <c r="E5931" s="35">
        <v>49566</v>
      </c>
      <c r="F5931" s="35"/>
      <c r="G5931" s="36"/>
      <c r="H5931" s="36"/>
      <c r="I5931" s="36"/>
    </row>
    <row r="5932" spans="5:9">
      <c r="E5932" s="35">
        <v>49567</v>
      </c>
      <c r="F5932" s="35"/>
      <c r="G5932" s="36"/>
      <c r="H5932" s="36"/>
      <c r="I5932" s="36"/>
    </row>
    <row r="5933" spans="5:9">
      <c r="E5933" s="35">
        <v>49568</v>
      </c>
      <c r="F5933" s="35"/>
      <c r="G5933" s="36"/>
      <c r="H5933" s="36"/>
      <c r="I5933" s="36"/>
    </row>
    <row r="5934" spans="5:9">
      <c r="E5934" s="35">
        <v>49569</v>
      </c>
      <c r="F5934" s="35"/>
      <c r="G5934" s="36"/>
      <c r="H5934" s="36"/>
      <c r="I5934" s="36"/>
    </row>
    <row r="5935" spans="5:9">
      <c r="E5935" s="35">
        <v>49570</v>
      </c>
      <c r="F5935" s="35"/>
      <c r="G5935" s="36"/>
      <c r="H5935" s="36"/>
      <c r="I5935" s="36"/>
    </row>
    <row r="5936" spans="5:9">
      <c r="E5936" s="35">
        <v>49571</v>
      </c>
      <c r="F5936" s="35"/>
      <c r="G5936" s="36"/>
      <c r="H5936" s="36"/>
      <c r="I5936" s="36"/>
    </row>
    <row r="5937" spans="5:9">
      <c r="E5937" s="35">
        <v>49572</v>
      </c>
      <c r="F5937" s="35"/>
      <c r="G5937" s="36"/>
      <c r="H5937" s="36"/>
      <c r="I5937" s="36"/>
    </row>
    <row r="5938" spans="5:9">
      <c r="E5938" s="35">
        <v>49573</v>
      </c>
      <c r="F5938" s="35"/>
      <c r="G5938" s="36"/>
      <c r="H5938" s="36"/>
      <c r="I5938" s="36"/>
    </row>
    <row r="5939" spans="5:9">
      <c r="E5939" s="35">
        <v>49574</v>
      </c>
      <c r="F5939" s="35"/>
      <c r="G5939" s="36"/>
      <c r="H5939" s="36"/>
      <c r="I5939" s="36"/>
    </row>
    <row r="5940" spans="5:9">
      <c r="E5940" s="35">
        <v>49575</v>
      </c>
      <c r="F5940" s="35"/>
      <c r="G5940" s="36"/>
      <c r="H5940" s="36"/>
      <c r="I5940" s="36"/>
    </row>
    <row r="5941" spans="5:9">
      <c r="E5941" s="35">
        <v>49576</v>
      </c>
      <c r="F5941" s="35"/>
      <c r="G5941" s="36"/>
      <c r="H5941" s="36"/>
      <c r="I5941" s="36"/>
    </row>
    <row r="5942" spans="5:9">
      <c r="E5942" s="35">
        <v>49577</v>
      </c>
      <c r="F5942" s="35"/>
      <c r="G5942" s="36"/>
      <c r="H5942" s="36"/>
      <c r="I5942" s="36"/>
    </row>
    <row r="5943" spans="5:9">
      <c r="E5943" s="35">
        <v>49578</v>
      </c>
      <c r="F5943" s="35"/>
      <c r="G5943" s="36"/>
      <c r="H5943" s="36"/>
      <c r="I5943" s="36"/>
    </row>
    <row r="5944" spans="5:9">
      <c r="E5944" s="35">
        <v>49579</v>
      </c>
      <c r="F5944" s="35"/>
      <c r="G5944" s="36"/>
      <c r="H5944" s="36"/>
      <c r="I5944" s="36"/>
    </row>
    <row r="5945" spans="5:9">
      <c r="E5945" s="35">
        <v>49580</v>
      </c>
      <c r="F5945" s="35"/>
      <c r="G5945" s="36"/>
      <c r="H5945" s="36"/>
      <c r="I5945" s="36"/>
    </row>
    <row r="5946" spans="5:9">
      <c r="E5946" s="35">
        <v>49581</v>
      </c>
      <c r="F5946" s="35"/>
      <c r="G5946" s="36"/>
      <c r="H5946" s="36"/>
      <c r="I5946" s="36"/>
    </row>
    <row r="5947" spans="5:9">
      <c r="E5947" s="35">
        <v>49582</v>
      </c>
      <c r="F5947" s="35"/>
      <c r="G5947" s="36"/>
      <c r="H5947" s="36"/>
      <c r="I5947" s="36"/>
    </row>
    <row r="5948" spans="5:9">
      <c r="E5948" s="35">
        <v>49583</v>
      </c>
      <c r="F5948" s="35"/>
      <c r="G5948" s="36"/>
      <c r="H5948" s="36"/>
      <c r="I5948" s="36"/>
    </row>
    <row r="5949" spans="5:9">
      <c r="E5949" s="35">
        <v>49584</v>
      </c>
      <c r="F5949" s="35"/>
      <c r="G5949" s="36"/>
      <c r="H5949" s="36"/>
      <c r="I5949" s="36"/>
    </row>
    <row r="5950" spans="5:9">
      <c r="E5950" s="35">
        <v>49585</v>
      </c>
      <c r="F5950" s="35"/>
      <c r="G5950" s="36"/>
      <c r="H5950" s="36"/>
      <c r="I5950" s="36"/>
    </row>
    <row r="5951" spans="5:9">
      <c r="E5951" s="35">
        <v>49586</v>
      </c>
      <c r="F5951" s="35"/>
      <c r="G5951" s="36"/>
      <c r="H5951" s="36"/>
      <c r="I5951" s="36"/>
    </row>
    <row r="5952" spans="5:9">
      <c r="E5952" s="35">
        <v>49587</v>
      </c>
      <c r="F5952" s="35"/>
      <c r="G5952" s="36"/>
      <c r="H5952" s="36"/>
      <c r="I5952" s="36"/>
    </row>
    <row r="5953" spans="5:9">
      <c r="E5953" s="35">
        <v>49588</v>
      </c>
      <c r="F5953" s="35"/>
      <c r="G5953" s="36"/>
      <c r="H5953" s="36"/>
      <c r="I5953" s="36"/>
    </row>
    <row r="5954" spans="5:9">
      <c r="E5954" s="35">
        <v>49589</v>
      </c>
      <c r="F5954" s="35"/>
      <c r="G5954" s="36"/>
      <c r="H5954" s="36"/>
      <c r="I5954" s="36"/>
    </row>
    <row r="5955" spans="5:9">
      <c r="E5955" s="35">
        <v>49590</v>
      </c>
      <c r="F5955" s="35"/>
      <c r="G5955" s="36"/>
      <c r="H5955" s="36"/>
      <c r="I5955" s="36"/>
    </row>
    <row r="5956" spans="5:9">
      <c r="E5956" s="35">
        <v>49591</v>
      </c>
      <c r="F5956" s="35"/>
      <c r="G5956" s="36"/>
      <c r="H5956" s="36"/>
      <c r="I5956" s="36"/>
    </row>
    <row r="5957" spans="5:9">
      <c r="E5957" s="35">
        <v>49592</v>
      </c>
      <c r="F5957" s="35"/>
      <c r="G5957" s="36"/>
      <c r="H5957" s="36"/>
      <c r="I5957" s="36"/>
    </row>
    <row r="5958" spans="5:9">
      <c r="E5958" s="35">
        <v>49593</v>
      </c>
      <c r="F5958" s="35"/>
      <c r="G5958" s="36"/>
      <c r="H5958" s="36"/>
      <c r="I5958" s="36"/>
    </row>
    <row r="5959" spans="5:9">
      <c r="E5959" s="35">
        <v>49594</v>
      </c>
      <c r="F5959" s="35"/>
      <c r="G5959" s="36"/>
      <c r="H5959" s="36"/>
      <c r="I5959" s="36"/>
    </row>
    <row r="5960" spans="5:9">
      <c r="E5960" s="35">
        <v>49595</v>
      </c>
      <c r="F5960" s="35"/>
      <c r="G5960" s="36"/>
      <c r="H5960" s="36"/>
      <c r="I5960" s="36"/>
    </row>
    <row r="5961" spans="5:9">
      <c r="E5961" s="35">
        <v>49596</v>
      </c>
      <c r="F5961" s="35"/>
      <c r="G5961" s="36"/>
      <c r="H5961" s="36"/>
      <c r="I5961" s="36"/>
    </row>
    <row r="5962" spans="5:9">
      <c r="E5962" s="35">
        <v>49597</v>
      </c>
      <c r="F5962" s="35"/>
      <c r="G5962" s="36"/>
      <c r="H5962" s="36"/>
      <c r="I5962" s="36"/>
    </row>
    <row r="5963" spans="5:9">
      <c r="E5963" s="35">
        <v>49598</v>
      </c>
      <c r="F5963" s="35"/>
      <c r="G5963" s="36"/>
      <c r="H5963" s="36"/>
      <c r="I5963" s="36"/>
    </row>
    <row r="5964" spans="5:9">
      <c r="E5964" s="35">
        <v>49599</v>
      </c>
      <c r="F5964" s="35"/>
      <c r="G5964" s="36"/>
      <c r="H5964" s="36"/>
      <c r="I5964" s="36"/>
    </row>
    <row r="5965" spans="5:9">
      <c r="E5965" s="35">
        <v>49600</v>
      </c>
      <c r="F5965" s="35"/>
      <c r="G5965" s="36"/>
      <c r="H5965" s="36"/>
      <c r="I5965" s="36"/>
    </row>
    <row r="5966" spans="5:9">
      <c r="E5966" s="35">
        <v>49601</v>
      </c>
      <c r="F5966" s="35"/>
      <c r="G5966" s="36"/>
      <c r="H5966" s="36"/>
      <c r="I5966" s="36"/>
    </row>
    <row r="5967" spans="5:9">
      <c r="E5967" s="35">
        <v>49602</v>
      </c>
      <c r="F5967" s="35"/>
      <c r="G5967" s="36"/>
      <c r="H5967" s="36"/>
      <c r="I5967" s="36"/>
    </row>
    <row r="5968" spans="5:9">
      <c r="E5968" s="35">
        <v>49603</v>
      </c>
      <c r="F5968" s="35"/>
      <c r="G5968" s="36"/>
      <c r="H5968" s="36"/>
      <c r="I5968" s="36"/>
    </row>
    <row r="5969" spans="5:9">
      <c r="E5969" s="35">
        <v>49604</v>
      </c>
      <c r="F5969" s="35"/>
      <c r="G5969" s="36"/>
      <c r="H5969" s="36"/>
      <c r="I5969" s="36"/>
    </row>
    <row r="5970" spans="5:9">
      <c r="E5970" s="35">
        <v>49605</v>
      </c>
      <c r="F5970" s="35"/>
      <c r="G5970" s="36"/>
      <c r="H5970" s="36"/>
      <c r="I5970" s="36"/>
    </row>
    <row r="5971" spans="5:9">
      <c r="E5971" s="35">
        <v>49606</v>
      </c>
      <c r="F5971" s="35"/>
      <c r="G5971" s="36"/>
      <c r="H5971" s="36"/>
      <c r="I5971" s="36"/>
    </row>
    <row r="5972" spans="5:9">
      <c r="E5972" s="35">
        <v>49607</v>
      </c>
      <c r="F5972" s="35"/>
      <c r="G5972" s="36"/>
      <c r="H5972" s="36"/>
      <c r="I5972" s="36"/>
    </row>
    <row r="5973" spans="5:9">
      <c r="E5973" s="35">
        <v>49608</v>
      </c>
      <c r="F5973" s="35"/>
      <c r="G5973" s="36"/>
      <c r="H5973" s="36"/>
      <c r="I5973" s="36"/>
    </row>
    <row r="5974" spans="5:9">
      <c r="E5974" s="35">
        <v>49609</v>
      </c>
      <c r="F5974" s="35"/>
      <c r="G5974" s="36"/>
      <c r="H5974" s="36"/>
      <c r="I5974" s="36"/>
    </row>
    <row r="5975" spans="5:9">
      <c r="E5975" s="35">
        <v>49610</v>
      </c>
      <c r="F5975" s="35"/>
      <c r="G5975" s="36"/>
      <c r="H5975" s="36"/>
      <c r="I5975" s="36"/>
    </row>
    <row r="5976" spans="5:9">
      <c r="E5976" s="35">
        <v>49611</v>
      </c>
      <c r="F5976" s="35"/>
      <c r="G5976" s="36"/>
      <c r="H5976" s="36"/>
      <c r="I5976" s="36"/>
    </row>
    <row r="5977" spans="5:9">
      <c r="E5977" s="35">
        <v>49612</v>
      </c>
      <c r="F5977" s="35"/>
      <c r="G5977" s="36"/>
      <c r="H5977" s="36"/>
      <c r="I5977" s="36"/>
    </row>
    <row r="5978" spans="5:9">
      <c r="E5978" s="35">
        <v>49613</v>
      </c>
      <c r="F5978" s="35"/>
      <c r="G5978" s="36"/>
      <c r="H5978" s="36"/>
      <c r="I5978" s="36"/>
    </row>
    <row r="5979" spans="5:9">
      <c r="E5979" s="35">
        <v>49614</v>
      </c>
      <c r="F5979" s="35"/>
      <c r="G5979" s="36"/>
      <c r="H5979" s="36"/>
      <c r="I5979" s="36"/>
    </row>
    <row r="5980" spans="5:9">
      <c r="E5980" s="35">
        <v>49615</v>
      </c>
      <c r="F5980" s="35"/>
      <c r="G5980" s="36"/>
      <c r="H5980" s="36"/>
      <c r="I5980" s="36"/>
    </row>
    <row r="5981" spans="5:9">
      <c r="E5981" s="35">
        <v>49616</v>
      </c>
      <c r="F5981" s="35"/>
      <c r="G5981" s="36"/>
      <c r="H5981" s="36"/>
      <c r="I5981" s="36"/>
    </row>
    <row r="5982" spans="5:9">
      <c r="E5982" s="35">
        <v>49617</v>
      </c>
      <c r="F5982" s="35"/>
      <c r="G5982" s="36"/>
      <c r="H5982" s="36"/>
      <c r="I5982" s="36"/>
    </row>
    <row r="5983" spans="5:9">
      <c r="E5983" s="35">
        <v>49618</v>
      </c>
      <c r="F5983" s="35"/>
      <c r="G5983" s="36"/>
      <c r="H5983" s="36"/>
      <c r="I5983" s="36"/>
    </row>
    <row r="5984" spans="5:9">
      <c r="E5984" s="35">
        <v>49619</v>
      </c>
      <c r="F5984" s="35"/>
      <c r="G5984" s="36"/>
      <c r="H5984" s="36"/>
      <c r="I5984" s="36"/>
    </row>
    <row r="5985" spans="5:9">
      <c r="E5985" s="35">
        <v>49620</v>
      </c>
      <c r="F5985" s="35"/>
      <c r="G5985" s="36"/>
      <c r="H5985" s="36"/>
      <c r="I5985" s="36"/>
    </row>
    <row r="5986" spans="5:9">
      <c r="E5986" s="35">
        <v>49621</v>
      </c>
      <c r="F5986" s="35"/>
      <c r="G5986" s="36"/>
      <c r="H5986" s="36"/>
      <c r="I5986" s="36"/>
    </row>
    <row r="5987" spans="5:9">
      <c r="E5987" s="35">
        <v>49622</v>
      </c>
      <c r="F5987" s="35"/>
      <c r="G5987" s="36"/>
      <c r="H5987" s="36"/>
      <c r="I5987" s="36"/>
    </row>
    <row r="5988" spans="5:9">
      <c r="E5988" s="35">
        <v>49623</v>
      </c>
      <c r="F5988" s="35"/>
      <c r="G5988" s="36"/>
      <c r="H5988" s="36"/>
      <c r="I5988" s="36"/>
    </row>
    <row r="5989" spans="5:9">
      <c r="E5989" s="35">
        <v>49624</v>
      </c>
      <c r="F5989" s="35"/>
      <c r="G5989" s="36"/>
      <c r="H5989" s="36"/>
      <c r="I5989" s="36"/>
    </row>
    <row r="5990" spans="5:9">
      <c r="E5990" s="35">
        <v>49625</v>
      </c>
      <c r="F5990" s="35"/>
      <c r="G5990" s="36"/>
      <c r="H5990" s="36"/>
      <c r="I5990" s="36"/>
    </row>
    <row r="5991" spans="5:9">
      <c r="E5991" s="35">
        <v>49626</v>
      </c>
      <c r="F5991" s="35"/>
      <c r="G5991" s="36"/>
      <c r="H5991" s="36"/>
      <c r="I5991" s="36"/>
    </row>
    <row r="5992" spans="5:9">
      <c r="E5992" s="35">
        <v>49627</v>
      </c>
      <c r="F5992" s="35"/>
      <c r="G5992" s="36"/>
      <c r="H5992" s="36"/>
      <c r="I5992" s="36"/>
    </row>
    <row r="5993" spans="5:9">
      <c r="E5993" s="35">
        <v>49628</v>
      </c>
      <c r="F5993" s="35"/>
      <c r="G5993" s="36"/>
      <c r="H5993" s="36"/>
      <c r="I5993" s="36"/>
    </row>
    <row r="5994" spans="5:9">
      <c r="E5994" s="35">
        <v>49629</v>
      </c>
      <c r="F5994" s="35"/>
      <c r="G5994" s="36"/>
      <c r="H5994" s="36"/>
      <c r="I5994" s="36"/>
    </row>
    <row r="5995" spans="5:9">
      <c r="E5995" s="35">
        <v>49630</v>
      </c>
      <c r="F5995" s="35"/>
      <c r="G5995" s="36"/>
      <c r="H5995" s="36"/>
      <c r="I5995" s="36"/>
    </row>
    <row r="5996" spans="5:9">
      <c r="E5996" s="35">
        <v>49631</v>
      </c>
      <c r="F5996" s="35"/>
      <c r="G5996" s="36"/>
      <c r="H5996" s="36"/>
      <c r="I5996" s="36"/>
    </row>
    <row r="5997" spans="5:9">
      <c r="E5997" s="35">
        <v>49632</v>
      </c>
      <c r="F5997" s="35"/>
      <c r="G5997" s="36"/>
      <c r="H5997" s="36"/>
      <c r="I5997" s="36"/>
    </row>
    <row r="5998" spans="5:9">
      <c r="E5998" s="35">
        <v>49633</v>
      </c>
      <c r="F5998" s="35"/>
      <c r="G5998" s="36"/>
      <c r="H5998" s="36"/>
      <c r="I5998" s="36"/>
    </row>
    <row r="5999" spans="5:9">
      <c r="E5999" s="35">
        <v>49634</v>
      </c>
      <c r="F5999" s="35"/>
      <c r="G5999" s="36"/>
      <c r="H5999" s="36"/>
      <c r="I5999" s="36"/>
    </row>
    <row r="6000" spans="5:9">
      <c r="E6000" s="35">
        <v>49635</v>
      </c>
      <c r="F6000" s="35"/>
      <c r="G6000" s="36"/>
      <c r="H6000" s="36"/>
      <c r="I6000" s="36"/>
    </row>
    <row r="6001" spans="5:9">
      <c r="E6001" s="35">
        <v>49636</v>
      </c>
      <c r="F6001" s="35"/>
      <c r="G6001" s="36"/>
      <c r="H6001" s="36"/>
      <c r="I6001" s="36"/>
    </row>
    <row r="6002" spans="5:9">
      <c r="E6002" s="35">
        <v>49637</v>
      </c>
      <c r="F6002" s="35"/>
      <c r="G6002" s="36"/>
      <c r="H6002" s="36"/>
      <c r="I6002" s="36"/>
    </row>
    <row r="6003" spans="5:9">
      <c r="E6003" s="35">
        <v>49638</v>
      </c>
      <c r="F6003" s="35"/>
      <c r="G6003" s="36"/>
      <c r="H6003" s="36"/>
      <c r="I6003" s="36"/>
    </row>
    <row r="6004" spans="5:9">
      <c r="E6004" s="35">
        <v>49639</v>
      </c>
      <c r="F6004" s="35"/>
      <c r="G6004" s="36"/>
      <c r="H6004" s="36"/>
      <c r="I6004" s="36"/>
    </row>
    <row r="6005" spans="5:9">
      <c r="E6005" s="35">
        <v>49640</v>
      </c>
      <c r="F6005" s="35"/>
      <c r="G6005" s="36"/>
      <c r="H6005" s="36"/>
      <c r="I6005" s="36"/>
    </row>
    <row r="6006" spans="5:9">
      <c r="E6006" s="35">
        <v>49641</v>
      </c>
      <c r="F6006" s="35"/>
      <c r="G6006" s="36"/>
      <c r="H6006" s="36"/>
      <c r="I6006" s="36"/>
    </row>
    <row r="6007" spans="5:9">
      <c r="E6007" s="35">
        <v>49642</v>
      </c>
      <c r="F6007" s="35"/>
      <c r="G6007" s="36"/>
      <c r="H6007" s="36"/>
      <c r="I6007" s="36"/>
    </row>
    <row r="6008" spans="5:9">
      <c r="E6008" s="35">
        <v>49643</v>
      </c>
      <c r="F6008" s="35"/>
      <c r="G6008" s="36"/>
      <c r="H6008" s="36"/>
      <c r="I6008" s="36"/>
    </row>
    <row r="6009" spans="5:9">
      <c r="E6009" s="35">
        <v>49644</v>
      </c>
      <c r="F6009" s="35"/>
      <c r="G6009" s="36"/>
      <c r="H6009" s="36"/>
      <c r="I6009" s="36"/>
    </row>
    <row r="6010" spans="5:9">
      <c r="E6010" s="35">
        <v>49645</v>
      </c>
      <c r="F6010" s="35"/>
      <c r="G6010" s="36"/>
      <c r="H6010" s="36"/>
      <c r="I6010" s="36"/>
    </row>
    <row r="6011" spans="5:9">
      <c r="E6011" s="35">
        <v>49646</v>
      </c>
      <c r="F6011" s="35"/>
      <c r="G6011" s="36"/>
      <c r="H6011" s="36"/>
      <c r="I6011" s="36"/>
    </row>
    <row r="6012" spans="5:9">
      <c r="E6012" s="35">
        <v>49647</v>
      </c>
      <c r="F6012" s="35"/>
      <c r="G6012" s="36"/>
      <c r="H6012" s="36"/>
      <c r="I6012" s="36"/>
    </row>
    <row r="6013" spans="5:9">
      <c r="E6013" s="35">
        <v>49648</v>
      </c>
      <c r="F6013" s="35"/>
      <c r="G6013" s="36"/>
      <c r="H6013" s="36"/>
      <c r="I6013" s="36"/>
    </row>
    <row r="6014" spans="5:9">
      <c r="E6014" s="35">
        <v>49649</v>
      </c>
      <c r="F6014" s="35"/>
      <c r="G6014" s="36"/>
      <c r="H6014" s="36"/>
      <c r="I6014" s="36"/>
    </row>
    <row r="6015" spans="5:9">
      <c r="E6015" s="35">
        <v>49650</v>
      </c>
      <c r="F6015" s="35"/>
      <c r="G6015" s="36"/>
      <c r="H6015" s="36"/>
      <c r="I6015" s="36"/>
    </row>
    <row r="6016" spans="5:9">
      <c r="E6016" s="35">
        <v>49651</v>
      </c>
      <c r="F6016" s="35"/>
      <c r="G6016" s="36"/>
      <c r="H6016" s="36"/>
      <c r="I6016" s="36"/>
    </row>
    <row r="6017" spans="5:9">
      <c r="E6017" s="35">
        <v>49652</v>
      </c>
      <c r="F6017" s="35"/>
      <c r="G6017" s="36"/>
      <c r="H6017" s="36"/>
      <c r="I6017" s="36"/>
    </row>
    <row r="6018" spans="5:9">
      <c r="E6018" s="35">
        <v>49653</v>
      </c>
      <c r="F6018" s="35"/>
      <c r="G6018" s="36"/>
      <c r="H6018" s="36"/>
      <c r="I6018" s="36"/>
    </row>
    <row r="6019" spans="5:9">
      <c r="E6019" s="35">
        <v>49654</v>
      </c>
      <c r="F6019" s="35"/>
      <c r="G6019" s="36"/>
      <c r="H6019" s="36"/>
      <c r="I6019" s="36"/>
    </row>
    <row r="6020" spans="5:9">
      <c r="E6020" s="35">
        <v>49655</v>
      </c>
      <c r="F6020" s="35"/>
      <c r="G6020" s="36"/>
      <c r="H6020" s="36"/>
      <c r="I6020" s="36"/>
    </row>
    <row r="6021" spans="5:9">
      <c r="E6021" s="35">
        <v>49656</v>
      </c>
      <c r="F6021" s="35"/>
      <c r="G6021" s="36"/>
      <c r="H6021" s="36"/>
      <c r="I6021" s="36"/>
    </row>
    <row r="6022" spans="5:9">
      <c r="E6022" s="35">
        <v>49657</v>
      </c>
      <c r="F6022" s="35"/>
      <c r="G6022" s="36"/>
      <c r="H6022" s="36"/>
      <c r="I6022" s="36"/>
    </row>
    <row r="6023" spans="5:9">
      <c r="E6023" s="35">
        <v>49658</v>
      </c>
      <c r="F6023" s="35"/>
      <c r="G6023" s="36"/>
      <c r="H6023" s="36"/>
      <c r="I6023" s="36"/>
    </row>
    <row r="6024" spans="5:9">
      <c r="E6024" s="35">
        <v>49659</v>
      </c>
      <c r="F6024" s="35"/>
      <c r="G6024" s="36"/>
      <c r="H6024" s="36"/>
      <c r="I6024" s="36"/>
    </row>
    <row r="6025" spans="5:9">
      <c r="E6025" s="35">
        <v>49660</v>
      </c>
      <c r="F6025" s="35"/>
      <c r="G6025" s="36"/>
      <c r="H6025" s="36"/>
      <c r="I6025" s="36"/>
    </row>
    <row r="6026" spans="5:9">
      <c r="E6026" s="35">
        <v>49661</v>
      </c>
      <c r="F6026" s="35"/>
      <c r="G6026" s="36"/>
      <c r="H6026" s="36"/>
      <c r="I6026" s="36"/>
    </row>
    <row r="6027" spans="5:9">
      <c r="E6027" s="35">
        <v>49662</v>
      </c>
      <c r="F6027" s="35"/>
      <c r="G6027" s="36"/>
      <c r="H6027" s="36"/>
      <c r="I6027" s="36"/>
    </row>
    <row r="6028" spans="5:9">
      <c r="E6028" s="35">
        <v>49663</v>
      </c>
      <c r="F6028" s="35"/>
      <c r="G6028" s="36"/>
      <c r="H6028" s="36"/>
      <c r="I6028" s="36"/>
    </row>
    <row r="6029" spans="5:9">
      <c r="E6029" s="35">
        <v>49664</v>
      </c>
      <c r="F6029" s="35"/>
      <c r="G6029" s="36"/>
      <c r="H6029" s="36"/>
      <c r="I6029" s="36"/>
    </row>
    <row r="6030" spans="5:9">
      <c r="E6030" s="35">
        <v>49665</v>
      </c>
      <c r="F6030" s="35"/>
      <c r="G6030" s="36"/>
      <c r="H6030" s="36"/>
      <c r="I6030" s="36"/>
    </row>
    <row r="6031" spans="5:9">
      <c r="E6031" s="35">
        <v>49666</v>
      </c>
      <c r="F6031" s="35"/>
      <c r="G6031" s="36"/>
      <c r="H6031" s="36"/>
      <c r="I6031" s="36"/>
    </row>
    <row r="6032" spans="5:9">
      <c r="E6032" s="35">
        <v>49667</v>
      </c>
      <c r="F6032" s="35"/>
      <c r="G6032" s="36"/>
      <c r="H6032" s="36"/>
      <c r="I6032" s="36"/>
    </row>
    <row r="6033" spans="5:9">
      <c r="E6033" s="35">
        <v>49668</v>
      </c>
      <c r="F6033" s="35"/>
      <c r="G6033" s="36"/>
      <c r="H6033" s="36"/>
      <c r="I6033" s="36"/>
    </row>
    <row r="6034" spans="5:9">
      <c r="E6034" s="35">
        <v>49669</v>
      </c>
      <c r="F6034" s="35"/>
      <c r="G6034" s="36"/>
      <c r="H6034" s="36"/>
      <c r="I6034" s="36"/>
    </row>
    <row r="6035" spans="5:9">
      <c r="E6035" s="35">
        <v>49670</v>
      </c>
      <c r="F6035" s="35"/>
      <c r="G6035" s="36"/>
      <c r="H6035" s="36"/>
      <c r="I6035" s="36"/>
    </row>
    <row r="6036" spans="5:9">
      <c r="E6036" s="35">
        <v>49671</v>
      </c>
      <c r="F6036" s="35"/>
      <c r="G6036" s="36"/>
      <c r="H6036" s="36"/>
      <c r="I6036" s="36"/>
    </row>
    <row r="6037" spans="5:9">
      <c r="E6037" s="35">
        <v>49672</v>
      </c>
      <c r="F6037" s="35"/>
      <c r="G6037" s="36"/>
      <c r="H6037" s="36"/>
      <c r="I6037" s="36"/>
    </row>
    <row r="6038" spans="5:9">
      <c r="E6038" s="35">
        <v>49673</v>
      </c>
      <c r="F6038" s="35"/>
      <c r="G6038" s="36"/>
      <c r="H6038" s="36"/>
      <c r="I6038" s="36"/>
    </row>
    <row r="6039" spans="5:9">
      <c r="E6039" s="35">
        <v>49674</v>
      </c>
      <c r="F6039" s="35"/>
      <c r="G6039" s="36"/>
      <c r="H6039" s="36"/>
      <c r="I6039" s="36"/>
    </row>
    <row r="6040" spans="5:9">
      <c r="E6040" s="35">
        <v>49675</v>
      </c>
      <c r="F6040" s="35"/>
      <c r="G6040" s="36"/>
      <c r="H6040" s="36"/>
      <c r="I6040" s="36"/>
    </row>
    <row r="6041" spans="5:9">
      <c r="E6041" s="35">
        <v>49676</v>
      </c>
      <c r="F6041" s="35"/>
      <c r="G6041" s="36"/>
      <c r="H6041" s="36"/>
      <c r="I6041" s="36"/>
    </row>
    <row r="6042" spans="5:9">
      <c r="E6042" s="35">
        <v>49677</v>
      </c>
      <c r="F6042" s="35"/>
      <c r="G6042" s="36"/>
      <c r="H6042" s="36"/>
      <c r="I6042" s="36"/>
    </row>
    <row r="6043" spans="5:9">
      <c r="E6043" s="35">
        <v>49678</v>
      </c>
      <c r="F6043" s="35"/>
      <c r="G6043" s="36"/>
      <c r="H6043" s="36"/>
      <c r="I6043" s="36"/>
    </row>
    <row r="6044" spans="5:9">
      <c r="E6044" s="35">
        <v>49679</v>
      </c>
      <c r="F6044" s="35"/>
      <c r="G6044" s="36"/>
      <c r="H6044" s="36"/>
      <c r="I6044" s="36"/>
    </row>
    <row r="6045" spans="5:9">
      <c r="E6045" s="35">
        <v>49680</v>
      </c>
      <c r="F6045" s="35"/>
      <c r="G6045" s="36"/>
      <c r="H6045" s="36"/>
      <c r="I6045" s="36"/>
    </row>
    <row r="6046" spans="5:9">
      <c r="E6046" s="35">
        <v>49681</v>
      </c>
      <c r="F6046" s="35"/>
      <c r="G6046" s="36"/>
      <c r="H6046" s="36"/>
      <c r="I6046" s="36"/>
    </row>
    <row r="6047" spans="5:9">
      <c r="E6047" s="35">
        <v>49682</v>
      </c>
      <c r="F6047" s="35"/>
      <c r="G6047" s="36"/>
      <c r="H6047" s="36"/>
      <c r="I6047" s="36"/>
    </row>
    <row r="6048" spans="5:9">
      <c r="E6048" s="35">
        <v>49683</v>
      </c>
      <c r="F6048" s="35"/>
      <c r="G6048" s="36"/>
      <c r="H6048" s="36"/>
      <c r="I6048" s="36"/>
    </row>
    <row r="6049" spans="5:9">
      <c r="E6049" s="35">
        <v>49684</v>
      </c>
      <c r="F6049" s="35"/>
      <c r="G6049" s="36"/>
      <c r="H6049" s="36"/>
      <c r="I6049" s="36"/>
    </row>
    <row r="6050" spans="5:9">
      <c r="E6050" s="35">
        <v>49685</v>
      </c>
      <c r="F6050" s="35"/>
      <c r="G6050" s="36"/>
      <c r="H6050" s="36"/>
      <c r="I6050" s="36"/>
    </row>
    <row r="6051" spans="5:9">
      <c r="E6051" s="35">
        <v>49686</v>
      </c>
      <c r="F6051" s="35"/>
      <c r="G6051" s="36"/>
      <c r="H6051" s="36"/>
      <c r="I6051" s="36"/>
    </row>
    <row r="6052" spans="5:9">
      <c r="E6052" s="35">
        <v>49687</v>
      </c>
      <c r="F6052" s="35"/>
      <c r="G6052" s="36"/>
      <c r="H6052" s="36"/>
      <c r="I6052" s="36"/>
    </row>
    <row r="6053" spans="5:9">
      <c r="E6053" s="35">
        <v>49688</v>
      </c>
      <c r="F6053" s="35"/>
      <c r="G6053" s="36"/>
      <c r="H6053" s="36"/>
      <c r="I6053" s="36"/>
    </row>
    <row r="6054" spans="5:9">
      <c r="E6054" s="35">
        <v>49689</v>
      </c>
      <c r="F6054" s="35"/>
      <c r="G6054" s="36"/>
      <c r="H6054" s="36"/>
      <c r="I6054" s="36"/>
    </row>
    <row r="6055" spans="5:9">
      <c r="E6055" s="35">
        <v>49690</v>
      </c>
      <c r="F6055" s="35"/>
      <c r="G6055" s="36"/>
      <c r="H6055" s="36"/>
      <c r="I6055" s="36"/>
    </row>
    <row r="6056" spans="5:9">
      <c r="E6056" s="35">
        <v>49691</v>
      </c>
      <c r="F6056" s="35"/>
      <c r="G6056" s="36"/>
      <c r="H6056" s="36"/>
      <c r="I6056" s="36"/>
    </row>
    <row r="6057" spans="5:9">
      <c r="E6057" s="35">
        <v>49692</v>
      </c>
      <c r="F6057" s="35"/>
      <c r="G6057" s="36"/>
      <c r="H6057" s="36"/>
      <c r="I6057" s="36"/>
    </row>
    <row r="6058" spans="5:9">
      <c r="E6058" s="35">
        <v>49693</v>
      </c>
      <c r="F6058" s="35"/>
      <c r="G6058" s="36"/>
      <c r="H6058" s="36"/>
      <c r="I6058" s="36"/>
    </row>
    <row r="6059" spans="5:9">
      <c r="E6059" s="35">
        <v>49694</v>
      </c>
      <c r="F6059" s="35"/>
      <c r="G6059" s="36"/>
      <c r="H6059" s="36"/>
      <c r="I6059" s="36"/>
    </row>
    <row r="6060" spans="5:9">
      <c r="E6060" s="35">
        <v>49695</v>
      </c>
      <c r="F6060" s="35"/>
      <c r="G6060" s="36"/>
      <c r="H6060" s="36"/>
      <c r="I6060" s="36"/>
    </row>
    <row r="6061" spans="5:9">
      <c r="E6061" s="35">
        <v>49696</v>
      </c>
      <c r="F6061" s="35"/>
      <c r="G6061" s="36"/>
      <c r="H6061" s="36"/>
      <c r="I6061" s="36"/>
    </row>
    <row r="6062" spans="5:9">
      <c r="E6062" s="35">
        <v>49697</v>
      </c>
      <c r="F6062" s="35"/>
      <c r="G6062" s="36"/>
      <c r="H6062" s="36"/>
      <c r="I6062" s="36"/>
    </row>
    <row r="6063" spans="5:9">
      <c r="E6063" s="35">
        <v>49698</v>
      </c>
      <c r="F6063" s="35"/>
      <c r="G6063" s="36"/>
      <c r="H6063" s="36"/>
      <c r="I6063" s="36"/>
    </row>
    <row r="6064" spans="5:9">
      <c r="E6064" s="35">
        <v>49699</v>
      </c>
      <c r="F6064" s="35"/>
      <c r="G6064" s="36"/>
      <c r="H6064" s="36"/>
      <c r="I6064" s="36"/>
    </row>
    <row r="6065" spans="5:9">
      <c r="E6065" s="35">
        <v>49700</v>
      </c>
      <c r="F6065" s="35"/>
      <c r="G6065" s="36"/>
      <c r="H6065" s="36"/>
      <c r="I6065" s="36"/>
    </row>
    <row r="6066" spans="5:9">
      <c r="E6066" s="35">
        <v>49701</v>
      </c>
      <c r="F6066" s="35"/>
      <c r="G6066" s="36"/>
      <c r="H6066" s="36"/>
      <c r="I6066" s="36"/>
    </row>
    <row r="6067" spans="5:9">
      <c r="E6067" s="35">
        <v>49702</v>
      </c>
      <c r="F6067" s="35"/>
      <c r="G6067" s="36"/>
      <c r="H6067" s="36"/>
      <c r="I6067" s="36"/>
    </row>
    <row r="6068" spans="5:9">
      <c r="E6068" s="35">
        <v>49703</v>
      </c>
      <c r="F6068" s="35"/>
      <c r="G6068" s="36"/>
      <c r="H6068" s="36"/>
      <c r="I6068" s="36"/>
    </row>
    <row r="6069" spans="5:9">
      <c r="E6069" s="35">
        <v>49704</v>
      </c>
      <c r="F6069" s="35"/>
      <c r="G6069" s="36"/>
      <c r="H6069" s="36"/>
      <c r="I6069" s="36"/>
    </row>
    <row r="6070" spans="5:9">
      <c r="E6070" s="35">
        <v>49705</v>
      </c>
      <c r="F6070" s="35"/>
      <c r="G6070" s="36"/>
      <c r="H6070" s="36"/>
      <c r="I6070" s="36"/>
    </row>
    <row r="6071" spans="5:9">
      <c r="E6071" s="35">
        <v>49706</v>
      </c>
      <c r="F6071" s="35"/>
      <c r="G6071" s="36"/>
      <c r="H6071" s="36"/>
      <c r="I6071" s="36"/>
    </row>
    <row r="6072" spans="5:9">
      <c r="E6072" s="35">
        <v>49707</v>
      </c>
      <c r="F6072" s="35"/>
      <c r="G6072" s="36"/>
      <c r="H6072" s="36"/>
      <c r="I6072" s="36"/>
    </row>
    <row r="6073" spans="5:9">
      <c r="E6073" s="35">
        <v>49708</v>
      </c>
      <c r="F6073" s="35"/>
      <c r="G6073" s="36"/>
      <c r="H6073" s="36"/>
      <c r="I6073" s="36"/>
    </row>
    <row r="6074" spans="5:9">
      <c r="E6074" s="35">
        <v>49709</v>
      </c>
      <c r="F6074" s="35"/>
      <c r="G6074" s="36"/>
      <c r="H6074" s="36"/>
      <c r="I6074" s="36"/>
    </row>
    <row r="6075" spans="5:9">
      <c r="E6075" s="35">
        <v>49710</v>
      </c>
      <c r="F6075" s="35"/>
      <c r="G6075" s="36"/>
      <c r="H6075" s="36"/>
      <c r="I6075" s="36"/>
    </row>
    <row r="6076" spans="5:9">
      <c r="E6076" s="35">
        <v>49711</v>
      </c>
      <c r="F6076" s="35"/>
      <c r="G6076" s="36"/>
      <c r="H6076" s="36"/>
      <c r="I6076" s="36"/>
    </row>
    <row r="6077" spans="5:9">
      <c r="E6077" s="35">
        <v>49712</v>
      </c>
      <c r="F6077" s="35"/>
      <c r="G6077" s="36"/>
      <c r="H6077" s="36"/>
      <c r="I6077" s="36"/>
    </row>
    <row r="6078" spans="5:9">
      <c r="E6078" s="35">
        <v>49713</v>
      </c>
      <c r="F6078" s="35"/>
      <c r="G6078" s="36"/>
      <c r="H6078" s="36"/>
      <c r="I6078" s="36"/>
    </row>
    <row r="6079" spans="5:9">
      <c r="E6079" s="35">
        <v>49714</v>
      </c>
      <c r="F6079" s="35"/>
      <c r="G6079" s="36"/>
      <c r="H6079" s="36"/>
      <c r="I6079" s="36"/>
    </row>
    <row r="6080" spans="5:9">
      <c r="E6080" s="35">
        <v>49715</v>
      </c>
      <c r="F6080" s="35"/>
      <c r="G6080" s="36"/>
      <c r="H6080" s="36"/>
      <c r="I6080" s="36"/>
    </row>
    <row r="6081" spans="5:9">
      <c r="E6081" s="35">
        <v>49716</v>
      </c>
      <c r="F6081" s="35"/>
      <c r="G6081" s="36"/>
      <c r="H6081" s="36"/>
      <c r="I6081" s="36"/>
    </row>
    <row r="6082" spans="5:9">
      <c r="E6082" s="35">
        <v>49717</v>
      </c>
      <c r="F6082" s="35"/>
      <c r="G6082" s="36"/>
      <c r="H6082" s="36"/>
      <c r="I6082" s="36"/>
    </row>
    <row r="6083" spans="5:9">
      <c r="E6083" s="35">
        <v>49718</v>
      </c>
      <c r="F6083" s="35"/>
      <c r="G6083" s="36"/>
      <c r="H6083" s="36"/>
      <c r="I6083" s="36"/>
    </row>
    <row r="6084" spans="5:9">
      <c r="E6084" s="35">
        <v>49719</v>
      </c>
      <c r="F6084" s="35"/>
      <c r="G6084" s="36"/>
      <c r="H6084" s="36"/>
      <c r="I6084" s="36"/>
    </row>
    <row r="6085" spans="5:9">
      <c r="E6085" s="35">
        <v>49720</v>
      </c>
      <c r="F6085" s="35"/>
      <c r="G6085" s="36"/>
      <c r="H6085" s="36"/>
      <c r="I6085" s="36"/>
    </row>
    <row r="6086" spans="5:9">
      <c r="E6086" s="35">
        <v>49721</v>
      </c>
      <c r="F6086" s="35"/>
      <c r="G6086" s="36"/>
      <c r="H6086" s="36"/>
      <c r="I6086" s="36"/>
    </row>
    <row r="6087" spans="5:9">
      <c r="E6087" s="35">
        <v>49722</v>
      </c>
      <c r="F6087" s="35"/>
      <c r="G6087" s="36"/>
      <c r="H6087" s="36"/>
      <c r="I6087" s="36"/>
    </row>
    <row r="6088" spans="5:9">
      <c r="E6088" s="35">
        <v>49723</v>
      </c>
      <c r="F6088" s="35"/>
      <c r="G6088" s="36"/>
      <c r="H6088" s="36"/>
      <c r="I6088" s="36"/>
    </row>
    <row r="6089" spans="5:9">
      <c r="E6089" s="35">
        <v>49724</v>
      </c>
      <c r="F6089" s="35"/>
      <c r="G6089" s="36"/>
      <c r="H6089" s="36"/>
      <c r="I6089" s="36"/>
    </row>
    <row r="6090" spans="5:9">
      <c r="E6090" s="35">
        <v>49725</v>
      </c>
      <c r="F6090" s="35"/>
      <c r="G6090" s="36"/>
      <c r="H6090" s="36"/>
      <c r="I6090" s="36"/>
    </row>
    <row r="6091" spans="5:9">
      <c r="E6091" s="35">
        <v>49726</v>
      </c>
      <c r="F6091" s="35"/>
      <c r="G6091" s="36"/>
      <c r="H6091" s="36"/>
      <c r="I6091" s="36"/>
    </row>
    <row r="6092" spans="5:9">
      <c r="E6092" s="35">
        <v>49727</v>
      </c>
      <c r="F6092" s="35"/>
      <c r="G6092" s="36"/>
      <c r="H6092" s="36"/>
      <c r="I6092" s="36"/>
    </row>
    <row r="6093" spans="5:9">
      <c r="E6093" s="35">
        <v>49728</v>
      </c>
      <c r="F6093" s="35"/>
      <c r="G6093" s="36"/>
      <c r="H6093" s="36"/>
      <c r="I6093" s="36"/>
    </row>
    <row r="6094" spans="5:9">
      <c r="E6094" s="35">
        <v>49729</v>
      </c>
      <c r="F6094" s="35"/>
      <c r="G6094" s="36"/>
      <c r="H6094" s="36"/>
      <c r="I6094" s="36"/>
    </row>
    <row r="6095" spans="5:9">
      <c r="E6095" s="35">
        <v>49730</v>
      </c>
      <c r="F6095" s="35"/>
      <c r="G6095" s="36"/>
      <c r="H6095" s="36"/>
      <c r="I6095" s="36"/>
    </row>
    <row r="6096" spans="5:9">
      <c r="E6096" s="35">
        <v>49731</v>
      </c>
      <c r="F6096" s="35"/>
      <c r="G6096" s="36"/>
      <c r="H6096" s="36"/>
      <c r="I6096" s="36"/>
    </row>
    <row r="6097" spans="5:9">
      <c r="E6097" s="35">
        <v>49732</v>
      </c>
      <c r="F6097" s="35"/>
      <c r="G6097" s="36"/>
      <c r="H6097" s="36"/>
      <c r="I6097" s="36"/>
    </row>
    <row r="6098" spans="5:9">
      <c r="E6098" s="35">
        <v>49733</v>
      </c>
      <c r="F6098" s="35"/>
      <c r="G6098" s="36"/>
      <c r="H6098" s="36"/>
      <c r="I6098" s="36"/>
    </row>
    <row r="6099" spans="5:9">
      <c r="E6099" s="35">
        <v>49734</v>
      </c>
      <c r="F6099" s="35"/>
      <c r="G6099" s="36"/>
      <c r="H6099" s="36"/>
      <c r="I6099" s="36"/>
    </row>
    <row r="6100" spans="5:9">
      <c r="E6100" s="35">
        <v>49735</v>
      </c>
      <c r="F6100" s="35"/>
      <c r="G6100" s="36"/>
      <c r="H6100" s="36"/>
      <c r="I6100" s="36"/>
    </row>
    <row r="6101" spans="5:9">
      <c r="E6101" s="35">
        <v>49736</v>
      </c>
      <c r="F6101" s="35"/>
      <c r="G6101" s="36"/>
      <c r="H6101" s="36"/>
      <c r="I6101" s="36"/>
    </row>
    <row r="6102" spans="5:9">
      <c r="E6102" s="35">
        <v>49737</v>
      </c>
      <c r="F6102" s="35"/>
      <c r="G6102" s="36"/>
      <c r="H6102" s="36"/>
      <c r="I6102" s="36"/>
    </row>
    <row r="6103" spans="5:9">
      <c r="E6103" s="35">
        <v>49738</v>
      </c>
      <c r="F6103" s="35"/>
      <c r="G6103" s="36"/>
      <c r="H6103" s="36"/>
      <c r="I6103" s="36"/>
    </row>
    <row r="6104" spans="5:9">
      <c r="E6104" s="35">
        <v>49739</v>
      </c>
      <c r="F6104" s="35"/>
      <c r="G6104" s="36"/>
      <c r="H6104" s="36"/>
      <c r="I6104" s="36"/>
    </row>
    <row r="6105" spans="5:9">
      <c r="E6105" s="35">
        <v>49740</v>
      </c>
      <c r="F6105" s="35"/>
      <c r="G6105" s="36"/>
      <c r="H6105" s="36"/>
      <c r="I6105" s="36"/>
    </row>
    <row r="6106" spans="5:9">
      <c r="E6106" s="35">
        <v>49741</v>
      </c>
      <c r="F6106" s="35"/>
      <c r="G6106" s="36"/>
      <c r="H6106" s="36"/>
      <c r="I6106" s="36"/>
    </row>
    <row r="6107" spans="5:9">
      <c r="E6107" s="35">
        <v>49742</v>
      </c>
      <c r="F6107" s="35"/>
      <c r="G6107" s="36"/>
      <c r="H6107" s="36"/>
      <c r="I6107" s="36"/>
    </row>
    <row r="6108" spans="5:9">
      <c r="E6108" s="35">
        <v>49743</v>
      </c>
      <c r="F6108" s="35"/>
      <c r="G6108" s="36"/>
      <c r="H6108" s="36"/>
      <c r="I6108" s="36"/>
    </row>
    <row r="6109" spans="5:9">
      <c r="E6109" s="35">
        <v>49744</v>
      </c>
      <c r="F6109" s="35"/>
      <c r="G6109" s="36"/>
      <c r="H6109" s="36"/>
      <c r="I6109" s="36"/>
    </row>
    <row r="6110" spans="5:9">
      <c r="E6110" s="35">
        <v>49745</v>
      </c>
      <c r="F6110" s="35"/>
      <c r="G6110" s="36"/>
      <c r="H6110" s="36"/>
      <c r="I6110" s="36"/>
    </row>
    <row r="6111" spans="5:9">
      <c r="E6111" s="35">
        <v>49746</v>
      </c>
      <c r="F6111" s="35"/>
      <c r="G6111" s="36"/>
      <c r="H6111" s="36"/>
      <c r="I6111" s="36"/>
    </row>
    <row r="6112" spans="5:9">
      <c r="E6112" s="35">
        <v>49747</v>
      </c>
      <c r="F6112" s="35"/>
      <c r="G6112" s="36"/>
      <c r="H6112" s="36"/>
      <c r="I6112" s="36"/>
    </row>
    <row r="6113" spans="5:9">
      <c r="E6113" s="35">
        <v>49748</v>
      </c>
      <c r="F6113" s="35"/>
      <c r="G6113" s="36"/>
      <c r="H6113" s="36"/>
      <c r="I6113" s="36"/>
    </row>
    <row r="6114" spans="5:9">
      <c r="E6114" s="35">
        <v>49749</v>
      </c>
      <c r="F6114" s="35"/>
      <c r="G6114" s="36"/>
      <c r="H6114" s="36"/>
      <c r="I6114" s="36"/>
    </row>
    <row r="6115" spans="5:9">
      <c r="E6115" s="35">
        <v>49750</v>
      </c>
      <c r="F6115" s="35"/>
      <c r="G6115" s="36"/>
      <c r="H6115" s="36"/>
      <c r="I6115" s="36"/>
    </row>
    <row r="6116" spans="5:9">
      <c r="E6116" s="35">
        <v>49751</v>
      </c>
      <c r="F6116" s="35"/>
      <c r="G6116" s="36"/>
      <c r="H6116" s="36"/>
      <c r="I6116" s="36"/>
    </row>
    <row r="6117" spans="5:9">
      <c r="E6117" s="35">
        <v>49752</v>
      </c>
      <c r="F6117" s="35"/>
      <c r="G6117" s="36"/>
      <c r="H6117" s="36"/>
      <c r="I6117" s="36"/>
    </row>
    <row r="6118" spans="5:9">
      <c r="E6118" s="35">
        <v>49753</v>
      </c>
      <c r="F6118" s="35"/>
      <c r="G6118" s="36"/>
      <c r="H6118" s="36"/>
      <c r="I6118" s="36"/>
    </row>
    <row r="6119" spans="5:9">
      <c r="E6119" s="35">
        <v>49754</v>
      </c>
      <c r="F6119" s="35"/>
      <c r="G6119" s="36"/>
      <c r="H6119" s="36"/>
      <c r="I6119" s="36"/>
    </row>
    <row r="6120" spans="5:9">
      <c r="E6120" s="35">
        <v>49755</v>
      </c>
      <c r="F6120" s="35"/>
      <c r="G6120" s="36"/>
      <c r="H6120" s="36"/>
      <c r="I6120" s="36"/>
    </row>
    <row r="6121" spans="5:9">
      <c r="E6121" s="35">
        <v>49756</v>
      </c>
      <c r="F6121" s="35"/>
      <c r="G6121" s="36"/>
      <c r="H6121" s="36"/>
      <c r="I6121" s="36"/>
    </row>
    <row r="6122" spans="5:9">
      <c r="E6122" s="35">
        <v>49757</v>
      </c>
      <c r="F6122" s="35"/>
      <c r="G6122" s="36"/>
      <c r="H6122" s="36"/>
      <c r="I6122" s="36"/>
    </row>
    <row r="6123" spans="5:9">
      <c r="E6123" s="35">
        <v>49758</v>
      </c>
      <c r="F6123" s="35"/>
      <c r="G6123" s="36"/>
      <c r="H6123" s="36"/>
      <c r="I6123" s="36"/>
    </row>
    <row r="6124" spans="5:9">
      <c r="E6124" s="35">
        <v>49759</v>
      </c>
      <c r="F6124" s="35"/>
      <c r="G6124" s="36"/>
      <c r="H6124" s="36"/>
      <c r="I6124" s="36"/>
    </row>
    <row r="6125" spans="5:9">
      <c r="E6125" s="35">
        <v>49760</v>
      </c>
      <c r="F6125" s="35"/>
      <c r="G6125" s="36"/>
      <c r="H6125" s="36"/>
      <c r="I6125" s="36"/>
    </row>
    <row r="6126" spans="5:9">
      <c r="E6126" s="35">
        <v>49761</v>
      </c>
      <c r="F6126" s="35"/>
      <c r="G6126" s="36"/>
      <c r="H6126" s="36"/>
      <c r="I6126" s="36"/>
    </row>
    <row r="6127" spans="5:9">
      <c r="E6127" s="35">
        <v>49762</v>
      </c>
      <c r="F6127" s="35"/>
      <c r="G6127" s="36"/>
      <c r="H6127" s="36"/>
      <c r="I6127" s="36"/>
    </row>
    <row r="6128" spans="5:9">
      <c r="E6128" s="35">
        <v>49763</v>
      </c>
      <c r="F6128" s="35"/>
      <c r="G6128" s="36"/>
      <c r="H6128" s="36"/>
      <c r="I6128" s="36"/>
    </row>
    <row r="6129" spans="5:9">
      <c r="E6129" s="35">
        <v>49764</v>
      </c>
      <c r="F6129" s="35"/>
      <c r="G6129" s="36"/>
      <c r="H6129" s="36"/>
      <c r="I6129" s="36"/>
    </row>
    <row r="6130" spans="5:9">
      <c r="E6130" s="35">
        <v>49765</v>
      </c>
      <c r="F6130" s="35"/>
      <c r="G6130" s="36"/>
      <c r="H6130" s="36"/>
      <c r="I6130" s="36"/>
    </row>
    <row r="6131" spans="5:9">
      <c r="E6131" s="35">
        <v>49766</v>
      </c>
      <c r="F6131" s="35"/>
      <c r="G6131" s="36"/>
      <c r="H6131" s="36"/>
      <c r="I6131" s="36"/>
    </row>
    <row r="6132" spans="5:9">
      <c r="E6132" s="35">
        <v>49767</v>
      </c>
      <c r="F6132" s="35"/>
      <c r="G6132" s="36"/>
      <c r="H6132" s="36"/>
      <c r="I6132" s="36"/>
    </row>
    <row r="6133" spans="5:9">
      <c r="E6133" s="35">
        <v>49768</v>
      </c>
      <c r="F6133" s="35"/>
      <c r="G6133" s="36"/>
      <c r="H6133" s="36"/>
      <c r="I6133" s="36"/>
    </row>
    <row r="6134" spans="5:9">
      <c r="E6134" s="35">
        <v>49769</v>
      </c>
      <c r="F6134" s="35"/>
      <c r="G6134" s="36"/>
      <c r="H6134" s="36"/>
      <c r="I6134" s="36"/>
    </row>
    <row r="6135" spans="5:9">
      <c r="E6135" s="35">
        <v>49770</v>
      </c>
      <c r="F6135" s="35"/>
      <c r="G6135" s="36"/>
      <c r="H6135" s="36"/>
      <c r="I6135" s="36"/>
    </row>
    <row r="6136" spans="5:9">
      <c r="E6136" s="35">
        <v>49771</v>
      </c>
      <c r="F6136" s="35"/>
      <c r="G6136" s="36"/>
      <c r="H6136" s="36"/>
      <c r="I6136" s="36"/>
    </row>
    <row r="6137" spans="5:9">
      <c r="E6137" s="35">
        <v>49772</v>
      </c>
      <c r="F6137" s="35"/>
      <c r="G6137" s="36"/>
      <c r="H6137" s="36"/>
      <c r="I6137" s="36"/>
    </row>
    <row r="6138" spans="5:9">
      <c r="E6138" s="35">
        <v>49773</v>
      </c>
      <c r="F6138" s="35"/>
      <c r="G6138" s="36"/>
      <c r="H6138" s="36"/>
      <c r="I6138" s="36"/>
    </row>
    <row r="6139" spans="5:9">
      <c r="E6139" s="35">
        <v>49774</v>
      </c>
      <c r="F6139" s="35"/>
      <c r="G6139" s="36"/>
      <c r="H6139" s="36"/>
      <c r="I6139" s="36"/>
    </row>
    <row r="6140" spans="5:9">
      <c r="E6140" s="35">
        <v>49775</v>
      </c>
      <c r="F6140" s="35"/>
      <c r="G6140" s="36"/>
      <c r="H6140" s="36"/>
      <c r="I6140" s="36"/>
    </row>
    <row r="6141" spans="5:9">
      <c r="E6141" s="35">
        <v>49776</v>
      </c>
      <c r="F6141" s="35"/>
      <c r="G6141" s="36"/>
      <c r="H6141" s="36"/>
      <c r="I6141" s="36"/>
    </row>
    <row r="6142" spans="5:9">
      <c r="E6142" s="35">
        <v>49777</v>
      </c>
      <c r="F6142" s="35"/>
      <c r="G6142" s="36"/>
      <c r="H6142" s="36"/>
      <c r="I6142" s="36"/>
    </row>
    <row r="6143" spans="5:9">
      <c r="E6143" s="35">
        <v>49778</v>
      </c>
      <c r="F6143" s="35"/>
      <c r="G6143" s="36"/>
      <c r="H6143" s="36"/>
      <c r="I6143" s="36"/>
    </row>
    <row r="6144" spans="5:9">
      <c r="E6144" s="35">
        <v>49779</v>
      </c>
      <c r="F6144" s="35"/>
      <c r="G6144" s="36"/>
      <c r="H6144" s="36"/>
      <c r="I6144" s="36"/>
    </row>
    <row r="6145" spans="5:9">
      <c r="E6145" s="35">
        <v>49780</v>
      </c>
      <c r="F6145" s="35"/>
      <c r="G6145" s="36"/>
      <c r="H6145" s="36"/>
      <c r="I6145" s="36"/>
    </row>
    <row r="6146" spans="5:9">
      <c r="E6146" s="35">
        <v>49781</v>
      </c>
      <c r="F6146" s="35"/>
      <c r="G6146" s="36"/>
      <c r="H6146" s="36"/>
      <c r="I6146" s="36"/>
    </row>
    <row r="6147" spans="5:9">
      <c r="E6147" s="35">
        <v>49782</v>
      </c>
      <c r="F6147" s="35"/>
      <c r="G6147" s="36"/>
      <c r="H6147" s="36"/>
      <c r="I6147" s="36"/>
    </row>
    <row r="6148" spans="5:9">
      <c r="E6148" s="35">
        <v>49783</v>
      </c>
      <c r="F6148" s="35"/>
      <c r="G6148" s="36"/>
      <c r="H6148" s="36"/>
      <c r="I6148" s="36"/>
    </row>
    <row r="6149" spans="5:9">
      <c r="E6149" s="35">
        <v>49784</v>
      </c>
      <c r="F6149" s="35"/>
      <c r="G6149" s="36"/>
      <c r="H6149" s="36"/>
      <c r="I6149" s="36"/>
    </row>
    <row r="6150" spans="5:9">
      <c r="E6150" s="35">
        <v>49785</v>
      </c>
      <c r="F6150" s="35"/>
      <c r="G6150" s="36"/>
      <c r="H6150" s="36"/>
      <c r="I6150" s="36"/>
    </row>
    <row r="6151" spans="5:9">
      <c r="E6151" s="35">
        <v>49786</v>
      </c>
      <c r="F6151" s="35"/>
      <c r="G6151" s="36"/>
      <c r="H6151" s="36"/>
      <c r="I6151" s="36"/>
    </row>
    <row r="6152" spans="5:9">
      <c r="E6152" s="35">
        <v>49787</v>
      </c>
      <c r="F6152" s="35"/>
      <c r="G6152" s="36"/>
      <c r="H6152" s="36"/>
      <c r="I6152" s="36"/>
    </row>
    <row r="6153" spans="5:9">
      <c r="E6153" s="35">
        <v>49788</v>
      </c>
      <c r="F6153" s="35"/>
      <c r="G6153" s="36"/>
      <c r="H6153" s="36"/>
      <c r="I6153" s="36"/>
    </row>
    <row r="6154" spans="5:9">
      <c r="E6154" s="35">
        <v>49789</v>
      </c>
      <c r="F6154" s="35"/>
      <c r="G6154" s="36"/>
      <c r="H6154" s="36"/>
      <c r="I6154" s="36"/>
    </row>
    <row r="6155" spans="5:9">
      <c r="E6155" s="35">
        <v>49790</v>
      </c>
      <c r="F6155" s="35"/>
      <c r="G6155" s="36"/>
      <c r="H6155" s="36"/>
      <c r="I6155" s="36"/>
    </row>
    <row r="6156" spans="5:9">
      <c r="E6156" s="35">
        <v>49791</v>
      </c>
      <c r="F6156" s="35"/>
      <c r="G6156" s="36"/>
      <c r="H6156" s="36"/>
      <c r="I6156" s="36"/>
    </row>
    <row r="6157" spans="5:9">
      <c r="E6157" s="35">
        <v>49792</v>
      </c>
      <c r="F6157" s="35"/>
      <c r="G6157" s="36"/>
      <c r="H6157" s="36"/>
      <c r="I6157" s="36"/>
    </row>
    <row r="6158" spans="5:9">
      <c r="E6158" s="35">
        <v>49793</v>
      </c>
      <c r="F6158" s="35"/>
      <c r="G6158" s="36"/>
      <c r="H6158" s="36"/>
      <c r="I6158" s="36"/>
    </row>
    <row r="6159" spans="5:9">
      <c r="E6159" s="35">
        <v>49794</v>
      </c>
      <c r="F6159" s="35"/>
      <c r="G6159" s="36"/>
      <c r="H6159" s="36"/>
      <c r="I6159" s="36"/>
    </row>
    <row r="6160" spans="5:9">
      <c r="E6160" s="35">
        <v>49795</v>
      </c>
      <c r="F6160" s="35"/>
      <c r="G6160" s="36"/>
      <c r="H6160" s="36"/>
      <c r="I6160" s="36"/>
    </row>
    <row r="6161" spans="5:9">
      <c r="E6161" s="35">
        <v>49796</v>
      </c>
      <c r="F6161" s="35"/>
      <c r="G6161" s="36"/>
      <c r="H6161" s="36"/>
      <c r="I6161" s="36"/>
    </row>
    <row r="6162" spans="5:9">
      <c r="E6162" s="35">
        <v>49797</v>
      </c>
      <c r="F6162" s="35"/>
      <c r="G6162" s="36"/>
      <c r="H6162" s="36"/>
      <c r="I6162" s="36"/>
    </row>
    <row r="6163" spans="5:9">
      <c r="E6163" s="35">
        <v>49798</v>
      </c>
      <c r="F6163" s="35"/>
      <c r="G6163" s="36"/>
      <c r="H6163" s="36"/>
      <c r="I6163" s="36"/>
    </row>
    <row r="6164" spans="5:9">
      <c r="E6164" s="35">
        <v>49799</v>
      </c>
      <c r="F6164" s="35"/>
      <c r="G6164" s="36"/>
      <c r="H6164" s="36"/>
      <c r="I6164" s="36"/>
    </row>
    <row r="6165" spans="5:9">
      <c r="E6165" s="35">
        <v>49800</v>
      </c>
      <c r="F6165" s="35"/>
      <c r="G6165" s="36"/>
      <c r="H6165" s="36"/>
      <c r="I6165" s="36"/>
    </row>
    <row r="6166" spans="5:9">
      <c r="E6166" s="35">
        <v>49801</v>
      </c>
      <c r="F6166" s="35"/>
      <c r="G6166" s="36"/>
      <c r="H6166" s="36"/>
      <c r="I6166" s="36"/>
    </row>
    <row r="6167" spans="5:9">
      <c r="E6167" s="35">
        <v>49802</v>
      </c>
      <c r="F6167" s="35"/>
      <c r="G6167" s="36"/>
      <c r="H6167" s="36"/>
      <c r="I6167" s="36"/>
    </row>
    <row r="6168" spans="5:9">
      <c r="E6168" s="35">
        <v>49803</v>
      </c>
      <c r="F6168" s="35"/>
      <c r="G6168" s="36"/>
      <c r="H6168" s="36"/>
      <c r="I6168" s="36"/>
    </row>
    <row r="6169" spans="5:9">
      <c r="E6169" s="35">
        <v>49804</v>
      </c>
      <c r="F6169" s="35"/>
      <c r="G6169" s="36"/>
      <c r="H6169" s="36"/>
      <c r="I6169" s="36"/>
    </row>
    <row r="6170" spans="5:9">
      <c r="E6170" s="35">
        <v>49805</v>
      </c>
      <c r="F6170" s="35"/>
      <c r="G6170" s="36"/>
      <c r="H6170" s="36"/>
      <c r="I6170" s="36"/>
    </row>
    <row r="6171" spans="5:9">
      <c r="E6171" s="35">
        <v>49806</v>
      </c>
      <c r="F6171" s="35"/>
      <c r="G6171" s="36"/>
      <c r="H6171" s="36"/>
      <c r="I6171" s="36"/>
    </row>
    <row r="6172" spans="5:9">
      <c r="E6172" s="35">
        <v>49807</v>
      </c>
      <c r="F6172" s="35"/>
      <c r="G6172" s="36"/>
      <c r="H6172" s="36"/>
      <c r="I6172" s="36"/>
    </row>
    <row r="6173" spans="5:9">
      <c r="E6173" s="35">
        <v>49808</v>
      </c>
      <c r="F6173" s="35"/>
      <c r="G6173" s="36"/>
      <c r="H6173" s="36"/>
      <c r="I6173" s="36"/>
    </row>
    <row r="6174" spans="5:9">
      <c r="E6174" s="35">
        <v>49809</v>
      </c>
      <c r="F6174" s="35"/>
      <c r="G6174" s="36"/>
      <c r="H6174" s="36"/>
      <c r="I6174" s="36"/>
    </row>
    <row r="6175" spans="5:9">
      <c r="E6175" s="35">
        <v>49810</v>
      </c>
      <c r="F6175" s="35"/>
      <c r="G6175" s="36"/>
      <c r="H6175" s="36"/>
      <c r="I6175" s="36"/>
    </row>
    <row r="6176" spans="5:9">
      <c r="E6176" s="35">
        <v>49811</v>
      </c>
      <c r="F6176" s="35"/>
      <c r="G6176" s="36"/>
      <c r="H6176" s="36"/>
      <c r="I6176" s="36"/>
    </row>
    <row r="6177" spans="5:9">
      <c r="E6177" s="35">
        <v>49812</v>
      </c>
      <c r="F6177" s="35"/>
      <c r="G6177" s="36"/>
      <c r="H6177" s="36"/>
      <c r="I6177" s="36"/>
    </row>
    <row r="6178" spans="5:9">
      <c r="E6178" s="35">
        <v>49813</v>
      </c>
      <c r="F6178" s="35"/>
      <c r="G6178" s="36"/>
      <c r="H6178" s="36"/>
      <c r="I6178" s="36"/>
    </row>
    <row r="6179" spans="5:9">
      <c r="E6179" s="35">
        <v>49814</v>
      </c>
      <c r="F6179" s="35"/>
      <c r="G6179" s="36"/>
      <c r="H6179" s="36"/>
      <c r="I6179" s="36"/>
    </row>
    <row r="6180" spans="5:9">
      <c r="E6180" s="35">
        <v>49815</v>
      </c>
      <c r="F6180" s="35"/>
      <c r="G6180" s="36"/>
      <c r="H6180" s="36"/>
      <c r="I6180" s="36"/>
    </row>
    <row r="6181" spans="5:9">
      <c r="E6181" s="35">
        <v>49816</v>
      </c>
      <c r="F6181" s="35"/>
      <c r="G6181" s="36"/>
      <c r="H6181" s="36"/>
      <c r="I6181" s="36"/>
    </row>
    <row r="6182" spans="5:9">
      <c r="E6182" s="35">
        <v>49817</v>
      </c>
      <c r="F6182" s="35"/>
      <c r="G6182" s="36"/>
      <c r="H6182" s="36"/>
      <c r="I6182" s="36"/>
    </row>
    <row r="6183" spans="5:9">
      <c r="E6183" s="35">
        <v>49818</v>
      </c>
      <c r="F6183" s="35"/>
      <c r="G6183" s="36"/>
      <c r="H6183" s="36"/>
      <c r="I6183" s="36"/>
    </row>
    <row r="6184" spans="5:9">
      <c r="E6184" s="35">
        <v>49819</v>
      </c>
      <c r="F6184" s="35"/>
      <c r="G6184" s="36"/>
      <c r="H6184" s="36"/>
      <c r="I6184" s="36"/>
    </row>
    <row r="6185" spans="5:9">
      <c r="E6185" s="35">
        <v>49820</v>
      </c>
      <c r="F6185" s="35"/>
      <c r="G6185" s="36"/>
      <c r="H6185" s="36"/>
      <c r="I6185" s="36"/>
    </row>
    <row r="6186" spans="5:9">
      <c r="E6186" s="35">
        <v>49821</v>
      </c>
      <c r="F6186" s="35"/>
      <c r="G6186" s="36"/>
      <c r="H6186" s="36"/>
      <c r="I6186" s="36"/>
    </row>
    <row r="6187" spans="5:9">
      <c r="E6187" s="35">
        <v>49822</v>
      </c>
      <c r="F6187" s="35"/>
      <c r="G6187" s="36"/>
      <c r="H6187" s="36"/>
      <c r="I6187" s="36"/>
    </row>
    <row r="6188" spans="5:9">
      <c r="E6188" s="35">
        <v>49823</v>
      </c>
      <c r="F6188" s="35"/>
      <c r="G6188" s="36"/>
      <c r="H6188" s="36"/>
      <c r="I6188" s="36"/>
    </row>
    <row r="6189" spans="5:9">
      <c r="E6189" s="35">
        <v>49824</v>
      </c>
      <c r="F6189" s="35"/>
      <c r="G6189" s="36"/>
      <c r="H6189" s="36"/>
      <c r="I6189" s="36"/>
    </row>
    <row r="6190" spans="5:9">
      <c r="E6190" s="35">
        <v>49825</v>
      </c>
      <c r="F6190" s="35"/>
      <c r="G6190" s="36"/>
      <c r="H6190" s="36"/>
      <c r="I6190" s="36"/>
    </row>
    <row r="6191" spans="5:9">
      <c r="E6191" s="35">
        <v>49826</v>
      </c>
      <c r="F6191" s="35"/>
      <c r="G6191" s="36"/>
      <c r="H6191" s="36"/>
      <c r="I6191" s="36"/>
    </row>
    <row r="6192" spans="5:9">
      <c r="E6192" s="35">
        <v>49827</v>
      </c>
      <c r="F6192" s="35"/>
      <c r="G6192" s="36"/>
      <c r="H6192" s="36"/>
      <c r="I6192" s="36"/>
    </row>
    <row r="6193" spans="5:9">
      <c r="E6193" s="35">
        <v>49828</v>
      </c>
      <c r="F6193" s="35"/>
      <c r="G6193" s="36"/>
      <c r="H6193" s="36"/>
      <c r="I6193" s="36"/>
    </row>
    <row r="6194" spans="5:9">
      <c r="E6194" s="35">
        <v>49829</v>
      </c>
      <c r="F6194" s="35"/>
      <c r="G6194" s="36"/>
      <c r="H6194" s="36"/>
      <c r="I6194" s="36"/>
    </row>
    <row r="6195" spans="5:9">
      <c r="E6195" s="35">
        <v>49830</v>
      </c>
      <c r="F6195" s="35"/>
      <c r="G6195" s="36"/>
      <c r="H6195" s="36"/>
      <c r="I6195" s="36"/>
    </row>
    <row r="6196" spans="5:9">
      <c r="E6196" s="35">
        <v>49831</v>
      </c>
      <c r="F6196" s="35"/>
      <c r="G6196" s="36"/>
      <c r="H6196" s="36"/>
      <c r="I6196" s="36"/>
    </row>
    <row r="6197" spans="5:9">
      <c r="E6197" s="35">
        <v>49832</v>
      </c>
      <c r="F6197" s="35"/>
      <c r="G6197" s="36"/>
      <c r="H6197" s="36"/>
      <c r="I6197" s="36"/>
    </row>
    <row r="6198" spans="5:9">
      <c r="E6198" s="35">
        <v>49833</v>
      </c>
      <c r="F6198" s="35"/>
      <c r="G6198" s="36"/>
      <c r="H6198" s="36"/>
      <c r="I6198" s="36"/>
    </row>
    <row r="6199" spans="5:9">
      <c r="E6199" s="35">
        <v>49834</v>
      </c>
      <c r="F6199" s="35"/>
      <c r="G6199" s="36"/>
      <c r="H6199" s="36"/>
      <c r="I6199" s="36"/>
    </row>
    <row r="6200" spans="5:9">
      <c r="E6200" s="35">
        <v>49835</v>
      </c>
      <c r="F6200" s="35"/>
      <c r="G6200" s="36"/>
      <c r="H6200" s="36"/>
      <c r="I6200" s="36"/>
    </row>
    <row r="6201" spans="5:9">
      <c r="E6201" s="35">
        <v>49836</v>
      </c>
      <c r="F6201" s="35"/>
      <c r="G6201" s="36"/>
      <c r="H6201" s="36"/>
      <c r="I6201" s="36"/>
    </row>
    <row r="6202" spans="5:9">
      <c r="E6202" s="35">
        <v>49837</v>
      </c>
      <c r="F6202" s="35"/>
      <c r="G6202" s="36"/>
      <c r="H6202" s="36"/>
      <c r="I6202" s="36"/>
    </row>
    <row r="6203" spans="5:9">
      <c r="E6203" s="35">
        <v>49838</v>
      </c>
      <c r="F6203" s="35"/>
      <c r="G6203" s="36"/>
      <c r="H6203" s="36"/>
      <c r="I6203" s="36"/>
    </row>
    <row r="6204" spans="5:9">
      <c r="E6204" s="35">
        <v>49839</v>
      </c>
      <c r="F6204" s="35"/>
      <c r="G6204" s="36"/>
      <c r="H6204" s="36"/>
      <c r="I6204" s="36"/>
    </row>
    <row r="6205" spans="5:9">
      <c r="E6205" s="35">
        <v>49840</v>
      </c>
      <c r="F6205" s="35"/>
      <c r="G6205" s="36"/>
      <c r="H6205" s="36"/>
      <c r="I6205" s="36"/>
    </row>
    <row r="6206" spans="5:9">
      <c r="E6206" s="35">
        <v>49841</v>
      </c>
      <c r="F6206" s="35"/>
      <c r="G6206" s="36"/>
      <c r="H6206" s="36"/>
      <c r="I6206" s="36"/>
    </row>
    <row r="6207" spans="5:9">
      <c r="E6207" s="35">
        <v>49842</v>
      </c>
      <c r="F6207" s="35"/>
      <c r="G6207" s="36"/>
      <c r="H6207" s="36"/>
      <c r="I6207" s="36"/>
    </row>
    <row r="6208" spans="5:9">
      <c r="E6208" s="35">
        <v>49843</v>
      </c>
      <c r="F6208" s="35"/>
      <c r="G6208" s="36"/>
      <c r="H6208" s="36"/>
      <c r="I6208" s="36"/>
    </row>
    <row r="6209" spans="5:9">
      <c r="E6209" s="35">
        <v>49844</v>
      </c>
      <c r="F6209" s="35"/>
      <c r="G6209" s="36"/>
      <c r="H6209" s="36"/>
      <c r="I6209" s="36"/>
    </row>
    <row r="6210" spans="5:9">
      <c r="E6210" s="35">
        <v>49845</v>
      </c>
      <c r="F6210" s="35"/>
      <c r="G6210" s="36"/>
      <c r="H6210" s="36"/>
      <c r="I6210" s="36"/>
    </row>
    <row r="6211" spans="5:9">
      <c r="E6211" s="35">
        <v>49846</v>
      </c>
      <c r="F6211" s="35"/>
      <c r="G6211" s="36"/>
      <c r="H6211" s="36"/>
      <c r="I6211" s="36"/>
    </row>
    <row r="6212" spans="5:9">
      <c r="E6212" s="35">
        <v>49847</v>
      </c>
      <c r="F6212" s="35"/>
      <c r="G6212" s="36"/>
      <c r="H6212" s="36"/>
      <c r="I6212" s="36"/>
    </row>
    <row r="6213" spans="5:9">
      <c r="E6213" s="35">
        <v>49848</v>
      </c>
      <c r="F6213" s="35"/>
      <c r="G6213" s="36"/>
      <c r="H6213" s="36"/>
      <c r="I6213" s="36"/>
    </row>
    <row r="6214" spans="5:9">
      <c r="E6214" s="35">
        <v>49849</v>
      </c>
      <c r="F6214" s="35"/>
      <c r="G6214" s="36"/>
      <c r="H6214" s="36"/>
      <c r="I6214" s="36"/>
    </row>
    <row r="6215" spans="5:9">
      <c r="E6215" s="35">
        <v>49850</v>
      </c>
      <c r="F6215" s="35"/>
      <c r="G6215" s="36"/>
      <c r="H6215" s="36"/>
      <c r="I6215" s="36"/>
    </row>
    <row r="6216" spans="5:9">
      <c r="E6216" s="35">
        <v>49851</v>
      </c>
      <c r="F6216" s="35"/>
      <c r="G6216" s="36"/>
      <c r="H6216" s="36"/>
      <c r="I6216" s="36"/>
    </row>
    <row r="6217" spans="5:9">
      <c r="E6217" s="35">
        <v>49852</v>
      </c>
      <c r="F6217" s="35"/>
      <c r="G6217" s="36"/>
      <c r="H6217" s="36"/>
      <c r="I6217" s="36"/>
    </row>
    <row r="6218" spans="5:9">
      <c r="E6218" s="35">
        <v>49853</v>
      </c>
      <c r="F6218" s="35"/>
      <c r="G6218" s="36"/>
      <c r="H6218" s="36"/>
      <c r="I6218" s="36"/>
    </row>
    <row r="6219" spans="5:9">
      <c r="E6219" s="35">
        <v>49854</v>
      </c>
      <c r="F6219" s="35"/>
      <c r="G6219" s="36"/>
      <c r="H6219" s="36"/>
      <c r="I6219" s="36"/>
    </row>
    <row r="6220" spans="5:9">
      <c r="E6220" s="35">
        <v>49855</v>
      </c>
      <c r="F6220" s="35"/>
      <c r="G6220" s="36"/>
      <c r="H6220" s="36"/>
      <c r="I6220" s="36"/>
    </row>
    <row r="6221" spans="5:9">
      <c r="E6221" s="35">
        <v>49856</v>
      </c>
      <c r="F6221" s="35"/>
      <c r="G6221" s="36"/>
      <c r="H6221" s="36"/>
      <c r="I6221" s="36"/>
    </row>
    <row r="6222" spans="5:9">
      <c r="E6222" s="35">
        <v>49857</v>
      </c>
      <c r="F6222" s="35"/>
      <c r="G6222" s="36"/>
      <c r="H6222" s="36"/>
      <c r="I6222" s="36"/>
    </row>
    <row r="6223" spans="5:9">
      <c r="E6223" s="35">
        <v>49858</v>
      </c>
      <c r="F6223" s="35"/>
      <c r="G6223" s="36"/>
      <c r="H6223" s="36"/>
      <c r="I6223" s="36"/>
    </row>
    <row r="6224" spans="5:9">
      <c r="E6224" s="35">
        <v>49859</v>
      </c>
      <c r="F6224" s="35"/>
      <c r="G6224" s="36"/>
      <c r="H6224" s="36"/>
      <c r="I6224" s="36"/>
    </row>
    <row r="6225" spans="5:9">
      <c r="E6225" s="35">
        <v>49860</v>
      </c>
      <c r="F6225" s="35"/>
      <c r="G6225" s="36"/>
      <c r="H6225" s="36"/>
      <c r="I6225" s="36"/>
    </row>
    <row r="6226" spans="5:9">
      <c r="E6226" s="35">
        <v>49861</v>
      </c>
      <c r="F6226" s="35"/>
      <c r="G6226" s="36"/>
      <c r="H6226" s="36"/>
      <c r="I6226" s="36"/>
    </row>
    <row r="6227" spans="5:9">
      <c r="E6227" s="35">
        <v>49862</v>
      </c>
      <c r="F6227" s="35"/>
      <c r="G6227" s="36"/>
      <c r="H6227" s="36"/>
      <c r="I6227" s="36"/>
    </row>
    <row r="6228" spans="5:9">
      <c r="E6228" s="35">
        <v>49863</v>
      </c>
      <c r="F6228" s="35"/>
      <c r="G6228" s="36"/>
      <c r="H6228" s="36"/>
      <c r="I6228" s="36"/>
    </row>
    <row r="6229" spans="5:9">
      <c r="E6229" s="35">
        <v>49864</v>
      </c>
      <c r="F6229" s="35"/>
      <c r="G6229" s="36"/>
      <c r="H6229" s="36"/>
      <c r="I6229" s="36"/>
    </row>
    <row r="6230" spans="5:9">
      <c r="E6230" s="35">
        <v>49865</v>
      </c>
      <c r="F6230" s="35"/>
      <c r="G6230" s="36"/>
      <c r="H6230" s="36"/>
      <c r="I6230" s="36"/>
    </row>
    <row r="6231" spans="5:9">
      <c r="E6231" s="35">
        <v>49866</v>
      </c>
      <c r="F6231" s="35"/>
      <c r="G6231" s="36"/>
      <c r="H6231" s="36"/>
      <c r="I6231" s="36"/>
    </row>
    <row r="6232" spans="5:9">
      <c r="E6232" s="35">
        <v>49867</v>
      </c>
      <c r="F6232" s="35"/>
      <c r="G6232" s="36"/>
      <c r="H6232" s="36"/>
      <c r="I6232" s="36"/>
    </row>
    <row r="6233" spans="5:9">
      <c r="E6233" s="35">
        <v>49868</v>
      </c>
      <c r="F6233" s="35"/>
      <c r="G6233" s="36"/>
      <c r="H6233" s="36"/>
      <c r="I6233" s="36"/>
    </row>
    <row r="6234" spans="5:9">
      <c r="E6234" s="35">
        <v>49869</v>
      </c>
      <c r="F6234" s="35"/>
      <c r="G6234" s="36"/>
      <c r="H6234" s="36"/>
      <c r="I6234" s="36"/>
    </row>
    <row r="6235" spans="5:9">
      <c r="E6235" s="35">
        <v>49870</v>
      </c>
      <c r="F6235" s="35"/>
      <c r="G6235" s="36"/>
      <c r="H6235" s="36"/>
      <c r="I6235" s="36"/>
    </row>
    <row r="6236" spans="5:9">
      <c r="E6236" s="35">
        <v>49871</v>
      </c>
      <c r="F6236" s="35"/>
      <c r="G6236" s="36"/>
      <c r="H6236" s="36"/>
      <c r="I6236" s="36"/>
    </row>
    <row r="6237" spans="5:9">
      <c r="E6237" s="35">
        <v>49872</v>
      </c>
      <c r="F6237" s="35"/>
      <c r="G6237" s="36"/>
      <c r="H6237" s="36"/>
      <c r="I6237" s="36"/>
    </row>
    <row r="6238" spans="5:9">
      <c r="E6238" s="35">
        <v>49873</v>
      </c>
      <c r="F6238" s="35"/>
      <c r="G6238" s="36"/>
      <c r="H6238" s="36"/>
      <c r="I6238" s="36"/>
    </row>
    <row r="6239" spans="5:9">
      <c r="E6239" s="35">
        <v>49874</v>
      </c>
      <c r="F6239" s="35"/>
      <c r="G6239" s="36"/>
      <c r="H6239" s="36"/>
      <c r="I6239" s="36"/>
    </row>
    <row r="6240" spans="5:9">
      <c r="E6240" s="35">
        <v>49875</v>
      </c>
      <c r="F6240" s="35"/>
      <c r="G6240" s="36"/>
      <c r="H6240" s="36"/>
      <c r="I6240" s="36"/>
    </row>
    <row r="6241" spans="5:9">
      <c r="E6241" s="35">
        <v>49876</v>
      </c>
      <c r="F6241" s="35"/>
      <c r="G6241" s="36"/>
      <c r="H6241" s="36"/>
      <c r="I6241" s="36"/>
    </row>
    <row r="6242" spans="5:9">
      <c r="E6242" s="35">
        <v>49877</v>
      </c>
      <c r="F6242" s="35"/>
      <c r="G6242" s="36"/>
      <c r="H6242" s="36"/>
      <c r="I6242" s="36"/>
    </row>
    <row r="6243" spans="5:9">
      <c r="E6243" s="35">
        <v>49878</v>
      </c>
      <c r="F6243" s="35"/>
      <c r="G6243" s="36"/>
      <c r="H6243" s="36"/>
      <c r="I6243" s="36"/>
    </row>
    <row r="6244" spans="5:9">
      <c r="E6244" s="35">
        <v>49879</v>
      </c>
      <c r="F6244" s="35"/>
      <c r="G6244" s="36"/>
      <c r="H6244" s="36"/>
      <c r="I6244" s="36"/>
    </row>
    <row r="6245" spans="5:9">
      <c r="E6245" s="35">
        <v>49880</v>
      </c>
      <c r="F6245" s="35"/>
      <c r="G6245" s="36"/>
      <c r="H6245" s="36"/>
      <c r="I6245" s="36"/>
    </row>
    <row r="6246" spans="5:9">
      <c r="E6246" s="35">
        <v>49881</v>
      </c>
      <c r="F6246" s="35"/>
      <c r="G6246" s="36"/>
      <c r="H6246" s="36"/>
      <c r="I6246" s="36"/>
    </row>
    <row r="6247" spans="5:9">
      <c r="E6247" s="35">
        <v>49882</v>
      </c>
      <c r="F6247" s="35"/>
      <c r="G6247" s="36"/>
      <c r="H6247" s="36"/>
      <c r="I6247" s="36"/>
    </row>
    <row r="6248" spans="5:9">
      <c r="E6248" s="35">
        <v>49883</v>
      </c>
      <c r="F6248" s="35"/>
      <c r="G6248" s="36"/>
      <c r="H6248" s="36"/>
      <c r="I6248" s="36"/>
    </row>
    <row r="6249" spans="5:9">
      <c r="E6249" s="35">
        <v>49884</v>
      </c>
      <c r="F6249" s="35"/>
      <c r="G6249" s="36"/>
      <c r="H6249" s="36"/>
      <c r="I6249" s="36"/>
    </row>
    <row r="6250" spans="5:9">
      <c r="E6250" s="35">
        <v>49885</v>
      </c>
      <c r="F6250" s="35"/>
      <c r="G6250" s="36"/>
      <c r="H6250" s="36"/>
      <c r="I6250" s="36"/>
    </row>
    <row r="6251" spans="5:9">
      <c r="E6251" s="35">
        <v>49886</v>
      </c>
      <c r="F6251" s="35"/>
      <c r="G6251" s="36"/>
      <c r="H6251" s="36"/>
      <c r="I6251" s="36"/>
    </row>
    <row r="6252" spans="5:9">
      <c r="E6252" s="35">
        <v>49887</v>
      </c>
      <c r="F6252" s="35"/>
      <c r="G6252" s="36"/>
      <c r="H6252" s="36"/>
      <c r="I6252" s="36"/>
    </row>
    <row r="6253" spans="5:9">
      <c r="E6253" s="35">
        <v>49888</v>
      </c>
      <c r="F6253" s="35"/>
      <c r="G6253" s="36"/>
      <c r="H6253" s="36"/>
      <c r="I6253" s="36"/>
    </row>
    <row r="6254" spans="5:9">
      <c r="E6254" s="35">
        <v>49889</v>
      </c>
      <c r="F6254" s="35"/>
      <c r="G6254" s="36"/>
      <c r="H6254" s="36"/>
      <c r="I6254" s="36"/>
    </row>
    <row r="6255" spans="5:9">
      <c r="E6255" s="35">
        <v>49890</v>
      </c>
      <c r="F6255" s="35"/>
      <c r="G6255" s="36"/>
      <c r="H6255" s="36"/>
      <c r="I6255" s="36"/>
    </row>
    <row r="6256" spans="5:9">
      <c r="E6256" s="35">
        <v>49891</v>
      </c>
      <c r="F6256" s="35"/>
      <c r="G6256" s="36"/>
      <c r="H6256" s="36"/>
      <c r="I6256" s="36"/>
    </row>
    <row r="6257" spans="5:9">
      <c r="E6257" s="35">
        <v>49892</v>
      </c>
      <c r="F6257" s="35"/>
      <c r="G6257" s="36"/>
      <c r="H6257" s="36"/>
      <c r="I6257" s="36"/>
    </row>
    <row r="6258" spans="5:9">
      <c r="E6258" s="35">
        <v>49893</v>
      </c>
      <c r="F6258" s="35"/>
      <c r="G6258" s="36"/>
      <c r="H6258" s="36"/>
      <c r="I6258" s="36"/>
    </row>
    <row r="6259" spans="5:9">
      <c r="E6259" s="35">
        <v>49894</v>
      </c>
      <c r="F6259" s="35"/>
      <c r="G6259" s="36"/>
      <c r="H6259" s="36"/>
      <c r="I6259" s="36"/>
    </row>
    <row r="6260" spans="5:9">
      <c r="E6260" s="35">
        <v>49895</v>
      </c>
      <c r="F6260" s="35"/>
      <c r="G6260" s="36"/>
      <c r="H6260" s="36"/>
      <c r="I6260" s="36"/>
    </row>
    <row r="6261" spans="5:9">
      <c r="E6261" s="35">
        <v>49896</v>
      </c>
      <c r="F6261" s="35"/>
      <c r="G6261" s="36"/>
      <c r="H6261" s="36"/>
      <c r="I6261" s="36"/>
    </row>
    <row r="6262" spans="5:9">
      <c r="E6262" s="35">
        <v>49897</v>
      </c>
      <c r="F6262" s="35"/>
      <c r="G6262" s="36"/>
      <c r="H6262" s="36"/>
      <c r="I6262" s="36"/>
    </row>
    <row r="6263" spans="5:9">
      <c r="E6263" s="35">
        <v>49898</v>
      </c>
      <c r="F6263" s="35"/>
      <c r="G6263" s="36"/>
      <c r="H6263" s="36"/>
      <c r="I6263" s="36"/>
    </row>
    <row r="6264" spans="5:9">
      <c r="E6264" s="35">
        <v>49899</v>
      </c>
      <c r="F6264" s="35"/>
      <c r="G6264" s="36"/>
      <c r="H6264" s="36"/>
      <c r="I6264" s="36"/>
    </row>
    <row r="6265" spans="5:9">
      <c r="E6265" s="35">
        <v>49900</v>
      </c>
      <c r="F6265" s="35"/>
      <c r="G6265" s="36"/>
      <c r="H6265" s="36"/>
      <c r="I6265" s="36"/>
    </row>
    <row r="6266" spans="5:9">
      <c r="E6266" s="35">
        <v>49901</v>
      </c>
      <c r="F6266" s="35"/>
      <c r="G6266" s="36"/>
      <c r="H6266" s="36"/>
      <c r="I6266" s="36"/>
    </row>
    <row r="6267" spans="5:9">
      <c r="E6267" s="35">
        <v>49902</v>
      </c>
      <c r="F6267" s="35"/>
      <c r="G6267" s="36"/>
      <c r="H6267" s="36"/>
      <c r="I6267" s="36"/>
    </row>
    <row r="6268" spans="5:9">
      <c r="E6268" s="35">
        <v>49903</v>
      </c>
      <c r="F6268" s="35"/>
      <c r="G6268" s="36"/>
      <c r="H6268" s="36"/>
      <c r="I6268" s="36"/>
    </row>
    <row r="6269" spans="5:9">
      <c r="E6269" s="35">
        <v>49904</v>
      </c>
      <c r="F6269" s="35"/>
      <c r="G6269" s="36"/>
      <c r="H6269" s="36"/>
      <c r="I6269" s="36"/>
    </row>
    <row r="6270" spans="5:9">
      <c r="E6270" s="35">
        <v>49905</v>
      </c>
      <c r="F6270" s="35"/>
      <c r="G6270" s="36"/>
      <c r="H6270" s="36"/>
      <c r="I6270" s="36"/>
    </row>
    <row r="6271" spans="5:9">
      <c r="E6271" s="35">
        <v>49906</v>
      </c>
      <c r="F6271" s="35"/>
      <c r="G6271" s="36"/>
      <c r="H6271" s="36"/>
      <c r="I6271" s="36"/>
    </row>
    <row r="6272" spans="5:9">
      <c r="E6272" s="35">
        <v>49907</v>
      </c>
      <c r="F6272" s="35"/>
      <c r="G6272" s="36"/>
      <c r="H6272" s="36"/>
      <c r="I6272" s="36"/>
    </row>
    <row r="6273" spans="5:9">
      <c r="E6273" s="35">
        <v>49908</v>
      </c>
      <c r="F6273" s="35"/>
      <c r="G6273" s="36"/>
      <c r="H6273" s="36"/>
      <c r="I6273" s="36"/>
    </row>
    <row r="6274" spans="5:9">
      <c r="E6274" s="35">
        <v>49909</v>
      </c>
      <c r="F6274" s="35"/>
      <c r="G6274" s="36"/>
      <c r="H6274" s="36"/>
      <c r="I6274" s="36"/>
    </row>
    <row r="6275" spans="5:9">
      <c r="E6275" s="35">
        <v>49910</v>
      </c>
      <c r="F6275" s="35"/>
      <c r="G6275" s="36"/>
      <c r="H6275" s="36"/>
      <c r="I6275" s="36"/>
    </row>
    <row r="6276" spans="5:9">
      <c r="E6276" s="35">
        <v>49911</v>
      </c>
      <c r="F6276" s="35"/>
      <c r="G6276" s="36"/>
      <c r="H6276" s="36"/>
      <c r="I6276" s="36"/>
    </row>
    <row r="6277" spans="5:9">
      <c r="E6277" s="35">
        <v>49912</v>
      </c>
      <c r="F6277" s="35"/>
      <c r="G6277" s="36"/>
      <c r="H6277" s="36"/>
      <c r="I6277" s="36"/>
    </row>
    <row r="6278" spans="5:9">
      <c r="E6278" s="35">
        <v>49913</v>
      </c>
      <c r="F6278" s="35"/>
      <c r="G6278" s="36"/>
      <c r="H6278" s="36"/>
      <c r="I6278" s="36"/>
    </row>
    <row r="6279" spans="5:9">
      <c r="E6279" s="35">
        <v>49914</v>
      </c>
      <c r="F6279" s="35"/>
      <c r="G6279" s="36"/>
      <c r="H6279" s="36"/>
      <c r="I6279" s="36"/>
    </row>
    <row r="6280" spans="5:9">
      <c r="E6280" s="35">
        <v>49915</v>
      </c>
      <c r="F6280" s="35"/>
      <c r="G6280" s="36"/>
      <c r="H6280" s="36"/>
      <c r="I6280" s="36"/>
    </row>
    <row r="6281" spans="5:9">
      <c r="E6281" s="35">
        <v>49916</v>
      </c>
      <c r="F6281" s="35"/>
      <c r="G6281" s="36"/>
      <c r="H6281" s="36"/>
      <c r="I6281" s="36"/>
    </row>
    <row r="6282" spans="5:9">
      <c r="E6282" s="35">
        <v>49917</v>
      </c>
      <c r="F6282" s="35"/>
      <c r="G6282" s="36"/>
      <c r="H6282" s="36"/>
      <c r="I6282" s="36"/>
    </row>
    <row r="6283" spans="5:9">
      <c r="E6283" s="35">
        <v>49918</v>
      </c>
      <c r="F6283" s="35"/>
      <c r="G6283" s="36"/>
      <c r="H6283" s="36"/>
      <c r="I6283" s="36"/>
    </row>
    <row r="6284" spans="5:9">
      <c r="E6284" s="35">
        <v>49919</v>
      </c>
      <c r="F6284" s="35"/>
      <c r="G6284" s="36"/>
      <c r="H6284" s="36"/>
      <c r="I6284" s="36"/>
    </row>
    <row r="6285" spans="5:9">
      <c r="E6285" s="35">
        <v>49920</v>
      </c>
      <c r="F6285" s="35"/>
      <c r="G6285" s="36"/>
      <c r="H6285" s="36"/>
      <c r="I6285" s="36"/>
    </row>
    <row r="6286" spans="5:9">
      <c r="E6286" s="35">
        <v>49921</v>
      </c>
      <c r="F6286" s="35"/>
      <c r="G6286" s="36"/>
      <c r="H6286" s="36"/>
      <c r="I6286" s="36"/>
    </row>
    <row r="6287" spans="5:9">
      <c r="E6287" s="35">
        <v>49922</v>
      </c>
      <c r="F6287" s="35"/>
      <c r="G6287" s="36"/>
      <c r="H6287" s="36"/>
      <c r="I6287" s="36"/>
    </row>
    <row r="6288" spans="5:9">
      <c r="E6288" s="35">
        <v>49923</v>
      </c>
      <c r="F6288" s="35"/>
      <c r="G6288" s="36"/>
      <c r="H6288" s="36"/>
      <c r="I6288" s="36"/>
    </row>
    <row r="6289" spans="5:9">
      <c r="E6289" s="35">
        <v>49924</v>
      </c>
      <c r="F6289" s="35"/>
      <c r="G6289" s="36"/>
      <c r="H6289" s="36"/>
      <c r="I6289" s="36"/>
    </row>
    <row r="6290" spans="5:9">
      <c r="E6290" s="35">
        <v>49925</v>
      </c>
      <c r="F6290" s="35"/>
      <c r="G6290" s="36"/>
      <c r="H6290" s="36"/>
      <c r="I6290" s="36"/>
    </row>
    <row r="6291" spans="5:9">
      <c r="E6291" s="35">
        <v>49926</v>
      </c>
      <c r="F6291" s="35"/>
      <c r="G6291" s="36"/>
      <c r="H6291" s="36"/>
      <c r="I6291" s="36"/>
    </row>
    <row r="6292" spans="5:9">
      <c r="E6292" s="35">
        <v>49927</v>
      </c>
      <c r="F6292" s="35"/>
      <c r="G6292" s="36"/>
      <c r="H6292" s="36"/>
      <c r="I6292" s="36"/>
    </row>
    <row r="6293" spans="5:9">
      <c r="E6293" s="35">
        <v>49928</v>
      </c>
      <c r="F6293" s="35"/>
      <c r="G6293" s="36"/>
      <c r="H6293" s="36"/>
      <c r="I6293" s="36"/>
    </row>
    <row r="6294" spans="5:9">
      <c r="E6294" s="35">
        <v>49929</v>
      </c>
      <c r="F6294" s="35"/>
      <c r="G6294" s="36"/>
      <c r="H6294" s="36"/>
      <c r="I6294" s="36"/>
    </row>
    <row r="6295" spans="5:9">
      <c r="E6295" s="35">
        <v>49930</v>
      </c>
      <c r="F6295" s="35"/>
      <c r="G6295" s="36"/>
      <c r="H6295" s="36"/>
      <c r="I6295" s="36"/>
    </row>
    <row r="6296" spans="5:9">
      <c r="E6296" s="35">
        <v>49931</v>
      </c>
      <c r="F6296" s="35"/>
      <c r="G6296" s="36"/>
      <c r="H6296" s="36"/>
      <c r="I6296" s="36"/>
    </row>
    <row r="6297" spans="5:9">
      <c r="E6297" s="35">
        <v>49932</v>
      </c>
      <c r="F6297" s="35"/>
      <c r="G6297" s="36"/>
      <c r="H6297" s="36"/>
      <c r="I6297" s="36"/>
    </row>
    <row r="6298" spans="5:9">
      <c r="E6298" s="35">
        <v>49933</v>
      </c>
      <c r="F6298" s="35"/>
      <c r="G6298" s="36"/>
      <c r="H6298" s="36"/>
      <c r="I6298" s="36"/>
    </row>
    <row r="6299" spans="5:9">
      <c r="E6299" s="35">
        <v>49934</v>
      </c>
      <c r="F6299" s="35"/>
      <c r="G6299" s="36"/>
      <c r="H6299" s="36"/>
      <c r="I6299" s="36"/>
    </row>
    <row r="6300" spans="5:9">
      <c r="E6300" s="35">
        <v>49935</v>
      </c>
      <c r="F6300" s="35"/>
      <c r="G6300" s="36"/>
      <c r="H6300" s="36"/>
      <c r="I6300" s="36"/>
    </row>
    <row r="6301" spans="5:9">
      <c r="E6301" s="35">
        <v>49936</v>
      </c>
      <c r="F6301" s="35"/>
      <c r="G6301" s="36"/>
      <c r="H6301" s="36"/>
      <c r="I6301" s="36"/>
    </row>
    <row r="6302" spans="5:9">
      <c r="E6302" s="35">
        <v>49937</v>
      </c>
      <c r="F6302" s="35"/>
      <c r="G6302" s="36"/>
      <c r="H6302" s="36"/>
      <c r="I6302" s="36"/>
    </row>
    <row r="6303" spans="5:9">
      <c r="E6303" s="35">
        <v>49938</v>
      </c>
      <c r="F6303" s="35"/>
      <c r="G6303" s="36"/>
      <c r="H6303" s="36"/>
      <c r="I6303" s="36"/>
    </row>
    <row r="6304" spans="5:9">
      <c r="E6304" s="35">
        <v>49939</v>
      </c>
      <c r="F6304" s="35"/>
      <c r="G6304" s="36"/>
      <c r="H6304" s="36"/>
      <c r="I6304" s="36"/>
    </row>
    <row r="6305" spans="5:9">
      <c r="E6305" s="35">
        <v>49940</v>
      </c>
      <c r="F6305" s="35"/>
      <c r="G6305" s="36"/>
      <c r="H6305" s="36"/>
      <c r="I6305" s="36"/>
    </row>
    <row r="6306" spans="5:9">
      <c r="E6306" s="35">
        <v>49941</v>
      </c>
      <c r="F6306" s="35"/>
      <c r="G6306" s="36"/>
      <c r="H6306" s="36"/>
      <c r="I6306" s="36"/>
    </row>
    <row r="6307" spans="5:9">
      <c r="E6307" s="35">
        <v>49942</v>
      </c>
      <c r="F6307" s="35"/>
      <c r="G6307" s="36"/>
      <c r="H6307" s="36"/>
      <c r="I6307" s="36"/>
    </row>
    <row r="6308" spans="5:9">
      <c r="E6308" s="35">
        <v>49943</v>
      </c>
      <c r="F6308" s="35"/>
      <c r="G6308" s="36"/>
      <c r="H6308" s="36"/>
      <c r="I6308" s="36"/>
    </row>
    <row r="6309" spans="5:9">
      <c r="E6309" s="35">
        <v>49944</v>
      </c>
      <c r="F6309" s="35"/>
      <c r="G6309" s="36"/>
      <c r="H6309" s="36"/>
      <c r="I6309" s="36"/>
    </row>
    <row r="6310" spans="5:9">
      <c r="E6310" s="35">
        <v>49945</v>
      </c>
      <c r="F6310" s="35"/>
      <c r="G6310" s="36"/>
      <c r="H6310" s="36"/>
      <c r="I6310" s="36"/>
    </row>
    <row r="6311" spans="5:9">
      <c r="E6311" s="35">
        <v>49946</v>
      </c>
      <c r="F6311" s="35"/>
      <c r="G6311" s="36"/>
      <c r="H6311" s="36"/>
      <c r="I6311" s="36"/>
    </row>
    <row r="6312" spans="5:9">
      <c r="E6312" s="35">
        <v>49947</v>
      </c>
      <c r="F6312" s="35"/>
      <c r="G6312" s="36"/>
      <c r="H6312" s="36"/>
      <c r="I6312" s="36"/>
    </row>
    <row r="6313" spans="5:9">
      <c r="E6313" s="35">
        <v>49948</v>
      </c>
      <c r="F6313" s="35"/>
      <c r="G6313" s="36"/>
      <c r="H6313" s="36"/>
      <c r="I6313" s="36"/>
    </row>
    <row r="6314" spans="5:9">
      <c r="E6314" s="35">
        <v>49949</v>
      </c>
      <c r="F6314" s="35"/>
      <c r="G6314" s="36"/>
      <c r="H6314" s="36"/>
      <c r="I6314" s="36"/>
    </row>
    <row r="6315" spans="5:9">
      <c r="E6315" s="35">
        <v>49950</v>
      </c>
      <c r="F6315" s="35"/>
      <c r="G6315" s="36"/>
      <c r="H6315" s="36"/>
      <c r="I6315" s="36"/>
    </row>
    <row r="6316" spans="5:9">
      <c r="E6316" s="35">
        <v>49951</v>
      </c>
      <c r="F6316" s="35"/>
      <c r="G6316" s="36"/>
      <c r="H6316" s="36"/>
      <c r="I6316" s="36"/>
    </row>
    <row r="6317" spans="5:9">
      <c r="E6317" s="35">
        <v>49952</v>
      </c>
      <c r="F6317" s="35"/>
      <c r="G6317" s="36"/>
      <c r="H6317" s="36"/>
      <c r="I6317" s="36"/>
    </row>
    <row r="6318" spans="5:9">
      <c r="E6318" s="35">
        <v>49953</v>
      </c>
      <c r="F6318" s="35"/>
      <c r="G6318" s="36"/>
      <c r="H6318" s="36"/>
      <c r="I6318" s="36"/>
    </row>
    <row r="6319" spans="5:9">
      <c r="E6319" s="35">
        <v>49954</v>
      </c>
      <c r="F6319" s="35"/>
      <c r="G6319" s="36"/>
      <c r="H6319" s="36"/>
      <c r="I6319" s="36"/>
    </row>
    <row r="6320" spans="5:9">
      <c r="E6320" s="35">
        <v>49955</v>
      </c>
      <c r="F6320" s="35"/>
      <c r="G6320" s="36"/>
      <c r="H6320" s="36"/>
      <c r="I6320" s="36"/>
    </row>
    <row r="6321" spans="5:9">
      <c r="E6321" s="35">
        <v>49956</v>
      </c>
      <c r="F6321" s="35"/>
      <c r="G6321" s="36"/>
      <c r="H6321" s="36"/>
      <c r="I6321" s="36"/>
    </row>
    <row r="6322" spans="5:9">
      <c r="E6322" s="35">
        <v>49957</v>
      </c>
      <c r="F6322" s="35"/>
      <c r="G6322" s="36"/>
      <c r="H6322" s="36"/>
      <c r="I6322" s="36"/>
    </row>
    <row r="6323" spans="5:9">
      <c r="E6323" s="35">
        <v>49958</v>
      </c>
      <c r="F6323" s="35"/>
      <c r="G6323" s="36"/>
      <c r="H6323" s="36"/>
      <c r="I6323" s="36"/>
    </row>
    <row r="6324" spans="5:9">
      <c r="E6324" s="35">
        <v>49959</v>
      </c>
      <c r="F6324" s="35"/>
      <c r="G6324" s="36"/>
      <c r="H6324" s="36"/>
      <c r="I6324" s="36"/>
    </row>
    <row r="6325" spans="5:9">
      <c r="E6325" s="35">
        <v>49960</v>
      </c>
      <c r="F6325" s="35"/>
      <c r="G6325" s="36"/>
      <c r="H6325" s="36"/>
      <c r="I6325" s="36"/>
    </row>
    <row r="6326" spans="5:9">
      <c r="E6326" s="35">
        <v>49961</v>
      </c>
      <c r="F6326" s="35"/>
      <c r="G6326" s="36"/>
      <c r="H6326" s="36"/>
      <c r="I6326" s="36"/>
    </row>
    <row r="6327" spans="5:9">
      <c r="E6327" s="35">
        <v>49962</v>
      </c>
      <c r="F6327" s="35"/>
      <c r="G6327" s="36"/>
      <c r="H6327" s="36"/>
      <c r="I6327" s="36"/>
    </row>
    <row r="6328" spans="5:9">
      <c r="E6328" s="35">
        <v>49963</v>
      </c>
      <c r="F6328" s="35"/>
      <c r="G6328" s="36"/>
      <c r="H6328" s="36"/>
      <c r="I6328" s="36"/>
    </row>
    <row r="6329" spans="5:9">
      <c r="E6329" s="35">
        <v>49964</v>
      </c>
      <c r="F6329" s="35"/>
      <c r="G6329" s="36"/>
      <c r="H6329" s="36"/>
      <c r="I6329" s="36"/>
    </row>
    <row r="6330" spans="5:9">
      <c r="E6330" s="35">
        <v>49965</v>
      </c>
      <c r="F6330" s="35"/>
      <c r="G6330" s="36"/>
      <c r="H6330" s="36"/>
      <c r="I6330" s="36"/>
    </row>
    <row r="6331" spans="5:9">
      <c r="E6331" s="35">
        <v>49966</v>
      </c>
      <c r="F6331" s="35"/>
      <c r="G6331" s="36"/>
      <c r="H6331" s="36"/>
      <c r="I6331" s="36"/>
    </row>
    <row r="6332" spans="5:9">
      <c r="E6332" s="35">
        <v>49967</v>
      </c>
      <c r="F6332" s="35"/>
      <c r="G6332" s="36"/>
      <c r="H6332" s="36"/>
      <c r="I6332" s="36"/>
    </row>
    <row r="6333" spans="5:9">
      <c r="E6333" s="35">
        <v>49968</v>
      </c>
      <c r="F6333" s="35"/>
      <c r="G6333" s="36"/>
      <c r="H6333" s="36"/>
      <c r="I6333" s="36"/>
    </row>
    <row r="6334" spans="5:9">
      <c r="E6334" s="35">
        <v>49969</v>
      </c>
      <c r="F6334" s="35"/>
      <c r="G6334" s="36"/>
      <c r="H6334" s="36"/>
      <c r="I6334" s="36"/>
    </row>
    <row r="6335" spans="5:9">
      <c r="E6335" s="35">
        <v>49970</v>
      </c>
      <c r="F6335" s="35"/>
      <c r="G6335" s="36"/>
      <c r="H6335" s="36"/>
      <c r="I6335" s="36"/>
    </row>
    <row r="6336" spans="5:9">
      <c r="E6336" s="35">
        <v>49971</v>
      </c>
      <c r="F6336" s="35"/>
      <c r="G6336" s="36"/>
      <c r="H6336" s="36"/>
      <c r="I6336" s="36"/>
    </row>
    <row r="6337" spans="5:9">
      <c r="E6337" s="35">
        <v>49972</v>
      </c>
      <c r="F6337" s="35"/>
      <c r="G6337" s="36"/>
      <c r="H6337" s="36"/>
      <c r="I6337" s="36"/>
    </row>
    <row r="6338" spans="5:9">
      <c r="E6338" s="35">
        <v>49973</v>
      </c>
      <c r="F6338" s="35"/>
      <c r="G6338" s="36"/>
      <c r="H6338" s="36"/>
      <c r="I6338" s="36"/>
    </row>
    <row r="6339" spans="5:9">
      <c r="E6339" s="35">
        <v>49974</v>
      </c>
      <c r="F6339" s="35"/>
      <c r="G6339" s="36"/>
      <c r="H6339" s="36"/>
      <c r="I6339" s="36"/>
    </row>
    <row r="6340" spans="5:9">
      <c r="E6340" s="35">
        <v>49975</v>
      </c>
      <c r="F6340" s="35"/>
      <c r="G6340" s="36"/>
      <c r="H6340" s="36"/>
      <c r="I6340" s="36"/>
    </row>
    <row r="6341" spans="5:9">
      <c r="E6341" s="35">
        <v>49976</v>
      </c>
      <c r="F6341" s="35"/>
      <c r="G6341" s="36"/>
      <c r="H6341" s="36"/>
      <c r="I6341" s="36"/>
    </row>
    <row r="6342" spans="5:9">
      <c r="E6342" s="35">
        <v>49977</v>
      </c>
      <c r="F6342" s="35"/>
      <c r="G6342" s="36"/>
      <c r="H6342" s="36"/>
      <c r="I6342" s="36"/>
    </row>
    <row r="6343" spans="5:9">
      <c r="E6343" s="35">
        <v>49978</v>
      </c>
      <c r="F6343" s="35"/>
      <c r="G6343" s="36"/>
      <c r="H6343" s="36"/>
      <c r="I6343" s="36"/>
    </row>
    <row r="6344" spans="5:9">
      <c r="E6344" s="35">
        <v>49979</v>
      </c>
      <c r="F6344" s="35"/>
      <c r="G6344" s="36"/>
      <c r="H6344" s="36"/>
      <c r="I6344" s="36"/>
    </row>
    <row r="6345" spans="5:9">
      <c r="E6345" s="35">
        <v>49980</v>
      </c>
      <c r="F6345" s="35"/>
      <c r="G6345" s="36"/>
      <c r="H6345" s="36"/>
      <c r="I6345" s="36"/>
    </row>
    <row r="6346" spans="5:9">
      <c r="E6346" s="35">
        <v>49981</v>
      </c>
      <c r="F6346" s="35"/>
      <c r="G6346" s="36"/>
      <c r="H6346" s="36"/>
      <c r="I6346" s="36"/>
    </row>
    <row r="6347" spans="5:9">
      <c r="E6347" s="35">
        <v>49982</v>
      </c>
      <c r="F6347" s="35"/>
      <c r="G6347" s="36"/>
      <c r="H6347" s="36"/>
      <c r="I6347" s="36"/>
    </row>
    <row r="6348" spans="5:9">
      <c r="E6348" s="35">
        <v>49983</v>
      </c>
      <c r="F6348" s="35"/>
      <c r="G6348" s="36"/>
      <c r="H6348" s="36"/>
      <c r="I6348" s="36"/>
    </row>
    <row r="6349" spans="5:9">
      <c r="E6349" s="35">
        <v>49984</v>
      </c>
      <c r="F6349" s="35"/>
      <c r="G6349" s="36"/>
      <c r="H6349" s="36"/>
      <c r="I6349" s="36"/>
    </row>
    <row r="6350" spans="5:9">
      <c r="E6350" s="35">
        <v>49985</v>
      </c>
      <c r="F6350" s="35"/>
      <c r="G6350" s="36"/>
      <c r="H6350" s="36"/>
      <c r="I6350" s="36"/>
    </row>
    <row r="6351" spans="5:9">
      <c r="E6351" s="35">
        <v>49986</v>
      </c>
      <c r="F6351" s="35"/>
      <c r="G6351" s="36"/>
      <c r="H6351" s="36"/>
      <c r="I6351" s="36"/>
    </row>
    <row r="6352" spans="5:9">
      <c r="E6352" s="35">
        <v>49987</v>
      </c>
      <c r="F6352" s="35"/>
      <c r="G6352" s="36"/>
      <c r="H6352" s="36"/>
      <c r="I6352" s="36"/>
    </row>
    <row r="6353" spans="5:9">
      <c r="E6353" s="35">
        <v>49988</v>
      </c>
      <c r="F6353" s="35"/>
      <c r="G6353" s="36"/>
      <c r="H6353" s="36"/>
      <c r="I6353" s="36"/>
    </row>
    <row r="6354" spans="5:9">
      <c r="E6354" s="35">
        <v>49989</v>
      </c>
      <c r="F6354" s="35"/>
      <c r="G6354" s="36"/>
      <c r="H6354" s="36"/>
      <c r="I6354" s="36"/>
    </row>
    <row r="6355" spans="5:9">
      <c r="E6355" s="35">
        <v>49990</v>
      </c>
      <c r="F6355" s="35"/>
      <c r="G6355" s="36"/>
      <c r="H6355" s="36"/>
      <c r="I6355" s="36"/>
    </row>
    <row r="6356" spans="5:9">
      <c r="E6356" s="35">
        <v>49991</v>
      </c>
      <c r="F6356" s="35"/>
      <c r="G6356" s="36"/>
      <c r="H6356" s="36"/>
      <c r="I6356" s="36"/>
    </row>
    <row r="6357" spans="5:9">
      <c r="E6357" s="35">
        <v>49992</v>
      </c>
      <c r="F6357" s="35"/>
      <c r="G6357" s="36"/>
      <c r="H6357" s="36"/>
      <c r="I6357" s="36"/>
    </row>
    <row r="6358" spans="5:9">
      <c r="E6358" s="35">
        <v>49993</v>
      </c>
      <c r="F6358" s="35"/>
      <c r="G6358" s="36"/>
      <c r="H6358" s="36"/>
      <c r="I6358" s="36"/>
    </row>
    <row r="6359" spans="5:9">
      <c r="E6359" s="35">
        <v>49994</v>
      </c>
      <c r="F6359" s="35"/>
      <c r="G6359" s="36"/>
      <c r="H6359" s="36"/>
      <c r="I6359" s="36"/>
    </row>
    <row r="6360" spans="5:9">
      <c r="E6360" s="35">
        <v>49995</v>
      </c>
      <c r="F6360" s="35"/>
      <c r="G6360" s="36"/>
      <c r="H6360" s="36"/>
      <c r="I6360" s="36"/>
    </row>
    <row r="6361" spans="5:9">
      <c r="E6361" s="35">
        <v>49996</v>
      </c>
      <c r="F6361" s="35"/>
      <c r="G6361" s="36"/>
      <c r="H6361" s="36"/>
      <c r="I6361" s="36"/>
    </row>
    <row r="6362" spans="5:9">
      <c r="E6362" s="35">
        <v>49997</v>
      </c>
      <c r="F6362" s="35"/>
      <c r="G6362" s="36"/>
      <c r="H6362" s="36"/>
      <c r="I6362" s="36"/>
    </row>
    <row r="6363" spans="5:9">
      <c r="E6363" s="35">
        <v>49998</v>
      </c>
      <c r="F6363" s="35"/>
      <c r="G6363" s="36"/>
      <c r="H6363" s="36"/>
      <c r="I6363" s="36"/>
    </row>
    <row r="6364" spans="5:9">
      <c r="E6364" s="35">
        <v>49999</v>
      </c>
      <c r="F6364" s="35"/>
      <c r="G6364" s="36"/>
      <c r="H6364" s="36"/>
      <c r="I6364" s="36"/>
    </row>
    <row r="6365" spans="5:9">
      <c r="E6365" s="35">
        <v>50000</v>
      </c>
      <c r="F6365" s="35"/>
      <c r="G6365" s="36"/>
      <c r="H6365" s="36"/>
      <c r="I6365" s="36"/>
    </row>
    <row r="6366" spans="5:9">
      <c r="E6366" s="35">
        <v>50001</v>
      </c>
      <c r="F6366" s="35"/>
      <c r="G6366" s="36"/>
      <c r="H6366" s="36"/>
      <c r="I6366" s="36"/>
    </row>
    <row r="6367" spans="5:9">
      <c r="E6367" s="35">
        <v>50002</v>
      </c>
      <c r="F6367" s="35"/>
      <c r="G6367" s="36"/>
      <c r="H6367" s="36"/>
      <c r="I6367" s="36"/>
    </row>
    <row r="6368" spans="5:9">
      <c r="E6368" s="35">
        <v>50003</v>
      </c>
      <c r="F6368" s="35"/>
      <c r="G6368" s="36"/>
      <c r="H6368" s="36"/>
      <c r="I6368" s="36"/>
    </row>
    <row r="6369" spans="5:9">
      <c r="E6369" s="35">
        <v>50004</v>
      </c>
      <c r="F6369" s="35"/>
      <c r="G6369" s="36"/>
      <c r="H6369" s="36"/>
      <c r="I6369" s="36"/>
    </row>
    <row r="6370" spans="5:9">
      <c r="E6370" s="35">
        <v>50005</v>
      </c>
      <c r="F6370" s="35"/>
      <c r="G6370" s="36"/>
      <c r="H6370" s="36"/>
      <c r="I6370" s="36"/>
    </row>
    <row r="6371" spans="5:9">
      <c r="E6371" s="35">
        <v>50006</v>
      </c>
      <c r="F6371" s="35"/>
      <c r="G6371" s="36"/>
      <c r="H6371" s="36"/>
      <c r="I6371" s="36"/>
    </row>
    <row r="6372" spans="5:9">
      <c r="E6372" s="35">
        <v>50007</v>
      </c>
      <c r="F6372" s="35"/>
      <c r="G6372" s="36"/>
      <c r="H6372" s="36"/>
      <c r="I6372" s="36"/>
    </row>
    <row r="6373" spans="5:9">
      <c r="E6373" s="35">
        <v>50008</v>
      </c>
      <c r="F6373" s="35"/>
      <c r="G6373" s="36"/>
      <c r="H6373" s="36"/>
      <c r="I6373" s="36"/>
    </row>
    <row r="6374" spans="5:9">
      <c r="E6374" s="35">
        <v>50009</v>
      </c>
      <c r="F6374" s="35"/>
      <c r="G6374" s="36"/>
      <c r="H6374" s="36"/>
      <c r="I6374" s="36"/>
    </row>
    <row r="6375" spans="5:9">
      <c r="E6375" s="35">
        <v>50010</v>
      </c>
      <c r="F6375" s="35"/>
      <c r="G6375" s="36"/>
      <c r="H6375" s="36"/>
      <c r="I6375" s="36"/>
    </row>
    <row r="6376" spans="5:9">
      <c r="E6376" s="35">
        <v>50011</v>
      </c>
      <c r="F6376" s="35"/>
      <c r="G6376" s="36"/>
      <c r="H6376" s="36"/>
      <c r="I6376" s="36"/>
    </row>
    <row r="6377" spans="5:9">
      <c r="E6377" s="35">
        <v>50012</v>
      </c>
      <c r="F6377" s="35"/>
      <c r="G6377" s="36"/>
      <c r="H6377" s="36"/>
      <c r="I6377" s="36"/>
    </row>
    <row r="6378" spans="5:9">
      <c r="E6378" s="35">
        <v>50013</v>
      </c>
      <c r="F6378" s="35"/>
      <c r="G6378" s="36"/>
      <c r="H6378" s="36"/>
      <c r="I6378" s="36"/>
    </row>
    <row r="6379" spans="5:9">
      <c r="E6379" s="35">
        <v>50014</v>
      </c>
      <c r="F6379" s="35"/>
      <c r="G6379" s="36"/>
      <c r="H6379" s="36"/>
      <c r="I6379" s="36"/>
    </row>
    <row r="6380" spans="5:9">
      <c r="E6380" s="35">
        <v>50015</v>
      </c>
      <c r="F6380" s="35"/>
      <c r="G6380" s="36"/>
      <c r="H6380" s="36"/>
      <c r="I6380" s="36"/>
    </row>
    <row r="6381" spans="5:9">
      <c r="E6381" s="35">
        <v>50016</v>
      </c>
      <c r="F6381" s="35"/>
      <c r="G6381" s="36"/>
      <c r="H6381" s="36"/>
      <c r="I6381" s="36"/>
    </row>
    <row r="6382" spans="5:9">
      <c r="E6382" s="35">
        <v>50017</v>
      </c>
      <c r="F6382" s="35"/>
      <c r="G6382" s="36"/>
      <c r="H6382" s="36"/>
      <c r="I6382" s="36"/>
    </row>
    <row r="6383" spans="5:9">
      <c r="E6383" s="35">
        <v>50018</v>
      </c>
      <c r="F6383" s="35"/>
      <c r="G6383" s="36"/>
      <c r="H6383" s="36"/>
      <c r="I6383" s="36"/>
    </row>
    <row r="6384" spans="5:9">
      <c r="E6384" s="35">
        <v>50019</v>
      </c>
      <c r="F6384" s="35"/>
      <c r="G6384" s="36"/>
      <c r="H6384" s="36"/>
      <c r="I6384" s="36"/>
    </row>
    <row r="6385" spans="5:9">
      <c r="E6385" s="35">
        <v>50020</v>
      </c>
      <c r="F6385" s="35"/>
      <c r="G6385" s="36"/>
      <c r="H6385" s="36"/>
      <c r="I6385" s="36"/>
    </row>
    <row r="6386" spans="5:9">
      <c r="E6386" s="35">
        <v>50021</v>
      </c>
      <c r="F6386" s="35"/>
      <c r="G6386" s="36"/>
      <c r="H6386" s="36"/>
      <c r="I6386" s="36"/>
    </row>
    <row r="6387" spans="5:9">
      <c r="E6387" s="35">
        <v>50022</v>
      </c>
      <c r="F6387" s="35"/>
      <c r="G6387" s="36"/>
      <c r="H6387" s="36"/>
      <c r="I6387" s="36"/>
    </row>
    <row r="6388" spans="5:9">
      <c r="E6388" s="35">
        <v>50023</v>
      </c>
      <c r="F6388" s="35"/>
      <c r="G6388" s="36"/>
      <c r="H6388" s="36"/>
      <c r="I6388" s="36"/>
    </row>
    <row r="6389" spans="5:9">
      <c r="E6389" s="35">
        <v>50024</v>
      </c>
      <c r="F6389" s="35"/>
      <c r="G6389" s="36"/>
      <c r="H6389" s="36"/>
      <c r="I6389" s="36"/>
    </row>
    <row r="6390" spans="5:9">
      <c r="E6390" s="35">
        <v>50025</v>
      </c>
      <c r="F6390" s="35"/>
      <c r="G6390" s="36"/>
      <c r="H6390" s="36"/>
      <c r="I6390" s="36"/>
    </row>
    <row r="6391" spans="5:9">
      <c r="E6391" s="35">
        <v>50026</v>
      </c>
      <c r="F6391" s="35"/>
      <c r="G6391" s="36"/>
      <c r="H6391" s="36"/>
      <c r="I6391" s="36"/>
    </row>
    <row r="6392" spans="5:9">
      <c r="E6392" s="35">
        <v>50027</v>
      </c>
      <c r="F6392" s="35"/>
      <c r="G6392" s="36"/>
      <c r="H6392" s="36"/>
      <c r="I6392" s="36"/>
    </row>
    <row r="6393" spans="5:9">
      <c r="E6393" s="35">
        <v>50028</v>
      </c>
      <c r="F6393" s="35"/>
      <c r="G6393" s="36"/>
      <c r="H6393" s="36"/>
      <c r="I6393" s="36"/>
    </row>
    <row r="6394" spans="5:9">
      <c r="E6394" s="35">
        <v>50029</v>
      </c>
      <c r="F6394" s="35"/>
      <c r="G6394" s="36"/>
      <c r="H6394" s="36"/>
      <c r="I6394" s="36"/>
    </row>
    <row r="6395" spans="5:9">
      <c r="E6395" s="35">
        <v>50030</v>
      </c>
      <c r="F6395" s="35"/>
      <c r="G6395" s="36"/>
      <c r="H6395" s="36"/>
      <c r="I6395" s="36"/>
    </row>
    <row r="6396" spans="5:9">
      <c r="E6396" s="35">
        <v>50031</v>
      </c>
      <c r="F6396" s="35"/>
      <c r="G6396" s="36"/>
      <c r="H6396" s="36"/>
      <c r="I6396" s="36"/>
    </row>
    <row r="6397" spans="5:9">
      <c r="E6397" s="35">
        <v>50032</v>
      </c>
      <c r="F6397" s="35"/>
      <c r="G6397" s="36"/>
      <c r="H6397" s="36"/>
      <c r="I6397" s="36"/>
    </row>
    <row r="6398" spans="5:9">
      <c r="E6398" s="35">
        <v>50033</v>
      </c>
      <c r="F6398" s="35"/>
      <c r="G6398" s="36"/>
      <c r="H6398" s="36"/>
      <c r="I6398" s="36"/>
    </row>
    <row r="6399" spans="5:9">
      <c r="E6399" s="35">
        <v>50034</v>
      </c>
      <c r="F6399" s="35"/>
      <c r="G6399" s="36"/>
      <c r="H6399" s="36"/>
      <c r="I6399" s="36"/>
    </row>
    <row r="6400" spans="5:9">
      <c r="E6400" s="35">
        <v>50035</v>
      </c>
      <c r="F6400" s="35"/>
      <c r="G6400" s="36"/>
      <c r="H6400" s="36"/>
      <c r="I6400" s="36"/>
    </row>
    <row r="6401" spans="5:9">
      <c r="E6401" s="35">
        <v>50036</v>
      </c>
      <c r="F6401" s="35"/>
      <c r="G6401" s="36"/>
      <c r="H6401" s="36"/>
      <c r="I6401" s="36"/>
    </row>
    <row r="6402" spans="5:9">
      <c r="E6402" s="35">
        <v>50037</v>
      </c>
      <c r="F6402" s="35"/>
      <c r="G6402" s="36"/>
      <c r="H6402" s="36"/>
      <c r="I6402" s="36"/>
    </row>
    <row r="6403" spans="5:9">
      <c r="E6403" s="35">
        <v>50038</v>
      </c>
      <c r="F6403" s="35"/>
      <c r="G6403" s="36"/>
      <c r="H6403" s="36"/>
      <c r="I6403" s="36"/>
    </row>
    <row r="6404" spans="5:9">
      <c r="E6404" s="35">
        <v>50039</v>
      </c>
      <c r="F6404" s="35"/>
      <c r="G6404" s="36"/>
      <c r="H6404" s="36"/>
      <c r="I6404" s="36"/>
    </row>
    <row r="6405" spans="5:9">
      <c r="E6405" s="35">
        <v>50040</v>
      </c>
      <c r="F6405" s="35"/>
      <c r="G6405" s="36"/>
      <c r="H6405" s="36"/>
      <c r="I6405" s="36"/>
    </row>
    <row r="6406" spans="5:9">
      <c r="E6406" s="35">
        <v>50041</v>
      </c>
      <c r="F6406" s="35"/>
      <c r="G6406" s="36"/>
      <c r="H6406" s="36"/>
      <c r="I6406" s="36"/>
    </row>
    <row r="6407" spans="5:9">
      <c r="E6407" s="35">
        <v>50042</v>
      </c>
      <c r="F6407" s="35"/>
      <c r="G6407" s="36"/>
      <c r="H6407" s="36"/>
      <c r="I6407" s="36"/>
    </row>
    <row r="6408" spans="5:9">
      <c r="E6408" s="35">
        <v>50043</v>
      </c>
      <c r="F6408" s="35"/>
      <c r="G6408" s="36"/>
      <c r="H6408" s="36"/>
      <c r="I6408" s="36"/>
    </row>
    <row r="6409" spans="5:9">
      <c r="E6409" s="35">
        <v>50044</v>
      </c>
      <c r="F6409" s="35"/>
      <c r="G6409" s="36"/>
      <c r="H6409" s="36"/>
      <c r="I6409" s="36"/>
    </row>
    <row r="6410" spans="5:9">
      <c r="E6410" s="35">
        <v>50045</v>
      </c>
      <c r="F6410" s="35"/>
      <c r="G6410" s="36"/>
      <c r="H6410" s="36"/>
      <c r="I6410" s="36"/>
    </row>
    <row r="6411" spans="5:9">
      <c r="E6411" s="35">
        <v>50046</v>
      </c>
      <c r="F6411" s="35"/>
      <c r="G6411" s="36"/>
      <c r="H6411" s="36"/>
      <c r="I6411" s="36"/>
    </row>
    <row r="6412" spans="5:9">
      <c r="E6412" s="35">
        <v>50047</v>
      </c>
      <c r="F6412" s="35"/>
      <c r="G6412" s="36"/>
      <c r="H6412" s="36"/>
      <c r="I6412" s="36"/>
    </row>
    <row r="6413" spans="5:9">
      <c r="E6413" s="35">
        <v>50048</v>
      </c>
      <c r="F6413" s="35"/>
      <c r="G6413" s="36"/>
      <c r="H6413" s="36"/>
      <c r="I6413" s="36"/>
    </row>
    <row r="6414" spans="5:9">
      <c r="E6414" s="35">
        <v>50049</v>
      </c>
      <c r="F6414" s="35"/>
      <c r="G6414" s="36"/>
      <c r="H6414" s="36"/>
      <c r="I6414" s="36"/>
    </row>
    <row r="6415" spans="5:9">
      <c r="E6415" s="35">
        <v>50050</v>
      </c>
      <c r="F6415" s="35"/>
      <c r="G6415" s="36"/>
      <c r="H6415" s="36"/>
      <c r="I6415" s="36"/>
    </row>
    <row r="6416" spans="5:9">
      <c r="E6416" s="35">
        <v>50051</v>
      </c>
      <c r="F6416" s="35"/>
      <c r="G6416" s="36"/>
      <c r="H6416" s="36"/>
      <c r="I6416" s="36"/>
    </row>
    <row r="6417" spans="5:9">
      <c r="E6417" s="35">
        <v>50052</v>
      </c>
      <c r="F6417" s="35"/>
      <c r="G6417" s="36"/>
      <c r="H6417" s="36"/>
      <c r="I6417" s="36"/>
    </row>
    <row r="6418" spans="5:9">
      <c r="E6418" s="35">
        <v>50053</v>
      </c>
      <c r="F6418" s="35"/>
      <c r="G6418" s="36"/>
      <c r="H6418" s="36"/>
      <c r="I6418" s="36"/>
    </row>
    <row r="6419" spans="5:9">
      <c r="E6419" s="35">
        <v>50054</v>
      </c>
      <c r="F6419" s="35"/>
      <c r="G6419" s="36"/>
      <c r="H6419" s="36"/>
      <c r="I6419" s="36"/>
    </row>
    <row r="6420" spans="5:9">
      <c r="E6420" s="35">
        <v>50055</v>
      </c>
      <c r="F6420" s="35"/>
      <c r="G6420" s="36"/>
      <c r="H6420" s="36"/>
      <c r="I6420" s="36"/>
    </row>
    <row r="6421" spans="5:9">
      <c r="E6421" s="35">
        <v>50056</v>
      </c>
      <c r="F6421" s="35"/>
      <c r="G6421" s="36"/>
      <c r="H6421" s="36"/>
      <c r="I6421" s="36"/>
    </row>
    <row r="6422" spans="5:9">
      <c r="E6422" s="35">
        <v>50057</v>
      </c>
      <c r="F6422" s="35"/>
      <c r="G6422" s="36"/>
      <c r="H6422" s="36"/>
      <c r="I6422" s="36"/>
    </row>
    <row r="6423" spans="5:9">
      <c r="E6423" s="35">
        <v>50058</v>
      </c>
      <c r="F6423" s="35"/>
      <c r="G6423" s="36"/>
      <c r="H6423" s="36"/>
      <c r="I6423" s="36"/>
    </row>
    <row r="6424" spans="5:9">
      <c r="E6424" s="35">
        <v>50059</v>
      </c>
      <c r="F6424" s="35"/>
      <c r="G6424" s="36"/>
      <c r="H6424" s="36"/>
      <c r="I6424" s="36"/>
    </row>
    <row r="6425" spans="5:9">
      <c r="E6425" s="35">
        <v>50060</v>
      </c>
      <c r="F6425" s="35"/>
      <c r="G6425" s="36"/>
      <c r="H6425" s="36"/>
      <c r="I6425" s="36"/>
    </row>
    <row r="6426" spans="5:9">
      <c r="E6426" s="35">
        <v>50061</v>
      </c>
      <c r="F6426" s="35"/>
      <c r="G6426" s="36"/>
      <c r="H6426" s="36"/>
      <c r="I6426" s="36"/>
    </row>
    <row r="6427" spans="5:9">
      <c r="E6427" s="35">
        <v>50062</v>
      </c>
      <c r="F6427" s="35"/>
      <c r="G6427" s="36"/>
      <c r="H6427" s="36"/>
      <c r="I6427" s="36"/>
    </row>
    <row r="6428" spans="5:9">
      <c r="E6428" s="35">
        <v>50063</v>
      </c>
      <c r="F6428" s="35"/>
      <c r="G6428" s="36"/>
      <c r="H6428" s="36"/>
      <c r="I6428" s="36"/>
    </row>
    <row r="6429" spans="5:9">
      <c r="E6429" s="35">
        <v>50064</v>
      </c>
      <c r="F6429" s="35"/>
      <c r="G6429" s="36"/>
      <c r="H6429" s="36"/>
      <c r="I6429" s="36"/>
    </row>
    <row r="6430" spans="5:9">
      <c r="E6430" s="35">
        <v>50065</v>
      </c>
      <c r="F6430" s="35"/>
      <c r="G6430" s="36"/>
      <c r="H6430" s="36"/>
      <c r="I6430" s="36"/>
    </row>
    <row r="6431" spans="5:9">
      <c r="E6431" s="35">
        <v>50066</v>
      </c>
      <c r="F6431" s="35"/>
      <c r="G6431" s="36"/>
      <c r="H6431" s="36"/>
      <c r="I6431" s="36"/>
    </row>
    <row r="6432" spans="5:9">
      <c r="E6432" s="35">
        <v>50067</v>
      </c>
      <c r="F6432" s="35"/>
      <c r="G6432" s="36"/>
      <c r="H6432" s="36"/>
      <c r="I6432" s="36"/>
    </row>
    <row r="6433" spans="5:9">
      <c r="E6433" s="35">
        <v>50068</v>
      </c>
      <c r="F6433" s="35"/>
      <c r="G6433" s="36"/>
      <c r="H6433" s="36"/>
      <c r="I6433" s="36"/>
    </row>
    <row r="6434" spans="5:9">
      <c r="E6434" s="35">
        <v>50069</v>
      </c>
      <c r="F6434" s="35"/>
      <c r="G6434" s="36"/>
      <c r="H6434" s="36"/>
      <c r="I6434" s="36"/>
    </row>
    <row r="6435" spans="5:9">
      <c r="E6435" s="35">
        <v>50070</v>
      </c>
      <c r="F6435" s="35"/>
      <c r="G6435" s="36"/>
      <c r="H6435" s="36"/>
      <c r="I6435" s="36"/>
    </row>
    <row r="6436" spans="5:9">
      <c r="E6436" s="35">
        <v>50071</v>
      </c>
      <c r="F6436" s="35"/>
      <c r="G6436" s="36"/>
      <c r="H6436" s="36"/>
      <c r="I6436" s="36"/>
    </row>
    <row r="6437" spans="5:9">
      <c r="E6437" s="35">
        <v>50072</v>
      </c>
      <c r="F6437" s="35"/>
      <c r="G6437" s="36"/>
      <c r="H6437" s="36"/>
      <c r="I6437" s="36"/>
    </row>
    <row r="6438" spans="5:9">
      <c r="E6438" s="35">
        <v>50073</v>
      </c>
      <c r="F6438" s="35"/>
      <c r="G6438" s="36"/>
      <c r="H6438" s="36"/>
      <c r="I6438" s="36"/>
    </row>
    <row r="6439" spans="5:9">
      <c r="E6439" s="35">
        <v>50074</v>
      </c>
      <c r="F6439" s="35"/>
      <c r="G6439" s="36"/>
      <c r="H6439" s="36"/>
      <c r="I6439" s="36"/>
    </row>
    <row r="6440" spans="5:9">
      <c r="E6440" s="35">
        <v>50075</v>
      </c>
      <c r="F6440" s="35"/>
      <c r="G6440" s="36"/>
      <c r="H6440" s="36"/>
      <c r="I6440" s="36"/>
    </row>
    <row r="6441" spans="5:9">
      <c r="E6441" s="35">
        <v>50076</v>
      </c>
      <c r="F6441" s="35"/>
      <c r="G6441" s="36"/>
      <c r="H6441" s="36"/>
      <c r="I6441" s="36"/>
    </row>
    <row r="6442" spans="5:9">
      <c r="E6442" s="35">
        <v>50077</v>
      </c>
      <c r="F6442" s="35"/>
      <c r="G6442" s="36"/>
      <c r="H6442" s="36"/>
      <c r="I6442" s="36"/>
    </row>
    <row r="6443" spans="5:9">
      <c r="E6443" s="35">
        <v>50078</v>
      </c>
      <c r="F6443" s="35"/>
      <c r="G6443" s="36"/>
      <c r="H6443" s="36"/>
      <c r="I6443" s="36"/>
    </row>
    <row r="6444" spans="5:9">
      <c r="E6444" s="35">
        <v>50079</v>
      </c>
      <c r="F6444" s="35"/>
      <c r="G6444" s="36"/>
      <c r="H6444" s="36"/>
      <c r="I6444" s="36"/>
    </row>
    <row r="6445" spans="5:9">
      <c r="E6445" s="35">
        <v>50080</v>
      </c>
      <c r="F6445" s="35"/>
      <c r="G6445" s="36"/>
      <c r="H6445" s="36"/>
      <c r="I6445" s="36"/>
    </row>
    <row r="6446" spans="5:9">
      <c r="E6446" s="35">
        <v>50081</v>
      </c>
      <c r="F6446" s="35"/>
      <c r="G6446" s="36"/>
      <c r="H6446" s="36"/>
      <c r="I6446" s="36"/>
    </row>
    <row r="6447" spans="5:9">
      <c r="E6447" s="35">
        <v>50082</v>
      </c>
      <c r="F6447" s="35"/>
      <c r="G6447" s="36"/>
      <c r="H6447" s="36"/>
      <c r="I6447" s="36"/>
    </row>
    <row r="6448" spans="5:9">
      <c r="E6448" s="35">
        <v>50083</v>
      </c>
      <c r="F6448" s="35"/>
      <c r="G6448" s="36"/>
      <c r="H6448" s="36"/>
      <c r="I6448" s="36"/>
    </row>
    <row r="6449" spans="5:9">
      <c r="E6449" s="35">
        <v>50084</v>
      </c>
      <c r="F6449" s="35"/>
      <c r="G6449" s="36"/>
      <c r="H6449" s="36"/>
      <c r="I6449" s="36"/>
    </row>
    <row r="6450" spans="5:9">
      <c r="E6450" s="35">
        <v>50085</v>
      </c>
      <c r="F6450" s="35"/>
      <c r="G6450" s="36"/>
      <c r="H6450" s="36"/>
      <c r="I6450" s="36"/>
    </row>
    <row r="6451" spans="5:9">
      <c r="E6451" s="35">
        <v>50086</v>
      </c>
      <c r="F6451" s="35"/>
      <c r="G6451" s="36"/>
      <c r="H6451" s="36"/>
      <c r="I6451" s="36"/>
    </row>
    <row r="6452" spans="5:9">
      <c r="E6452" s="35">
        <v>50087</v>
      </c>
      <c r="F6452" s="35"/>
      <c r="G6452" s="36"/>
      <c r="H6452" s="36"/>
      <c r="I6452" s="36"/>
    </row>
    <row r="6453" spans="5:9">
      <c r="E6453" s="35">
        <v>50088</v>
      </c>
      <c r="F6453" s="35"/>
      <c r="G6453" s="36"/>
      <c r="H6453" s="36"/>
      <c r="I6453" s="36"/>
    </row>
    <row r="6454" spans="5:9">
      <c r="E6454" s="35">
        <v>50089</v>
      </c>
      <c r="F6454" s="35"/>
      <c r="G6454" s="36"/>
      <c r="H6454" s="36"/>
      <c r="I6454" s="36"/>
    </row>
    <row r="6455" spans="5:9">
      <c r="E6455" s="35">
        <v>50090</v>
      </c>
      <c r="F6455" s="35"/>
      <c r="G6455" s="36"/>
      <c r="H6455" s="36"/>
      <c r="I6455" s="36"/>
    </row>
    <row r="6456" spans="5:9">
      <c r="E6456" s="35">
        <v>50091</v>
      </c>
      <c r="F6456" s="35"/>
      <c r="G6456" s="36"/>
      <c r="H6456" s="36"/>
      <c r="I6456" s="36"/>
    </row>
    <row r="6457" spans="5:9">
      <c r="E6457" s="35">
        <v>50092</v>
      </c>
      <c r="F6457" s="35"/>
      <c r="G6457" s="36"/>
      <c r="H6457" s="36"/>
      <c r="I6457" s="36"/>
    </row>
    <row r="6458" spans="5:9">
      <c r="E6458" s="35">
        <v>50093</v>
      </c>
      <c r="F6458" s="35"/>
      <c r="G6458" s="36"/>
      <c r="H6458" s="36"/>
      <c r="I6458" s="36"/>
    </row>
    <row r="6459" spans="5:9">
      <c r="E6459" s="35">
        <v>50094</v>
      </c>
      <c r="F6459" s="35"/>
      <c r="G6459" s="36"/>
      <c r="H6459" s="36"/>
      <c r="I6459" s="36"/>
    </row>
    <row r="6460" spans="5:9">
      <c r="E6460" s="35">
        <v>50095</v>
      </c>
      <c r="F6460" s="35"/>
      <c r="G6460" s="36"/>
      <c r="H6460" s="36"/>
      <c r="I6460" s="36"/>
    </row>
    <row r="6461" spans="5:9">
      <c r="E6461" s="35">
        <v>50096</v>
      </c>
      <c r="F6461" s="35"/>
      <c r="G6461" s="36"/>
      <c r="H6461" s="36"/>
      <c r="I6461" s="36"/>
    </row>
    <row r="6462" spans="5:9">
      <c r="E6462" s="35">
        <v>50097</v>
      </c>
      <c r="F6462" s="35"/>
      <c r="G6462" s="36"/>
      <c r="H6462" s="36"/>
      <c r="I6462" s="36"/>
    </row>
    <row r="6463" spans="5:9">
      <c r="E6463" s="35">
        <v>50098</v>
      </c>
      <c r="F6463" s="35"/>
      <c r="G6463" s="36"/>
      <c r="H6463" s="36"/>
      <c r="I6463" s="36"/>
    </row>
    <row r="6464" spans="5:9">
      <c r="E6464" s="35">
        <v>50099</v>
      </c>
      <c r="F6464" s="35"/>
      <c r="G6464" s="36"/>
      <c r="H6464" s="36"/>
      <c r="I6464" s="36"/>
    </row>
    <row r="6465" spans="5:9">
      <c r="E6465" s="35">
        <v>50100</v>
      </c>
      <c r="F6465" s="35"/>
      <c r="G6465" s="36"/>
      <c r="H6465" s="36"/>
      <c r="I6465" s="36"/>
    </row>
    <row r="6466" spans="5:9">
      <c r="E6466" s="35">
        <v>50101</v>
      </c>
      <c r="F6466" s="35"/>
      <c r="G6466" s="36"/>
      <c r="H6466" s="36"/>
      <c r="I6466" s="36"/>
    </row>
    <row r="6467" spans="5:9">
      <c r="E6467" s="35">
        <v>50102</v>
      </c>
      <c r="F6467" s="35"/>
      <c r="G6467" s="36"/>
      <c r="H6467" s="36"/>
      <c r="I6467" s="36"/>
    </row>
    <row r="6468" spans="5:9">
      <c r="E6468" s="35">
        <v>50103</v>
      </c>
      <c r="F6468" s="35"/>
      <c r="G6468" s="36"/>
      <c r="H6468" s="36"/>
      <c r="I6468" s="36"/>
    </row>
    <row r="6469" spans="5:9">
      <c r="E6469" s="35">
        <v>50104</v>
      </c>
      <c r="F6469" s="35"/>
      <c r="G6469" s="36"/>
      <c r="H6469" s="36"/>
      <c r="I6469" s="36"/>
    </row>
    <row r="6470" spans="5:9">
      <c r="E6470" s="35">
        <v>50105</v>
      </c>
      <c r="F6470" s="35"/>
      <c r="G6470" s="36"/>
      <c r="H6470" s="36"/>
      <c r="I6470" s="36"/>
    </row>
    <row r="6471" spans="5:9">
      <c r="E6471" s="35">
        <v>50106</v>
      </c>
      <c r="F6471" s="35"/>
      <c r="G6471" s="36"/>
      <c r="H6471" s="36"/>
      <c r="I6471" s="36"/>
    </row>
    <row r="6472" spans="5:9">
      <c r="E6472" s="35">
        <v>50107</v>
      </c>
      <c r="F6472" s="35"/>
      <c r="G6472" s="36"/>
      <c r="H6472" s="36"/>
      <c r="I6472" s="36"/>
    </row>
    <row r="6473" spans="5:9">
      <c r="E6473" s="35">
        <v>50108</v>
      </c>
      <c r="F6473" s="35"/>
      <c r="G6473" s="36"/>
      <c r="H6473" s="36"/>
      <c r="I6473" s="36"/>
    </row>
    <row r="6474" spans="5:9">
      <c r="E6474" s="35">
        <v>50109</v>
      </c>
      <c r="F6474" s="35"/>
      <c r="G6474" s="36"/>
      <c r="H6474" s="36"/>
      <c r="I6474" s="36"/>
    </row>
    <row r="6475" spans="5:9">
      <c r="E6475" s="35">
        <v>50110</v>
      </c>
      <c r="F6475" s="35"/>
      <c r="G6475" s="36"/>
      <c r="H6475" s="36"/>
      <c r="I6475" s="36"/>
    </row>
    <row r="6476" spans="5:9">
      <c r="E6476" s="35">
        <v>50111</v>
      </c>
      <c r="F6476" s="35"/>
      <c r="G6476" s="36"/>
      <c r="H6476" s="36"/>
      <c r="I6476" s="36"/>
    </row>
    <row r="6477" spans="5:9">
      <c r="E6477" s="35">
        <v>50112</v>
      </c>
      <c r="F6477" s="35"/>
      <c r="G6477" s="36"/>
      <c r="H6477" s="36"/>
      <c r="I6477" s="36"/>
    </row>
    <row r="6478" spans="5:9">
      <c r="E6478" s="35">
        <v>50113</v>
      </c>
      <c r="F6478" s="35"/>
      <c r="G6478" s="36"/>
      <c r="H6478" s="36"/>
      <c r="I6478" s="36"/>
    </row>
    <row r="6479" spans="5:9">
      <c r="E6479" s="35">
        <v>50114</v>
      </c>
      <c r="F6479" s="35"/>
      <c r="G6479" s="36"/>
      <c r="H6479" s="36"/>
      <c r="I6479" s="36"/>
    </row>
    <row r="6480" spans="5:9">
      <c r="E6480" s="35">
        <v>50115</v>
      </c>
      <c r="F6480" s="35"/>
      <c r="G6480" s="36"/>
      <c r="H6480" s="36"/>
      <c r="I6480" s="36"/>
    </row>
    <row r="6481" spans="5:9">
      <c r="E6481" s="35">
        <v>50116</v>
      </c>
      <c r="F6481" s="35"/>
      <c r="G6481" s="36"/>
      <c r="H6481" s="36"/>
      <c r="I6481" s="36"/>
    </row>
    <row r="6482" spans="5:9">
      <c r="E6482" s="35">
        <v>50117</v>
      </c>
      <c r="F6482" s="35"/>
      <c r="G6482" s="36"/>
      <c r="H6482" s="36"/>
      <c r="I6482" s="36"/>
    </row>
    <row r="6483" spans="5:9">
      <c r="E6483" s="35">
        <v>50118</v>
      </c>
      <c r="F6483" s="35"/>
      <c r="G6483" s="36"/>
      <c r="H6483" s="36"/>
      <c r="I6483" s="36"/>
    </row>
    <row r="6484" spans="5:9">
      <c r="E6484" s="35">
        <v>50119</v>
      </c>
      <c r="F6484" s="35"/>
      <c r="G6484" s="36"/>
      <c r="H6484" s="36"/>
      <c r="I6484" s="36"/>
    </row>
    <row r="6485" spans="5:9">
      <c r="E6485" s="35">
        <v>50120</v>
      </c>
      <c r="F6485" s="35"/>
      <c r="G6485" s="36"/>
      <c r="H6485" s="36"/>
      <c r="I6485" s="36"/>
    </row>
    <row r="6486" spans="5:9">
      <c r="E6486" s="35">
        <v>50121</v>
      </c>
      <c r="F6486" s="35"/>
      <c r="G6486" s="36"/>
      <c r="H6486" s="36"/>
      <c r="I6486" s="36"/>
    </row>
    <row r="6487" spans="5:9">
      <c r="E6487" s="35">
        <v>50122</v>
      </c>
      <c r="F6487" s="35"/>
      <c r="G6487" s="36"/>
      <c r="H6487" s="36"/>
      <c r="I6487" s="36"/>
    </row>
    <row r="6488" spans="5:9">
      <c r="E6488" s="35">
        <v>50123</v>
      </c>
      <c r="F6488" s="35"/>
      <c r="G6488" s="36"/>
      <c r="H6488" s="36"/>
      <c r="I6488" s="36"/>
    </row>
    <row r="6489" spans="5:9">
      <c r="E6489" s="35">
        <v>50124</v>
      </c>
      <c r="F6489" s="35"/>
      <c r="G6489" s="36"/>
      <c r="H6489" s="36"/>
      <c r="I6489" s="36"/>
    </row>
    <row r="6490" spans="5:9">
      <c r="E6490" s="35">
        <v>50125</v>
      </c>
      <c r="F6490" s="35"/>
      <c r="G6490" s="36"/>
      <c r="H6490" s="36"/>
      <c r="I6490" s="36"/>
    </row>
    <row r="6491" spans="5:9">
      <c r="E6491" s="35">
        <v>50126</v>
      </c>
      <c r="F6491" s="35"/>
      <c r="G6491" s="36"/>
      <c r="H6491" s="36"/>
      <c r="I6491" s="36"/>
    </row>
    <row r="6492" spans="5:9">
      <c r="E6492" s="35">
        <v>50127</v>
      </c>
      <c r="F6492" s="35"/>
      <c r="G6492" s="36"/>
      <c r="H6492" s="36"/>
      <c r="I6492" s="36"/>
    </row>
    <row r="6493" spans="5:9">
      <c r="E6493" s="35">
        <v>50128</v>
      </c>
      <c r="F6493" s="35"/>
      <c r="G6493" s="36"/>
      <c r="H6493" s="36"/>
      <c r="I6493" s="36"/>
    </row>
    <row r="6494" spans="5:9">
      <c r="E6494" s="35">
        <v>50129</v>
      </c>
      <c r="F6494" s="35"/>
      <c r="G6494" s="36"/>
      <c r="H6494" s="36"/>
      <c r="I6494" s="36"/>
    </row>
    <row r="6495" spans="5:9">
      <c r="E6495" s="35">
        <v>50130</v>
      </c>
      <c r="F6495" s="35"/>
      <c r="G6495" s="36"/>
      <c r="H6495" s="36"/>
      <c r="I6495" s="36"/>
    </row>
    <row r="6496" spans="5:9">
      <c r="E6496" s="35">
        <v>50131</v>
      </c>
      <c r="F6496" s="35"/>
      <c r="G6496" s="36"/>
      <c r="H6496" s="36"/>
      <c r="I6496" s="36"/>
    </row>
    <row r="6497" spans="5:9">
      <c r="E6497" s="35">
        <v>50132</v>
      </c>
      <c r="F6497" s="35"/>
      <c r="G6497" s="36"/>
      <c r="H6497" s="36"/>
      <c r="I6497" s="36"/>
    </row>
    <row r="6498" spans="5:9">
      <c r="E6498" s="35">
        <v>50133</v>
      </c>
      <c r="F6498" s="35"/>
      <c r="G6498" s="36"/>
      <c r="H6498" s="36"/>
      <c r="I6498" s="36"/>
    </row>
    <row r="6499" spans="5:9">
      <c r="E6499" s="35">
        <v>50134</v>
      </c>
      <c r="F6499" s="35"/>
      <c r="G6499" s="36"/>
      <c r="H6499" s="36"/>
      <c r="I6499" s="36"/>
    </row>
    <row r="6500" spans="5:9">
      <c r="E6500" s="35">
        <v>50135</v>
      </c>
      <c r="F6500" s="35"/>
      <c r="G6500" s="36"/>
      <c r="H6500" s="36"/>
      <c r="I6500" s="36"/>
    </row>
    <row r="6501" spans="5:9">
      <c r="E6501" s="35">
        <v>50136</v>
      </c>
      <c r="F6501" s="35"/>
      <c r="G6501" s="36"/>
      <c r="H6501" s="36"/>
      <c r="I6501" s="36"/>
    </row>
    <row r="6502" spans="5:9">
      <c r="E6502" s="35">
        <v>50137</v>
      </c>
      <c r="F6502" s="35"/>
      <c r="G6502" s="36"/>
      <c r="H6502" s="36"/>
      <c r="I6502" s="36"/>
    </row>
    <row r="6503" spans="5:9">
      <c r="E6503" s="35">
        <v>50138</v>
      </c>
      <c r="F6503" s="35"/>
      <c r="G6503" s="36"/>
      <c r="H6503" s="36"/>
      <c r="I6503" s="36"/>
    </row>
    <row r="6504" spans="5:9">
      <c r="E6504" s="35">
        <v>50139</v>
      </c>
      <c r="F6504" s="35"/>
      <c r="G6504" s="36"/>
      <c r="H6504" s="36"/>
      <c r="I6504" s="36"/>
    </row>
    <row r="6505" spans="5:9">
      <c r="E6505" s="35">
        <v>50140</v>
      </c>
      <c r="F6505" s="35"/>
      <c r="G6505" s="36"/>
      <c r="H6505" s="36"/>
      <c r="I6505" s="36"/>
    </row>
    <row r="6506" spans="5:9">
      <c r="E6506" s="35">
        <v>50141</v>
      </c>
      <c r="F6506" s="35"/>
      <c r="G6506" s="36"/>
      <c r="H6506" s="36"/>
      <c r="I6506" s="36"/>
    </row>
    <row r="6507" spans="5:9">
      <c r="E6507" s="35">
        <v>50142</v>
      </c>
      <c r="F6507" s="35"/>
      <c r="G6507" s="36"/>
      <c r="H6507" s="36"/>
      <c r="I6507" s="36"/>
    </row>
    <row r="6508" spans="5:9">
      <c r="E6508" s="35">
        <v>50143</v>
      </c>
      <c r="F6508" s="35"/>
      <c r="G6508" s="36"/>
      <c r="H6508" s="36"/>
      <c r="I6508" s="36"/>
    </row>
    <row r="6509" spans="5:9">
      <c r="E6509" s="35">
        <v>50144</v>
      </c>
      <c r="F6509" s="35"/>
      <c r="G6509" s="36"/>
      <c r="H6509" s="36"/>
      <c r="I6509" s="36"/>
    </row>
    <row r="6510" spans="5:9">
      <c r="E6510" s="35">
        <v>50145</v>
      </c>
      <c r="F6510" s="35"/>
      <c r="G6510" s="36"/>
      <c r="H6510" s="36"/>
      <c r="I6510" s="36"/>
    </row>
    <row r="6511" spans="5:9">
      <c r="E6511" s="35">
        <v>50146</v>
      </c>
      <c r="F6511" s="35"/>
      <c r="G6511" s="36"/>
      <c r="H6511" s="36"/>
      <c r="I6511" s="36"/>
    </row>
    <row r="6512" spans="5:9">
      <c r="E6512" s="35">
        <v>50147</v>
      </c>
      <c r="F6512" s="35"/>
      <c r="G6512" s="36"/>
      <c r="H6512" s="36"/>
      <c r="I6512" s="36"/>
    </row>
    <row r="6513" spans="5:9">
      <c r="E6513" s="35">
        <v>50148</v>
      </c>
      <c r="F6513" s="35"/>
      <c r="G6513" s="36"/>
      <c r="H6513" s="36"/>
      <c r="I6513" s="36"/>
    </row>
    <row r="6514" spans="5:9">
      <c r="E6514" s="35">
        <v>50149</v>
      </c>
      <c r="F6514" s="35"/>
      <c r="G6514" s="36"/>
      <c r="H6514" s="36"/>
      <c r="I6514" s="36"/>
    </row>
    <row r="6515" spans="5:9">
      <c r="E6515" s="35">
        <v>50150</v>
      </c>
      <c r="F6515" s="35"/>
      <c r="G6515" s="36"/>
      <c r="H6515" s="36"/>
      <c r="I6515" s="36"/>
    </row>
    <row r="6516" spans="5:9">
      <c r="E6516" s="35">
        <v>50151</v>
      </c>
      <c r="F6516" s="35"/>
      <c r="G6516" s="36"/>
      <c r="H6516" s="36"/>
      <c r="I6516" s="36"/>
    </row>
    <row r="6517" spans="5:9">
      <c r="E6517" s="35">
        <v>50152</v>
      </c>
      <c r="F6517" s="35"/>
      <c r="G6517" s="36"/>
      <c r="H6517" s="36"/>
      <c r="I6517" s="36"/>
    </row>
    <row r="6518" spans="5:9">
      <c r="E6518" s="35">
        <v>50153</v>
      </c>
      <c r="F6518" s="35"/>
      <c r="G6518" s="36"/>
      <c r="H6518" s="36"/>
      <c r="I6518" s="36"/>
    </row>
    <row r="6519" spans="5:9">
      <c r="E6519" s="35">
        <v>50154</v>
      </c>
      <c r="F6519" s="35"/>
      <c r="G6519" s="36"/>
      <c r="H6519" s="36"/>
      <c r="I6519" s="36"/>
    </row>
    <row r="6520" spans="5:9">
      <c r="E6520" s="35">
        <v>50155</v>
      </c>
      <c r="F6520" s="35"/>
      <c r="G6520" s="36"/>
      <c r="H6520" s="36"/>
      <c r="I6520" s="36"/>
    </row>
    <row r="6521" spans="5:9">
      <c r="E6521" s="35">
        <v>50156</v>
      </c>
      <c r="F6521" s="35"/>
      <c r="G6521" s="36"/>
      <c r="H6521" s="36"/>
      <c r="I6521" s="36"/>
    </row>
    <row r="6522" spans="5:9">
      <c r="E6522" s="35">
        <v>50157</v>
      </c>
      <c r="F6522" s="35"/>
      <c r="G6522" s="36"/>
      <c r="H6522" s="36"/>
      <c r="I6522" s="36"/>
    </row>
    <row r="6523" spans="5:9">
      <c r="E6523" s="35">
        <v>50158</v>
      </c>
      <c r="F6523" s="35"/>
      <c r="G6523" s="36"/>
      <c r="H6523" s="36"/>
      <c r="I6523" s="36"/>
    </row>
    <row r="6524" spans="5:9">
      <c r="E6524" s="35">
        <v>50159</v>
      </c>
      <c r="F6524" s="35"/>
      <c r="G6524" s="36"/>
      <c r="H6524" s="36"/>
      <c r="I6524" s="36"/>
    </row>
    <row r="6525" spans="5:9">
      <c r="E6525" s="35">
        <v>50160</v>
      </c>
      <c r="F6525" s="35"/>
      <c r="G6525" s="36"/>
      <c r="H6525" s="36"/>
      <c r="I6525" s="36"/>
    </row>
    <row r="6526" spans="5:9">
      <c r="E6526" s="35">
        <v>50161</v>
      </c>
      <c r="F6526" s="35"/>
      <c r="G6526" s="36"/>
      <c r="H6526" s="36"/>
      <c r="I6526" s="36"/>
    </row>
    <row r="6527" spans="5:9">
      <c r="E6527" s="35">
        <v>50162</v>
      </c>
      <c r="F6527" s="35"/>
      <c r="G6527" s="36"/>
      <c r="H6527" s="36"/>
      <c r="I6527" s="36"/>
    </row>
    <row r="6528" spans="5:9">
      <c r="E6528" s="35">
        <v>50163</v>
      </c>
      <c r="F6528" s="35"/>
      <c r="G6528" s="36"/>
      <c r="H6528" s="36"/>
      <c r="I6528" s="36"/>
    </row>
    <row r="6529" spans="5:9">
      <c r="E6529" s="35">
        <v>50164</v>
      </c>
      <c r="F6529" s="35"/>
      <c r="G6529" s="36"/>
      <c r="H6529" s="36"/>
      <c r="I6529" s="36"/>
    </row>
    <row r="6530" spans="5:9">
      <c r="E6530" s="35">
        <v>50165</v>
      </c>
      <c r="F6530" s="35"/>
      <c r="G6530" s="36"/>
      <c r="H6530" s="36"/>
      <c r="I6530" s="36"/>
    </row>
    <row r="6531" spans="5:9">
      <c r="E6531" s="35">
        <v>50166</v>
      </c>
      <c r="F6531" s="35"/>
      <c r="G6531" s="36"/>
      <c r="H6531" s="36"/>
      <c r="I6531" s="36"/>
    </row>
    <row r="6532" spans="5:9">
      <c r="E6532" s="35">
        <v>50167</v>
      </c>
      <c r="F6532" s="35"/>
      <c r="G6532" s="36"/>
      <c r="H6532" s="36"/>
      <c r="I6532" s="36"/>
    </row>
    <row r="6533" spans="5:9">
      <c r="E6533" s="35">
        <v>50168</v>
      </c>
      <c r="F6533" s="35"/>
      <c r="G6533" s="36"/>
      <c r="H6533" s="36"/>
      <c r="I6533" s="36"/>
    </row>
    <row r="6534" spans="5:9">
      <c r="E6534" s="35">
        <v>50169</v>
      </c>
      <c r="F6534" s="35"/>
      <c r="G6534" s="36"/>
      <c r="H6534" s="36"/>
      <c r="I6534" s="36"/>
    </row>
    <row r="6535" spans="5:9">
      <c r="E6535" s="35">
        <v>50170</v>
      </c>
      <c r="F6535" s="35"/>
      <c r="G6535" s="36"/>
      <c r="H6535" s="36"/>
      <c r="I6535" s="36"/>
    </row>
    <row r="6536" spans="5:9">
      <c r="E6536" s="35">
        <v>50171</v>
      </c>
      <c r="F6536" s="35"/>
      <c r="G6536" s="36"/>
      <c r="H6536" s="36"/>
      <c r="I6536" s="36"/>
    </row>
    <row r="6537" spans="5:9">
      <c r="E6537" s="35">
        <v>50172</v>
      </c>
      <c r="F6537" s="35"/>
      <c r="G6537" s="36"/>
      <c r="H6537" s="36"/>
      <c r="I6537" s="36"/>
    </row>
    <row r="6538" spans="5:9">
      <c r="E6538" s="35">
        <v>50173</v>
      </c>
      <c r="F6538" s="35"/>
      <c r="G6538" s="36"/>
      <c r="H6538" s="36"/>
      <c r="I6538" s="36"/>
    </row>
    <row r="6539" spans="5:9">
      <c r="E6539" s="35">
        <v>50174</v>
      </c>
      <c r="F6539" s="35"/>
      <c r="G6539" s="36"/>
      <c r="H6539" s="36"/>
      <c r="I6539" s="36"/>
    </row>
    <row r="6540" spans="5:9">
      <c r="E6540" s="35">
        <v>50175</v>
      </c>
      <c r="F6540" s="35"/>
      <c r="G6540" s="36"/>
      <c r="H6540" s="36"/>
      <c r="I6540" s="36"/>
    </row>
    <row r="6541" spans="5:9">
      <c r="E6541" s="35">
        <v>50176</v>
      </c>
      <c r="F6541" s="35"/>
      <c r="G6541" s="36"/>
      <c r="H6541" s="36"/>
      <c r="I6541" s="36"/>
    </row>
    <row r="6542" spans="5:9">
      <c r="E6542" s="35">
        <v>50177</v>
      </c>
      <c r="F6542" s="35"/>
      <c r="G6542" s="36"/>
      <c r="H6542" s="36"/>
      <c r="I6542" s="36"/>
    </row>
    <row r="6543" spans="5:9">
      <c r="E6543" s="35">
        <v>50178</v>
      </c>
      <c r="F6543" s="35"/>
      <c r="G6543" s="36"/>
      <c r="H6543" s="36"/>
      <c r="I6543" s="36"/>
    </row>
    <row r="6544" spans="5:9">
      <c r="E6544" s="35">
        <v>50179</v>
      </c>
      <c r="F6544" s="35"/>
      <c r="G6544" s="36"/>
      <c r="H6544" s="36"/>
      <c r="I6544" s="36"/>
    </row>
    <row r="6545" spans="5:9">
      <c r="E6545" s="35">
        <v>50180</v>
      </c>
      <c r="F6545" s="35"/>
      <c r="G6545" s="36"/>
      <c r="H6545" s="36"/>
      <c r="I6545" s="36"/>
    </row>
    <row r="6546" spans="5:9">
      <c r="E6546" s="35">
        <v>50181</v>
      </c>
      <c r="F6546" s="35"/>
      <c r="G6546" s="36"/>
      <c r="H6546" s="36"/>
      <c r="I6546" s="36"/>
    </row>
    <row r="6547" spans="5:9">
      <c r="E6547" s="35">
        <v>50182</v>
      </c>
      <c r="F6547" s="35"/>
      <c r="G6547" s="36"/>
      <c r="H6547" s="36"/>
      <c r="I6547" s="36"/>
    </row>
    <row r="6548" spans="5:9">
      <c r="E6548" s="35">
        <v>50183</v>
      </c>
      <c r="F6548" s="35"/>
      <c r="G6548" s="36"/>
      <c r="H6548" s="36"/>
      <c r="I6548" s="36"/>
    </row>
    <row r="6549" spans="5:9">
      <c r="E6549" s="35">
        <v>50184</v>
      </c>
      <c r="F6549" s="35"/>
      <c r="G6549" s="36"/>
      <c r="H6549" s="36"/>
      <c r="I6549" s="36"/>
    </row>
    <row r="6550" spans="5:9">
      <c r="E6550" s="35">
        <v>50185</v>
      </c>
      <c r="F6550" s="35"/>
      <c r="G6550" s="36"/>
      <c r="H6550" s="36"/>
      <c r="I6550" s="36"/>
    </row>
    <row r="6551" spans="5:9">
      <c r="E6551" s="35">
        <v>50186</v>
      </c>
      <c r="F6551" s="35"/>
      <c r="G6551" s="36"/>
      <c r="H6551" s="36"/>
      <c r="I6551" s="36"/>
    </row>
    <row r="6552" spans="5:9">
      <c r="E6552" s="35">
        <v>50187</v>
      </c>
      <c r="F6552" s="35"/>
      <c r="G6552" s="36"/>
      <c r="H6552" s="36"/>
      <c r="I6552" s="36"/>
    </row>
    <row r="6553" spans="5:9">
      <c r="E6553" s="35">
        <v>50188</v>
      </c>
      <c r="F6553" s="35"/>
      <c r="G6553" s="36"/>
      <c r="H6553" s="36"/>
      <c r="I6553" s="36"/>
    </row>
    <row r="6554" spans="5:9">
      <c r="E6554" s="35">
        <v>50189</v>
      </c>
      <c r="F6554" s="35"/>
      <c r="G6554" s="36"/>
      <c r="H6554" s="36"/>
      <c r="I6554" s="36"/>
    </row>
    <row r="6555" spans="5:9">
      <c r="E6555" s="35">
        <v>50190</v>
      </c>
      <c r="F6555" s="35"/>
      <c r="G6555" s="36"/>
      <c r="H6555" s="36"/>
      <c r="I6555" s="36"/>
    </row>
    <row r="6556" spans="5:9">
      <c r="E6556" s="35">
        <v>50191</v>
      </c>
      <c r="F6556" s="35"/>
      <c r="G6556" s="36"/>
      <c r="H6556" s="36"/>
      <c r="I6556" s="36"/>
    </row>
    <row r="6557" spans="5:9">
      <c r="E6557" s="35">
        <v>50192</v>
      </c>
      <c r="F6557" s="35"/>
      <c r="G6557" s="36"/>
      <c r="H6557" s="36"/>
      <c r="I6557" s="36"/>
    </row>
    <row r="6558" spans="5:9">
      <c r="E6558" s="35">
        <v>50193</v>
      </c>
      <c r="F6558" s="35"/>
      <c r="G6558" s="36"/>
      <c r="H6558" s="36"/>
      <c r="I6558" s="36"/>
    </row>
    <row r="6559" spans="5:9">
      <c r="E6559" s="35">
        <v>50194</v>
      </c>
      <c r="F6559" s="35"/>
      <c r="G6559" s="36"/>
      <c r="H6559" s="36"/>
      <c r="I6559" s="36"/>
    </row>
    <row r="6560" spans="5:9">
      <c r="E6560" s="35">
        <v>50195</v>
      </c>
      <c r="F6560" s="35"/>
      <c r="G6560" s="36"/>
      <c r="H6560" s="36"/>
      <c r="I6560" s="36"/>
    </row>
    <row r="6561" spans="5:9">
      <c r="E6561" s="35">
        <v>50196</v>
      </c>
      <c r="F6561" s="35"/>
      <c r="G6561" s="36"/>
      <c r="H6561" s="36"/>
      <c r="I6561" s="36"/>
    </row>
    <row r="6562" spans="5:9">
      <c r="E6562" s="35">
        <v>50197</v>
      </c>
      <c r="F6562" s="35"/>
      <c r="G6562" s="36"/>
      <c r="H6562" s="36"/>
      <c r="I6562" s="36"/>
    </row>
    <row r="6563" spans="5:9">
      <c r="E6563" s="35">
        <v>50198</v>
      </c>
      <c r="F6563" s="35"/>
      <c r="G6563" s="36"/>
      <c r="H6563" s="36"/>
      <c r="I6563" s="36"/>
    </row>
    <row r="6564" spans="5:9">
      <c r="E6564" s="35">
        <v>50199</v>
      </c>
      <c r="F6564" s="35"/>
      <c r="G6564" s="36"/>
      <c r="H6564" s="36"/>
      <c r="I6564" s="36"/>
    </row>
    <row r="6565" spans="5:9">
      <c r="E6565" s="35">
        <v>50200</v>
      </c>
      <c r="F6565" s="35"/>
      <c r="G6565" s="36"/>
      <c r="H6565" s="36"/>
      <c r="I6565" s="36"/>
    </row>
    <row r="6566" spans="5:9">
      <c r="E6566" s="35">
        <v>50201</v>
      </c>
      <c r="F6566" s="35"/>
      <c r="G6566" s="36"/>
      <c r="H6566" s="36"/>
      <c r="I6566" s="36"/>
    </row>
    <row r="6567" spans="5:9">
      <c r="E6567" s="35">
        <v>50202</v>
      </c>
      <c r="F6567" s="35"/>
      <c r="G6567" s="36"/>
      <c r="H6567" s="36"/>
      <c r="I6567" s="36"/>
    </row>
    <row r="6568" spans="5:9">
      <c r="E6568" s="35">
        <v>50203</v>
      </c>
      <c r="F6568" s="35"/>
      <c r="G6568" s="36"/>
      <c r="H6568" s="36"/>
      <c r="I6568" s="36"/>
    </row>
    <row r="6569" spans="5:9">
      <c r="E6569" s="35">
        <v>50204</v>
      </c>
      <c r="F6569" s="35"/>
      <c r="G6569" s="36"/>
      <c r="H6569" s="36"/>
      <c r="I6569" s="36"/>
    </row>
    <row r="6570" spans="5:9">
      <c r="E6570" s="35">
        <v>50205</v>
      </c>
      <c r="F6570" s="35"/>
      <c r="G6570" s="36"/>
      <c r="H6570" s="36"/>
      <c r="I6570" s="36"/>
    </row>
    <row r="6571" spans="5:9">
      <c r="E6571" s="35">
        <v>50206</v>
      </c>
      <c r="F6571" s="35"/>
      <c r="G6571" s="36"/>
      <c r="H6571" s="36"/>
      <c r="I6571" s="36"/>
    </row>
    <row r="6572" spans="5:9">
      <c r="E6572" s="35">
        <v>50207</v>
      </c>
      <c r="F6572" s="35"/>
      <c r="G6572" s="36"/>
      <c r="H6572" s="36"/>
      <c r="I6572" s="36"/>
    </row>
    <row r="6573" spans="5:9">
      <c r="E6573" s="35">
        <v>50208</v>
      </c>
      <c r="F6573" s="35"/>
      <c r="G6573" s="36"/>
      <c r="H6573" s="36"/>
      <c r="I6573" s="36"/>
    </row>
    <row r="6574" spans="5:9">
      <c r="E6574" s="35">
        <v>50209</v>
      </c>
      <c r="F6574" s="35"/>
      <c r="G6574" s="36"/>
      <c r="H6574" s="36"/>
      <c r="I6574" s="36"/>
    </row>
    <row r="6575" spans="5:9">
      <c r="E6575" s="35">
        <v>50210</v>
      </c>
      <c r="F6575" s="35"/>
      <c r="G6575" s="36"/>
      <c r="H6575" s="36"/>
      <c r="I6575" s="36"/>
    </row>
    <row r="6576" spans="5:9">
      <c r="E6576" s="35">
        <v>50211</v>
      </c>
      <c r="F6576" s="35"/>
      <c r="G6576" s="36"/>
      <c r="H6576" s="36"/>
      <c r="I6576" s="36"/>
    </row>
    <row r="6577" spans="5:9">
      <c r="E6577" s="35">
        <v>50212</v>
      </c>
      <c r="F6577" s="35"/>
      <c r="G6577" s="36"/>
      <c r="H6577" s="36"/>
      <c r="I6577" s="36"/>
    </row>
    <row r="6578" spans="5:9">
      <c r="E6578" s="35">
        <v>50213</v>
      </c>
      <c r="F6578" s="35"/>
      <c r="G6578" s="36"/>
      <c r="H6578" s="36"/>
      <c r="I6578" s="36"/>
    </row>
    <row r="6579" spans="5:9">
      <c r="E6579" s="35">
        <v>50214</v>
      </c>
      <c r="F6579" s="35"/>
      <c r="G6579" s="36"/>
      <c r="H6579" s="36"/>
      <c r="I6579" s="36"/>
    </row>
    <row r="6580" spans="5:9">
      <c r="E6580" s="35">
        <v>50215</v>
      </c>
      <c r="F6580" s="35"/>
      <c r="G6580" s="36"/>
      <c r="H6580" s="36"/>
      <c r="I6580" s="36"/>
    </row>
    <row r="6581" spans="5:9">
      <c r="E6581" s="35">
        <v>50216</v>
      </c>
      <c r="F6581" s="35"/>
      <c r="G6581" s="36"/>
      <c r="H6581" s="36"/>
      <c r="I6581" s="36"/>
    </row>
    <row r="6582" spans="5:9">
      <c r="E6582" s="35">
        <v>50217</v>
      </c>
      <c r="F6582" s="35"/>
      <c r="G6582" s="36"/>
      <c r="H6582" s="36"/>
      <c r="I6582" s="36"/>
    </row>
    <row r="6583" spans="5:9">
      <c r="E6583" s="35">
        <v>50218</v>
      </c>
      <c r="F6583" s="35"/>
      <c r="G6583" s="36"/>
      <c r="H6583" s="36"/>
      <c r="I6583" s="36"/>
    </row>
    <row r="6584" spans="5:9">
      <c r="E6584" s="35">
        <v>50219</v>
      </c>
      <c r="F6584" s="35"/>
      <c r="G6584" s="36"/>
      <c r="H6584" s="36"/>
      <c r="I6584" s="36"/>
    </row>
    <row r="6585" spans="5:9">
      <c r="E6585" s="35">
        <v>50220</v>
      </c>
      <c r="F6585" s="35"/>
      <c r="G6585" s="36"/>
      <c r="H6585" s="36"/>
      <c r="I6585" s="36"/>
    </row>
    <row r="6586" spans="5:9">
      <c r="E6586" s="35">
        <v>50221</v>
      </c>
      <c r="F6586" s="35"/>
      <c r="G6586" s="36"/>
      <c r="H6586" s="36"/>
      <c r="I6586" s="36"/>
    </row>
    <row r="6587" spans="5:9">
      <c r="E6587" s="35">
        <v>50222</v>
      </c>
      <c r="F6587" s="35"/>
      <c r="G6587" s="36"/>
      <c r="H6587" s="36"/>
      <c r="I6587" s="36"/>
    </row>
    <row r="6588" spans="5:9">
      <c r="E6588" s="35">
        <v>50223</v>
      </c>
      <c r="F6588" s="35"/>
      <c r="G6588" s="36"/>
      <c r="H6588" s="36"/>
      <c r="I6588" s="36"/>
    </row>
    <row r="6589" spans="5:9">
      <c r="E6589" s="35">
        <v>50224</v>
      </c>
      <c r="F6589" s="35"/>
      <c r="G6589" s="36"/>
      <c r="H6589" s="36"/>
      <c r="I6589" s="36"/>
    </row>
    <row r="6590" spans="5:9">
      <c r="E6590" s="35">
        <v>50225</v>
      </c>
      <c r="F6590" s="35"/>
      <c r="G6590" s="36"/>
      <c r="H6590" s="36"/>
      <c r="I6590" s="36"/>
    </row>
    <row r="6591" spans="5:9">
      <c r="E6591" s="35">
        <v>50226</v>
      </c>
      <c r="F6591" s="35"/>
      <c r="G6591" s="36"/>
      <c r="H6591" s="36"/>
      <c r="I6591" s="36"/>
    </row>
    <row r="6592" spans="5:9">
      <c r="E6592" s="35">
        <v>50227</v>
      </c>
      <c r="F6592" s="35"/>
      <c r="G6592" s="36"/>
      <c r="H6592" s="36"/>
      <c r="I6592" s="36"/>
    </row>
    <row r="6593" spans="5:9">
      <c r="E6593" s="35">
        <v>50228</v>
      </c>
      <c r="F6593" s="35"/>
      <c r="G6593" s="36"/>
      <c r="H6593" s="36"/>
      <c r="I6593" s="36"/>
    </row>
    <row r="6594" spans="5:9">
      <c r="E6594" s="35">
        <v>50229</v>
      </c>
      <c r="F6594" s="35"/>
      <c r="G6594" s="36"/>
      <c r="H6594" s="36"/>
      <c r="I6594" s="36"/>
    </row>
    <row r="6595" spans="5:9">
      <c r="E6595" s="35">
        <v>50230</v>
      </c>
      <c r="F6595" s="35"/>
      <c r="G6595" s="36"/>
      <c r="H6595" s="36"/>
      <c r="I6595" s="36"/>
    </row>
    <row r="6596" spans="5:9">
      <c r="E6596" s="35">
        <v>50231</v>
      </c>
      <c r="F6596" s="35"/>
      <c r="G6596" s="36"/>
      <c r="H6596" s="36"/>
      <c r="I6596" s="36"/>
    </row>
    <row r="6597" spans="5:9">
      <c r="E6597" s="35">
        <v>50232</v>
      </c>
      <c r="F6597" s="35"/>
      <c r="G6597" s="36"/>
      <c r="H6597" s="36"/>
      <c r="I6597" s="36"/>
    </row>
    <row r="6598" spans="5:9">
      <c r="E6598" s="35">
        <v>50233</v>
      </c>
      <c r="F6598" s="35"/>
      <c r="G6598" s="36"/>
      <c r="H6598" s="36"/>
      <c r="I6598" s="36"/>
    </row>
    <row r="6599" spans="5:9">
      <c r="E6599" s="35">
        <v>50234</v>
      </c>
      <c r="F6599" s="35"/>
      <c r="G6599" s="36"/>
      <c r="H6599" s="36"/>
      <c r="I6599" s="36"/>
    </row>
    <row r="6600" spans="5:9">
      <c r="E6600" s="35">
        <v>50235</v>
      </c>
      <c r="F6600" s="35"/>
      <c r="G6600" s="36"/>
      <c r="H6600" s="36"/>
      <c r="I6600" s="36"/>
    </row>
    <row r="6601" spans="5:9">
      <c r="E6601" s="35">
        <v>50236</v>
      </c>
      <c r="F6601" s="35"/>
      <c r="G6601" s="36"/>
      <c r="H6601" s="36"/>
      <c r="I6601" s="36"/>
    </row>
    <row r="6602" spans="5:9">
      <c r="E6602" s="35">
        <v>50237</v>
      </c>
      <c r="F6602" s="35"/>
      <c r="G6602" s="36"/>
      <c r="H6602" s="36"/>
      <c r="I6602" s="36"/>
    </row>
    <row r="6603" spans="5:9">
      <c r="E6603" s="35">
        <v>50238</v>
      </c>
      <c r="F6603" s="35"/>
      <c r="G6603" s="36"/>
      <c r="H6603" s="36"/>
      <c r="I6603" s="36"/>
    </row>
    <row r="6604" spans="5:9">
      <c r="E6604" s="35">
        <v>50239</v>
      </c>
      <c r="F6604" s="35"/>
      <c r="G6604" s="36"/>
      <c r="H6604" s="36"/>
      <c r="I6604" s="36"/>
    </row>
    <row r="6605" spans="5:9">
      <c r="E6605" s="35">
        <v>50240</v>
      </c>
      <c r="F6605" s="35"/>
      <c r="G6605" s="36"/>
      <c r="H6605" s="36"/>
      <c r="I6605" s="36"/>
    </row>
    <row r="6606" spans="5:9">
      <c r="E6606" s="35">
        <v>50241</v>
      </c>
      <c r="F6606" s="35"/>
      <c r="G6606" s="36"/>
      <c r="H6606" s="36"/>
      <c r="I6606" s="36"/>
    </row>
    <row r="6607" spans="5:9">
      <c r="E6607" s="35">
        <v>50242</v>
      </c>
      <c r="F6607" s="35"/>
      <c r="G6607" s="36"/>
      <c r="H6607" s="36"/>
      <c r="I6607" s="36"/>
    </row>
    <row r="6608" spans="5:9">
      <c r="E6608" s="35">
        <v>50243</v>
      </c>
      <c r="F6608" s="35"/>
      <c r="G6608" s="36"/>
      <c r="H6608" s="36"/>
      <c r="I6608" s="36"/>
    </row>
    <row r="6609" spans="5:9">
      <c r="E6609" s="35">
        <v>50244</v>
      </c>
      <c r="F6609" s="35"/>
      <c r="G6609" s="36"/>
      <c r="H6609" s="36"/>
      <c r="I6609" s="36"/>
    </row>
    <row r="6610" spans="5:9">
      <c r="E6610" s="35">
        <v>50245</v>
      </c>
      <c r="F6610" s="35"/>
      <c r="G6610" s="36"/>
      <c r="H6610" s="36"/>
      <c r="I6610" s="36"/>
    </row>
    <row r="6611" spans="5:9">
      <c r="E6611" s="35">
        <v>50246</v>
      </c>
      <c r="F6611" s="35"/>
      <c r="G6611" s="36"/>
      <c r="H6611" s="36"/>
      <c r="I6611" s="36"/>
    </row>
    <row r="6612" spans="5:9">
      <c r="E6612" s="35">
        <v>50247</v>
      </c>
      <c r="F6612" s="35"/>
      <c r="G6612" s="36"/>
      <c r="H6612" s="36"/>
      <c r="I6612" s="36"/>
    </row>
    <row r="6613" spans="5:9">
      <c r="E6613" s="35">
        <v>50248</v>
      </c>
      <c r="F6613" s="35"/>
      <c r="G6613" s="36"/>
      <c r="H6613" s="36"/>
      <c r="I6613" s="36"/>
    </row>
    <row r="6614" spans="5:9">
      <c r="E6614" s="35">
        <v>50249</v>
      </c>
      <c r="F6614" s="35"/>
      <c r="G6614" s="36"/>
      <c r="H6614" s="36"/>
      <c r="I6614" s="36"/>
    </row>
    <row r="6615" spans="5:9">
      <c r="E6615" s="35">
        <v>50250</v>
      </c>
      <c r="F6615" s="35"/>
      <c r="G6615" s="36"/>
      <c r="H6615" s="36"/>
      <c r="I6615" s="36"/>
    </row>
    <row r="6616" spans="5:9">
      <c r="E6616" s="35">
        <v>50251</v>
      </c>
      <c r="F6616" s="35"/>
      <c r="G6616" s="36"/>
      <c r="H6616" s="36"/>
      <c r="I6616" s="36"/>
    </row>
    <row r="6617" spans="5:9">
      <c r="E6617" s="35">
        <v>50252</v>
      </c>
      <c r="F6617" s="35"/>
      <c r="G6617" s="36"/>
      <c r="H6617" s="36"/>
      <c r="I6617" s="36"/>
    </row>
    <row r="6618" spans="5:9">
      <c r="E6618" s="35">
        <v>50253</v>
      </c>
      <c r="F6618" s="35"/>
      <c r="G6618" s="36"/>
      <c r="H6618" s="36"/>
      <c r="I6618" s="36"/>
    </row>
    <row r="6619" spans="5:9">
      <c r="E6619" s="35">
        <v>50254</v>
      </c>
      <c r="F6619" s="35"/>
      <c r="G6619" s="36"/>
      <c r="H6619" s="36"/>
      <c r="I6619" s="36"/>
    </row>
    <row r="6620" spans="5:9">
      <c r="E6620" s="35">
        <v>50255</v>
      </c>
      <c r="F6620" s="35"/>
      <c r="G6620" s="36"/>
      <c r="H6620" s="36"/>
      <c r="I6620" s="36"/>
    </row>
    <row r="6621" spans="5:9">
      <c r="E6621" s="35">
        <v>50256</v>
      </c>
      <c r="F6621" s="35"/>
      <c r="G6621" s="36"/>
      <c r="H6621" s="36"/>
      <c r="I6621" s="36"/>
    </row>
    <row r="6622" spans="5:9">
      <c r="E6622" s="35">
        <v>50257</v>
      </c>
      <c r="F6622" s="35"/>
      <c r="G6622" s="36"/>
      <c r="H6622" s="36"/>
      <c r="I6622" s="36"/>
    </row>
    <row r="6623" spans="5:9">
      <c r="E6623" s="35">
        <v>50258</v>
      </c>
      <c r="F6623" s="35"/>
      <c r="G6623" s="36"/>
      <c r="H6623" s="36"/>
      <c r="I6623" s="36"/>
    </row>
    <row r="6624" spans="5:9">
      <c r="E6624" s="35">
        <v>50259</v>
      </c>
      <c r="F6624" s="35"/>
      <c r="G6624" s="36"/>
      <c r="H6624" s="36"/>
      <c r="I6624" s="36"/>
    </row>
    <row r="6625" spans="5:9">
      <c r="E6625" s="35">
        <v>50260</v>
      </c>
      <c r="F6625" s="35"/>
      <c r="G6625" s="36"/>
      <c r="H6625" s="36"/>
      <c r="I6625" s="36"/>
    </row>
    <row r="6626" spans="5:9">
      <c r="E6626" s="35">
        <v>50261</v>
      </c>
      <c r="F6626" s="35"/>
      <c r="G6626" s="36"/>
      <c r="H6626" s="36"/>
      <c r="I6626" s="36"/>
    </row>
    <row r="6627" spans="5:9">
      <c r="E6627" s="35">
        <v>50262</v>
      </c>
      <c r="F6627" s="35"/>
      <c r="G6627" s="36"/>
      <c r="H6627" s="36"/>
      <c r="I6627" s="36"/>
    </row>
    <row r="6628" spans="5:9">
      <c r="E6628" s="35">
        <v>50263</v>
      </c>
      <c r="F6628" s="35"/>
      <c r="G6628" s="36"/>
      <c r="H6628" s="36"/>
      <c r="I6628" s="36"/>
    </row>
    <row r="6629" spans="5:9">
      <c r="E6629" s="35">
        <v>50264</v>
      </c>
      <c r="F6629" s="35"/>
      <c r="G6629" s="36"/>
      <c r="H6629" s="36"/>
      <c r="I6629" s="36"/>
    </row>
    <row r="6630" spans="5:9">
      <c r="E6630" s="35">
        <v>50265</v>
      </c>
      <c r="F6630" s="35"/>
      <c r="G6630" s="36"/>
      <c r="H6630" s="36"/>
      <c r="I6630" s="36"/>
    </row>
    <row r="6631" spans="5:9">
      <c r="E6631" s="35">
        <v>50266</v>
      </c>
      <c r="F6631" s="35"/>
      <c r="G6631" s="36"/>
      <c r="H6631" s="36"/>
      <c r="I6631" s="36"/>
    </row>
    <row r="6632" spans="5:9">
      <c r="E6632" s="35">
        <v>50267</v>
      </c>
      <c r="F6632" s="35"/>
      <c r="G6632" s="36"/>
      <c r="H6632" s="36"/>
      <c r="I6632" s="36"/>
    </row>
    <row r="6633" spans="5:9">
      <c r="E6633" s="35">
        <v>50268</v>
      </c>
      <c r="F6633" s="35"/>
      <c r="G6633" s="36"/>
      <c r="H6633" s="36"/>
      <c r="I6633" s="36"/>
    </row>
    <row r="6634" spans="5:9">
      <c r="E6634" s="35">
        <v>50269</v>
      </c>
      <c r="F6634" s="35"/>
      <c r="G6634" s="36"/>
      <c r="H6634" s="36"/>
      <c r="I6634" s="36"/>
    </row>
    <row r="6635" spans="5:9">
      <c r="E6635" s="35">
        <v>50270</v>
      </c>
      <c r="F6635" s="35"/>
      <c r="G6635" s="36"/>
      <c r="H6635" s="36"/>
      <c r="I6635" s="36"/>
    </row>
    <row r="6636" spans="5:9">
      <c r="E6636" s="35">
        <v>50271</v>
      </c>
      <c r="F6636" s="35"/>
      <c r="G6636" s="36"/>
      <c r="H6636" s="36"/>
      <c r="I6636" s="36"/>
    </row>
    <row r="6637" spans="5:9">
      <c r="E6637" s="35">
        <v>50272</v>
      </c>
      <c r="F6637" s="35"/>
      <c r="G6637" s="36"/>
      <c r="H6637" s="36"/>
      <c r="I6637" s="36"/>
    </row>
    <row r="6638" spans="5:9">
      <c r="E6638" s="35">
        <v>50273</v>
      </c>
      <c r="F6638" s="35"/>
      <c r="G6638" s="36"/>
      <c r="H6638" s="36"/>
      <c r="I6638" s="36"/>
    </row>
    <row r="6639" spans="5:9">
      <c r="E6639" s="35">
        <v>50274</v>
      </c>
      <c r="F6639" s="35"/>
      <c r="G6639" s="36"/>
      <c r="H6639" s="36"/>
      <c r="I6639" s="36"/>
    </row>
    <row r="6640" spans="5:9">
      <c r="E6640" s="35">
        <v>50275</v>
      </c>
      <c r="F6640" s="35"/>
      <c r="G6640" s="36"/>
      <c r="H6640" s="36"/>
      <c r="I6640" s="36"/>
    </row>
    <row r="6641" spans="5:9">
      <c r="E6641" s="35">
        <v>50276</v>
      </c>
      <c r="F6641" s="35"/>
      <c r="G6641" s="36"/>
      <c r="H6641" s="36"/>
      <c r="I6641" s="36"/>
    </row>
    <row r="6642" spans="5:9">
      <c r="E6642" s="35">
        <v>50277</v>
      </c>
      <c r="F6642" s="35"/>
      <c r="G6642" s="36"/>
      <c r="H6642" s="36"/>
      <c r="I6642" s="36"/>
    </row>
    <row r="6643" spans="5:9">
      <c r="E6643" s="35">
        <v>50278</v>
      </c>
      <c r="F6643" s="35"/>
      <c r="G6643" s="36"/>
      <c r="H6643" s="36"/>
      <c r="I6643" s="36"/>
    </row>
    <row r="6644" spans="5:9">
      <c r="E6644" s="35">
        <v>50279</v>
      </c>
      <c r="F6644" s="35"/>
      <c r="G6644" s="36"/>
      <c r="H6644" s="36"/>
      <c r="I6644" s="36"/>
    </row>
    <row r="6645" spans="5:9">
      <c r="E6645" s="35">
        <v>50280</v>
      </c>
      <c r="F6645" s="35"/>
      <c r="G6645" s="36"/>
      <c r="H6645" s="36"/>
      <c r="I6645" s="36"/>
    </row>
    <row r="6646" spans="5:9">
      <c r="E6646" s="35">
        <v>50281</v>
      </c>
      <c r="F6646" s="35"/>
      <c r="G6646" s="36"/>
      <c r="H6646" s="36"/>
      <c r="I6646" s="36"/>
    </row>
    <row r="6647" spans="5:9">
      <c r="E6647" s="35">
        <v>50282</v>
      </c>
      <c r="F6647" s="35"/>
      <c r="G6647" s="36"/>
      <c r="H6647" s="36"/>
      <c r="I6647" s="36"/>
    </row>
    <row r="6648" spans="5:9">
      <c r="E6648" s="35">
        <v>50283</v>
      </c>
      <c r="F6648" s="35"/>
      <c r="G6648" s="36"/>
      <c r="H6648" s="36"/>
      <c r="I6648" s="36"/>
    </row>
    <row r="6649" spans="5:9">
      <c r="E6649" s="35">
        <v>50284</v>
      </c>
      <c r="F6649" s="35"/>
      <c r="G6649" s="36"/>
      <c r="H6649" s="36"/>
      <c r="I6649" s="36"/>
    </row>
    <row r="6650" spans="5:9">
      <c r="E6650" s="35">
        <v>50285</v>
      </c>
      <c r="F6650" s="35"/>
      <c r="G6650" s="36"/>
      <c r="H6650" s="36"/>
      <c r="I6650" s="36"/>
    </row>
    <row r="6651" spans="5:9">
      <c r="E6651" s="35">
        <v>50286</v>
      </c>
      <c r="F6651" s="35"/>
      <c r="G6651" s="36"/>
      <c r="H6651" s="36"/>
      <c r="I6651" s="36"/>
    </row>
    <row r="6652" spans="5:9">
      <c r="E6652" s="35">
        <v>50287</v>
      </c>
      <c r="F6652" s="35"/>
      <c r="G6652" s="36"/>
      <c r="H6652" s="36"/>
      <c r="I6652" s="36"/>
    </row>
    <row r="6653" spans="5:9">
      <c r="E6653" s="35">
        <v>50288</v>
      </c>
      <c r="F6653" s="35"/>
      <c r="G6653" s="36"/>
      <c r="H6653" s="36"/>
      <c r="I6653" s="36"/>
    </row>
    <row r="6654" spans="5:9">
      <c r="E6654" s="35">
        <v>50289</v>
      </c>
      <c r="F6654" s="35"/>
      <c r="G6654" s="36"/>
      <c r="H6654" s="36"/>
      <c r="I6654" s="36"/>
    </row>
    <row r="6655" spans="5:9">
      <c r="E6655" s="35">
        <v>50290</v>
      </c>
      <c r="F6655" s="35"/>
      <c r="G6655" s="36"/>
      <c r="H6655" s="36"/>
      <c r="I6655" s="36"/>
    </row>
    <row r="6656" spans="5:9">
      <c r="E6656" s="35">
        <v>50291</v>
      </c>
      <c r="F6656" s="35"/>
      <c r="G6656" s="36"/>
      <c r="H6656" s="36"/>
      <c r="I6656" s="36"/>
    </row>
    <row r="6657" spans="5:9">
      <c r="E6657" s="35">
        <v>50292</v>
      </c>
      <c r="F6657" s="35"/>
      <c r="G6657" s="36"/>
      <c r="H6657" s="36"/>
      <c r="I6657" s="36"/>
    </row>
    <row r="6658" spans="5:9">
      <c r="E6658" s="35">
        <v>50293</v>
      </c>
      <c r="F6658" s="35"/>
      <c r="G6658" s="36"/>
      <c r="H6658" s="36"/>
      <c r="I6658" s="36"/>
    </row>
    <row r="6659" spans="5:9">
      <c r="E6659" s="35">
        <v>50294</v>
      </c>
      <c r="F6659" s="35"/>
      <c r="G6659" s="36"/>
      <c r="H6659" s="36"/>
      <c r="I6659" s="36"/>
    </row>
    <row r="6660" spans="5:9">
      <c r="E6660" s="35">
        <v>50295</v>
      </c>
      <c r="F6660" s="35"/>
      <c r="G6660" s="36"/>
      <c r="H6660" s="36"/>
      <c r="I6660" s="36"/>
    </row>
    <row r="6661" spans="5:9">
      <c r="E6661" s="35">
        <v>50296</v>
      </c>
      <c r="F6661" s="35"/>
      <c r="G6661" s="36"/>
      <c r="H6661" s="36"/>
      <c r="I6661" s="36"/>
    </row>
    <row r="6662" spans="5:9">
      <c r="E6662" s="35">
        <v>50297</v>
      </c>
      <c r="F6662" s="35"/>
      <c r="G6662" s="36"/>
      <c r="H6662" s="36"/>
      <c r="I6662" s="36"/>
    </row>
    <row r="6663" spans="5:9">
      <c r="E6663" s="35">
        <v>50298</v>
      </c>
      <c r="F6663" s="35"/>
      <c r="G6663" s="36"/>
      <c r="H6663" s="36"/>
      <c r="I6663" s="36"/>
    </row>
    <row r="6664" spans="5:9">
      <c r="E6664" s="35">
        <v>50299</v>
      </c>
      <c r="F6664" s="35"/>
      <c r="G6664" s="36"/>
      <c r="H6664" s="36"/>
      <c r="I6664" s="36"/>
    </row>
    <row r="6665" spans="5:9">
      <c r="E6665" s="35">
        <v>50300</v>
      </c>
      <c r="F6665" s="35"/>
      <c r="G6665" s="36"/>
      <c r="H6665" s="36"/>
      <c r="I6665" s="36"/>
    </row>
    <row r="6666" spans="5:9">
      <c r="E6666" s="35">
        <v>50301</v>
      </c>
      <c r="F6666" s="35"/>
      <c r="G6666" s="36"/>
      <c r="H6666" s="36"/>
      <c r="I6666" s="36"/>
    </row>
    <row r="6667" spans="5:9">
      <c r="E6667" s="35">
        <v>50302</v>
      </c>
      <c r="F6667" s="35"/>
      <c r="G6667" s="36"/>
      <c r="H6667" s="36"/>
      <c r="I6667" s="36"/>
    </row>
    <row r="6668" spans="5:9">
      <c r="E6668" s="35">
        <v>50303</v>
      </c>
      <c r="F6668" s="35"/>
      <c r="G6668" s="36"/>
      <c r="H6668" s="36"/>
      <c r="I6668" s="36"/>
    </row>
    <row r="6669" spans="5:9">
      <c r="E6669" s="35">
        <v>50304</v>
      </c>
      <c r="F6669" s="35"/>
      <c r="G6669" s="36"/>
      <c r="H6669" s="36"/>
      <c r="I6669" s="36"/>
    </row>
    <row r="6670" spans="5:9">
      <c r="E6670" s="35">
        <v>50305</v>
      </c>
      <c r="F6670" s="35"/>
      <c r="G6670" s="36"/>
      <c r="H6670" s="36"/>
      <c r="I6670" s="36"/>
    </row>
    <row r="6671" spans="5:9">
      <c r="E6671" s="35">
        <v>50306</v>
      </c>
      <c r="F6671" s="35"/>
      <c r="G6671" s="36"/>
      <c r="H6671" s="36"/>
      <c r="I6671" s="36"/>
    </row>
    <row r="6672" spans="5:9">
      <c r="E6672" s="35">
        <v>50307</v>
      </c>
      <c r="F6672" s="35"/>
      <c r="G6672" s="36"/>
      <c r="H6672" s="36"/>
      <c r="I6672" s="36"/>
    </row>
    <row r="6673" spans="5:9">
      <c r="E6673" s="35">
        <v>50308</v>
      </c>
      <c r="F6673" s="35"/>
      <c r="G6673" s="36"/>
      <c r="H6673" s="36"/>
      <c r="I6673" s="36"/>
    </row>
    <row r="6674" spans="5:9">
      <c r="E6674" s="35">
        <v>50309</v>
      </c>
      <c r="F6674" s="35"/>
      <c r="G6674" s="36"/>
      <c r="H6674" s="36"/>
      <c r="I6674" s="36"/>
    </row>
    <row r="6675" spans="5:9">
      <c r="E6675" s="35">
        <v>50310</v>
      </c>
      <c r="F6675" s="35"/>
      <c r="G6675" s="36"/>
      <c r="H6675" s="36"/>
      <c r="I6675" s="36"/>
    </row>
    <row r="6676" spans="5:9">
      <c r="E6676" s="35">
        <v>50311</v>
      </c>
      <c r="F6676" s="35"/>
      <c r="G6676" s="36"/>
      <c r="H6676" s="36"/>
      <c r="I6676" s="36"/>
    </row>
    <row r="6677" spans="5:9">
      <c r="E6677" s="35">
        <v>50312</v>
      </c>
      <c r="F6677" s="35"/>
      <c r="G6677" s="36"/>
      <c r="H6677" s="36"/>
      <c r="I6677" s="36"/>
    </row>
    <row r="6678" spans="5:9">
      <c r="E6678" s="35">
        <v>50313</v>
      </c>
      <c r="F6678" s="35"/>
      <c r="G6678" s="36"/>
      <c r="H6678" s="36"/>
      <c r="I6678" s="36"/>
    </row>
    <row r="6679" spans="5:9">
      <c r="E6679" s="35">
        <v>50314</v>
      </c>
      <c r="F6679" s="35"/>
      <c r="G6679" s="36"/>
      <c r="H6679" s="36"/>
      <c r="I6679" s="36"/>
    </row>
    <row r="6680" spans="5:9">
      <c r="E6680" s="35">
        <v>50315</v>
      </c>
      <c r="F6680" s="35"/>
      <c r="G6680" s="36"/>
      <c r="H6680" s="36"/>
      <c r="I6680" s="36"/>
    </row>
    <row r="6681" spans="5:9">
      <c r="E6681" s="35">
        <v>50316</v>
      </c>
      <c r="F6681" s="35"/>
      <c r="G6681" s="36"/>
      <c r="H6681" s="36"/>
      <c r="I6681" s="36"/>
    </row>
    <row r="6682" spans="5:9">
      <c r="E6682" s="35">
        <v>50317</v>
      </c>
      <c r="F6682" s="35"/>
      <c r="G6682" s="36"/>
      <c r="H6682" s="36"/>
      <c r="I6682" s="36"/>
    </row>
    <row r="6683" spans="5:9">
      <c r="E6683" s="35">
        <v>50318</v>
      </c>
      <c r="F6683" s="35"/>
      <c r="G6683" s="36"/>
      <c r="H6683" s="36"/>
      <c r="I6683" s="36"/>
    </row>
    <row r="6684" spans="5:9">
      <c r="E6684" s="35">
        <v>50319</v>
      </c>
      <c r="F6684" s="35"/>
      <c r="G6684" s="36"/>
      <c r="H6684" s="36"/>
      <c r="I6684" s="36"/>
    </row>
    <row r="6685" spans="5:9">
      <c r="E6685" s="35">
        <v>50320</v>
      </c>
      <c r="F6685" s="35"/>
      <c r="G6685" s="36"/>
      <c r="H6685" s="36"/>
      <c r="I6685" s="36"/>
    </row>
    <row r="6686" spans="5:9">
      <c r="E6686" s="35">
        <v>50321</v>
      </c>
      <c r="F6686" s="35"/>
      <c r="G6686" s="36"/>
      <c r="H6686" s="36"/>
      <c r="I6686" s="36"/>
    </row>
    <row r="6687" spans="5:9">
      <c r="E6687" s="35">
        <v>50322</v>
      </c>
      <c r="F6687" s="35"/>
      <c r="G6687" s="36"/>
      <c r="H6687" s="36"/>
      <c r="I6687" s="36"/>
    </row>
    <row r="6688" spans="5:9">
      <c r="E6688" s="35">
        <v>50323</v>
      </c>
      <c r="F6688" s="35"/>
      <c r="G6688" s="36"/>
      <c r="H6688" s="36"/>
      <c r="I6688" s="36"/>
    </row>
    <row r="6689" spans="5:9">
      <c r="E6689" s="35">
        <v>50324</v>
      </c>
      <c r="F6689" s="35"/>
      <c r="G6689" s="36"/>
      <c r="H6689" s="36"/>
      <c r="I6689" s="36"/>
    </row>
    <row r="6690" spans="5:9">
      <c r="E6690" s="35">
        <v>50325</v>
      </c>
      <c r="F6690" s="35"/>
      <c r="G6690" s="36"/>
      <c r="H6690" s="36"/>
      <c r="I6690" s="36"/>
    </row>
    <row r="6691" spans="5:9">
      <c r="E6691" s="35">
        <v>50326</v>
      </c>
      <c r="F6691" s="35"/>
      <c r="G6691" s="36"/>
      <c r="H6691" s="36"/>
      <c r="I6691" s="36"/>
    </row>
    <row r="6692" spans="5:9">
      <c r="E6692" s="35">
        <v>50327</v>
      </c>
      <c r="F6692" s="35"/>
      <c r="G6692" s="36"/>
      <c r="H6692" s="36"/>
      <c r="I6692" s="36"/>
    </row>
    <row r="6693" spans="5:9">
      <c r="E6693" s="35">
        <v>50328</v>
      </c>
      <c r="F6693" s="35"/>
      <c r="G6693" s="36"/>
      <c r="H6693" s="36"/>
      <c r="I6693" s="36"/>
    </row>
    <row r="6694" spans="5:9">
      <c r="E6694" s="35">
        <v>50329</v>
      </c>
      <c r="F6694" s="35"/>
      <c r="G6694" s="36"/>
      <c r="H6694" s="36"/>
      <c r="I6694" s="36"/>
    </row>
    <row r="6695" spans="5:9">
      <c r="E6695" s="35">
        <v>50330</v>
      </c>
      <c r="F6695" s="35"/>
      <c r="G6695" s="36"/>
      <c r="H6695" s="36"/>
      <c r="I6695" s="36"/>
    </row>
    <row r="6696" spans="5:9">
      <c r="E6696" s="35">
        <v>50331</v>
      </c>
      <c r="F6696" s="35"/>
      <c r="G6696" s="36"/>
      <c r="H6696" s="36"/>
      <c r="I6696" s="36"/>
    </row>
    <row r="6697" spans="5:9">
      <c r="E6697" s="35">
        <v>50332</v>
      </c>
      <c r="F6697" s="35"/>
      <c r="G6697" s="36"/>
      <c r="H6697" s="36"/>
      <c r="I6697" s="36"/>
    </row>
    <row r="6698" spans="5:9">
      <c r="E6698" s="35">
        <v>50333</v>
      </c>
      <c r="F6698" s="35"/>
      <c r="G6698" s="36"/>
      <c r="H6698" s="36"/>
      <c r="I6698" s="36"/>
    </row>
    <row r="6699" spans="5:9">
      <c r="E6699" s="35">
        <v>50334</v>
      </c>
      <c r="F6699" s="35"/>
      <c r="G6699" s="36"/>
      <c r="H6699" s="36"/>
      <c r="I6699" s="36"/>
    </row>
    <row r="6700" spans="5:9">
      <c r="E6700" s="35">
        <v>50335</v>
      </c>
      <c r="F6700" s="35"/>
      <c r="G6700" s="36"/>
      <c r="H6700" s="36"/>
      <c r="I6700" s="36"/>
    </row>
    <row r="6701" spans="5:9">
      <c r="E6701" s="35">
        <v>50336</v>
      </c>
      <c r="F6701" s="35"/>
      <c r="G6701" s="36"/>
      <c r="H6701" s="36"/>
      <c r="I6701" s="36"/>
    </row>
    <row r="6702" spans="5:9">
      <c r="E6702" s="35">
        <v>50337</v>
      </c>
      <c r="F6702" s="35"/>
      <c r="G6702" s="36"/>
      <c r="H6702" s="36"/>
      <c r="I6702" s="36"/>
    </row>
    <row r="6703" spans="5:9">
      <c r="E6703" s="35">
        <v>50338</v>
      </c>
      <c r="F6703" s="35"/>
      <c r="G6703" s="36"/>
      <c r="H6703" s="36"/>
      <c r="I6703" s="36"/>
    </row>
    <row r="6704" spans="5:9">
      <c r="E6704" s="35">
        <v>50339</v>
      </c>
      <c r="F6704" s="35"/>
      <c r="G6704" s="36"/>
      <c r="H6704" s="36"/>
      <c r="I6704" s="36"/>
    </row>
    <row r="6705" spans="5:9">
      <c r="E6705" s="35">
        <v>50340</v>
      </c>
      <c r="F6705" s="35"/>
      <c r="G6705" s="36"/>
      <c r="H6705" s="36"/>
      <c r="I6705" s="36"/>
    </row>
    <row r="6706" spans="5:9">
      <c r="E6706" s="35">
        <v>50341</v>
      </c>
      <c r="F6706" s="35"/>
      <c r="G6706" s="36"/>
      <c r="H6706" s="36"/>
      <c r="I6706" s="36"/>
    </row>
    <row r="6707" spans="5:9">
      <c r="E6707" s="35">
        <v>50342</v>
      </c>
      <c r="F6707" s="35"/>
      <c r="G6707" s="36"/>
      <c r="H6707" s="36"/>
      <c r="I6707" s="36"/>
    </row>
    <row r="6708" spans="5:9">
      <c r="E6708" s="35">
        <v>50343</v>
      </c>
      <c r="F6708" s="35"/>
      <c r="G6708" s="36"/>
      <c r="H6708" s="36"/>
      <c r="I6708" s="36"/>
    </row>
    <row r="6709" spans="5:9">
      <c r="E6709" s="35">
        <v>50344</v>
      </c>
      <c r="F6709" s="35"/>
      <c r="G6709" s="36"/>
      <c r="H6709" s="36"/>
      <c r="I6709" s="36"/>
    </row>
    <row r="6710" spans="5:9">
      <c r="E6710" s="35">
        <v>50345</v>
      </c>
      <c r="F6710" s="35"/>
      <c r="G6710" s="36"/>
      <c r="H6710" s="36"/>
      <c r="I6710" s="36"/>
    </row>
    <row r="6711" spans="5:9">
      <c r="E6711" s="35">
        <v>50346</v>
      </c>
      <c r="F6711" s="35"/>
      <c r="G6711" s="36"/>
      <c r="H6711" s="36"/>
      <c r="I6711" s="36"/>
    </row>
    <row r="6712" spans="5:9">
      <c r="E6712" s="35">
        <v>50347</v>
      </c>
      <c r="F6712" s="35"/>
      <c r="G6712" s="36"/>
      <c r="H6712" s="36"/>
      <c r="I6712" s="36"/>
    </row>
    <row r="6713" spans="5:9">
      <c r="E6713" s="35">
        <v>50348</v>
      </c>
      <c r="F6713" s="35"/>
      <c r="G6713" s="36"/>
      <c r="H6713" s="36"/>
      <c r="I6713" s="36"/>
    </row>
    <row r="6714" spans="5:9">
      <c r="E6714" s="35">
        <v>50349</v>
      </c>
      <c r="F6714" s="35"/>
      <c r="G6714" s="36"/>
      <c r="H6714" s="36"/>
      <c r="I6714" s="36"/>
    </row>
    <row r="6715" spans="5:9">
      <c r="E6715" s="35">
        <v>50350</v>
      </c>
      <c r="F6715" s="35"/>
      <c r="G6715" s="36"/>
      <c r="H6715" s="36"/>
      <c r="I6715" s="36"/>
    </row>
    <row r="6716" spans="5:9">
      <c r="E6716" s="35">
        <v>50351</v>
      </c>
      <c r="F6716" s="35"/>
      <c r="G6716" s="36"/>
      <c r="H6716" s="36"/>
      <c r="I6716" s="36"/>
    </row>
    <row r="6717" spans="5:9">
      <c r="E6717" s="35">
        <v>50352</v>
      </c>
      <c r="F6717" s="35"/>
      <c r="G6717" s="36"/>
      <c r="H6717" s="36"/>
      <c r="I6717" s="36"/>
    </row>
    <row r="6718" spans="5:9">
      <c r="E6718" s="35">
        <v>50353</v>
      </c>
      <c r="F6718" s="35"/>
      <c r="G6718" s="36"/>
      <c r="H6718" s="36"/>
      <c r="I6718" s="36"/>
    </row>
    <row r="6719" spans="5:9">
      <c r="E6719" s="35">
        <v>50354</v>
      </c>
      <c r="F6719" s="35"/>
      <c r="G6719" s="36"/>
      <c r="H6719" s="36"/>
      <c r="I6719" s="36"/>
    </row>
    <row r="6720" spans="5:9">
      <c r="E6720" s="35">
        <v>50355</v>
      </c>
      <c r="F6720" s="35"/>
      <c r="G6720" s="36"/>
      <c r="H6720" s="36"/>
      <c r="I6720" s="36"/>
    </row>
    <row r="6721" spans="5:9">
      <c r="E6721" s="35">
        <v>50356</v>
      </c>
      <c r="F6721" s="35"/>
      <c r="G6721" s="36"/>
      <c r="H6721" s="36"/>
      <c r="I6721" s="36"/>
    </row>
    <row r="6722" spans="5:9">
      <c r="E6722" s="35">
        <v>50357</v>
      </c>
      <c r="F6722" s="35"/>
      <c r="G6722" s="36"/>
      <c r="H6722" s="36"/>
      <c r="I6722" s="36"/>
    </row>
    <row r="6723" spans="5:9">
      <c r="E6723" s="35">
        <v>50358</v>
      </c>
      <c r="F6723" s="35"/>
      <c r="G6723" s="36"/>
      <c r="H6723" s="36"/>
      <c r="I6723" s="36"/>
    </row>
    <row r="6724" spans="5:9">
      <c r="E6724" s="35">
        <v>50359</v>
      </c>
      <c r="F6724" s="35"/>
      <c r="G6724" s="36"/>
      <c r="H6724" s="36"/>
      <c r="I6724" s="36"/>
    </row>
    <row r="6725" spans="5:9">
      <c r="E6725" s="35">
        <v>50360</v>
      </c>
      <c r="F6725" s="35"/>
      <c r="G6725" s="36"/>
      <c r="H6725" s="36"/>
      <c r="I6725" s="36"/>
    </row>
    <row r="6726" spans="5:9">
      <c r="E6726" s="35">
        <v>50361</v>
      </c>
      <c r="F6726" s="35"/>
      <c r="G6726" s="36"/>
      <c r="H6726" s="36"/>
      <c r="I6726" s="36"/>
    </row>
    <row r="6727" spans="5:9">
      <c r="E6727" s="35">
        <v>50362</v>
      </c>
      <c r="F6727" s="35"/>
      <c r="G6727" s="36"/>
      <c r="H6727" s="36"/>
      <c r="I6727" s="36"/>
    </row>
    <row r="6728" spans="5:9">
      <c r="E6728" s="35">
        <v>50363</v>
      </c>
      <c r="F6728" s="35"/>
      <c r="G6728" s="36"/>
      <c r="H6728" s="36"/>
      <c r="I6728" s="36"/>
    </row>
    <row r="6729" spans="5:9">
      <c r="E6729" s="35">
        <v>50364</v>
      </c>
      <c r="F6729" s="35"/>
      <c r="G6729" s="36"/>
      <c r="H6729" s="36"/>
      <c r="I6729" s="36"/>
    </row>
    <row r="6730" spans="5:9">
      <c r="E6730" s="35">
        <v>50365</v>
      </c>
      <c r="F6730" s="35"/>
      <c r="G6730" s="36"/>
      <c r="H6730" s="36"/>
      <c r="I6730" s="36"/>
    </row>
    <row r="6731" spans="5:9">
      <c r="E6731" s="35">
        <v>50366</v>
      </c>
      <c r="F6731" s="35"/>
      <c r="G6731" s="36"/>
      <c r="H6731" s="36"/>
      <c r="I6731" s="36"/>
    </row>
    <row r="6732" spans="5:9">
      <c r="E6732" s="35">
        <v>50367</v>
      </c>
      <c r="F6732" s="35"/>
      <c r="G6732" s="36"/>
      <c r="H6732" s="36"/>
      <c r="I6732" s="36"/>
    </row>
    <row r="6733" spans="5:9">
      <c r="E6733" s="35">
        <v>50368</v>
      </c>
      <c r="F6733" s="35"/>
      <c r="G6733" s="36"/>
      <c r="H6733" s="36"/>
      <c r="I6733" s="36"/>
    </row>
    <row r="6734" spans="5:9">
      <c r="E6734" s="35">
        <v>50369</v>
      </c>
      <c r="F6734" s="35"/>
      <c r="G6734" s="36"/>
      <c r="H6734" s="36"/>
      <c r="I6734" s="36"/>
    </row>
    <row r="6735" spans="5:9">
      <c r="E6735" s="35">
        <v>50370</v>
      </c>
      <c r="F6735" s="35"/>
      <c r="G6735" s="36"/>
      <c r="H6735" s="36"/>
      <c r="I6735" s="36"/>
    </row>
    <row r="6736" spans="5:9">
      <c r="E6736" s="35">
        <v>50371</v>
      </c>
      <c r="F6736" s="35"/>
      <c r="G6736" s="36"/>
      <c r="H6736" s="36"/>
      <c r="I6736" s="36"/>
    </row>
    <row r="6737" spans="5:9">
      <c r="E6737" s="35">
        <v>50372</v>
      </c>
      <c r="F6737" s="35"/>
      <c r="G6737" s="36"/>
      <c r="H6737" s="36"/>
      <c r="I6737" s="36"/>
    </row>
    <row r="6738" spans="5:9">
      <c r="E6738" s="35">
        <v>50373</v>
      </c>
      <c r="F6738" s="35"/>
      <c r="G6738" s="36"/>
      <c r="H6738" s="36"/>
      <c r="I6738" s="36"/>
    </row>
    <row r="6739" spans="5:9">
      <c r="E6739" s="35">
        <v>50374</v>
      </c>
      <c r="F6739" s="35"/>
      <c r="G6739" s="36"/>
      <c r="H6739" s="36"/>
      <c r="I6739" s="36"/>
    </row>
    <row r="6740" spans="5:9">
      <c r="E6740" s="35">
        <v>50375</v>
      </c>
      <c r="F6740" s="35"/>
      <c r="G6740" s="36"/>
      <c r="H6740" s="36"/>
      <c r="I6740" s="36"/>
    </row>
    <row r="6741" spans="5:9">
      <c r="E6741" s="35">
        <v>50376</v>
      </c>
      <c r="F6741" s="35"/>
      <c r="G6741" s="36"/>
      <c r="H6741" s="36"/>
      <c r="I6741" s="36"/>
    </row>
    <row r="6742" spans="5:9">
      <c r="E6742" s="35">
        <v>50377</v>
      </c>
      <c r="F6742" s="35"/>
      <c r="G6742" s="36"/>
      <c r="H6742" s="36"/>
      <c r="I6742" s="36"/>
    </row>
    <row r="6743" spans="5:9">
      <c r="E6743" s="35">
        <v>50378</v>
      </c>
      <c r="F6743" s="35"/>
      <c r="G6743" s="36"/>
      <c r="H6743" s="36"/>
      <c r="I6743" s="36"/>
    </row>
    <row r="6744" spans="5:9">
      <c r="E6744" s="35">
        <v>50379</v>
      </c>
      <c r="F6744" s="35"/>
      <c r="G6744" s="36"/>
      <c r="H6744" s="36"/>
      <c r="I6744" s="36"/>
    </row>
    <row r="6745" spans="5:9">
      <c r="E6745" s="35">
        <v>50380</v>
      </c>
      <c r="F6745" s="35"/>
      <c r="G6745" s="36"/>
      <c r="H6745" s="36"/>
      <c r="I6745" s="36"/>
    </row>
    <row r="6746" spans="5:9">
      <c r="E6746" s="35">
        <v>50381</v>
      </c>
      <c r="F6746" s="35"/>
      <c r="G6746" s="36"/>
      <c r="H6746" s="36"/>
      <c r="I6746" s="36"/>
    </row>
    <row r="6747" spans="5:9">
      <c r="E6747" s="35">
        <v>50382</v>
      </c>
      <c r="F6747" s="35"/>
      <c r="G6747" s="36"/>
      <c r="H6747" s="36"/>
      <c r="I6747" s="36"/>
    </row>
    <row r="6748" spans="5:9">
      <c r="E6748" s="35">
        <v>50383</v>
      </c>
      <c r="F6748" s="35"/>
      <c r="G6748" s="36"/>
      <c r="H6748" s="36"/>
      <c r="I6748" s="36"/>
    </row>
    <row r="6749" spans="5:9">
      <c r="E6749" s="35">
        <v>50384</v>
      </c>
      <c r="F6749" s="35"/>
      <c r="G6749" s="36"/>
      <c r="H6749" s="36"/>
      <c r="I6749" s="36"/>
    </row>
    <row r="6750" spans="5:9">
      <c r="E6750" s="35">
        <v>50385</v>
      </c>
      <c r="F6750" s="35"/>
      <c r="G6750" s="36"/>
      <c r="H6750" s="36"/>
      <c r="I6750" s="36"/>
    </row>
    <row r="6751" spans="5:9">
      <c r="E6751" s="35">
        <v>50386</v>
      </c>
      <c r="F6751" s="35"/>
      <c r="G6751" s="36"/>
      <c r="H6751" s="36"/>
      <c r="I6751" s="36"/>
    </row>
    <row r="6752" spans="5:9">
      <c r="E6752" s="35">
        <v>50387</v>
      </c>
      <c r="F6752" s="35"/>
      <c r="G6752" s="36"/>
      <c r="H6752" s="36"/>
      <c r="I6752" s="36"/>
    </row>
    <row r="6753" spans="5:9">
      <c r="E6753" s="35">
        <v>50388</v>
      </c>
      <c r="F6753" s="35"/>
      <c r="G6753" s="36"/>
      <c r="H6753" s="36"/>
      <c r="I6753" s="36"/>
    </row>
    <row r="6754" spans="5:9">
      <c r="E6754" s="35">
        <v>50389</v>
      </c>
      <c r="F6754" s="35"/>
      <c r="G6754" s="36"/>
      <c r="H6754" s="36"/>
      <c r="I6754" s="36"/>
    </row>
    <row r="6755" spans="5:9">
      <c r="E6755" s="35">
        <v>50390</v>
      </c>
      <c r="F6755" s="35"/>
      <c r="G6755" s="36"/>
      <c r="H6755" s="36"/>
      <c r="I6755" s="36"/>
    </row>
    <row r="6756" spans="5:9">
      <c r="E6756" s="35">
        <v>50391</v>
      </c>
      <c r="F6756" s="35"/>
      <c r="G6756" s="36"/>
      <c r="H6756" s="36"/>
      <c r="I6756" s="36"/>
    </row>
    <row r="6757" spans="5:9">
      <c r="E6757" s="35">
        <v>50392</v>
      </c>
      <c r="F6757" s="35"/>
      <c r="G6757" s="36"/>
      <c r="H6757" s="36"/>
      <c r="I6757" s="36"/>
    </row>
    <row r="6758" spans="5:9">
      <c r="E6758" s="35">
        <v>50393</v>
      </c>
      <c r="F6758" s="35"/>
      <c r="G6758" s="36"/>
      <c r="H6758" s="36"/>
      <c r="I6758" s="36"/>
    </row>
    <row r="6759" spans="5:9">
      <c r="E6759" s="35">
        <v>50394</v>
      </c>
      <c r="F6759" s="35"/>
      <c r="G6759" s="36"/>
      <c r="H6759" s="36"/>
      <c r="I6759" s="36"/>
    </row>
    <row r="6760" spans="5:9">
      <c r="E6760" s="35">
        <v>50395</v>
      </c>
      <c r="F6760" s="35"/>
      <c r="G6760" s="36"/>
      <c r="H6760" s="36"/>
      <c r="I6760" s="36"/>
    </row>
    <row r="6761" spans="5:9">
      <c r="E6761" s="35">
        <v>50396</v>
      </c>
      <c r="F6761" s="35"/>
      <c r="G6761" s="36"/>
      <c r="H6761" s="36"/>
      <c r="I6761" s="36"/>
    </row>
    <row r="6762" spans="5:9">
      <c r="E6762" s="35">
        <v>50397</v>
      </c>
      <c r="F6762" s="35"/>
      <c r="G6762" s="36"/>
      <c r="H6762" s="36"/>
      <c r="I6762" s="36"/>
    </row>
    <row r="6763" spans="5:9">
      <c r="E6763" s="35">
        <v>50398</v>
      </c>
      <c r="F6763" s="35"/>
      <c r="G6763" s="36"/>
      <c r="H6763" s="36"/>
      <c r="I6763" s="36"/>
    </row>
    <row r="6764" spans="5:9">
      <c r="E6764" s="35">
        <v>50399</v>
      </c>
      <c r="F6764" s="35"/>
      <c r="G6764" s="36"/>
      <c r="H6764" s="36"/>
      <c r="I6764" s="36"/>
    </row>
    <row r="6765" spans="5:9">
      <c r="E6765" s="35">
        <v>50400</v>
      </c>
      <c r="F6765" s="35"/>
      <c r="G6765" s="36"/>
      <c r="H6765" s="36"/>
      <c r="I6765" s="36"/>
    </row>
    <row r="6766" spans="5:9">
      <c r="E6766" s="35">
        <v>50401</v>
      </c>
      <c r="F6766" s="35"/>
      <c r="G6766" s="36"/>
      <c r="H6766" s="36"/>
      <c r="I6766" s="36"/>
    </row>
    <row r="6767" spans="5:9">
      <c r="E6767" s="35">
        <v>50402</v>
      </c>
      <c r="F6767" s="35"/>
      <c r="G6767" s="36"/>
      <c r="H6767" s="36"/>
      <c r="I6767" s="36"/>
    </row>
    <row r="6768" spans="5:9">
      <c r="E6768" s="35">
        <v>50403</v>
      </c>
      <c r="F6768" s="35"/>
      <c r="G6768" s="36"/>
      <c r="H6768" s="36"/>
      <c r="I6768" s="36"/>
    </row>
    <row r="6769" spans="5:9">
      <c r="E6769" s="35">
        <v>50404</v>
      </c>
      <c r="F6769" s="35"/>
      <c r="G6769" s="36"/>
      <c r="H6769" s="36"/>
      <c r="I6769" s="36"/>
    </row>
    <row r="6770" spans="5:9">
      <c r="E6770" s="35">
        <v>50405</v>
      </c>
      <c r="F6770" s="35"/>
      <c r="G6770" s="36"/>
      <c r="H6770" s="36"/>
      <c r="I6770" s="36"/>
    </row>
    <row r="6771" spans="5:9">
      <c r="E6771" s="35">
        <v>50406</v>
      </c>
      <c r="F6771" s="35"/>
      <c r="G6771" s="36"/>
      <c r="H6771" s="36"/>
      <c r="I6771" s="36"/>
    </row>
    <row r="6772" spans="5:9">
      <c r="E6772" s="35">
        <v>50407</v>
      </c>
      <c r="F6772" s="35"/>
      <c r="G6772" s="36"/>
      <c r="H6772" s="36"/>
      <c r="I6772" s="36"/>
    </row>
    <row r="6773" spans="5:9">
      <c r="E6773" s="35">
        <v>50408</v>
      </c>
      <c r="F6773" s="35"/>
      <c r="G6773" s="36"/>
      <c r="H6773" s="36"/>
      <c r="I6773" s="36"/>
    </row>
    <row r="6774" spans="5:9">
      <c r="E6774" s="35">
        <v>50409</v>
      </c>
      <c r="F6774" s="35"/>
      <c r="G6774" s="36"/>
      <c r="H6774" s="36"/>
      <c r="I6774" s="36"/>
    </row>
    <row r="6775" spans="5:9">
      <c r="E6775" s="35">
        <v>50410</v>
      </c>
      <c r="F6775" s="35"/>
      <c r="G6775" s="36"/>
      <c r="H6775" s="36"/>
      <c r="I6775" s="36"/>
    </row>
    <row r="6776" spans="5:9">
      <c r="E6776" s="35">
        <v>50411</v>
      </c>
      <c r="F6776" s="35"/>
      <c r="G6776" s="36"/>
      <c r="H6776" s="36"/>
      <c r="I6776" s="36"/>
    </row>
    <row r="6777" spans="5:9">
      <c r="E6777" s="35">
        <v>50412</v>
      </c>
      <c r="F6777" s="35"/>
      <c r="G6777" s="36"/>
      <c r="H6777" s="36"/>
      <c r="I6777" s="36"/>
    </row>
    <row r="6778" spans="5:9">
      <c r="E6778" s="35">
        <v>50413</v>
      </c>
      <c r="F6778" s="35"/>
      <c r="G6778" s="36"/>
      <c r="H6778" s="36"/>
      <c r="I6778" s="36"/>
    </row>
    <row r="6779" spans="5:9">
      <c r="E6779" s="35">
        <v>50414</v>
      </c>
      <c r="F6779" s="35"/>
      <c r="G6779" s="36"/>
      <c r="H6779" s="36"/>
      <c r="I6779" s="36"/>
    </row>
    <row r="6780" spans="5:9">
      <c r="E6780" s="35">
        <v>50415</v>
      </c>
      <c r="F6780" s="35"/>
      <c r="G6780" s="36"/>
      <c r="H6780" s="36"/>
      <c r="I6780" s="36"/>
    </row>
    <row r="6781" spans="5:9">
      <c r="E6781" s="35">
        <v>50416</v>
      </c>
      <c r="F6781" s="35"/>
      <c r="G6781" s="36"/>
      <c r="H6781" s="36"/>
      <c r="I6781" s="36"/>
    </row>
    <row r="6782" spans="5:9">
      <c r="E6782" s="35">
        <v>50417</v>
      </c>
      <c r="F6782" s="35"/>
      <c r="G6782" s="36"/>
      <c r="H6782" s="36"/>
      <c r="I6782" s="36"/>
    </row>
    <row r="6783" spans="5:9">
      <c r="E6783" s="35">
        <v>50418</v>
      </c>
      <c r="F6783" s="35"/>
      <c r="G6783" s="36"/>
      <c r="H6783" s="36"/>
      <c r="I6783" s="36"/>
    </row>
    <row r="6784" spans="5:9">
      <c r="E6784" s="35">
        <v>50419</v>
      </c>
      <c r="F6784" s="35"/>
      <c r="G6784" s="36"/>
      <c r="H6784" s="36"/>
      <c r="I6784" s="36"/>
    </row>
    <row r="6785" spans="5:9">
      <c r="E6785" s="35">
        <v>50420</v>
      </c>
      <c r="F6785" s="35"/>
      <c r="G6785" s="36"/>
      <c r="H6785" s="36"/>
      <c r="I6785" s="36"/>
    </row>
    <row r="6786" spans="5:9">
      <c r="E6786" s="35">
        <v>50421</v>
      </c>
      <c r="F6786" s="35"/>
      <c r="G6786" s="36"/>
      <c r="H6786" s="36"/>
      <c r="I6786" s="36"/>
    </row>
    <row r="6787" spans="5:9">
      <c r="E6787" s="35">
        <v>50422</v>
      </c>
      <c r="F6787" s="35"/>
      <c r="G6787" s="36"/>
      <c r="H6787" s="36"/>
      <c r="I6787" s="36"/>
    </row>
    <row r="6788" spans="5:9">
      <c r="E6788" s="35">
        <v>50423</v>
      </c>
      <c r="F6788" s="35"/>
      <c r="G6788" s="36"/>
      <c r="H6788" s="36"/>
      <c r="I6788" s="36"/>
    </row>
    <row r="6789" spans="5:9">
      <c r="E6789" s="35">
        <v>50424</v>
      </c>
      <c r="F6789" s="35"/>
      <c r="G6789" s="36"/>
      <c r="H6789" s="36"/>
      <c r="I6789" s="36"/>
    </row>
    <row r="6790" spans="5:9">
      <c r="E6790" s="35">
        <v>50425</v>
      </c>
      <c r="F6790" s="35"/>
      <c r="G6790" s="36"/>
      <c r="H6790" s="36"/>
      <c r="I6790" s="36"/>
    </row>
    <row r="6791" spans="5:9">
      <c r="E6791" s="35">
        <v>50426</v>
      </c>
      <c r="F6791" s="35"/>
      <c r="G6791" s="36"/>
      <c r="H6791" s="36"/>
      <c r="I6791" s="36"/>
    </row>
    <row r="6792" spans="5:9">
      <c r="E6792" s="35">
        <v>50427</v>
      </c>
      <c r="F6792" s="35"/>
      <c r="G6792" s="36"/>
      <c r="H6792" s="36"/>
      <c r="I6792" s="36"/>
    </row>
    <row r="6793" spans="5:9">
      <c r="E6793" s="35">
        <v>50428</v>
      </c>
      <c r="F6793" s="35"/>
      <c r="G6793" s="36"/>
      <c r="H6793" s="36"/>
      <c r="I6793" s="36"/>
    </row>
    <row r="6794" spans="5:9">
      <c r="E6794" s="35">
        <v>50429</v>
      </c>
      <c r="F6794" s="35"/>
      <c r="G6794" s="36"/>
      <c r="H6794" s="36"/>
      <c r="I6794" s="36"/>
    </row>
    <row r="6795" spans="5:9">
      <c r="E6795" s="35">
        <v>50430</v>
      </c>
      <c r="F6795" s="35"/>
      <c r="G6795" s="36"/>
      <c r="H6795" s="36"/>
      <c r="I6795" s="36"/>
    </row>
    <row r="6796" spans="5:9">
      <c r="E6796" s="35">
        <v>50431</v>
      </c>
      <c r="F6796" s="35"/>
      <c r="G6796" s="36"/>
      <c r="H6796" s="36"/>
      <c r="I6796" s="36"/>
    </row>
    <row r="6797" spans="5:9">
      <c r="E6797" s="35">
        <v>50432</v>
      </c>
      <c r="F6797" s="35"/>
      <c r="G6797" s="36"/>
      <c r="H6797" s="36"/>
      <c r="I6797" s="36"/>
    </row>
    <row r="6798" spans="5:9">
      <c r="E6798" s="35">
        <v>50433</v>
      </c>
      <c r="F6798" s="35"/>
      <c r="G6798" s="36"/>
      <c r="H6798" s="36"/>
      <c r="I6798" s="36"/>
    </row>
    <row r="6799" spans="5:9">
      <c r="E6799" s="35">
        <v>50434</v>
      </c>
      <c r="F6799" s="35"/>
      <c r="G6799" s="36"/>
      <c r="H6799" s="36"/>
      <c r="I6799" s="36"/>
    </row>
    <row r="6800" spans="5:9">
      <c r="E6800" s="35">
        <v>50435</v>
      </c>
      <c r="F6800" s="35"/>
      <c r="G6800" s="36"/>
      <c r="H6800" s="36"/>
      <c r="I6800" s="36"/>
    </row>
    <row r="6801" spans="5:9">
      <c r="E6801" s="35">
        <v>50436</v>
      </c>
      <c r="F6801" s="35"/>
      <c r="G6801" s="36"/>
      <c r="H6801" s="36"/>
      <c r="I6801" s="36"/>
    </row>
    <row r="6802" spans="5:9">
      <c r="E6802" s="35">
        <v>50437</v>
      </c>
      <c r="F6802" s="35"/>
      <c r="G6802" s="36"/>
      <c r="H6802" s="36"/>
      <c r="I6802" s="36"/>
    </row>
    <row r="6803" spans="5:9">
      <c r="E6803" s="35">
        <v>50438</v>
      </c>
      <c r="F6803" s="35"/>
      <c r="G6803" s="36"/>
      <c r="H6803" s="36"/>
      <c r="I6803" s="36"/>
    </row>
    <row r="6804" spans="5:9">
      <c r="E6804" s="35">
        <v>50439</v>
      </c>
      <c r="F6804" s="35"/>
      <c r="G6804" s="36"/>
      <c r="H6804" s="36"/>
      <c r="I6804" s="36"/>
    </row>
    <row r="6805" spans="5:9">
      <c r="E6805" s="35">
        <v>50440</v>
      </c>
      <c r="F6805" s="35"/>
      <c r="G6805" s="36"/>
      <c r="H6805" s="36"/>
      <c r="I6805" s="36"/>
    </row>
    <row r="6806" spans="5:9">
      <c r="E6806" s="35">
        <v>50441</v>
      </c>
      <c r="F6806" s="35"/>
      <c r="G6806" s="36"/>
      <c r="H6806" s="36"/>
      <c r="I6806" s="36"/>
    </row>
    <row r="6807" spans="5:9">
      <c r="E6807" s="35">
        <v>50442</v>
      </c>
      <c r="F6807" s="35"/>
      <c r="G6807" s="36"/>
      <c r="H6807" s="36"/>
      <c r="I6807" s="36"/>
    </row>
    <row r="6808" spans="5:9">
      <c r="E6808" s="35">
        <v>50443</v>
      </c>
      <c r="F6808" s="35"/>
      <c r="G6808" s="36"/>
      <c r="H6808" s="36"/>
      <c r="I6808" s="36"/>
    </row>
    <row r="6809" spans="5:9">
      <c r="E6809" s="35">
        <v>50444</v>
      </c>
      <c r="F6809" s="35"/>
      <c r="G6809" s="36"/>
      <c r="H6809" s="36"/>
      <c r="I6809" s="36"/>
    </row>
    <row r="6810" spans="5:9">
      <c r="E6810" s="35">
        <v>50445</v>
      </c>
      <c r="F6810" s="35"/>
      <c r="G6810" s="36"/>
      <c r="H6810" s="36"/>
      <c r="I6810" s="36"/>
    </row>
    <row r="6811" spans="5:9">
      <c r="E6811" s="35">
        <v>50446</v>
      </c>
      <c r="F6811" s="35"/>
      <c r="G6811" s="36"/>
      <c r="H6811" s="36"/>
      <c r="I6811" s="36"/>
    </row>
    <row r="6812" spans="5:9">
      <c r="E6812" s="35">
        <v>50447</v>
      </c>
      <c r="F6812" s="35"/>
      <c r="G6812" s="36"/>
      <c r="H6812" s="36"/>
      <c r="I6812" s="36"/>
    </row>
    <row r="6813" spans="5:9">
      <c r="E6813" s="35">
        <v>50448</v>
      </c>
      <c r="F6813" s="35"/>
      <c r="G6813" s="36"/>
      <c r="H6813" s="36"/>
      <c r="I6813" s="36"/>
    </row>
    <row r="6814" spans="5:9">
      <c r="E6814" s="35">
        <v>50449</v>
      </c>
      <c r="F6814" s="35"/>
      <c r="G6814" s="36"/>
      <c r="H6814" s="36"/>
      <c r="I6814" s="36"/>
    </row>
    <row r="6815" spans="5:9">
      <c r="E6815" s="35">
        <v>50450</v>
      </c>
      <c r="F6815" s="35"/>
      <c r="G6815" s="36"/>
      <c r="H6815" s="36"/>
      <c r="I6815" s="36"/>
    </row>
    <row r="6816" spans="5:9">
      <c r="E6816" s="35">
        <v>50451</v>
      </c>
      <c r="F6816" s="35"/>
      <c r="G6816" s="36"/>
      <c r="H6816" s="36"/>
      <c r="I6816" s="36"/>
    </row>
    <row r="6817" spans="5:9">
      <c r="E6817" s="35">
        <v>50452</v>
      </c>
      <c r="F6817" s="35"/>
      <c r="G6817" s="36"/>
      <c r="H6817" s="36"/>
      <c r="I6817" s="36"/>
    </row>
    <row r="6818" spans="5:9">
      <c r="E6818" s="35">
        <v>50453</v>
      </c>
      <c r="F6818" s="35"/>
      <c r="G6818" s="36"/>
      <c r="H6818" s="36"/>
      <c r="I6818" s="36"/>
    </row>
    <row r="6819" spans="5:9">
      <c r="E6819" s="35">
        <v>50454</v>
      </c>
      <c r="F6819" s="35"/>
      <c r="G6819" s="36"/>
      <c r="H6819" s="36"/>
      <c r="I6819" s="36"/>
    </row>
    <row r="6820" spans="5:9">
      <c r="E6820" s="35">
        <v>50455</v>
      </c>
      <c r="F6820" s="35"/>
      <c r="G6820" s="36"/>
      <c r="H6820" s="36"/>
      <c r="I6820" s="36"/>
    </row>
    <row r="6821" spans="5:9">
      <c r="E6821" s="35">
        <v>50456</v>
      </c>
      <c r="F6821" s="35"/>
      <c r="G6821" s="36"/>
      <c r="H6821" s="36"/>
      <c r="I6821" s="36"/>
    </row>
    <row r="6822" spans="5:9">
      <c r="E6822" s="35">
        <v>50457</v>
      </c>
      <c r="F6822" s="35"/>
      <c r="G6822" s="36"/>
      <c r="H6822" s="36"/>
      <c r="I6822" s="36"/>
    </row>
    <row r="6823" spans="5:9">
      <c r="E6823" s="35">
        <v>50458</v>
      </c>
      <c r="F6823" s="35"/>
      <c r="G6823" s="36"/>
      <c r="H6823" s="36"/>
      <c r="I6823" s="36"/>
    </row>
    <row r="6824" spans="5:9">
      <c r="E6824" s="35">
        <v>50459</v>
      </c>
      <c r="F6824" s="35"/>
      <c r="G6824" s="36"/>
      <c r="H6824" s="36"/>
      <c r="I6824" s="36"/>
    </row>
    <row r="6825" spans="5:9">
      <c r="E6825" s="35">
        <v>50460</v>
      </c>
      <c r="F6825" s="35"/>
      <c r="G6825" s="36"/>
      <c r="H6825" s="36"/>
      <c r="I6825" s="36"/>
    </row>
    <row r="6826" spans="5:9">
      <c r="E6826" s="35">
        <v>50461</v>
      </c>
      <c r="F6826" s="35"/>
      <c r="G6826" s="36"/>
      <c r="H6826" s="36"/>
      <c r="I6826" s="36"/>
    </row>
    <row r="6827" spans="5:9">
      <c r="E6827" s="35">
        <v>50462</v>
      </c>
      <c r="F6827" s="35"/>
      <c r="G6827" s="36"/>
      <c r="H6827" s="36"/>
      <c r="I6827" s="36"/>
    </row>
    <row r="6828" spans="5:9">
      <c r="E6828" s="35">
        <v>50463</v>
      </c>
      <c r="F6828" s="35"/>
      <c r="G6828" s="36"/>
      <c r="H6828" s="36"/>
      <c r="I6828" s="36"/>
    </row>
    <row r="6829" spans="5:9">
      <c r="E6829" s="35">
        <v>50464</v>
      </c>
      <c r="F6829" s="35"/>
      <c r="G6829" s="36"/>
      <c r="H6829" s="36"/>
      <c r="I6829" s="36"/>
    </row>
    <row r="6830" spans="5:9">
      <c r="E6830" s="35">
        <v>50465</v>
      </c>
      <c r="F6830" s="35"/>
      <c r="G6830" s="36"/>
      <c r="H6830" s="36"/>
      <c r="I6830" s="36"/>
    </row>
    <row r="6831" spans="5:9">
      <c r="E6831" s="35">
        <v>50466</v>
      </c>
      <c r="F6831" s="35"/>
      <c r="G6831" s="36"/>
      <c r="H6831" s="36"/>
      <c r="I6831" s="36"/>
    </row>
    <row r="6832" spans="5:9">
      <c r="E6832" s="35">
        <v>50467</v>
      </c>
      <c r="F6832" s="35"/>
      <c r="G6832" s="36"/>
      <c r="H6832" s="36"/>
      <c r="I6832" s="36"/>
    </row>
    <row r="6833" spans="5:9">
      <c r="E6833" s="35">
        <v>50468</v>
      </c>
      <c r="F6833" s="35"/>
      <c r="G6833" s="36"/>
      <c r="H6833" s="36"/>
      <c r="I6833" s="36"/>
    </row>
    <row r="6834" spans="5:9">
      <c r="E6834" s="35">
        <v>50469</v>
      </c>
      <c r="F6834" s="35"/>
      <c r="G6834" s="36"/>
      <c r="H6834" s="36"/>
      <c r="I6834" s="36"/>
    </row>
    <row r="6835" spans="5:9">
      <c r="E6835" s="35">
        <v>50470</v>
      </c>
      <c r="F6835" s="35"/>
      <c r="G6835" s="36"/>
      <c r="H6835" s="36"/>
      <c r="I6835" s="36"/>
    </row>
    <row r="6836" spans="5:9">
      <c r="E6836" s="35">
        <v>50471</v>
      </c>
      <c r="F6836" s="35"/>
      <c r="G6836" s="36"/>
      <c r="H6836" s="36"/>
      <c r="I6836" s="36"/>
    </row>
    <row r="6837" spans="5:9">
      <c r="E6837" s="35">
        <v>50472</v>
      </c>
      <c r="F6837" s="35"/>
      <c r="G6837" s="36"/>
      <c r="H6837" s="36"/>
      <c r="I6837" s="36"/>
    </row>
    <row r="6838" spans="5:9">
      <c r="E6838" s="35">
        <v>50473</v>
      </c>
      <c r="F6838" s="35"/>
      <c r="G6838" s="36"/>
      <c r="H6838" s="36"/>
      <c r="I6838" s="36"/>
    </row>
    <row r="6839" spans="5:9">
      <c r="E6839" s="35">
        <v>50474</v>
      </c>
      <c r="F6839" s="35"/>
      <c r="G6839" s="36"/>
      <c r="H6839" s="36"/>
      <c r="I6839" s="36"/>
    </row>
    <row r="6840" spans="5:9">
      <c r="E6840" s="35">
        <v>50475</v>
      </c>
      <c r="F6840" s="35"/>
      <c r="G6840" s="36"/>
      <c r="H6840" s="36"/>
      <c r="I6840" s="36"/>
    </row>
    <row r="6841" spans="5:9">
      <c r="E6841" s="35">
        <v>50476</v>
      </c>
      <c r="F6841" s="35"/>
      <c r="G6841" s="36"/>
      <c r="H6841" s="36"/>
      <c r="I6841" s="36"/>
    </row>
    <row r="6842" spans="5:9">
      <c r="E6842" s="35">
        <v>50477</v>
      </c>
      <c r="F6842" s="35"/>
      <c r="G6842" s="36"/>
      <c r="H6842" s="36"/>
      <c r="I6842" s="36"/>
    </row>
    <row r="6843" spans="5:9">
      <c r="E6843" s="35">
        <v>50478</v>
      </c>
      <c r="F6843" s="35"/>
      <c r="G6843" s="36"/>
      <c r="H6843" s="36"/>
      <c r="I6843" s="36"/>
    </row>
    <row r="6844" spans="5:9">
      <c r="E6844" s="35">
        <v>50479</v>
      </c>
      <c r="F6844" s="35"/>
      <c r="G6844" s="36"/>
      <c r="H6844" s="36"/>
      <c r="I6844" s="36"/>
    </row>
    <row r="6845" spans="5:9">
      <c r="E6845" s="35">
        <v>50480</v>
      </c>
      <c r="F6845" s="35"/>
      <c r="G6845" s="36"/>
      <c r="H6845" s="36"/>
      <c r="I6845" s="36"/>
    </row>
    <row r="6846" spans="5:9">
      <c r="E6846" s="35">
        <v>50481</v>
      </c>
      <c r="F6846" s="35"/>
      <c r="G6846" s="36"/>
      <c r="H6846" s="36"/>
      <c r="I6846" s="36"/>
    </row>
    <row r="6847" spans="5:9">
      <c r="E6847" s="35">
        <v>50482</v>
      </c>
      <c r="F6847" s="35"/>
      <c r="G6847" s="36"/>
      <c r="H6847" s="36"/>
      <c r="I6847" s="36"/>
    </row>
    <row r="6848" spans="5:9">
      <c r="E6848" s="35">
        <v>50483</v>
      </c>
      <c r="F6848" s="35"/>
      <c r="G6848" s="36"/>
      <c r="H6848" s="36"/>
      <c r="I6848" s="36"/>
    </row>
    <row r="6849" spans="5:9">
      <c r="E6849" s="35">
        <v>50484</v>
      </c>
      <c r="F6849" s="35"/>
      <c r="G6849" s="36"/>
      <c r="H6849" s="36"/>
      <c r="I6849" s="36"/>
    </row>
    <row r="6850" spans="5:9">
      <c r="E6850" s="35">
        <v>50485</v>
      </c>
      <c r="F6850" s="35"/>
      <c r="G6850" s="36"/>
      <c r="H6850" s="36"/>
      <c r="I6850" s="36"/>
    </row>
    <row r="6851" spans="5:9">
      <c r="E6851" s="35">
        <v>50486</v>
      </c>
      <c r="F6851" s="35"/>
      <c r="G6851" s="36"/>
      <c r="H6851" s="36"/>
      <c r="I6851" s="36"/>
    </row>
    <row r="6852" spans="5:9">
      <c r="E6852" s="35">
        <v>50487</v>
      </c>
      <c r="F6852" s="35"/>
      <c r="G6852" s="36"/>
      <c r="H6852" s="36"/>
      <c r="I6852" s="36"/>
    </row>
    <row r="6853" spans="5:9">
      <c r="E6853" s="35">
        <v>50488</v>
      </c>
      <c r="F6853" s="35"/>
      <c r="G6853" s="36"/>
      <c r="H6853" s="36"/>
      <c r="I6853" s="36"/>
    </row>
    <row r="6854" spans="5:9">
      <c r="E6854" s="35">
        <v>50489</v>
      </c>
      <c r="F6854" s="35"/>
      <c r="G6854" s="36"/>
      <c r="H6854" s="36"/>
      <c r="I6854" s="36"/>
    </row>
    <row r="6855" spans="5:9">
      <c r="E6855" s="35">
        <v>50490</v>
      </c>
      <c r="F6855" s="35"/>
      <c r="G6855" s="36"/>
      <c r="H6855" s="36"/>
      <c r="I6855" s="36"/>
    </row>
    <row r="6856" spans="5:9">
      <c r="E6856" s="35">
        <v>50491</v>
      </c>
      <c r="F6856" s="35"/>
      <c r="G6856" s="36"/>
      <c r="H6856" s="36"/>
      <c r="I6856" s="36"/>
    </row>
    <row r="6857" spans="5:9">
      <c r="E6857" s="35">
        <v>50492</v>
      </c>
      <c r="F6857" s="35"/>
      <c r="G6857" s="36"/>
      <c r="H6857" s="36"/>
      <c r="I6857" s="36"/>
    </row>
    <row r="6858" spans="5:9">
      <c r="E6858" s="35">
        <v>50493</v>
      </c>
      <c r="F6858" s="35"/>
      <c r="G6858" s="36"/>
      <c r="H6858" s="36"/>
      <c r="I6858" s="36"/>
    </row>
    <row r="6859" spans="5:9">
      <c r="E6859" s="35">
        <v>50494</v>
      </c>
      <c r="F6859" s="35"/>
      <c r="G6859" s="36"/>
      <c r="H6859" s="36"/>
      <c r="I6859" s="36"/>
    </row>
    <row r="6860" spans="5:9">
      <c r="E6860" s="35">
        <v>50495</v>
      </c>
      <c r="F6860" s="35"/>
      <c r="G6860" s="36"/>
      <c r="H6860" s="36"/>
      <c r="I6860" s="36"/>
    </row>
    <row r="6861" spans="5:9">
      <c r="E6861" s="35">
        <v>50496</v>
      </c>
      <c r="F6861" s="35"/>
      <c r="G6861" s="36"/>
      <c r="H6861" s="36"/>
      <c r="I6861" s="36"/>
    </row>
    <row r="6862" spans="5:9">
      <c r="E6862" s="35">
        <v>50497</v>
      </c>
      <c r="F6862" s="35"/>
      <c r="G6862" s="36"/>
      <c r="H6862" s="36"/>
      <c r="I6862" s="36"/>
    </row>
    <row r="6863" spans="5:9">
      <c r="E6863" s="35">
        <v>50498</v>
      </c>
      <c r="F6863" s="35"/>
      <c r="G6863" s="36"/>
      <c r="H6863" s="36"/>
      <c r="I6863" s="36"/>
    </row>
    <row r="6864" spans="5:9">
      <c r="E6864" s="35">
        <v>50499</v>
      </c>
      <c r="F6864" s="35"/>
      <c r="G6864" s="36"/>
      <c r="H6864" s="36"/>
      <c r="I6864" s="36"/>
    </row>
    <row r="6865" spans="5:9">
      <c r="E6865" s="35">
        <v>50500</v>
      </c>
      <c r="F6865" s="35"/>
      <c r="G6865" s="36"/>
      <c r="H6865" s="36"/>
      <c r="I6865" s="36"/>
    </row>
    <row r="6866" spans="5:9">
      <c r="E6866" s="35">
        <v>50501</v>
      </c>
      <c r="F6866" s="35"/>
      <c r="G6866" s="36"/>
      <c r="H6866" s="36"/>
      <c r="I6866" s="36"/>
    </row>
    <row r="6867" spans="5:9">
      <c r="E6867" s="35">
        <v>50502</v>
      </c>
      <c r="F6867" s="35"/>
      <c r="G6867" s="36"/>
      <c r="H6867" s="36"/>
      <c r="I6867" s="36"/>
    </row>
    <row r="6868" spans="5:9">
      <c r="E6868" s="35">
        <v>50503</v>
      </c>
      <c r="F6868" s="35"/>
      <c r="G6868" s="36"/>
      <c r="H6868" s="36"/>
      <c r="I6868" s="36"/>
    </row>
    <row r="6869" spans="5:9">
      <c r="E6869" s="35">
        <v>50504</v>
      </c>
      <c r="F6869" s="35"/>
      <c r="G6869" s="36"/>
      <c r="H6869" s="36"/>
      <c r="I6869" s="36"/>
    </row>
    <row r="6870" spans="5:9">
      <c r="E6870" s="35">
        <v>50505</v>
      </c>
      <c r="F6870" s="35"/>
      <c r="G6870" s="36"/>
      <c r="H6870" s="36"/>
      <c r="I6870" s="36"/>
    </row>
    <row r="6871" spans="5:9">
      <c r="E6871" s="35">
        <v>50506</v>
      </c>
      <c r="F6871" s="35"/>
      <c r="G6871" s="36"/>
      <c r="H6871" s="36"/>
      <c r="I6871" s="36"/>
    </row>
    <row r="6872" spans="5:9">
      <c r="E6872" s="35">
        <v>50507</v>
      </c>
      <c r="F6872" s="35"/>
      <c r="G6872" s="36"/>
      <c r="H6872" s="36"/>
      <c r="I6872" s="36"/>
    </row>
    <row r="6873" spans="5:9">
      <c r="E6873" s="35">
        <v>50508</v>
      </c>
      <c r="F6873" s="35"/>
      <c r="G6873" s="36"/>
      <c r="H6873" s="36"/>
      <c r="I6873" s="36"/>
    </row>
    <row r="6874" spans="5:9">
      <c r="E6874" s="35">
        <v>50509</v>
      </c>
      <c r="F6874" s="35"/>
      <c r="G6874" s="36"/>
      <c r="H6874" s="36"/>
      <c r="I6874" s="36"/>
    </row>
    <row r="6875" spans="5:9">
      <c r="E6875" s="35">
        <v>50510</v>
      </c>
      <c r="F6875" s="35"/>
      <c r="G6875" s="36"/>
      <c r="H6875" s="36"/>
      <c r="I6875" s="36"/>
    </row>
    <row r="6876" spans="5:9">
      <c r="E6876" s="35">
        <v>50511</v>
      </c>
      <c r="F6876" s="35"/>
      <c r="G6876" s="36"/>
      <c r="H6876" s="36"/>
      <c r="I6876" s="36"/>
    </row>
    <row r="6877" spans="5:9">
      <c r="E6877" s="35">
        <v>50512</v>
      </c>
      <c r="F6877" s="35"/>
      <c r="G6877" s="36"/>
      <c r="H6877" s="36"/>
      <c r="I6877" s="36"/>
    </row>
    <row r="6878" spans="5:9">
      <c r="E6878" s="35">
        <v>50513</v>
      </c>
      <c r="F6878" s="35"/>
      <c r="G6878" s="36"/>
      <c r="H6878" s="36"/>
      <c r="I6878" s="36"/>
    </row>
    <row r="6879" spans="5:9">
      <c r="E6879" s="35">
        <v>50514</v>
      </c>
      <c r="F6879" s="35"/>
      <c r="G6879" s="36"/>
      <c r="H6879" s="36"/>
      <c r="I6879" s="36"/>
    </row>
    <row r="6880" spans="5:9">
      <c r="E6880" s="35">
        <v>50515</v>
      </c>
      <c r="F6880" s="35"/>
      <c r="G6880" s="36"/>
      <c r="H6880" s="36"/>
      <c r="I6880" s="36"/>
    </row>
    <row r="6881" spans="5:9">
      <c r="E6881" s="35">
        <v>50516</v>
      </c>
      <c r="F6881" s="35"/>
      <c r="G6881" s="36"/>
      <c r="H6881" s="36"/>
      <c r="I6881" s="36"/>
    </row>
    <row r="6882" spans="5:9">
      <c r="E6882" s="35">
        <v>50517</v>
      </c>
      <c r="F6882" s="35"/>
      <c r="G6882" s="36"/>
      <c r="H6882" s="36"/>
      <c r="I6882" s="36"/>
    </row>
    <row r="6883" spans="5:9">
      <c r="E6883" s="35">
        <v>50518</v>
      </c>
      <c r="F6883" s="35"/>
      <c r="G6883" s="36"/>
      <c r="H6883" s="36"/>
      <c r="I6883" s="36"/>
    </row>
    <row r="6884" spans="5:9">
      <c r="E6884" s="35">
        <v>50519</v>
      </c>
      <c r="F6884" s="35"/>
      <c r="G6884" s="36"/>
      <c r="H6884" s="36"/>
      <c r="I6884" s="36"/>
    </row>
    <row r="6885" spans="5:9">
      <c r="E6885" s="35">
        <v>50520</v>
      </c>
      <c r="F6885" s="35"/>
      <c r="G6885" s="36"/>
      <c r="H6885" s="36"/>
      <c r="I6885" s="36"/>
    </row>
    <row r="6886" spans="5:9">
      <c r="E6886" s="35">
        <v>50521</v>
      </c>
      <c r="F6886" s="35"/>
      <c r="G6886" s="36"/>
      <c r="H6886" s="36"/>
      <c r="I6886" s="36"/>
    </row>
    <row r="6887" spans="5:9">
      <c r="E6887" s="35">
        <v>50522</v>
      </c>
      <c r="F6887" s="35"/>
      <c r="G6887" s="36"/>
      <c r="H6887" s="36"/>
      <c r="I6887" s="36"/>
    </row>
    <row r="6888" spans="5:9">
      <c r="E6888" s="35">
        <v>50523</v>
      </c>
      <c r="F6888" s="35"/>
      <c r="G6888" s="36"/>
      <c r="H6888" s="36"/>
      <c r="I6888" s="36"/>
    </row>
    <row r="6889" spans="5:9">
      <c r="E6889" s="35">
        <v>50524</v>
      </c>
      <c r="F6889" s="35"/>
      <c r="G6889" s="36"/>
      <c r="H6889" s="36"/>
      <c r="I6889" s="36"/>
    </row>
    <row r="6890" spans="5:9">
      <c r="E6890" s="35">
        <v>50525</v>
      </c>
      <c r="F6890" s="35"/>
      <c r="G6890" s="36"/>
      <c r="H6890" s="36"/>
      <c r="I6890" s="36"/>
    </row>
    <row r="6891" spans="5:9">
      <c r="E6891" s="35">
        <v>50526</v>
      </c>
      <c r="F6891" s="35"/>
      <c r="G6891" s="36"/>
      <c r="H6891" s="36"/>
      <c r="I6891" s="36"/>
    </row>
    <row r="6892" spans="5:9">
      <c r="E6892" s="35">
        <v>50527</v>
      </c>
      <c r="F6892" s="35"/>
      <c r="G6892" s="36"/>
      <c r="H6892" s="36"/>
      <c r="I6892" s="36"/>
    </row>
    <row r="6893" spans="5:9">
      <c r="E6893" s="35">
        <v>50528</v>
      </c>
      <c r="F6893" s="35"/>
      <c r="G6893" s="36"/>
      <c r="H6893" s="36"/>
      <c r="I6893" s="36"/>
    </row>
    <row r="6894" spans="5:9">
      <c r="E6894" s="35">
        <v>50529</v>
      </c>
      <c r="F6894" s="35"/>
      <c r="G6894" s="36"/>
      <c r="H6894" s="36"/>
      <c r="I6894" s="36"/>
    </row>
    <row r="6895" spans="5:9">
      <c r="E6895" s="35">
        <v>50530</v>
      </c>
      <c r="F6895" s="35"/>
      <c r="G6895" s="36"/>
      <c r="H6895" s="36"/>
      <c r="I6895" s="36"/>
    </row>
    <row r="6896" spans="5:9">
      <c r="E6896" s="35">
        <v>50531</v>
      </c>
      <c r="F6896" s="35"/>
      <c r="G6896" s="36"/>
      <c r="H6896" s="36"/>
      <c r="I6896" s="36"/>
    </row>
    <row r="6897" spans="5:9">
      <c r="E6897" s="35">
        <v>50532</v>
      </c>
      <c r="F6897" s="35"/>
      <c r="G6897" s="36"/>
      <c r="H6897" s="36"/>
      <c r="I6897" s="36"/>
    </row>
    <row r="6898" spans="5:9">
      <c r="E6898" s="35">
        <v>50533</v>
      </c>
      <c r="F6898" s="35"/>
      <c r="G6898" s="36"/>
      <c r="H6898" s="36"/>
      <c r="I6898" s="36"/>
    </row>
    <row r="6899" spans="5:9">
      <c r="E6899" s="35">
        <v>50534</v>
      </c>
      <c r="F6899" s="35"/>
      <c r="G6899" s="36"/>
      <c r="H6899" s="36"/>
      <c r="I6899" s="36"/>
    </row>
    <row r="6900" spans="5:9">
      <c r="E6900" s="35">
        <v>50535</v>
      </c>
      <c r="F6900" s="35"/>
      <c r="G6900" s="36"/>
      <c r="H6900" s="36"/>
      <c r="I6900" s="36"/>
    </row>
    <row r="6901" spans="5:9">
      <c r="E6901" s="35">
        <v>50536</v>
      </c>
      <c r="F6901" s="35"/>
      <c r="G6901" s="36"/>
      <c r="H6901" s="36"/>
      <c r="I6901" s="36"/>
    </row>
    <row r="6902" spans="5:9">
      <c r="E6902" s="35">
        <v>50537</v>
      </c>
      <c r="F6902" s="35"/>
      <c r="G6902" s="36"/>
      <c r="H6902" s="36"/>
      <c r="I6902" s="36"/>
    </row>
    <row r="6903" spans="5:9">
      <c r="E6903" s="35">
        <v>50538</v>
      </c>
      <c r="F6903" s="35"/>
      <c r="G6903" s="36"/>
      <c r="H6903" s="36"/>
      <c r="I6903" s="36"/>
    </row>
    <row r="6904" spans="5:9">
      <c r="E6904" s="35">
        <v>50539</v>
      </c>
      <c r="F6904" s="35"/>
      <c r="G6904" s="36"/>
      <c r="H6904" s="36"/>
      <c r="I6904" s="36"/>
    </row>
    <row r="6905" spans="5:9">
      <c r="E6905" s="35">
        <v>50540</v>
      </c>
      <c r="F6905" s="35"/>
      <c r="G6905" s="36"/>
      <c r="H6905" s="36"/>
      <c r="I6905" s="36"/>
    </row>
    <row r="6906" spans="5:9">
      <c r="E6906" s="35">
        <v>50541</v>
      </c>
      <c r="F6906" s="35"/>
      <c r="G6906" s="36"/>
      <c r="H6906" s="36"/>
      <c r="I6906" s="36"/>
    </row>
    <row r="6907" spans="5:9">
      <c r="E6907" s="35">
        <v>50542</v>
      </c>
      <c r="F6907" s="35"/>
      <c r="G6907" s="36"/>
      <c r="H6907" s="36"/>
      <c r="I6907" s="36"/>
    </row>
    <row r="6908" spans="5:9">
      <c r="E6908" s="35">
        <v>50543</v>
      </c>
      <c r="F6908" s="35"/>
      <c r="G6908" s="36"/>
      <c r="H6908" s="36"/>
      <c r="I6908" s="36"/>
    </row>
    <row r="6909" spans="5:9">
      <c r="E6909" s="35">
        <v>50544</v>
      </c>
      <c r="F6909" s="35"/>
      <c r="G6909" s="36"/>
      <c r="H6909" s="36"/>
      <c r="I6909" s="36"/>
    </row>
    <row r="6910" spans="5:9">
      <c r="E6910" s="35">
        <v>50545</v>
      </c>
      <c r="F6910" s="35"/>
      <c r="G6910" s="36"/>
      <c r="H6910" s="36"/>
      <c r="I6910" s="36"/>
    </row>
    <row r="6911" spans="5:9">
      <c r="E6911" s="35">
        <v>50546</v>
      </c>
      <c r="F6911" s="35"/>
      <c r="G6911" s="36"/>
      <c r="H6911" s="36"/>
      <c r="I6911" s="36"/>
    </row>
    <row r="6912" spans="5:9">
      <c r="E6912" s="35">
        <v>50547</v>
      </c>
      <c r="F6912" s="35"/>
      <c r="G6912" s="36"/>
      <c r="H6912" s="36"/>
      <c r="I6912" s="36"/>
    </row>
    <row r="6913" spans="5:9">
      <c r="E6913" s="35">
        <v>50548</v>
      </c>
      <c r="F6913" s="35"/>
      <c r="G6913" s="36"/>
      <c r="H6913" s="36"/>
      <c r="I6913" s="36"/>
    </row>
    <row r="6914" spans="5:9">
      <c r="E6914" s="35">
        <v>50549</v>
      </c>
      <c r="F6914" s="35"/>
      <c r="G6914" s="36"/>
      <c r="H6914" s="36"/>
      <c r="I6914" s="36"/>
    </row>
    <row r="6915" spans="5:9">
      <c r="E6915" s="35">
        <v>50550</v>
      </c>
      <c r="F6915" s="35"/>
      <c r="G6915" s="36"/>
      <c r="H6915" s="36"/>
      <c r="I6915" s="36"/>
    </row>
    <row r="6916" spans="5:9">
      <c r="E6916" s="35">
        <v>50551</v>
      </c>
      <c r="F6916" s="35"/>
      <c r="G6916" s="36"/>
      <c r="H6916" s="36"/>
      <c r="I6916" s="36"/>
    </row>
    <row r="6917" spans="5:9">
      <c r="E6917" s="35">
        <v>50552</v>
      </c>
      <c r="F6917" s="35"/>
      <c r="G6917" s="36"/>
      <c r="H6917" s="36"/>
      <c r="I6917" s="36"/>
    </row>
    <row r="6918" spans="5:9">
      <c r="E6918" s="35">
        <v>50553</v>
      </c>
      <c r="F6918" s="35"/>
      <c r="G6918" s="36"/>
      <c r="H6918" s="36"/>
      <c r="I6918" s="36"/>
    </row>
    <row r="6919" spans="5:9">
      <c r="E6919" s="35">
        <v>50554</v>
      </c>
      <c r="F6919" s="35"/>
      <c r="G6919" s="36"/>
      <c r="H6919" s="36"/>
      <c r="I6919" s="36"/>
    </row>
    <row r="6920" spans="5:9">
      <c r="E6920" s="35">
        <v>50555</v>
      </c>
      <c r="F6920" s="35"/>
      <c r="G6920" s="36"/>
      <c r="H6920" s="36"/>
      <c r="I6920" s="36"/>
    </row>
    <row r="6921" spans="5:9">
      <c r="E6921" s="35">
        <v>50556</v>
      </c>
      <c r="F6921" s="35"/>
      <c r="G6921" s="36"/>
      <c r="H6921" s="36"/>
      <c r="I6921" s="36"/>
    </row>
    <row r="6922" spans="5:9">
      <c r="E6922" s="35">
        <v>50557</v>
      </c>
      <c r="F6922" s="35"/>
      <c r="G6922" s="36"/>
      <c r="H6922" s="36"/>
      <c r="I6922" s="36"/>
    </row>
    <row r="6923" spans="5:9">
      <c r="E6923" s="35">
        <v>50558</v>
      </c>
      <c r="F6923" s="35"/>
      <c r="G6923" s="36"/>
      <c r="H6923" s="36"/>
      <c r="I6923" s="36"/>
    </row>
    <row r="6924" spans="5:9">
      <c r="E6924" s="35">
        <v>50559</v>
      </c>
      <c r="F6924" s="35"/>
      <c r="G6924" s="36"/>
      <c r="H6924" s="36"/>
      <c r="I6924" s="36"/>
    </row>
    <row r="6925" spans="5:9">
      <c r="E6925" s="35">
        <v>50560</v>
      </c>
      <c r="F6925" s="35"/>
      <c r="G6925" s="36"/>
      <c r="H6925" s="36"/>
      <c r="I6925" s="36"/>
    </row>
    <row r="6926" spans="5:9">
      <c r="E6926" s="35">
        <v>50561</v>
      </c>
      <c r="F6926" s="35"/>
      <c r="G6926" s="36"/>
      <c r="H6926" s="36"/>
      <c r="I6926" s="36"/>
    </row>
    <row r="6927" spans="5:9">
      <c r="E6927" s="35">
        <v>50562</v>
      </c>
      <c r="F6927" s="35"/>
      <c r="G6927" s="36"/>
      <c r="H6927" s="36"/>
      <c r="I6927" s="36"/>
    </row>
    <row r="6928" spans="5:9">
      <c r="E6928" s="35">
        <v>50563</v>
      </c>
      <c r="F6928" s="35"/>
      <c r="G6928" s="36"/>
      <c r="H6928" s="36"/>
      <c r="I6928" s="36"/>
    </row>
    <row r="6929" spans="5:9">
      <c r="E6929" s="35">
        <v>50564</v>
      </c>
      <c r="F6929" s="35"/>
      <c r="G6929" s="36"/>
      <c r="H6929" s="36"/>
      <c r="I6929" s="36"/>
    </row>
    <row r="6930" spans="5:9">
      <c r="E6930" s="35">
        <v>50565</v>
      </c>
      <c r="F6930" s="35"/>
      <c r="G6930" s="36"/>
      <c r="H6930" s="36"/>
      <c r="I6930" s="36"/>
    </row>
    <row r="6931" spans="5:9">
      <c r="E6931" s="35">
        <v>50566</v>
      </c>
      <c r="F6931" s="35"/>
      <c r="G6931" s="36"/>
      <c r="H6931" s="36"/>
      <c r="I6931" s="36"/>
    </row>
    <row r="6932" spans="5:9">
      <c r="E6932" s="35">
        <v>50567</v>
      </c>
      <c r="F6932" s="35"/>
      <c r="G6932" s="36"/>
      <c r="H6932" s="36"/>
      <c r="I6932" s="36"/>
    </row>
    <row r="6933" spans="5:9">
      <c r="E6933" s="35">
        <v>50568</v>
      </c>
      <c r="F6933" s="35"/>
      <c r="G6933" s="36"/>
      <c r="H6933" s="36"/>
      <c r="I6933" s="36"/>
    </row>
    <row r="6934" spans="5:9">
      <c r="E6934" s="35">
        <v>50569</v>
      </c>
      <c r="F6934" s="35"/>
      <c r="G6934" s="36"/>
      <c r="H6934" s="36"/>
      <c r="I6934" s="36"/>
    </row>
    <row r="6935" spans="5:9">
      <c r="E6935" s="35">
        <v>50570</v>
      </c>
      <c r="F6935" s="35"/>
      <c r="G6935" s="36"/>
      <c r="H6935" s="36"/>
      <c r="I6935" s="36"/>
    </row>
    <row r="6936" spans="5:9">
      <c r="E6936" s="35">
        <v>50571</v>
      </c>
      <c r="F6936" s="35"/>
      <c r="G6936" s="36"/>
      <c r="H6936" s="36"/>
      <c r="I6936" s="36"/>
    </row>
    <row r="6937" spans="5:9">
      <c r="E6937" s="35">
        <v>50572</v>
      </c>
      <c r="F6937" s="35"/>
      <c r="G6937" s="36"/>
      <c r="H6937" s="36"/>
      <c r="I6937" s="36"/>
    </row>
    <row r="6938" spans="5:9">
      <c r="E6938" s="35">
        <v>50573</v>
      </c>
      <c r="F6938" s="35"/>
      <c r="G6938" s="36"/>
      <c r="H6938" s="36"/>
      <c r="I6938" s="36"/>
    </row>
    <row r="6939" spans="5:9">
      <c r="E6939" s="35">
        <v>50574</v>
      </c>
      <c r="F6939" s="35"/>
      <c r="G6939" s="36"/>
      <c r="H6939" s="36"/>
      <c r="I6939" s="36"/>
    </row>
    <row r="6940" spans="5:9">
      <c r="E6940" s="35">
        <v>50575</v>
      </c>
      <c r="F6940" s="35"/>
      <c r="G6940" s="36"/>
      <c r="H6940" s="36"/>
      <c r="I6940" s="36"/>
    </row>
    <row r="6941" spans="5:9">
      <c r="E6941" s="35">
        <v>50576</v>
      </c>
      <c r="F6941" s="35"/>
      <c r="G6941" s="36"/>
      <c r="H6941" s="36"/>
      <c r="I6941" s="36"/>
    </row>
    <row r="6942" spans="5:9">
      <c r="E6942" s="35">
        <v>50577</v>
      </c>
      <c r="F6942" s="35"/>
      <c r="G6942" s="36"/>
      <c r="H6942" s="36"/>
      <c r="I6942" s="36"/>
    </row>
    <row r="6943" spans="5:9">
      <c r="E6943" s="35">
        <v>50578</v>
      </c>
      <c r="F6943" s="35"/>
      <c r="G6943" s="36"/>
      <c r="H6943" s="36"/>
      <c r="I6943" s="36"/>
    </row>
    <row r="6944" spans="5:9">
      <c r="E6944" s="35">
        <v>50579</v>
      </c>
      <c r="F6944" s="35"/>
      <c r="G6944" s="36"/>
      <c r="H6944" s="36"/>
      <c r="I6944" s="36"/>
    </row>
    <row r="6945" spans="5:9">
      <c r="E6945" s="35">
        <v>50580</v>
      </c>
      <c r="F6945" s="35"/>
      <c r="G6945" s="36"/>
      <c r="H6945" s="36"/>
      <c r="I6945" s="36"/>
    </row>
    <row r="6946" spans="5:9">
      <c r="E6946" s="35">
        <v>50581</v>
      </c>
      <c r="F6946" s="35"/>
      <c r="G6946" s="36"/>
      <c r="H6946" s="36"/>
      <c r="I6946" s="36"/>
    </row>
    <row r="6947" spans="5:9">
      <c r="E6947" s="35">
        <v>50582</v>
      </c>
      <c r="F6947" s="35"/>
      <c r="G6947" s="36"/>
      <c r="H6947" s="36"/>
      <c r="I6947" s="36"/>
    </row>
    <row r="6948" spans="5:9">
      <c r="E6948" s="35">
        <v>50583</v>
      </c>
      <c r="F6948" s="35"/>
      <c r="G6948" s="36"/>
      <c r="H6948" s="36"/>
      <c r="I6948" s="36"/>
    </row>
    <row r="6949" spans="5:9">
      <c r="E6949" s="35">
        <v>50584</v>
      </c>
      <c r="F6949" s="35"/>
      <c r="G6949" s="36"/>
      <c r="H6949" s="36"/>
      <c r="I6949" s="36"/>
    </row>
    <row r="6950" spans="5:9">
      <c r="E6950" s="35">
        <v>50585</v>
      </c>
      <c r="F6950" s="35"/>
      <c r="G6950" s="36"/>
      <c r="H6950" s="36"/>
      <c r="I6950" s="36"/>
    </row>
    <row r="6951" spans="5:9">
      <c r="E6951" s="35">
        <v>50586</v>
      </c>
      <c r="F6951" s="35"/>
      <c r="G6951" s="36"/>
      <c r="H6951" s="36"/>
      <c r="I6951" s="36"/>
    </row>
    <row r="6952" spans="5:9">
      <c r="E6952" s="35">
        <v>50587</v>
      </c>
      <c r="F6952" s="35"/>
      <c r="G6952" s="36"/>
      <c r="H6952" s="36"/>
      <c r="I6952" s="36"/>
    </row>
    <row r="6953" spans="5:9">
      <c r="E6953" s="35">
        <v>50588</v>
      </c>
      <c r="F6953" s="35"/>
      <c r="G6953" s="36"/>
      <c r="H6953" s="36"/>
      <c r="I6953" s="36"/>
    </row>
    <row r="6954" spans="5:9">
      <c r="E6954" s="35">
        <v>50589</v>
      </c>
      <c r="F6954" s="35"/>
      <c r="G6954" s="36"/>
      <c r="H6954" s="36"/>
      <c r="I6954" s="36"/>
    </row>
    <row r="6955" spans="5:9">
      <c r="E6955" s="35">
        <v>50590</v>
      </c>
      <c r="F6955" s="35"/>
      <c r="G6955" s="36"/>
      <c r="H6955" s="36"/>
      <c r="I6955" s="36"/>
    </row>
    <row r="6956" spans="5:9">
      <c r="E6956" s="35">
        <v>50591</v>
      </c>
      <c r="F6956" s="35"/>
      <c r="G6956" s="36"/>
      <c r="H6956" s="36"/>
      <c r="I6956" s="36"/>
    </row>
    <row r="6957" spans="5:9">
      <c r="E6957" s="35">
        <v>50592</v>
      </c>
      <c r="F6957" s="35"/>
      <c r="G6957" s="36"/>
      <c r="H6957" s="36"/>
      <c r="I6957" s="36"/>
    </row>
    <row r="6958" spans="5:9">
      <c r="E6958" s="35">
        <v>50593</v>
      </c>
      <c r="F6958" s="35"/>
      <c r="G6958" s="36"/>
      <c r="H6958" s="36"/>
      <c r="I6958" s="36"/>
    </row>
    <row r="6959" spans="5:9">
      <c r="E6959" s="35">
        <v>50594</v>
      </c>
      <c r="F6959" s="35"/>
      <c r="G6959" s="36"/>
      <c r="H6959" s="36"/>
      <c r="I6959" s="36"/>
    </row>
    <row r="6960" spans="5:9">
      <c r="E6960" s="35">
        <v>50595</v>
      </c>
      <c r="F6960" s="35"/>
      <c r="G6960" s="36"/>
      <c r="H6960" s="36"/>
      <c r="I6960" s="36"/>
    </row>
    <row r="6961" spans="5:9">
      <c r="E6961" s="35">
        <v>50596</v>
      </c>
      <c r="F6961" s="35"/>
      <c r="G6961" s="36"/>
      <c r="H6961" s="36"/>
      <c r="I6961" s="36"/>
    </row>
    <row r="6962" spans="5:9">
      <c r="E6962" s="35">
        <v>50597</v>
      </c>
      <c r="F6962" s="35"/>
      <c r="G6962" s="36"/>
      <c r="H6962" s="36"/>
      <c r="I6962" s="36"/>
    </row>
    <row r="6963" spans="5:9">
      <c r="E6963" s="35">
        <v>50598</v>
      </c>
      <c r="F6963" s="35"/>
      <c r="G6963" s="36"/>
      <c r="H6963" s="36"/>
      <c r="I6963" s="36"/>
    </row>
    <row r="6964" spans="5:9">
      <c r="E6964" s="35">
        <v>50599</v>
      </c>
      <c r="F6964" s="35"/>
      <c r="G6964" s="36"/>
      <c r="H6964" s="36"/>
      <c r="I6964" s="36"/>
    </row>
    <row r="6965" spans="5:9">
      <c r="E6965" s="35">
        <v>50600</v>
      </c>
      <c r="F6965" s="35"/>
      <c r="G6965" s="36"/>
      <c r="H6965" s="36"/>
      <c r="I6965" s="36"/>
    </row>
    <row r="6966" spans="5:9">
      <c r="E6966" s="35">
        <v>50601</v>
      </c>
      <c r="F6966" s="35"/>
      <c r="G6966" s="36"/>
      <c r="H6966" s="36"/>
      <c r="I6966" s="36"/>
    </row>
    <row r="6967" spans="5:9">
      <c r="E6967" s="35">
        <v>50602</v>
      </c>
      <c r="F6967" s="35"/>
      <c r="G6967" s="36"/>
      <c r="H6967" s="36"/>
      <c r="I6967" s="36"/>
    </row>
    <row r="6968" spans="5:9">
      <c r="E6968" s="35">
        <v>50603</v>
      </c>
      <c r="F6968" s="35"/>
      <c r="G6968" s="36"/>
      <c r="H6968" s="36"/>
      <c r="I6968" s="36"/>
    </row>
    <row r="6969" spans="5:9">
      <c r="E6969" s="35">
        <v>50604</v>
      </c>
      <c r="F6969" s="35"/>
      <c r="G6969" s="36"/>
      <c r="H6969" s="36"/>
      <c r="I6969" s="36"/>
    </row>
    <row r="6970" spans="5:9">
      <c r="E6970" s="35">
        <v>50605</v>
      </c>
      <c r="F6970" s="35"/>
      <c r="G6970" s="36"/>
      <c r="H6970" s="36"/>
      <c r="I6970" s="36"/>
    </row>
    <row r="6971" spans="5:9">
      <c r="E6971" s="35">
        <v>50606</v>
      </c>
      <c r="F6971" s="35"/>
      <c r="G6971" s="36"/>
      <c r="H6971" s="36"/>
      <c r="I6971" s="36"/>
    </row>
    <row r="6972" spans="5:9">
      <c r="E6972" s="35">
        <v>50607</v>
      </c>
      <c r="F6972" s="35"/>
      <c r="G6972" s="36"/>
      <c r="H6972" s="36"/>
      <c r="I6972" s="36"/>
    </row>
    <row r="6973" spans="5:9">
      <c r="E6973" s="35">
        <v>50608</v>
      </c>
      <c r="F6973" s="35"/>
      <c r="G6973" s="36"/>
      <c r="H6973" s="36"/>
      <c r="I6973" s="36"/>
    </row>
    <row r="6974" spans="5:9">
      <c r="E6974" s="35">
        <v>50609</v>
      </c>
      <c r="F6974" s="35"/>
      <c r="G6974" s="36"/>
      <c r="H6974" s="36"/>
      <c r="I6974" s="36"/>
    </row>
    <row r="6975" spans="5:9">
      <c r="E6975" s="35">
        <v>50610</v>
      </c>
      <c r="F6975" s="35"/>
      <c r="G6975" s="36"/>
      <c r="H6975" s="36"/>
      <c r="I6975" s="36"/>
    </row>
    <row r="6976" spans="5:9">
      <c r="E6976" s="35">
        <v>50611</v>
      </c>
      <c r="F6976" s="35"/>
      <c r="G6976" s="36"/>
      <c r="H6976" s="36"/>
      <c r="I6976" s="36"/>
    </row>
    <row r="6977" spans="5:9">
      <c r="E6977" s="35">
        <v>50612</v>
      </c>
      <c r="F6977" s="35"/>
      <c r="G6977" s="36"/>
      <c r="H6977" s="36"/>
      <c r="I6977" s="36"/>
    </row>
    <row r="6978" spans="5:9">
      <c r="E6978" s="35">
        <v>50613</v>
      </c>
      <c r="F6978" s="35"/>
      <c r="G6978" s="36"/>
      <c r="H6978" s="36"/>
      <c r="I6978" s="36"/>
    </row>
    <row r="6979" spans="5:9">
      <c r="E6979" s="35">
        <v>50614</v>
      </c>
      <c r="F6979" s="35"/>
      <c r="G6979" s="36"/>
      <c r="H6979" s="36"/>
      <c r="I6979" s="36"/>
    </row>
    <row r="6980" spans="5:9">
      <c r="E6980" s="35">
        <v>50615</v>
      </c>
      <c r="F6980" s="35"/>
      <c r="G6980" s="36"/>
      <c r="H6980" s="36"/>
      <c r="I6980" s="36"/>
    </row>
    <row r="6981" spans="5:9">
      <c r="E6981" s="35">
        <v>50616</v>
      </c>
      <c r="F6981" s="35"/>
      <c r="G6981" s="36"/>
      <c r="H6981" s="36"/>
      <c r="I6981" s="36"/>
    </row>
    <row r="6982" spans="5:9">
      <c r="E6982" s="35">
        <v>50617</v>
      </c>
      <c r="F6982" s="35"/>
      <c r="G6982" s="36"/>
      <c r="H6982" s="36"/>
      <c r="I6982" s="36"/>
    </row>
    <row r="6983" spans="5:9">
      <c r="E6983" s="35">
        <v>50618</v>
      </c>
      <c r="F6983" s="35"/>
      <c r="G6983" s="36"/>
      <c r="H6983" s="36"/>
      <c r="I6983" s="36"/>
    </row>
    <row r="6984" spans="5:9">
      <c r="E6984" s="35">
        <v>50619</v>
      </c>
      <c r="F6984" s="35"/>
      <c r="G6984" s="36"/>
      <c r="H6984" s="36"/>
      <c r="I6984" s="36"/>
    </row>
    <row r="6985" spans="5:9">
      <c r="E6985" s="35">
        <v>50620</v>
      </c>
      <c r="F6985" s="35"/>
      <c r="G6985" s="36"/>
      <c r="H6985" s="36"/>
      <c r="I6985" s="36"/>
    </row>
    <row r="6986" spans="5:9">
      <c r="E6986" s="35">
        <v>50621</v>
      </c>
      <c r="F6986" s="35"/>
      <c r="G6986" s="36"/>
      <c r="H6986" s="36"/>
      <c r="I6986" s="36"/>
    </row>
    <row r="6987" spans="5:9">
      <c r="E6987" s="35">
        <v>50622</v>
      </c>
      <c r="F6987" s="35"/>
      <c r="G6987" s="36"/>
      <c r="H6987" s="36"/>
      <c r="I6987" s="36"/>
    </row>
    <row r="6988" spans="5:9">
      <c r="E6988" s="35">
        <v>50623</v>
      </c>
      <c r="F6988" s="35"/>
      <c r="G6988" s="36"/>
      <c r="H6988" s="36"/>
      <c r="I6988" s="36"/>
    </row>
    <row r="6989" spans="5:9">
      <c r="E6989" s="35">
        <v>50624</v>
      </c>
      <c r="F6989" s="35"/>
      <c r="G6989" s="36"/>
      <c r="H6989" s="36"/>
      <c r="I6989" s="36"/>
    </row>
    <row r="6990" spans="5:9">
      <c r="E6990" s="35">
        <v>50625</v>
      </c>
      <c r="F6990" s="35"/>
      <c r="G6990" s="36"/>
      <c r="H6990" s="36"/>
      <c r="I6990" s="36"/>
    </row>
    <row r="6991" spans="5:9">
      <c r="E6991" s="35">
        <v>50626</v>
      </c>
      <c r="F6991" s="35"/>
      <c r="G6991" s="36"/>
      <c r="H6991" s="36"/>
      <c r="I6991" s="36"/>
    </row>
    <row r="6992" spans="5:9">
      <c r="E6992" s="35">
        <v>50627</v>
      </c>
      <c r="F6992" s="35"/>
      <c r="G6992" s="36"/>
      <c r="H6992" s="36"/>
      <c r="I6992" s="36"/>
    </row>
    <row r="6993" spans="5:9">
      <c r="E6993" s="35">
        <v>50628</v>
      </c>
      <c r="F6993" s="35"/>
      <c r="G6993" s="36"/>
      <c r="H6993" s="36"/>
      <c r="I6993" s="36"/>
    </row>
    <row r="6994" spans="5:9">
      <c r="E6994" s="35">
        <v>50629</v>
      </c>
      <c r="F6994" s="35"/>
      <c r="G6994" s="36"/>
      <c r="H6994" s="36"/>
      <c r="I6994" s="36"/>
    </row>
    <row r="6995" spans="5:9">
      <c r="E6995" s="35">
        <v>50630</v>
      </c>
      <c r="F6995" s="35"/>
      <c r="G6995" s="36"/>
      <c r="H6995" s="36"/>
      <c r="I6995" s="36"/>
    </row>
    <row r="6996" spans="5:9">
      <c r="E6996" s="35">
        <v>50631</v>
      </c>
      <c r="F6996" s="35"/>
      <c r="G6996" s="36"/>
      <c r="H6996" s="36"/>
      <c r="I6996" s="36"/>
    </row>
    <row r="6997" spans="5:9">
      <c r="E6997" s="35">
        <v>50632</v>
      </c>
      <c r="F6997" s="35"/>
      <c r="G6997" s="36"/>
      <c r="H6997" s="36"/>
      <c r="I6997" s="36"/>
    </row>
    <row r="6998" spans="5:9">
      <c r="E6998" s="35">
        <v>50633</v>
      </c>
      <c r="F6998" s="35"/>
      <c r="G6998" s="36"/>
      <c r="H6998" s="36"/>
      <c r="I6998" s="36"/>
    </row>
    <row r="6999" spans="5:9">
      <c r="E6999" s="35">
        <v>50634</v>
      </c>
      <c r="F6999" s="35"/>
      <c r="G6999" s="36"/>
      <c r="H6999" s="36"/>
      <c r="I6999" s="36"/>
    </row>
    <row r="7000" spans="5:9">
      <c r="E7000" s="35">
        <v>50635</v>
      </c>
      <c r="F7000" s="35"/>
      <c r="G7000" s="36"/>
      <c r="H7000" s="36"/>
      <c r="I7000" s="36"/>
    </row>
    <row r="7001" spans="5:9">
      <c r="E7001" s="35">
        <v>50636</v>
      </c>
      <c r="F7001" s="35"/>
      <c r="G7001" s="36"/>
      <c r="H7001" s="36"/>
      <c r="I7001" s="36"/>
    </row>
    <row r="7002" spans="5:9">
      <c r="E7002" s="35">
        <v>50637</v>
      </c>
      <c r="F7002" s="35"/>
      <c r="G7002" s="36"/>
      <c r="H7002" s="36"/>
      <c r="I7002" s="36"/>
    </row>
    <row r="7003" spans="5:9">
      <c r="E7003" s="35">
        <v>50638</v>
      </c>
      <c r="F7003" s="35"/>
      <c r="G7003" s="36"/>
      <c r="H7003" s="36"/>
      <c r="I7003" s="36"/>
    </row>
    <row r="7004" spans="5:9">
      <c r="E7004" s="35">
        <v>50639</v>
      </c>
      <c r="F7004" s="35"/>
      <c r="G7004" s="36"/>
      <c r="H7004" s="36"/>
      <c r="I7004" s="36"/>
    </row>
    <row r="7005" spans="5:9">
      <c r="E7005" s="35">
        <v>50640</v>
      </c>
      <c r="F7005" s="35"/>
      <c r="G7005" s="36"/>
      <c r="H7005" s="36"/>
      <c r="I7005" s="36"/>
    </row>
    <row r="7006" spans="5:9">
      <c r="E7006" s="35">
        <v>50641</v>
      </c>
      <c r="F7006" s="35"/>
      <c r="G7006" s="36"/>
      <c r="H7006" s="36"/>
      <c r="I7006" s="36"/>
    </row>
    <row r="7007" spans="5:9">
      <c r="E7007" s="35">
        <v>50642</v>
      </c>
      <c r="F7007" s="35"/>
      <c r="G7007" s="36"/>
      <c r="H7007" s="36"/>
      <c r="I7007" s="36"/>
    </row>
    <row r="7008" spans="5:9">
      <c r="E7008" s="35">
        <v>50643</v>
      </c>
      <c r="F7008" s="35"/>
      <c r="G7008" s="36"/>
      <c r="H7008" s="36"/>
      <c r="I7008" s="36"/>
    </row>
    <row r="7009" spans="5:9">
      <c r="E7009" s="35">
        <v>50644</v>
      </c>
      <c r="F7009" s="35"/>
      <c r="G7009" s="36"/>
      <c r="H7009" s="36"/>
      <c r="I7009" s="36"/>
    </row>
    <row r="7010" spans="5:9">
      <c r="E7010" s="35">
        <v>50645</v>
      </c>
      <c r="F7010" s="35"/>
      <c r="G7010" s="36"/>
      <c r="H7010" s="36"/>
      <c r="I7010" s="36"/>
    </row>
    <row r="7011" spans="5:9">
      <c r="E7011" s="35">
        <v>50646</v>
      </c>
      <c r="F7011" s="35"/>
      <c r="G7011" s="36"/>
      <c r="H7011" s="36"/>
      <c r="I7011" s="36"/>
    </row>
    <row r="7012" spans="5:9">
      <c r="E7012" s="35">
        <v>50647</v>
      </c>
      <c r="F7012" s="35"/>
      <c r="G7012" s="36"/>
      <c r="H7012" s="36"/>
      <c r="I7012" s="36"/>
    </row>
    <row r="7013" spans="5:9">
      <c r="E7013" s="35">
        <v>50648</v>
      </c>
      <c r="F7013" s="35"/>
      <c r="G7013" s="36"/>
      <c r="H7013" s="36"/>
      <c r="I7013" s="36"/>
    </row>
    <row r="7014" spans="5:9">
      <c r="E7014" s="35">
        <v>50649</v>
      </c>
      <c r="F7014" s="35"/>
      <c r="G7014" s="36"/>
      <c r="H7014" s="36"/>
      <c r="I7014" s="36"/>
    </row>
    <row r="7015" spans="5:9">
      <c r="E7015" s="35">
        <v>50650</v>
      </c>
      <c r="F7015" s="35"/>
      <c r="G7015" s="36"/>
      <c r="H7015" s="36"/>
      <c r="I7015" s="36"/>
    </row>
    <row r="7016" spans="5:9">
      <c r="E7016" s="35">
        <v>50651</v>
      </c>
      <c r="F7016" s="35"/>
      <c r="G7016" s="36"/>
      <c r="H7016" s="36"/>
      <c r="I7016" s="36"/>
    </row>
    <row r="7017" spans="5:9">
      <c r="E7017" s="35">
        <v>50652</v>
      </c>
      <c r="F7017" s="35"/>
      <c r="G7017" s="36"/>
      <c r="H7017" s="36"/>
      <c r="I7017" s="36"/>
    </row>
    <row r="7018" spans="5:9">
      <c r="E7018" s="35">
        <v>50653</v>
      </c>
      <c r="F7018" s="35"/>
      <c r="G7018" s="36"/>
      <c r="H7018" s="36"/>
      <c r="I7018" s="36"/>
    </row>
    <row r="7019" spans="5:9">
      <c r="E7019" s="35">
        <v>50654</v>
      </c>
      <c r="F7019" s="35"/>
      <c r="G7019" s="36"/>
      <c r="H7019" s="36"/>
      <c r="I7019" s="36"/>
    </row>
    <row r="7020" spans="5:9">
      <c r="E7020" s="35">
        <v>50655</v>
      </c>
      <c r="F7020" s="35"/>
      <c r="G7020" s="36"/>
      <c r="H7020" s="36"/>
      <c r="I7020" s="36"/>
    </row>
    <row r="7021" spans="5:9">
      <c r="E7021" s="35">
        <v>50656</v>
      </c>
      <c r="F7021" s="35"/>
      <c r="G7021" s="36"/>
      <c r="H7021" s="36"/>
      <c r="I7021" s="36"/>
    </row>
    <row r="7022" spans="5:9">
      <c r="E7022" s="35">
        <v>50657</v>
      </c>
      <c r="F7022" s="35"/>
      <c r="G7022" s="36"/>
      <c r="H7022" s="36"/>
      <c r="I7022" s="36"/>
    </row>
    <row r="7023" spans="5:9">
      <c r="E7023" s="35">
        <v>50658</v>
      </c>
      <c r="F7023" s="35"/>
      <c r="G7023" s="36"/>
      <c r="H7023" s="36"/>
      <c r="I7023" s="36"/>
    </row>
    <row r="7024" spans="5:9">
      <c r="E7024" s="35">
        <v>50659</v>
      </c>
      <c r="F7024" s="35"/>
      <c r="G7024" s="36"/>
      <c r="H7024" s="36"/>
      <c r="I7024" s="36"/>
    </row>
    <row r="7025" spans="5:9">
      <c r="E7025" s="35">
        <v>50660</v>
      </c>
      <c r="F7025" s="35"/>
      <c r="G7025" s="36"/>
      <c r="H7025" s="36"/>
      <c r="I7025" s="36"/>
    </row>
    <row r="7026" spans="5:9">
      <c r="E7026" s="35">
        <v>50661</v>
      </c>
      <c r="F7026" s="35"/>
      <c r="G7026" s="36"/>
      <c r="H7026" s="36"/>
      <c r="I7026" s="36"/>
    </row>
    <row r="7027" spans="5:9">
      <c r="E7027" s="35">
        <v>50662</v>
      </c>
      <c r="F7027" s="35"/>
      <c r="G7027" s="36"/>
      <c r="H7027" s="36"/>
      <c r="I7027" s="36"/>
    </row>
    <row r="7028" spans="5:9">
      <c r="E7028" s="35">
        <v>50663</v>
      </c>
      <c r="F7028" s="35"/>
      <c r="G7028" s="36"/>
      <c r="H7028" s="36"/>
      <c r="I7028" s="36"/>
    </row>
    <row r="7029" spans="5:9">
      <c r="E7029" s="35">
        <v>50664</v>
      </c>
      <c r="F7029" s="35"/>
      <c r="G7029" s="36"/>
      <c r="H7029" s="36"/>
      <c r="I7029" s="36"/>
    </row>
    <row r="7030" spans="5:9">
      <c r="E7030" s="35">
        <v>50665</v>
      </c>
      <c r="F7030" s="35"/>
      <c r="G7030" s="36"/>
      <c r="H7030" s="36"/>
      <c r="I7030" s="36"/>
    </row>
    <row r="7031" spans="5:9">
      <c r="E7031" s="35">
        <v>50666</v>
      </c>
      <c r="F7031" s="35"/>
      <c r="G7031" s="36"/>
      <c r="H7031" s="36"/>
      <c r="I7031" s="36"/>
    </row>
    <row r="7032" spans="5:9">
      <c r="E7032" s="35">
        <v>50667</v>
      </c>
      <c r="F7032" s="35"/>
      <c r="G7032" s="36"/>
      <c r="H7032" s="36"/>
      <c r="I7032" s="36"/>
    </row>
    <row r="7033" spans="5:9">
      <c r="E7033" s="35">
        <v>50668</v>
      </c>
      <c r="F7033" s="35"/>
      <c r="G7033" s="36"/>
      <c r="H7033" s="36"/>
      <c r="I7033" s="36"/>
    </row>
    <row r="7034" spans="5:9">
      <c r="E7034" s="35">
        <v>50669</v>
      </c>
      <c r="F7034" s="35"/>
      <c r="G7034" s="36"/>
      <c r="H7034" s="36"/>
      <c r="I7034" s="36"/>
    </row>
    <row r="7035" spans="5:9">
      <c r="E7035" s="35">
        <v>50670</v>
      </c>
      <c r="F7035" s="35"/>
      <c r="G7035" s="36"/>
      <c r="H7035" s="36"/>
      <c r="I7035" s="36"/>
    </row>
    <row r="7036" spans="5:9">
      <c r="E7036" s="35">
        <v>50671</v>
      </c>
      <c r="F7036" s="35"/>
      <c r="G7036" s="36"/>
      <c r="H7036" s="36"/>
      <c r="I7036" s="36"/>
    </row>
    <row r="7037" spans="5:9">
      <c r="E7037" s="35">
        <v>50672</v>
      </c>
      <c r="F7037" s="35"/>
      <c r="G7037" s="36"/>
      <c r="H7037" s="36"/>
      <c r="I7037" s="36"/>
    </row>
    <row r="7038" spans="5:9">
      <c r="E7038" s="35">
        <v>50673</v>
      </c>
      <c r="F7038" s="35"/>
      <c r="G7038" s="36"/>
      <c r="H7038" s="36"/>
      <c r="I7038" s="36"/>
    </row>
    <row r="7039" spans="5:9">
      <c r="E7039" s="35">
        <v>50674</v>
      </c>
      <c r="F7039" s="35"/>
      <c r="G7039" s="36"/>
      <c r="H7039" s="36"/>
      <c r="I7039" s="36"/>
    </row>
    <row r="7040" spans="5:9">
      <c r="E7040" s="35">
        <v>50675</v>
      </c>
      <c r="F7040" s="35"/>
      <c r="G7040" s="36"/>
      <c r="H7040" s="36"/>
      <c r="I7040" s="36"/>
    </row>
    <row r="7041" spans="5:9">
      <c r="E7041" s="35">
        <v>50676</v>
      </c>
      <c r="F7041" s="35"/>
      <c r="G7041" s="36"/>
      <c r="H7041" s="36"/>
      <c r="I7041" s="36"/>
    </row>
    <row r="7042" spans="5:9">
      <c r="E7042" s="35">
        <v>50677</v>
      </c>
      <c r="F7042" s="35"/>
      <c r="G7042" s="36"/>
      <c r="H7042" s="36"/>
      <c r="I7042" s="36"/>
    </row>
    <row r="7043" spans="5:9">
      <c r="E7043" s="35">
        <v>50678</v>
      </c>
      <c r="F7043" s="35"/>
      <c r="G7043" s="36"/>
      <c r="H7043" s="36"/>
      <c r="I7043" s="36"/>
    </row>
    <row r="7044" spans="5:9">
      <c r="E7044" s="35">
        <v>50679</v>
      </c>
      <c r="F7044" s="35"/>
      <c r="G7044" s="36"/>
      <c r="H7044" s="36"/>
      <c r="I7044" s="36"/>
    </row>
    <row r="7045" spans="5:9">
      <c r="E7045" s="35">
        <v>50680</v>
      </c>
      <c r="F7045" s="35"/>
      <c r="G7045" s="36"/>
      <c r="H7045" s="36"/>
      <c r="I7045" s="36"/>
    </row>
    <row r="7046" spans="5:9">
      <c r="E7046" s="35">
        <v>50681</v>
      </c>
      <c r="F7046" s="35"/>
      <c r="G7046" s="36"/>
      <c r="H7046" s="36"/>
      <c r="I7046" s="36"/>
    </row>
    <row r="7047" spans="5:9">
      <c r="E7047" s="35">
        <v>50682</v>
      </c>
      <c r="F7047" s="35"/>
      <c r="G7047" s="36"/>
      <c r="H7047" s="36"/>
      <c r="I7047" s="36"/>
    </row>
    <row r="7048" spans="5:9">
      <c r="E7048" s="35">
        <v>50683</v>
      </c>
      <c r="F7048" s="35"/>
      <c r="G7048" s="36"/>
      <c r="H7048" s="36"/>
      <c r="I7048" s="36"/>
    </row>
    <row r="7049" spans="5:9">
      <c r="E7049" s="35">
        <v>50684</v>
      </c>
      <c r="F7049" s="35"/>
      <c r="G7049" s="36"/>
      <c r="H7049" s="36"/>
      <c r="I7049" s="36"/>
    </row>
    <row r="7050" spans="5:9">
      <c r="E7050" s="35">
        <v>50685</v>
      </c>
      <c r="F7050" s="35"/>
      <c r="G7050" s="36"/>
      <c r="H7050" s="36"/>
      <c r="I7050" s="36"/>
    </row>
    <row r="7051" spans="5:9">
      <c r="E7051" s="35">
        <v>50686</v>
      </c>
      <c r="F7051" s="35"/>
      <c r="G7051" s="36"/>
      <c r="H7051" s="36"/>
      <c r="I7051" s="36"/>
    </row>
    <row r="7052" spans="5:9">
      <c r="E7052" s="35">
        <v>50687</v>
      </c>
      <c r="F7052" s="35"/>
      <c r="G7052" s="36"/>
      <c r="H7052" s="36"/>
      <c r="I7052" s="36"/>
    </row>
    <row r="7053" spans="5:9">
      <c r="E7053" s="35">
        <v>50688</v>
      </c>
      <c r="F7053" s="35"/>
      <c r="G7053" s="36"/>
      <c r="H7053" s="36"/>
      <c r="I7053" s="36"/>
    </row>
    <row r="7054" spans="5:9">
      <c r="E7054" s="35">
        <v>50689</v>
      </c>
      <c r="F7054" s="35"/>
      <c r="G7054" s="36"/>
      <c r="H7054" s="36"/>
      <c r="I7054" s="36"/>
    </row>
    <row r="7055" spans="5:9">
      <c r="E7055" s="35">
        <v>50690</v>
      </c>
      <c r="F7055" s="35"/>
      <c r="G7055" s="36"/>
      <c r="H7055" s="36"/>
      <c r="I7055" s="36"/>
    </row>
    <row r="7056" spans="5:9">
      <c r="E7056" s="35">
        <v>50691</v>
      </c>
      <c r="F7056" s="35"/>
      <c r="G7056" s="36"/>
      <c r="H7056" s="36"/>
      <c r="I7056" s="36"/>
    </row>
    <row r="7057" spans="5:9">
      <c r="E7057" s="35">
        <v>50692</v>
      </c>
      <c r="F7057" s="35"/>
      <c r="G7057" s="36"/>
      <c r="H7057" s="36"/>
      <c r="I7057" s="36"/>
    </row>
    <row r="7058" spans="5:9">
      <c r="E7058" s="35">
        <v>50693</v>
      </c>
      <c r="F7058" s="35"/>
      <c r="G7058" s="36"/>
      <c r="H7058" s="36"/>
      <c r="I7058" s="36"/>
    </row>
    <row r="7059" spans="5:9">
      <c r="E7059" s="35">
        <v>50694</v>
      </c>
      <c r="F7059" s="35"/>
      <c r="G7059" s="36"/>
      <c r="H7059" s="36"/>
      <c r="I7059" s="36"/>
    </row>
    <row r="7060" spans="5:9">
      <c r="E7060" s="35">
        <v>50695</v>
      </c>
      <c r="F7060" s="35"/>
      <c r="G7060" s="36"/>
      <c r="H7060" s="36"/>
      <c r="I7060" s="36"/>
    </row>
    <row r="7061" spans="5:9">
      <c r="E7061" s="35">
        <v>50696</v>
      </c>
      <c r="F7061" s="35"/>
      <c r="G7061" s="36"/>
      <c r="H7061" s="36"/>
      <c r="I7061" s="36"/>
    </row>
    <row r="7062" spans="5:9">
      <c r="E7062" s="35">
        <v>50697</v>
      </c>
      <c r="F7062" s="35"/>
      <c r="G7062" s="36"/>
      <c r="H7062" s="36"/>
      <c r="I7062" s="36"/>
    </row>
    <row r="7063" spans="5:9">
      <c r="E7063" s="35">
        <v>50698</v>
      </c>
      <c r="F7063" s="35"/>
      <c r="G7063" s="36"/>
      <c r="H7063" s="36"/>
      <c r="I7063" s="36"/>
    </row>
    <row r="7064" spans="5:9">
      <c r="E7064" s="35">
        <v>50699</v>
      </c>
      <c r="F7064" s="35"/>
      <c r="G7064" s="36"/>
      <c r="H7064" s="36"/>
      <c r="I7064" s="36"/>
    </row>
    <row r="7065" spans="5:9">
      <c r="E7065" s="35">
        <v>50700</v>
      </c>
      <c r="F7065" s="35"/>
      <c r="G7065" s="36"/>
      <c r="H7065" s="36"/>
      <c r="I7065" s="36"/>
    </row>
    <row r="7066" spans="5:9">
      <c r="E7066" s="35">
        <v>50701</v>
      </c>
      <c r="F7066" s="35"/>
      <c r="G7066" s="36"/>
      <c r="H7066" s="36"/>
      <c r="I7066" s="36"/>
    </row>
    <row r="7067" spans="5:9">
      <c r="E7067" s="35">
        <v>50702</v>
      </c>
      <c r="F7067" s="35"/>
      <c r="G7067" s="36"/>
      <c r="H7067" s="36"/>
      <c r="I7067" s="36"/>
    </row>
    <row r="7068" spans="5:9">
      <c r="E7068" s="35">
        <v>50703</v>
      </c>
      <c r="F7068" s="35"/>
      <c r="G7068" s="36"/>
      <c r="H7068" s="36"/>
      <c r="I7068" s="36"/>
    </row>
    <row r="7069" spans="5:9">
      <c r="E7069" s="35">
        <v>50704</v>
      </c>
      <c r="F7069" s="35"/>
      <c r="G7069" s="36"/>
      <c r="H7069" s="36"/>
      <c r="I7069" s="36"/>
    </row>
    <row r="7070" spans="5:9">
      <c r="E7070" s="35">
        <v>50705</v>
      </c>
      <c r="F7070" s="35"/>
      <c r="G7070" s="36"/>
      <c r="H7070" s="36"/>
      <c r="I7070" s="36"/>
    </row>
    <row r="7071" spans="5:9">
      <c r="E7071" s="35">
        <v>50706</v>
      </c>
      <c r="F7071" s="35"/>
      <c r="G7071" s="36"/>
      <c r="H7071" s="36"/>
      <c r="I7071" s="36"/>
    </row>
    <row r="7072" spans="5:9">
      <c r="E7072" s="35">
        <v>50707</v>
      </c>
      <c r="F7072" s="35"/>
      <c r="G7072" s="36"/>
      <c r="H7072" s="36"/>
      <c r="I7072" s="36"/>
    </row>
    <row r="7073" spans="5:9">
      <c r="E7073" s="35">
        <v>50708</v>
      </c>
      <c r="F7073" s="35"/>
      <c r="G7073" s="36"/>
      <c r="H7073" s="36"/>
      <c r="I7073" s="36"/>
    </row>
    <row r="7074" spans="5:9">
      <c r="E7074" s="35">
        <v>50709</v>
      </c>
      <c r="F7074" s="35"/>
      <c r="G7074" s="36"/>
      <c r="H7074" s="36"/>
      <c r="I7074" s="36"/>
    </row>
    <row r="7075" spans="5:9">
      <c r="E7075" s="35">
        <v>50710</v>
      </c>
      <c r="F7075" s="35"/>
      <c r="G7075" s="36"/>
      <c r="H7075" s="36"/>
      <c r="I7075" s="36"/>
    </row>
    <row r="7076" spans="5:9">
      <c r="E7076" s="35">
        <v>50711</v>
      </c>
      <c r="F7076" s="35"/>
      <c r="G7076" s="36"/>
      <c r="H7076" s="36"/>
      <c r="I7076" s="36"/>
    </row>
    <row r="7077" spans="5:9">
      <c r="E7077" s="35">
        <v>50712</v>
      </c>
      <c r="F7077" s="35"/>
      <c r="G7077" s="36"/>
      <c r="H7077" s="36"/>
      <c r="I7077" s="36"/>
    </row>
    <row r="7078" spans="5:9">
      <c r="E7078" s="35">
        <v>50713</v>
      </c>
      <c r="F7078" s="35"/>
      <c r="G7078" s="36"/>
      <c r="H7078" s="36"/>
      <c r="I7078" s="36"/>
    </row>
    <row r="7079" spans="5:9">
      <c r="E7079" s="35">
        <v>50714</v>
      </c>
      <c r="F7079" s="35"/>
      <c r="G7079" s="36"/>
      <c r="H7079" s="36"/>
      <c r="I7079" s="36"/>
    </row>
    <row r="7080" spans="5:9">
      <c r="E7080" s="35">
        <v>50715</v>
      </c>
      <c r="F7080" s="35"/>
      <c r="G7080" s="36"/>
      <c r="H7080" s="36"/>
      <c r="I7080" s="36"/>
    </row>
    <row r="7081" spans="5:9">
      <c r="E7081" s="35">
        <v>50716</v>
      </c>
      <c r="F7081" s="35"/>
      <c r="G7081" s="36"/>
      <c r="H7081" s="36"/>
      <c r="I7081" s="36"/>
    </row>
    <row r="7082" spans="5:9">
      <c r="E7082" s="35">
        <v>50717</v>
      </c>
      <c r="F7082" s="35"/>
      <c r="G7082" s="36"/>
      <c r="H7082" s="36"/>
      <c r="I7082" s="36"/>
    </row>
    <row r="7083" spans="5:9">
      <c r="E7083" s="35">
        <v>50718</v>
      </c>
      <c r="F7083" s="35"/>
      <c r="G7083" s="36"/>
      <c r="H7083" s="36"/>
      <c r="I7083" s="36"/>
    </row>
    <row r="7084" spans="5:9">
      <c r="E7084" s="35">
        <v>50719</v>
      </c>
      <c r="F7084" s="35"/>
      <c r="G7084" s="36"/>
      <c r="H7084" s="36"/>
      <c r="I7084" s="36"/>
    </row>
    <row r="7085" spans="5:9">
      <c r="E7085" s="35">
        <v>50720</v>
      </c>
      <c r="F7085" s="35"/>
      <c r="G7085" s="36"/>
      <c r="H7085" s="36"/>
      <c r="I7085" s="36"/>
    </row>
    <row r="7086" spans="5:9">
      <c r="E7086" s="35">
        <v>50721</v>
      </c>
      <c r="F7086" s="35"/>
      <c r="G7086" s="36"/>
      <c r="H7086" s="36"/>
      <c r="I7086" s="36"/>
    </row>
    <row r="7087" spans="5:9">
      <c r="E7087" s="35">
        <v>50722</v>
      </c>
      <c r="F7087" s="35"/>
      <c r="G7087" s="36"/>
      <c r="H7087" s="36"/>
      <c r="I7087" s="36"/>
    </row>
    <row r="7088" spans="5:9">
      <c r="E7088" s="35">
        <v>50723</v>
      </c>
      <c r="F7088" s="35"/>
      <c r="G7088" s="36"/>
      <c r="H7088" s="36"/>
      <c r="I7088" s="36"/>
    </row>
    <row r="7089" spans="5:9">
      <c r="E7089" s="35">
        <v>50724</v>
      </c>
      <c r="F7089" s="35"/>
      <c r="G7089" s="36"/>
      <c r="H7089" s="36"/>
      <c r="I7089" s="36"/>
    </row>
    <row r="7090" spans="5:9">
      <c r="E7090" s="35">
        <v>50725</v>
      </c>
      <c r="F7090" s="35"/>
      <c r="G7090" s="36"/>
      <c r="H7090" s="36"/>
      <c r="I7090" s="36"/>
    </row>
    <row r="7091" spans="5:9">
      <c r="E7091" s="35">
        <v>50726</v>
      </c>
      <c r="F7091" s="35"/>
      <c r="G7091" s="36"/>
      <c r="H7091" s="36"/>
      <c r="I7091" s="36"/>
    </row>
    <row r="7092" spans="5:9">
      <c r="E7092" s="35">
        <v>50727</v>
      </c>
      <c r="F7092" s="35"/>
      <c r="G7092" s="36"/>
      <c r="H7092" s="36"/>
      <c r="I7092" s="36"/>
    </row>
    <row r="7093" spans="5:9">
      <c r="E7093" s="35">
        <v>50728</v>
      </c>
      <c r="F7093" s="35"/>
      <c r="G7093" s="36"/>
      <c r="H7093" s="36"/>
      <c r="I7093" s="36"/>
    </row>
    <row r="7094" spans="5:9">
      <c r="E7094" s="35">
        <v>50729</v>
      </c>
      <c r="F7094" s="35"/>
      <c r="G7094" s="36"/>
      <c r="H7094" s="36"/>
      <c r="I7094" s="36"/>
    </row>
    <row r="7095" spans="5:9">
      <c r="E7095" s="35">
        <v>50730</v>
      </c>
      <c r="F7095" s="35"/>
      <c r="G7095" s="36"/>
      <c r="H7095" s="36"/>
      <c r="I7095" s="36"/>
    </row>
    <row r="7096" spans="5:9">
      <c r="E7096" s="35">
        <v>50731</v>
      </c>
      <c r="F7096" s="35"/>
      <c r="G7096" s="36"/>
      <c r="H7096" s="36"/>
      <c r="I7096" s="36"/>
    </row>
    <row r="7097" spans="5:9">
      <c r="E7097" s="35">
        <v>50732</v>
      </c>
      <c r="F7097" s="35"/>
      <c r="G7097" s="36"/>
      <c r="H7097" s="36"/>
      <c r="I7097" s="36"/>
    </row>
    <row r="7098" spans="5:9">
      <c r="E7098" s="35">
        <v>50733</v>
      </c>
      <c r="F7098" s="35"/>
      <c r="G7098" s="36"/>
      <c r="H7098" s="36"/>
      <c r="I7098" s="36"/>
    </row>
    <row r="7099" spans="5:9">
      <c r="E7099" s="35">
        <v>50734</v>
      </c>
      <c r="F7099" s="35"/>
      <c r="G7099" s="36"/>
      <c r="H7099" s="36"/>
      <c r="I7099" s="36"/>
    </row>
    <row r="7100" spans="5:9">
      <c r="E7100" s="35">
        <v>50735</v>
      </c>
      <c r="F7100" s="35"/>
      <c r="G7100" s="36"/>
      <c r="H7100" s="36"/>
      <c r="I7100" s="36"/>
    </row>
    <row r="7101" spans="5:9">
      <c r="E7101" s="35">
        <v>50736</v>
      </c>
      <c r="F7101" s="35"/>
      <c r="G7101" s="36"/>
      <c r="H7101" s="36"/>
      <c r="I7101" s="36"/>
    </row>
    <row r="7102" spans="5:9">
      <c r="E7102" s="35">
        <v>50737</v>
      </c>
      <c r="F7102" s="35"/>
      <c r="G7102" s="36"/>
      <c r="H7102" s="36"/>
      <c r="I7102" s="36"/>
    </row>
    <row r="7103" spans="5:9">
      <c r="E7103" s="35">
        <v>50738</v>
      </c>
      <c r="F7103" s="35"/>
      <c r="G7103" s="36"/>
      <c r="H7103" s="36"/>
      <c r="I7103" s="36"/>
    </row>
    <row r="7104" spans="5:9">
      <c r="E7104" s="35">
        <v>50739</v>
      </c>
      <c r="F7104" s="35"/>
      <c r="G7104" s="36"/>
      <c r="H7104" s="36"/>
      <c r="I7104" s="36"/>
    </row>
    <row r="7105" spans="5:9">
      <c r="E7105" s="35">
        <v>50740</v>
      </c>
      <c r="F7105" s="35"/>
      <c r="G7105" s="36"/>
      <c r="H7105" s="36"/>
      <c r="I7105" s="36"/>
    </row>
    <row r="7106" spans="5:9">
      <c r="E7106" s="35">
        <v>50741</v>
      </c>
      <c r="F7106" s="35"/>
      <c r="G7106" s="36"/>
      <c r="H7106" s="36"/>
      <c r="I7106" s="36"/>
    </row>
    <row r="7107" spans="5:9">
      <c r="E7107" s="35">
        <v>50742</v>
      </c>
      <c r="F7107" s="35"/>
      <c r="G7107" s="36"/>
      <c r="H7107" s="36"/>
      <c r="I7107" s="36"/>
    </row>
    <row r="7108" spans="5:9">
      <c r="E7108" s="35">
        <v>50743</v>
      </c>
      <c r="F7108" s="35"/>
      <c r="G7108" s="36"/>
      <c r="H7108" s="36"/>
      <c r="I7108" s="36"/>
    </row>
    <row r="7109" spans="5:9">
      <c r="E7109" s="35">
        <v>50744</v>
      </c>
      <c r="F7109" s="35"/>
      <c r="G7109" s="36"/>
      <c r="H7109" s="36"/>
      <c r="I7109" s="36"/>
    </row>
    <row r="7110" spans="5:9">
      <c r="E7110" s="35">
        <v>50745</v>
      </c>
      <c r="F7110" s="35"/>
      <c r="G7110" s="36"/>
      <c r="H7110" s="36"/>
      <c r="I7110" s="36"/>
    </row>
    <row r="7111" spans="5:9">
      <c r="E7111" s="35">
        <v>50746</v>
      </c>
      <c r="F7111" s="35"/>
      <c r="G7111" s="36"/>
      <c r="H7111" s="36"/>
      <c r="I7111" s="36"/>
    </row>
    <row r="7112" spans="5:9">
      <c r="E7112" s="35">
        <v>50747</v>
      </c>
      <c r="F7112" s="35"/>
      <c r="G7112" s="36"/>
      <c r="H7112" s="36"/>
      <c r="I7112" s="36"/>
    </row>
    <row r="7113" spans="5:9">
      <c r="E7113" s="35">
        <v>50748</v>
      </c>
      <c r="F7113" s="35"/>
      <c r="G7113" s="36"/>
      <c r="H7113" s="36"/>
      <c r="I7113" s="36"/>
    </row>
    <row r="7114" spans="5:9">
      <c r="E7114" s="35">
        <v>50749</v>
      </c>
      <c r="F7114" s="35"/>
      <c r="G7114" s="36"/>
      <c r="H7114" s="36"/>
      <c r="I7114" s="36"/>
    </row>
    <row r="7115" spans="5:9">
      <c r="E7115" s="35">
        <v>50750</v>
      </c>
      <c r="F7115" s="35"/>
      <c r="G7115" s="36"/>
      <c r="H7115" s="36"/>
      <c r="I7115" s="36"/>
    </row>
    <row r="7116" spans="5:9">
      <c r="E7116" s="35">
        <v>50751</v>
      </c>
      <c r="F7116" s="35"/>
      <c r="G7116" s="36"/>
      <c r="H7116" s="36"/>
      <c r="I7116" s="36"/>
    </row>
    <row r="7117" spans="5:9">
      <c r="E7117" s="35">
        <v>50752</v>
      </c>
      <c r="F7117" s="35"/>
      <c r="G7117" s="36"/>
      <c r="H7117" s="36"/>
      <c r="I7117" s="36"/>
    </row>
    <row r="7118" spans="5:9">
      <c r="E7118" s="35">
        <v>50753</v>
      </c>
      <c r="F7118" s="35"/>
      <c r="G7118" s="36"/>
      <c r="H7118" s="36"/>
      <c r="I7118" s="36"/>
    </row>
    <row r="7119" spans="5:9">
      <c r="E7119" s="35">
        <v>50754</v>
      </c>
      <c r="F7119" s="35"/>
      <c r="G7119" s="36"/>
      <c r="H7119" s="36"/>
      <c r="I7119" s="36"/>
    </row>
    <row r="7120" spans="5:9">
      <c r="E7120" s="35">
        <v>50755</v>
      </c>
      <c r="F7120" s="35"/>
      <c r="G7120" s="36"/>
      <c r="H7120" s="36"/>
      <c r="I7120" s="36"/>
    </row>
    <row r="7121" spans="5:9">
      <c r="E7121" s="35">
        <v>50756</v>
      </c>
      <c r="F7121" s="35"/>
      <c r="G7121" s="36"/>
      <c r="H7121" s="36"/>
      <c r="I7121" s="36"/>
    </row>
    <row r="7122" spans="5:9">
      <c r="E7122" s="35">
        <v>50757</v>
      </c>
      <c r="F7122" s="35"/>
      <c r="G7122" s="36"/>
      <c r="H7122" s="36"/>
      <c r="I7122" s="36"/>
    </row>
    <row r="7123" spans="5:9">
      <c r="E7123" s="35">
        <v>50758</v>
      </c>
      <c r="F7123" s="35"/>
      <c r="G7123" s="36"/>
      <c r="H7123" s="36"/>
      <c r="I7123" s="36"/>
    </row>
    <row r="7124" spans="5:9">
      <c r="E7124" s="35">
        <v>50759</v>
      </c>
      <c r="F7124" s="35"/>
      <c r="G7124" s="36"/>
      <c r="H7124" s="36"/>
      <c r="I7124" s="36"/>
    </row>
    <row r="7125" spans="5:9">
      <c r="E7125" s="35">
        <v>50760</v>
      </c>
      <c r="F7125" s="35"/>
      <c r="G7125" s="36"/>
      <c r="H7125" s="36"/>
      <c r="I7125" s="36"/>
    </row>
    <row r="7126" spans="5:9">
      <c r="E7126" s="35">
        <v>50761</v>
      </c>
      <c r="F7126" s="35"/>
      <c r="G7126" s="36"/>
      <c r="H7126" s="36"/>
      <c r="I7126" s="36"/>
    </row>
    <row r="7127" spans="5:9">
      <c r="E7127" s="35">
        <v>50762</v>
      </c>
      <c r="F7127" s="35"/>
      <c r="G7127" s="36"/>
      <c r="H7127" s="36"/>
      <c r="I7127" s="36"/>
    </row>
    <row r="7128" spans="5:9">
      <c r="E7128" s="35">
        <v>50763</v>
      </c>
      <c r="F7128" s="35"/>
      <c r="G7128" s="36"/>
      <c r="H7128" s="36"/>
      <c r="I7128" s="36"/>
    </row>
    <row r="7129" spans="5:9">
      <c r="E7129" s="35">
        <v>50764</v>
      </c>
      <c r="F7129" s="35"/>
      <c r="G7129" s="36"/>
      <c r="H7129" s="36"/>
      <c r="I7129" s="36"/>
    </row>
    <row r="7130" spans="5:9">
      <c r="E7130" s="35">
        <v>50765</v>
      </c>
      <c r="F7130" s="35"/>
      <c r="G7130" s="36"/>
      <c r="H7130" s="36"/>
      <c r="I7130" s="36"/>
    </row>
    <row r="7131" spans="5:9">
      <c r="E7131" s="35">
        <v>50766</v>
      </c>
      <c r="F7131" s="35"/>
      <c r="G7131" s="36"/>
      <c r="H7131" s="36"/>
      <c r="I7131" s="36"/>
    </row>
    <row r="7132" spans="5:9">
      <c r="E7132" s="35">
        <v>50767</v>
      </c>
      <c r="F7132" s="35"/>
      <c r="G7132" s="36"/>
      <c r="H7132" s="36"/>
      <c r="I7132" s="36"/>
    </row>
    <row r="7133" spans="5:9">
      <c r="E7133" s="35">
        <v>50768</v>
      </c>
      <c r="F7133" s="35"/>
      <c r="G7133" s="36"/>
      <c r="H7133" s="36"/>
      <c r="I7133" s="36"/>
    </row>
    <row r="7134" spans="5:9">
      <c r="E7134" s="35">
        <v>50769</v>
      </c>
      <c r="F7134" s="35"/>
      <c r="G7134" s="36"/>
      <c r="H7134" s="36"/>
      <c r="I7134" s="36"/>
    </row>
    <row r="7135" spans="5:9">
      <c r="E7135" s="35">
        <v>50770</v>
      </c>
      <c r="F7135" s="35"/>
      <c r="G7135" s="36"/>
      <c r="H7135" s="36"/>
      <c r="I7135" s="36"/>
    </row>
    <row r="7136" spans="5:9">
      <c r="E7136" s="35">
        <v>50771</v>
      </c>
      <c r="F7136" s="35"/>
      <c r="G7136" s="36"/>
      <c r="H7136" s="36"/>
      <c r="I7136" s="36"/>
    </row>
    <row r="7137" spans="5:9">
      <c r="E7137" s="35">
        <v>50772</v>
      </c>
      <c r="F7137" s="35"/>
      <c r="G7137" s="36"/>
      <c r="H7137" s="36"/>
      <c r="I7137" s="36"/>
    </row>
    <row r="7138" spans="5:9">
      <c r="E7138" s="35">
        <v>50773</v>
      </c>
      <c r="F7138" s="35"/>
      <c r="G7138" s="36"/>
      <c r="H7138" s="36"/>
      <c r="I7138" s="36"/>
    </row>
    <row r="7139" spans="5:9">
      <c r="E7139" s="35">
        <v>50774</v>
      </c>
      <c r="F7139" s="35"/>
      <c r="G7139" s="36"/>
      <c r="H7139" s="36"/>
      <c r="I7139" s="36"/>
    </row>
    <row r="7140" spans="5:9">
      <c r="E7140" s="35">
        <v>50775</v>
      </c>
      <c r="F7140" s="35"/>
      <c r="G7140" s="36"/>
      <c r="H7140" s="36"/>
      <c r="I7140" s="36"/>
    </row>
    <row r="7141" spans="5:9">
      <c r="E7141" s="35">
        <v>50776</v>
      </c>
      <c r="F7141" s="35"/>
      <c r="G7141" s="36"/>
      <c r="H7141" s="36"/>
      <c r="I7141" s="36"/>
    </row>
    <row r="7142" spans="5:9">
      <c r="E7142" s="35">
        <v>50777</v>
      </c>
      <c r="F7142" s="35"/>
      <c r="G7142" s="36"/>
      <c r="H7142" s="36"/>
      <c r="I7142" s="36"/>
    </row>
    <row r="7143" spans="5:9">
      <c r="E7143" s="35">
        <v>50778</v>
      </c>
      <c r="F7143" s="35"/>
      <c r="G7143" s="36"/>
      <c r="H7143" s="36"/>
      <c r="I7143" s="36"/>
    </row>
    <row r="7144" spans="5:9">
      <c r="E7144" s="35">
        <v>50779</v>
      </c>
      <c r="F7144" s="35"/>
      <c r="G7144" s="36"/>
      <c r="H7144" s="36"/>
      <c r="I7144" s="36"/>
    </row>
    <row r="7145" spans="5:9">
      <c r="E7145" s="35">
        <v>50780</v>
      </c>
      <c r="F7145" s="35"/>
      <c r="G7145" s="36"/>
      <c r="H7145" s="36"/>
      <c r="I7145" s="36"/>
    </row>
    <row r="7146" spans="5:9">
      <c r="E7146" s="35">
        <v>50781</v>
      </c>
      <c r="F7146" s="35"/>
      <c r="G7146" s="36"/>
      <c r="H7146" s="36"/>
      <c r="I7146" s="36"/>
    </row>
    <row r="7147" spans="5:9">
      <c r="E7147" s="35">
        <v>50782</v>
      </c>
      <c r="F7147" s="35"/>
      <c r="G7147" s="36"/>
      <c r="H7147" s="36"/>
      <c r="I7147" s="36"/>
    </row>
    <row r="7148" spans="5:9">
      <c r="E7148" s="35">
        <v>50783</v>
      </c>
      <c r="F7148" s="35"/>
      <c r="G7148" s="36"/>
      <c r="H7148" s="36"/>
      <c r="I7148" s="36"/>
    </row>
    <row r="7149" spans="5:9">
      <c r="E7149" s="35">
        <v>50784</v>
      </c>
      <c r="F7149" s="35"/>
      <c r="G7149" s="36"/>
      <c r="H7149" s="36"/>
      <c r="I7149" s="36"/>
    </row>
    <row r="7150" spans="5:9">
      <c r="E7150" s="35">
        <v>50785</v>
      </c>
      <c r="F7150" s="35"/>
      <c r="G7150" s="36"/>
      <c r="H7150" s="36"/>
      <c r="I7150" s="36"/>
    </row>
    <row r="7151" spans="5:9">
      <c r="E7151" s="35">
        <v>50786</v>
      </c>
      <c r="F7151" s="35"/>
      <c r="G7151" s="36"/>
      <c r="H7151" s="36"/>
      <c r="I7151" s="36"/>
    </row>
    <row r="7152" spans="5:9">
      <c r="E7152" s="35">
        <v>50787</v>
      </c>
      <c r="F7152" s="35"/>
      <c r="G7152" s="36"/>
      <c r="H7152" s="36"/>
      <c r="I7152" s="36"/>
    </row>
    <row r="7153" spans="5:9">
      <c r="E7153" s="35">
        <v>50788</v>
      </c>
      <c r="F7153" s="35"/>
      <c r="G7153" s="36"/>
      <c r="H7153" s="36"/>
      <c r="I7153" s="36"/>
    </row>
    <row r="7154" spans="5:9">
      <c r="E7154" s="35">
        <v>50789</v>
      </c>
      <c r="F7154" s="35"/>
      <c r="G7154" s="36"/>
      <c r="H7154" s="36"/>
      <c r="I7154" s="36"/>
    </row>
    <row r="7155" spans="5:9">
      <c r="E7155" s="35">
        <v>50790</v>
      </c>
      <c r="F7155" s="35"/>
      <c r="G7155" s="36"/>
      <c r="H7155" s="36"/>
      <c r="I7155" s="36"/>
    </row>
    <row r="7156" spans="5:9">
      <c r="E7156" s="35">
        <v>50791</v>
      </c>
      <c r="F7156" s="35"/>
      <c r="G7156" s="36"/>
      <c r="H7156" s="36"/>
      <c r="I7156" s="36"/>
    </row>
    <row r="7157" spans="5:9">
      <c r="E7157" s="35">
        <v>50792</v>
      </c>
      <c r="F7157" s="35"/>
      <c r="G7157" s="36"/>
      <c r="H7157" s="36"/>
      <c r="I7157" s="36"/>
    </row>
    <row r="7158" spans="5:9">
      <c r="E7158" s="35">
        <v>50793</v>
      </c>
      <c r="F7158" s="35"/>
      <c r="G7158" s="36"/>
      <c r="H7158" s="36"/>
      <c r="I7158" s="36"/>
    </row>
    <row r="7159" spans="5:9">
      <c r="E7159" s="35">
        <v>50794</v>
      </c>
      <c r="F7159" s="35"/>
      <c r="G7159" s="36"/>
      <c r="H7159" s="36"/>
      <c r="I7159" s="36"/>
    </row>
    <row r="7160" spans="5:9">
      <c r="E7160" s="35">
        <v>50795</v>
      </c>
      <c r="F7160" s="35"/>
      <c r="G7160" s="36"/>
      <c r="H7160" s="36"/>
      <c r="I7160" s="36"/>
    </row>
    <row r="7161" spans="5:9">
      <c r="E7161" s="35">
        <v>50796</v>
      </c>
      <c r="F7161" s="35"/>
      <c r="G7161" s="36"/>
      <c r="H7161" s="36"/>
      <c r="I7161" s="36"/>
    </row>
    <row r="7162" spans="5:9">
      <c r="E7162" s="35">
        <v>50797</v>
      </c>
      <c r="F7162" s="35"/>
      <c r="G7162" s="36"/>
      <c r="H7162" s="36"/>
      <c r="I7162" s="36"/>
    </row>
    <row r="7163" spans="5:9">
      <c r="E7163" s="35">
        <v>50798</v>
      </c>
      <c r="F7163" s="35"/>
      <c r="G7163" s="36"/>
      <c r="H7163" s="36"/>
      <c r="I7163" s="36"/>
    </row>
    <row r="7164" spans="5:9">
      <c r="E7164" s="35">
        <v>50799</v>
      </c>
      <c r="F7164" s="35"/>
      <c r="G7164" s="36"/>
      <c r="H7164" s="36"/>
      <c r="I7164" s="36"/>
    </row>
    <row r="7165" spans="5:9">
      <c r="E7165" s="35">
        <v>50800</v>
      </c>
      <c r="F7165" s="35"/>
      <c r="G7165" s="36"/>
      <c r="H7165" s="36"/>
      <c r="I7165" s="36"/>
    </row>
    <row r="7166" spans="5:9">
      <c r="E7166" s="35">
        <v>50801</v>
      </c>
      <c r="F7166" s="35"/>
      <c r="G7166" s="36"/>
      <c r="H7166" s="36"/>
      <c r="I7166" s="36"/>
    </row>
    <row r="7167" spans="5:9">
      <c r="E7167" s="35">
        <v>50802</v>
      </c>
      <c r="F7167" s="35"/>
      <c r="G7167" s="36"/>
      <c r="H7167" s="36"/>
      <c r="I7167" s="36"/>
    </row>
    <row r="7168" spans="5:9">
      <c r="E7168" s="35">
        <v>50803</v>
      </c>
      <c r="F7168" s="35"/>
      <c r="G7168" s="36"/>
      <c r="H7168" s="36"/>
      <c r="I7168" s="36"/>
    </row>
    <row r="7169" spans="5:9">
      <c r="E7169" s="35">
        <v>50804</v>
      </c>
      <c r="F7169" s="35"/>
      <c r="G7169" s="36"/>
      <c r="H7169" s="36"/>
      <c r="I7169" s="36"/>
    </row>
    <row r="7170" spans="5:9">
      <c r="E7170" s="35">
        <v>50805</v>
      </c>
      <c r="F7170" s="35"/>
      <c r="G7170" s="36"/>
      <c r="H7170" s="36"/>
      <c r="I7170" s="36"/>
    </row>
    <row r="7171" spans="5:9">
      <c r="E7171" s="35">
        <v>50806</v>
      </c>
      <c r="F7171" s="35"/>
      <c r="G7171" s="36"/>
      <c r="H7171" s="36"/>
      <c r="I7171" s="36"/>
    </row>
    <row r="7172" spans="5:9">
      <c r="E7172" s="35">
        <v>50807</v>
      </c>
      <c r="F7172" s="35"/>
      <c r="G7172" s="36"/>
      <c r="H7172" s="36"/>
      <c r="I7172" s="36"/>
    </row>
    <row r="7173" spans="5:9">
      <c r="E7173" s="35">
        <v>50808</v>
      </c>
      <c r="F7173" s="35"/>
      <c r="G7173" s="36"/>
      <c r="H7173" s="36"/>
      <c r="I7173" s="36"/>
    </row>
    <row r="7174" spans="5:9">
      <c r="E7174" s="35">
        <v>50809</v>
      </c>
      <c r="F7174" s="35"/>
      <c r="G7174" s="36"/>
      <c r="H7174" s="36"/>
      <c r="I7174" s="36"/>
    </row>
    <row r="7175" spans="5:9">
      <c r="E7175" s="35">
        <v>50810</v>
      </c>
      <c r="F7175" s="35"/>
      <c r="G7175" s="36"/>
      <c r="H7175" s="36"/>
      <c r="I7175" s="36"/>
    </row>
    <row r="7176" spans="5:9">
      <c r="E7176" s="35">
        <v>50811</v>
      </c>
      <c r="F7176" s="35"/>
      <c r="G7176" s="36"/>
      <c r="H7176" s="36"/>
      <c r="I7176" s="36"/>
    </row>
    <row r="7177" spans="5:9">
      <c r="E7177" s="35">
        <v>50812</v>
      </c>
      <c r="F7177" s="35"/>
      <c r="G7177" s="36"/>
      <c r="H7177" s="36"/>
      <c r="I7177" s="36"/>
    </row>
    <row r="7178" spans="5:9">
      <c r="E7178" s="35">
        <v>50813</v>
      </c>
      <c r="F7178" s="35"/>
      <c r="G7178" s="36"/>
      <c r="H7178" s="36"/>
      <c r="I7178" s="36"/>
    </row>
    <row r="7179" spans="5:9">
      <c r="E7179" s="35">
        <v>50814</v>
      </c>
      <c r="F7179" s="35"/>
      <c r="G7179" s="36"/>
      <c r="H7179" s="36"/>
      <c r="I7179" s="36"/>
    </row>
    <row r="7180" spans="5:9">
      <c r="E7180" s="35">
        <v>50815</v>
      </c>
      <c r="F7180" s="35"/>
      <c r="G7180" s="36"/>
      <c r="H7180" s="36"/>
      <c r="I7180" s="36"/>
    </row>
    <row r="7181" spans="5:9">
      <c r="E7181" s="35">
        <v>50816</v>
      </c>
      <c r="F7181" s="35"/>
      <c r="G7181" s="36"/>
      <c r="H7181" s="36"/>
      <c r="I7181" s="36"/>
    </row>
    <row r="7182" spans="5:9">
      <c r="E7182" s="35">
        <v>50817</v>
      </c>
      <c r="F7182" s="35"/>
      <c r="G7182" s="36"/>
      <c r="H7182" s="36"/>
      <c r="I7182" s="36"/>
    </row>
    <row r="7183" spans="5:9">
      <c r="E7183" s="35">
        <v>50818</v>
      </c>
      <c r="F7183" s="35"/>
      <c r="G7183" s="36"/>
      <c r="H7183" s="36"/>
      <c r="I7183" s="36"/>
    </row>
    <row r="7184" spans="5:9">
      <c r="E7184" s="35">
        <v>50819</v>
      </c>
      <c r="F7184" s="35"/>
      <c r="G7184" s="36"/>
      <c r="H7184" s="36"/>
      <c r="I7184" s="36"/>
    </row>
    <row r="7185" spans="5:9">
      <c r="E7185" s="35">
        <v>50820</v>
      </c>
      <c r="F7185" s="35"/>
      <c r="G7185" s="36"/>
      <c r="H7185" s="36"/>
      <c r="I7185" s="36"/>
    </row>
    <row r="7186" spans="5:9">
      <c r="E7186" s="35">
        <v>50821</v>
      </c>
      <c r="F7186" s="35"/>
      <c r="G7186" s="36"/>
      <c r="H7186" s="36"/>
      <c r="I7186" s="36"/>
    </row>
    <row r="7187" spans="5:9">
      <c r="E7187" s="35">
        <v>50822</v>
      </c>
      <c r="F7187" s="35"/>
      <c r="G7187" s="36"/>
      <c r="H7187" s="36"/>
      <c r="I7187" s="36"/>
    </row>
    <row r="7188" spans="5:9">
      <c r="E7188" s="35">
        <v>50823</v>
      </c>
      <c r="F7188" s="35"/>
      <c r="G7188" s="36"/>
      <c r="H7188" s="36"/>
      <c r="I7188" s="36"/>
    </row>
    <row r="7189" spans="5:9">
      <c r="E7189" s="35">
        <v>50824</v>
      </c>
      <c r="F7189" s="35"/>
      <c r="G7189" s="36"/>
      <c r="H7189" s="36"/>
      <c r="I7189" s="36"/>
    </row>
    <row r="7190" spans="5:9">
      <c r="E7190" s="35">
        <v>50825</v>
      </c>
      <c r="F7190" s="35"/>
      <c r="G7190" s="36"/>
      <c r="H7190" s="36"/>
      <c r="I7190" s="36"/>
    </row>
    <row r="7191" spans="5:9">
      <c r="E7191" s="35">
        <v>50826</v>
      </c>
      <c r="F7191" s="35"/>
      <c r="G7191" s="36"/>
      <c r="H7191" s="36"/>
      <c r="I7191" s="36"/>
    </row>
    <row r="7192" spans="5:9">
      <c r="E7192" s="35">
        <v>50827</v>
      </c>
      <c r="F7192" s="35"/>
      <c r="G7192" s="36"/>
      <c r="H7192" s="36"/>
      <c r="I7192" s="36"/>
    </row>
    <row r="7193" spans="5:9">
      <c r="E7193" s="35">
        <v>50828</v>
      </c>
      <c r="F7193" s="35"/>
      <c r="G7193" s="36"/>
      <c r="H7193" s="36"/>
      <c r="I7193" s="36"/>
    </row>
    <row r="7194" spans="5:9">
      <c r="E7194" s="35">
        <v>50829</v>
      </c>
      <c r="F7194" s="35"/>
      <c r="G7194" s="36"/>
      <c r="H7194" s="36"/>
      <c r="I7194" s="36"/>
    </row>
    <row r="7195" spans="5:9">
      <c r="E7195" s="35">
        <v>50830</v>
      </c>
      <c r="F7195" s="35"/>
      <c r="G7195" s="36"/>
      <c r="H7195" s="36"/>
      <c r="I7195" s="36"/>
    </row>
    <row r="7196" spans="5:9">
      <c r="E7196" s="35">
        <v>50831</v>
      </c>
      <c r="F7196" s="35"/>
      <c r="G7196" s="36"/>
      <c r="H7196" s="36"/>
      <c r="I7196" s="36"/>
    </row>
    <row r="7197" spans="5:9">
      <c r="E7197" s="35">
        <v>50832</v>
      </c>
      <c r="F7197" s="35"/>
      <c r="G7197" s="36"/>
      <c r="H7197" s="36"/>
      <c r="I7197" s="36"/>
    </row>
    <row r="7198" spans="5:9">
      <c r="E7198" s="35">
        <v>50833</v>
      </c>
      <c r="F7198" s="35"/>
      <c r="G7198" s="36"/>
      <c r="H7198" s="36"/>
      <c r="I7198" s="36"/>
    </row>
    <row r="7199" spans="5:9">
      <c r="E7199" s="35">
        <v>50834</v>
      </c>
      <c r="F7199" s="35"/>
      <c r="G7199" s="36"/>
      <c r="H7199" s="36"/>
      <c r="I7199" s="36"/>
    </row>
    <row r="7200" spans="5:9">
      <c r="E7200" s="35">
        <v>50835</v>
      </c>
      <c r="F7200" s="35"/>
      <c r="G7200" s="36"/>
      <c r="H7200" s="36"/>
      <c r="I7200" s="36"/>
    </row>
    <row r="7201" spans="5:9">
      <c r="E7201" s="35">
        <v>50836</v>
      </c>
      <c r="F7201" s="35"/>
      <c r="G7201" s="36"/>
      <c r="H7201" s="36"/>
      <c r="I7201" s="36"/>
    </row>
    <row r="7202" spans="5:9">
      <c r="E7202" s="35">
        <v>50837</v>
      </c>
      <c r="F7202" s="35"/>
      <c r="G7202" s="36"/>
      <c r="H7202" s="36"/>
      <c r="I7202" s="36"/>
    </row>
    <row r="7203" spans="5:9">
      <c r="E7203" s="35">
        <v>50838</v>
      </c>
      <c r="F7203" s="35"/>
      <c r="G7203" s="36"/>
      <c r="H7203" s="36"/>
      <c r="I7203" s="36"/>
    </row>
    <row r="7204" spans="5:9">
      <c r="E7204" s="35">
        <v>50839</v>
      </c>
      <c r="F7204" s="35"/>
      <c r="G7204" s="36"/>
      <c r="H7204" s="36"/>
      <c r="I7204" s="36"/>
    </row>
    <row r="7205" spans="5:9">
      <c r="E7205" s="35">
        <v>50840</v>
      </c>
      <c r="F7205" s="35"/>
      <c r="G7205" s="36"/>
      <c r="H7205" s="36"/>
      <c r="I7205" s="36"/>
    </row>
    <row r="7206" spans="5:9">
      <c r="E7206" s="35">
        <v>50841</v>
      </c>
      <c r="F7206" s="35"/>
      <c r="G7206" s="36"/>
      <c r="H7206" s="36"/>
      <c r="I7206" s="36"/>
    </row>
    <row r="7207" spans="5:9">
      <c r="E7207" s="35">
        <v>50842</v>
      </c>
      <c r="F7207" s="35"/>
      <c r="G7207" s="36"/>
      <c r="H7207" s="36"/>
      <c r="I7207" s="36"/>
    </row>
    <row r="7208" spans="5:9">
      <c r="E7208" s="35">
        <v>50843</v>
      </c>
      <c r="F7208" s="35"/>
      <c r="G7208" s="36"/>
      <c r="H7208" s="36"/>
      <c r="I7208" s="36"/>
    </row>
    <row r="7209" spans="5:9">
      <c r="E7209" s="35">
        <v>50844</v>
      </c>
      <c r="F7209" s="35"/>
      <c r="G7209" s="36"/>
      <c r="H7209" s="36"/>
      <c r="I7209" s="36"/>
    </row>
    <row r="7210" spans="5:9">
      <c r="E7210" s="35">
        <v>50845</v>
      </c>
      <c r="F7210" s="35"/>
      <c r="G7210" s="36"/>
      <c r="H7210" s="36"/>
      <c r="I7210" s="36"/>
    </row>
    <row r="7211" spans="5:9">
      <c r="E7211" s="35">
        <v>50846</v>
      </c>
      <c r="F7211" s="35"/>
      <c r="G7211" s="36"/>
      <c r="H7211" s="36"/>
      <c r="I7211" s="36"/>
    </row>
    <row r="7212" spans="5:9">
      <c r="E7212" s="35">
        <v>50847</v>
      </c>
      <c r="F7212" s="35"/>
      <c r="G7212" s="36"/>
      <c r="H7212" s="36"/>
      <c r="I7212" s="36"/>
    </row>
    <row r="7213" spans="5:9">
      <c r="E7213" s="35">
        <v>50848</v>
      </c>
      <c r="F7213" s="35"/>
      <c r="G7213" s="36"/>
      <c r="H7213" s="36"/>
      <c r="I7213" s="36"/>
    </row>
    <row r="7214" spans="5:9">
      <c r="E7214" s="35">
        <v>50849</v>
      </c>
      <c r="F7214" s="35"/>
      <c r="G7214" s="36"/>
      <c r="H7214" s="36"/>
      <c r="I7214" s="36"/>
    </row>
    <row r="7215" spans="5:9">
      <c r="E7215" s="35">
        <v>50850</v>
      </c>
      <c r="F7215" s="35"/>
      <c r="G7215" s="36"/>
      <c r="H7215" s="36"/>
      <c r="I7215" s="36"/>
    </row>
    <row r="7216" spans="5:9">
      <c r="E7216" s="35">
        <v>50851</v>
      </c>
      <c r="F7216" s="35"/>
      <c r="G7216" s="36"/>
      <c r="H7216" s="36"/>
      <c r="I7216" s="36"/>
    </row>
    <row r="7217" spans="5:9">
      <c r="E7217" s="35">
        <v>50852</v>
      </c>
      <c r="F7217" s="35"/>
      <c r="G7217" s="36"/>
      <c r="H7217" s="36"/>
      <c r="I7217" s="36"/>
    </row>
    <row r="7218" spans="5:9">
      <c r="E7218" s="35">
        <v>50853</v>
      </c>
      <c r="F7218" s="35"/>
      <c r="G7218" s="36"/>
      <c r="H7218" s="36"/>
      <c r="I7218" s="36"/>
    </row>
    <row r="7219" spans="5:9">
      <c r="E7219" s="35">
        <v>50854</v>
      </c>
      <c r="F7219" s="35"/>
      <c r="G7219" s="36"/>
      <c r="H7219" s="36"/>
      <c r="I7219" s="36"/>
    </row>
    <row r="7220" spans="5:9">
      <c r="E7220" s="35">
        <v>50855</v>
      </c>
      <c r="F7220" s="35"/>
      <c r="G7220" s="36"/>
      <c r="H7220" s="36"/>
      <c r="I7220" s="36"/>
    </row>
    <row r="7221" spans="5:9">
      <c r="E7221" s="35">
        <v>50856</v>
      </c>
      <c r="F7221" s="35"/>
      <c r="G7221" s="36"/>
      <c r="H7221" s="36"/>
      <c r="I7221" s="36"/>
    </row>
    <row r="7222" spans="5:9">
      <c r="E7222" s="35">
        <v>50857</v>
      </c>
      <c r="F7222" s="35"/>
      <c r="G7222" s="36"/>
      <c r="H7222" s="36"/>
      <c r="I7222" s="36"/>
    </row>
    <row r="7223" spans="5:9">
      <c r="E7223" s="35">
        <v>50858</v>
      </c>
      <c r="F7223" s="35"/>
      <c r="G7223" s="36"/>
      <c r="H7223" s="36"/>
      <c r="I7223" s="36"/>
    </row>
    <row r="7224" spans="5:9">
      <c r="E7224" s="35">
        <v>50859</v>
      </c>
      <c r="F7224" s="35"/>
      <c r="G7224" s="36"/>
      <c r="H7224" s="36"/>
      <c r="I7224" s="36"/>
    </row>
    <row r="7225" spans="5:9">
      <c r="E7225" s="35">
        <v>50860</v>
      </c>
      <c r="F7225" s="35"/>
      <c r="G7225" s="36"/>
      <c r="H7225" s="36"/>
      <c r="I7225" s="36"/>
    </row>
    <row r="7226" spans="5:9">
      <c r="E7226" s="35">
        <v>50861</v>
      </c>
      <c r="F7226" s="35"/>
      <c r="G7226" s="36"/>
      <c r="H7226" s="36"/>
      <c r="I7226" s="36"/>
    </row>
    <row r="7227" spans="5:9">
      <c r="E7227" s="35">
        <v>50862</v>
      </c>
      <c r="F7227" s="35"/>
      <c r="G7227" s="36"/>
      <c r="H7227" s="36"/>
      <c r="I7227" s="36"/>
    </row>
    <row r="7228" spans="5:9">
      <c r="E7228" s="35">
        <v>50863</v>
      </c>
      <c r="F7228" s="35"/>
      <c r="G7228" s="36"/>
      <c r="H7228" s="36"/>
      <c r="I7228" s="36"/>
    </row>
    <row r="7229" spans="5:9">
      <c r="E7229" s="35">
        <v>50864</v>
      </c>
      <c r="F7229" s="35"/>
      <c r="G7229" s="36"/>
      <c r="H7229" s="36"/>
      <c r="I7229" s="36"/>
    </row>
    <row r="7230" spans="5:9">
      <c r="E7230" s="35">
        <v>50865</v>
      </c>
      <c r="F7230" s="35"/>
      <c r="G7230" s="36"/>
      <c r="H7230" s="36"/>
      <c r="I7230" s="36"/>
    </row>
    <row r="7231" spans="5:9">
      <c r="E7231" s="35">
        <v>50866</v>
      </c>
      <c r="F7231" s="35"/>
      <c r="G7231" s="36"/>
      <c r="H7231" s="36"/>
      <c r="I7231" s="36"/>
    </row>
    <row r="7232" spans="5:9">
      <c r="E7232" s="35">
        <v>50867</v>
      </c>
      <c r="F7232" s="35"/>
      <c r="G7232" s="36"/>
      <c r="H7232" s="36"/>
      <c r="I7232" s="36"/>
    </row>
    <row r="7233" spans="5:9">
      <c r="E7233" s="35">
        <v>50868</v>
      </c>
      <c r="F7233" s="35"/>
      <c r="G7233" s="36"/>
      <c r="H7233" s="36"/>
      <c r="I7233" s="36"/>
    </row>
    <row r="7234" spans="5:9">
      <c r="E7234" s="35">
        <v>50869</v>
      </c>
      <c r="F7234" s="35"/>
      <c r="G7234" s="36"/>
      <c r="H7234" s="36"/>
      <c r="I7234" s="36"/>
    </row>
    <row r="7235" spans="5:9">
      <c r="E7235" s="35">
        <v>50870</v>
      </c>
      <c r="F7235" s="35"/>
      <c r="G7235" s="36"/>
      <c r="H7235" s="36"/>
      <c r="I7235" s="36"/>
    </row>
    <row r="7236" spans="5:9">
      <c r="E7236" s="35">
        <v>50871</v>
      </c>
      <c r="F7236" s="35"/>
      <c r="G7236" s="36"/>
      <c r="H7236" s="36"/>
      <c r="I7236" s="36"/>
    </row>
    <row r="7237" spans="5:9">
      <c r="E7237" s="35">
        <v>50872</v>
      </c>
      <c r="F7237" s="35"/>
      <c r="G7237" s="36"/>
      <c r="H7237" s="36"/>
      <c r="I7237" s="36"/>
    </row>
    <row r="7238" spans="5:9">
      <c r="E7238" s="35">
        <v>50873</v>
      </c>
      <c r="F7238" s="35"/>
      <c r="G7238" s="36"/>
      <c r="H7238" s="36"/>
      <c r="I7238" s="36"/>
    </row>
    <row r="7239" spans="5:9">
      <c r="E7239" s="35">
        <v>50874</v>
      </c>
      <c r="F7239" s="35"/>
      <c r="G7239" s="36"/>
      <c r="H7239" s="36"/>
      <c r="I7239" s="36"/>
    </row>
    <row r="7240" spans="5:9">
      <c r="E7240" s="35">
        <v>50875</v>
      </c>
      <c r="F7240" s="35"/>
      <c r="G7240" s="36"/>
      <c r="H7240" s="36"/>
      <c r="I7240" s="36"/>
    </row>
    <row r="7241" spans="5:9">
      <c r="E7241" s="35">
        <v>50876</v>
      </c>
      <c r="F7241" s="35"/>
      <c r="G7241" s="36"/>
      <c r="H7241" s="36"/>
      <c r="I7241" s="36"/>
    </row>
    <row r="7242" spans="5:9">
      <c r="E7242" s="35">
        <v>50877</v>
      </c>
      <c r="F7242" s="35"/>
      <c r="G7242" s="36"/>
      <c r="H7242" s="36"/>
      <c r="I7242" s="36"/>
    </row>
    <row r="7243" spans="5:9">
      <c r="E7243" s="35">
        <v>50878</v>
      </c>
      <c r="F7243" s="35"/>
      <c r="G7243" s="36"/>
      <c r="H7243" s="36"/>
      <c r="I7243" s="36"/>
    </row>
    <row r="7244" spans="5:9">
      <c r="E7244" s="35">
        <v>50879</v>
      </c>
      <c r="F7244" s="35"/>
      <c r="G7244" s="36"/>
      <c r="H7244" s="36"/>
      <c r="I7244" s="36"/>
    </row>
    <row r="7245" spans="5:9">
      <c r="E7245" s="35">
        <v>50880</v>
      </c>
      <c r="F7245" s="35"/>
      <c r="G7245" s="36"/>
      <c r="H7245" s="36"/>
      <c r="I7245" s="36"/>
    </row>
    <row r="7246" spans="5:9">
      <c r="E7246" s="35">
        <v>50881</v>
      </c>
      <c r="F7246" s="35"/>
      <c r="G7246" s="36"/>
      <c r="H7246" s="36"/>
      <c r="I7246" s="36"/>
    </row>
    <row r="7247" spans="5:9">
      <c r="E7247" s="35">
        <v>50882</v>
      </c>
      <c r="F7247" s="35"/>
      <c r="G7247" s="36"/>
      <c r="H7247" s="36"/>
      <c r="I7247" s="36"/>
    </row>
    <row r="7248" spans="5:9">
      <c r="E7248" s="35">
        <v>50883</v>
      </c>
      <c r="F7248" s="35"/>
      <c r="G7248" s="36"/>
      <c r="H7248" s="36"/>
      <c r="I7248" s="36"/>
    </row>
    <row r="7249" spans="5:9">
      <c r="E7249" s="35">
        <v>50884</v>
      </c>
      <c r="F7249" s="35"/>
      <c r="G7249" s="36"/>
      <c r="H7249" s="36"/>
      <c r="I7249" s="36"/>
    </row>
    <row r="7250" spans="5:9">
      <c r="E7250" s="35">
        <v>50885</v>
      </c>
      <c r="F7250" s="35"/>
      <c r="G7250" s="36"/>
      <c r="H7250" s="36"/>
      <c r="I7250" s="36"/>
    </row>
    <row r="7251" spans="5:9">
      <c r="E7251" s="35">
        <v>50886</v>
      </c>
      <c r="F7251" s="35"/>
      <c r="G7251" s="36"/>
      <c r="H7251" s="36"/>
      <c r="I7251" s="36"/>
    </row>
    <row r="7252" spans="5:9">
      <c r="E7252" s="35">
        <v>50887</v>
      </c>
      <c r="F7252" s="35"/>
      <c r="G7252" s="36"/>
      <c r="H7252" s="36"/>
      <c r="I7252" s="36"/>
    </row>
    <row r="7253" spans="5:9">
      <c r="E7253" s="35">
        <v>50888</v>
      </c>
      <c r="F7253" s="35"/>
      <c r="G7253" s="36"/>
      <c r="H7253" s="36"/>
      <c r="I7253" s="36"/>
    </row>
    <row r="7254" spans="5:9">
      <c r="E7254" s="35">
        <v>50889</v>
      </c>
      <c r="F7254" s="35"/>
      <c r="G7254" s="36"/>
      <c r="H7254" s="36"/>
      <c r="I7254" s="36"/>
    </row>
    <row r="7255" spans="5:9">
      <c r="E7255" s="35">
        <v>50890</v>
      </c>
      <c r="F7255" s="35"/>
      <c r="G7255" s="36"/>
      <c r="H7255" s="36"/>
      <c r="I7255" s="36"/>
    </row>
    <row r="7256" spans="5:9">
      <c r="E7256" s="35">
        <v>50891</v>
      </c>
      <c r="F7256" s="35"/>
      <c r="G7256" s="36"/>
      <c r="H7256" s="36"/>
      <c r="I7256" s="36"/>
    </row>
    <row r="7257" spans="5:9">
      <c r="E7257" s="35">
        <v>50892</v>
      </c>
      <c r="F7257" s="35"/>
      <c r="G7257" s="36"/>
      <c r="H7257" s="36"/>
      <c r="I7257" s="36"/>
    </row>
    <row r="7258" spans="5:9">
      <c r="E7258" s="35">
        <v>50893</v>
      </c>
      <c r="F7258" s="35"/>
      <c r="G7258" s="36"/>
      <c r="H7258" s="36"/>
      <c r="I7258" s="36"/>
    </row>
    <row r="7259" spans="5:9">
      <c r="E7259" s="35">
        <v>50894</v>
      </c>
      <c r="F7259" s="35"/>
      <c r="G7259" s="36"/>
      <c r="H7259" s="36"/>
      <c r="I7259" s="36"/>
    </row>
    <row r="7260" spans="5:9">
      <c r="E7260" s="35">
        <v>50895</v>
      </c>
      <c r="F7260" s="35"/>
      <c r="G7260" s="36"/>
      <c r="H7260" s="36"/>
      <c r="I7260" s="36"/>
    </row>
    <row r="7261" spans="5:9">
      <c r="E7261" s="35">
        <v>50896</v>
      </c>
      <c r="F7261" s="35"/>
      <c r="G7261" s="36"/>
      <c r="H7261" s="36"/>
      <c r="I7261" s="36"/>
    </row>
    <row r="7262" spans="5:9">
      <c r="E7262" s="35">
        <v>50897</v>
      </c>
      <c r="F7262" s="35"/>
      <c r="G7262" s="36"/>
      <c r="H7262" s="36"/>
      <c r="I7262" s="36"/>
    </row>
    <row r="7263" spans="5:9">
      <c r="E7263" s="35">
        <v>50898</v>
      </c>
      <c r="F7263" s="35"/>
      <c r="G7263" s="36"/>
      <c r="H7263" s="36"/>
      <c r="I7263" s="36"/>
    </row>
    <row r="7264" spans="5:9">
      <c r="E7264" s="35">
        <v>50899</v>
      </c>
      <c r="F7264" s="35"/>
      <c r="G7264" s="36"/>
      <c r="H7264" s="36"/>
      <c r="I7264" s="36"/>
    </row>
    <row r="7265" spans="5:9">
      <c r="E7265" s="35">
        <v>50900</v>
      </c>
      <c r="F7265" s="35"/>
      <c r="G7265" s="36"/>
      <c r="H7265" s="36"/>
      <c r="I7265" s="36"/>
    </row>
    <row r="7266" spans="5:9">
      <c r="E7266" s="35">
        <v>50901</v>
      </c>
      <c r="F7266" s="35"/>
      <c r="G7266" s="36"/>
      <c r="H7266" s="36"/>
      <c r="I7266" s="36"/>
    </row>
    <row r="7267" spans="5:9">
      <c r="E7267" s="35">
        <v>50902</v>
      </c>
      <c r="F7267" s="35"/>
      <c r="G7267" s="36"/>
      <c r="H7267" s="36"/>
      <c r="I7267" s="36"/>
    </row>
    <row r="7268" spans="5:9">
      <c r="E7268" s="35">
        <v>50903</v>
      </c>
      <c r="F7268" s="35"/>
      <c r="G7268" s="36"/>
      <c r="H7268" s="36"/>
      <c r="I7268" s="36"/>
    </row>
    <row r="7269" spans="5:9">
      <c r="E7269" s="35">
        <v>50904</v>
      </c>
      <c r="F7269" s="35"/>
      <c r="G7269" s="36"/>
      <c r="H7269" s="36"/>
      <c r="I7269" s="36"/>
    </row>
    <row r="7270" spans="5:9">
      <c r="E7270" s="35">
        <v>50905</v>
      </c>
      <c r="F7270" s="35"/>
      <c r="G7270" s="36"/>
      <c r="H7270" s="36"/>
      <c r="I7270" s="36"/>
    </row>
    <row r="7271" spans="5:9">
      <c r="E7271" s="35">
        <v>50906</v>
      </c>
      <c r="F7271" s="35"/>
      <c r="G7271" s="36"/>
      <c r="H7271" s="36"/>
      <c r="I7271" s="36"/>
    </row>
    <row r="7272" spans="5:9">
      <c r="E7272" s="35">
        <v>50907</v>
      </c>
      <c r="F7272" s="35"/>
      <c r="G7272" s="36"/>
      <c r="H7272" s="36"/>
      <c r="I7272" s="36"/>
    </row>
    <row r="7273" spans="5:9">
      <c r="E7273" s="35">
        <v>50908</v>
      </c>
      <c r="F7273" s="35"/>
      <c r="G7273" s="36"/>
      <c r="H7273" s="36"/>
      <c r="I7273" s="36"/>
    </row>
    <row r="7274" spans="5:9">
      <c r="E7274" s="35">
        <v>50909</v>
      </c>
      <c r="F7274" s="35"/>
      <c r="G7274" s="36"/>
      <c r="H7274" s="36"/>
      <c r="I7274" s="36"/>
    </row>
    <row r="7275" spans="5:9">
      <c r="E7275" s="35">
        <v>50910</v>
      </c>
      <c r="F7275" s="35"/>
      <c r="G7275" s="36"/>
      <c r="H7275" s="36"/>
      <c r="I7275" s="36"/>
    </row>
    <row r="7276" spans="5:9">
      <c r="E7276" s="35">
        <v>50911</v>
      </c>
      <c r="F7276" s="35"/>
      <c r="G7276" s="36"/>
      <c r="H7276" s="36"/>
      <c r="I7276" s="36"/>
    </row>
    <row r="7277" spans="5:9">
      <c r="E7277" s="35">
        <v>50912</v>
      </c>
      <c r="F7277" s="35"/>
      <c r="G7277" s="36"/>
      <c r="H7277" s="36"/>
      <c r="I7277" s="36"/>
    </row>
    <row r="7278" spans="5:9">
      <c r="E7278" s="35">
        <v>50913</v>
      </c>
      <c r="F7278" s="35"/>
      <c r="G7278" s="36"/>
      <c r="H7278" s="36"/>
      <c r="I7278" s="36"/>
    </row>
    <row r="7279" spans="5:9">
      <c r="E7279" s="35">
        <v>50914</v>
      </c>
      <c r="F7279" s="35"/>
      <c r="G7279" s="36"/>
      <c r="H7279" s="36"/>
      <c r="I7279" s="36"/>
    </row>
    <row r="7280" spans="5:9">
      <c r="E7280" s="35">
        <v>50915</v>
      </c>
      <c r="F7280" s="35"/>
      <c r="G7280" s="36"/>
      <c r="H7280" s="36"/>
      <c r="I7280" s="36"/>
    </row>
    <row r="7281" spans="5:9">
      <c r="E7281" s="35">
        <v>50916</v>
      </c>
      <c r="F7281" s="35"/>
      <c r="G7281" s="36"/>
      <c r="H7281" s="36"/>
      <c r="I7281" s="36"/>
    </row>
    <row r="7282" spans="5:9">
      <c r="E7282" s="35">
        <v>50917</v>
      </c>
      <c r="F7282" s="35"/>
      <c r="G7282" s="36"/>
      <c r="H7282" s="36"/>
      <c r="I7282" s="36"/>
    </row>
    <row r="7283" spans="5:9">
      <c r="E7283" s="35">
        <v>50918</v>
      </c>
      <c r="F7283" s="35"/>
      <c r="G7283" s="36"/>
      <c r="H7283" s="36"/>
      <c r="I7283" s="36"/>
    </row>
    <row r="7284" spans="5:9">
      <c r="E7284" s="35">
        <v>50919</v>
      </c>
      <c r="F7284" s="35"/>
      <c r="G7284" s="36"/>
      <c r="H7284" s="36"/>
      <c r="I7284" s="36"/>
    </row>
    <row r="7285" spans="5:9">
      <c r="E7285" s="35">
        <v>50920</v>
      </c>
      <c r="F7285" s="35"/>
      <c r="G7285" s="36"/>
      <c r="H7285" s="36"/>
      <c r="I7285" s="36"/>
    </row>
    <row r="7286" spans="5:9">
      <c r="E7286" s="35">
        <v>50921</v>
      </c>
      <c r="F7286" s="35"/>
      <c r="G7286" s="36"/>
      <c r="H7286" s="36"/>
      <c r="I7286" s="36"/>
    </row>
    <row r="7287" spans="5:9">
      <c r="E7287" s="35">
        <v>50922</v>
      </c>
      <c r="F7287" s="35"/>
      <c r="G7287" s="36"/>
      <c r="H7287" s="36"/>
      <c r="I7287" s="36"/>
    </row>
    <row r="7288" spans="5:9">
      <c r="E7288" s="35">
        <v>50923</v>
      </c>
      <c r="F7288" s="35"/>
      <c r="G7288" s="36"/>
      <c r="H7288" s="36"/>
      <c r="I7288" s="36"/>
    </row>
    <row r="7289" spans="5:9">
      <c r="E7289" s="35">
        <v>50924</v>
      </c>
      <c r="F7289" s="35"/>
      <c r="G7289" s="36"/>
      <c r="H7289" s="36"/>
      <c r="I7289" s="36"/>
    </row>
    <row r="7290" spans="5:9">
      <c r="E7290" s="35">
        <v>50925</v>
      </c>
      <c r="F7290" s="35"/>
      <c r="G7290" s="36"/>
      <c r="H7290" s="36"/>
      <c r="I7290" s="36"/>
    </row>
    <row r="7291" spans="5:9">
      <c r="E7291" s="35">
        <v>50926</v>
      </c>
      <c r="F7291" s="35"/>
      <c r="G7291" s="36"/>
      <c r="H7291" s="36"/>
      <c r="I7291" s="36"/>
    </row>
    <row r="7292" spans="5:9">
      <c r="E7292" s="35">
        <v>50927</v>
      </c>
      <c r="F7292" s="35"/>
      <c r="G7292" s="36"/>
      <c r="H7292" s="36"/>
      <c r="I7292" s="36"/>
    </row>
    <row r="7293" spans="5:9">
      <c r="E7293" s="35">
        <v>50928</v>
      </c>
      <c r="F7293" s="35"/>
      <c r="G7293" s="36"/>
      <c r="H7293" s="36"/>
      <c r="I7293" s="36"/>
    </row>
    <row r="7294" spans="5:9">
      <c r="E7294" s="35">
        <v>50929</v>
      </c>
      <c r="F7294" s="35"/>
      <c r="G7294" s="36"/>
      <c r="H7294" s="36"/>
      <c r="I7294" s="36"/>
    </row>
    <row r="7295" spans="5:9">
      <c r="E7295" s="35">
        <v>50930</v>
      </c>
      <c r="F7295" s="35"/>
      <c r="G7295" s="36"/>
      <c r="H7295" s="36"/>
      <c r="I7295" s="36"/>
    </row>
    <row r="7296" spans="5:9">
      <c r="E7296" s="35">
        <v>50931</v>
      </c>
      <c r="F7296" s="35"/>
      <c r="G7296" s="36"/>
      <c r="H7296" s="36"/>
      <c r="I7296" s="36"/>
    </row>
    <row r="7297" spans="5:9">
      <c r="E7297" s="35">
        <v>50932</v>
      </c>
      <c r="F7297" s="35"/>
      <c r="G7297" s="36"/>
      <c r="H7297" s="36"/>
      <c r="I7297" s="36"/>
    </row>
    <row r="7298" spans="5:9">
      <c r="E7298" s="35">
        <v>50933</v>
      </c>
      <c r="F7298" s="35"/>
      <c r="G7298" s="36"/>
      <c r="H7298" s="36"/>
      <c r="I7298" s="36"/>
    </row>
    <row r="7299" spans="5:9">
      <c r="E7299" s="35">
        <v>50934</v>
      </c>
      <c r="F7299" s="35"/>
      <c r="G7299" s="36"/>
      <c r="H7299" s="36"/>
      <c r="I7299" s="36"/>
    </row>
    <row r="7300" spans="5:9">
      <c r="E7300" s="35">
        <v>50935</v>
      </c>
      <c r="F7300" s="35"/>
      <c r="G7300" s="36"/>
      <c r="H7300" s="36"/>
      <c r="I7300" s="36"/>
    </row>
    <row r="7301" spans="5:9">
      <c r="E7301" s="35">
        <v>50936</v>
      </c>
      <c r="F7301" s="35"/>
      <c r="G7301" s="36"/>
      <c r="H7301" s="36"/>
      <c r="I7301" s="36"/>
    </row>
    <row r="7302" spans="5:9">
      <c r="E7302" s="35">
        <v>50937</v>
      </c>
      <c r="F7302" s="35"/>
      <c r="G7302" s="36"/>
      <c r="H7302" s="36"/>
      <c r="I7302" s="36"/>
    </row>
    <row r="7303" spans="5:9">
      <c r="E7303" s="35">
        <v>50938</v>
      </c>
      <c r="F7303" s="35"/>
      <c r="G7303" s="36"/>
      <c r="H7303" s="36"/>
      <c r="I7303" s="36"/>
    </row>
    <row r="7304" spans="5:9">
      <c r="E7304" s="35">
        <v>50939</v>
      </c>
      <c r="F7304" s="35"/>
      <c r="G7304" s="36"/>
      <c r="H7304" s="36"/>
      <c r="I7304" s="36"/>
    </row>
    <row r="7305" spans="5:9">
      <c r="E7305" s="35">
        <v>50940</v>
      </c>
      <c r="F7305" s="35"/>
      <c r="G7305" s="36"/>
      <c r="H7305" s="36"/>
      <c r="I7305" s="36"/>
    </row>
    <row r="7306" spans="5:9">
      <c r="E7306" s="35">
        <v>50941</v>
      </c>
      <c r="F7306" s="35"/>
      <c r="G7306" s="36"/>
      <c r="H7306" s="36"/>
      <c r="I7306" s="36"/>
    </row>
    <row r="7307" spans="5:9">
      <c r="E7307" s="35">
        <v>50942</v>
      </c>
      <c r="F7307" s="35"/>
      <c r="G7307" s="36"/>
      <c r="H7307" s="36"/>
      <c r="I7307" s="36"/>
    </row>
    <row r="7308" spans="5:9">
      <c r="E7308" s="35">
        <v>50943</v>
      </c>
      <c r="F7308" s="35"/>
      <c r="G7308" s="36"/>
      <c r="H7308" s="36"/>
      <c r="I7308" s="36"/>
    </row>
    <row r="7309" spans="5:9">
      <c r="E7309" s="35">
        <v>50944</v>
      </c>
      <c r="F7309" s="35"/>
      <c r="G7309" s="36"/>
      <c r="H7309" s="36"/>
      <c r="I7309" s="36"/>
    </row>
    <row r="7310" spans="5:9">
      <c r="E7310" s="35">
        <v>50945</v>
      </c>
      <c r="F7310" s="35"/>
      <c r="G7310" s="36"/>
      <c r="H7310" s="36"/>
      <c r="I7310" s="36"/>
    </row>
    <row r="7311" spans="5:9">
      <c r="E7311" s="35">
        <v>50946</v>
      </c>
      <c r="F7311" s="35"/>
      <c r="G7311" s="36"/>
      <c r="H7311" s="36"/>
      <c r="I7311" s="36"/>
    </row>
    <row r="7312" spans="5:9">
      <c r="E7312" s="35">
        <v>50947</v>
      </c>
      <c r="F7312" s="35"/>
      <c r="G7312" s="36"/>
      <c r="H7312" s="36"/>
      <c r="I7312" s="36"/>
    </row>
    <row r="7313" spans="5:9">
      <c r="E7313" s="35">
        <v>50948</v>
      </c>
      <c r="F7313" s="35"/>
      <c r="G7313" s="36"/>
      <c r="H7313" s="36"/>
      <c r="I7313" s="36"/>
    </row>
    <row r="7314" spans="5:9">
      <c r="E7314" s="35">
        <v>50949</v>
      </c>
      <c r="F7314" s="35"/>
      <c r="G7314" s="36"/>
      <c r="H7314" s="36"/>
      <c r="I7314" s="36"/>
    </row>
    <row r="7315" spans="5:9">
      <c r="E7315" s="35">
        <v>50950</v>
      </c>
      <c r="F7315" s="35"/>
      <c r="G7315" s="36"/>
      <c r="H7315" s="36"/>
      <c r="I7315" s="36"/>
    </row>
    <row r="7316" spans="5:9">
      <c r="E7316" s="35">
        <v>50951</v>
      </c>
      <c r="F7316" s="35"/>
      <c r="G7316" s="36"/>
      <c r="H7316" s="36"/>
      <c r="I7316" s="36"/>
    </row>
    <row r="7317" spans="5:9">
      <c r="E7317" s="35">
        <v>50952</v>
      </c>
      <c r="F7317" s="35"/>
      <c r="G7317" s="36"/>
      <c r="H7317" s="36"/>
      <c r="I7317" s="36"/>
    </row>
    <row r="7318" spans="5:9">
      <c r="E7318" s="35">
        <v>50953</v>
      </c>
      <c r="F7318" s="35"/>
      <c r="G7318" s="36"/>
      <c r="H7318" s="36"/>
      <c r="I7318" s="36"/>
    </row>
    <row r="7319" spans="5:9">
      <c r="E7319" s="35">
        <v>50954</v>
      </c>
      <c r="F7319" s="35"/>
      <c r="G7319" s="36"/>
      <c r="H7319" s="36"/>
      <c r="I7319" s="36"/>
    </row>
    <row r="7320" spans="5:9">
      <c r="E7320" s="35">
        <v>50955</v>
      </c>
      <c r="F7320" s="35"/>
      <c r="G7320" s="36"/>
      <c r="H7320" s="36"/>
      <c r="I7320" s="36"/>
    </row>
    <row r="7321" spans="5:9">
      <c r="E7321" s="35">
        <v>50956</v>
      </c>
      <c r="F7321" s="35"/>
      <c r="G7321" s="36"/>
      <c r="H7321" s="36"/>
      <c r="I7321" s="36"/>
    </row>
    <row r="7322" spans="5:9">
      <c r="E7322" s="35">
        <v>50957</v>
      </c>
      <c r="F7322" s="35"/>
      <c r="G7322" s="36"/>
      <c r="H7322" s="36"/>
      <c r="I7322" s="36"/>
    </row>
    <row r="7323" spans="5:9">
      <c r="E7323" s="35">
        <v>50958</v>
      </c>
      <c r="F7323" s="35"/>
      <c r="G7323" s="36"/>
      <c r="H7323" s="36"/>
      <c r="I7323" s="36"/>
    </row>
    <row r="7324" spans="5:9">
      <c r="E7324" s="35">
        <v>50959</v>
      </c>
      <c r="F7324" s="35"/>
      <c r="G7324" s="36"/>
      <c r="H7324" s="36"/>
      <c r="I7324" s="36"/>
    </row>
    <row r="7325" spans="5:9">
      <c r="E7325" s="35">
        <v>50960</v>
      </c>
      <c r="F7325" s="35"/>
      <c r="G7325" s="36"/>
      <c r="H7325" s="36"/>
      <c r="I7325" s="36"/>
    </row>
    <row r="7326" spans="5:9">
      <c r="E7326" s="35">
        <v>50961</v>
      </c>
      <c r="F7326" s="35"/>
      <c r="G7326" s="36"/>
      <c r="H7326" s="36"/>
      <c r="I7326" s="36"/>
    </row>
    <row r="7327" spans="5:9">
      <c r="E7327" s="35">
        <v>50962</v>
      </c>
      <c r="F7327" s="35"/>
      <c r="G7327" s="36"/>
      <c r="H7327" s="36"/>
      <c r="I7327" s="36"/>
    </row>
    <row r="7328" spans="5:9">
      <c r="E7328" s="35">
        <v>50963</v>
      </c>
      <c r="F7328" s="35"/>
      <c r="G7328" s="36"/>
      <c r="H7328" s="36"/>
      <c r="I7328" s="36"/>
    </row>
    <row r="7329" spans="5:9">
      <c r="E7329" s="35">
        <v>50964</v>
      </c>
      <c r="F7329" s="35"/>
      <c r="G7329" s="36"/>
      <c r="H7329" s="36"/>
      <c r="I7329" s="36"/>
    </row>
    <row r="7330" spans="5:9">
      <c r="E7330" s="35">
        <v>50965</v>
      </c>
      <c r="F7330" s="35"/>
      <c r="G7330" s="36"/>
      <c r="H7330" s="36"/>
      <c r="I7330" s="36"/>
    </row>
    <row r="7331" spans="5:9">
      <c r="E7331" s="35">
        <v>50966</v>
      </c>
      <c r="F7331" s="35"/>
      <c r="G7331" s="36"/>
      <c r="H7331" s="36"/>
      <c r="I7331" s="36"/>
    </row>
    <row r="7332" spans="5:9">
      <c r="E7332" s="35">
        <v>50967</v>
      </c>
      <c r="F7332" s="35"/>
      <c r="G7332" s="36"/>
      <c r="H7332" s="36"/>
      <c r="I7332" s="36"/>
    </row>
    <row r="7333" spans="5:9">
      <c r="E7333" s="35">
        <v>50968</v>
      </c>
      <c r="F7333" s="35"/>
      <c r="G7333" s="36"/>
      <c r="H7333" s="36"/>
      <c r="I7333" s="36"/>
    </row>
    <row r="7334" spans="5:9">
      <c r="E7334" s="35">
        <v>50969</v>
      </c>
      <c r="F7334" s="35"/>
      <c r="G7334" s="36"/>
      <c r="H7334" s="36"/>
      <c r="I7334" s="36"/>
    </row>
    <row r="7335" spans="5:9">
      <c r="E7335" s="35">
        <v>50970</v>
      </c>
      <c r="F7335" s="35"/>
      <c r="G7335" s="36"/>
      <c r="H7335" s="36"/>
      <c r="I7335" s="36"/>
    </row>
    <row r="7336" spans="5:9">
      <c r="E7336" s="35">
        <v>50971</v>
      </c>
      <c r="F7336" s="35"/>
      <c r="G7336" s="36"/>
      <c r="H7336" s="36"/>
      <c r="I7336" s="36"/>
    </row>
    <row r="7337" spans="5:9">
      <c r="E7337" s="35">
        <v>50972</v>
      </c>
      <c r="F7337" s="35"/>
      <c r="G7337" s="36"/>
      <c r="H7337" s="36"/>
      <c r="I7337" s="36"/>
    </row>
    <row r="7338" spans="5:9">
      <c r="E7338" s="35">
        <v>50973</v>
      </c>
      <c r="F7338" s="35"/>
      <c r="G7338" s="36"/>
      <c r="H7338" s="36"/>
      <c r="I7338" s="36"/>
    </row>
    <row r="7339" spans="5:9">
      <c r="E7339" s="35">
        <v>50974</v>
      </c>
      <c r="F7339" s="35"/>
      <c r="G7339" s="36"/>
      <c r="H7339" s="36"/>
      <c r="I7339" s="36"/>
    </row>
    <row r="7340" spans="5:9">
      <c r="E7340" s="35">
        <v>50975</v>
      </c>
      <c r="F7340" s="35"/>
      <c r="G7340" s="36"/>
      <c r="H7340" s="36"/>
      <c r="I7340" s="36"/>
    </row>
    <row r="7341" spans="5:9">
      <c r="E7341" s="35">
        <v>50976</v>
      </c>
      <c r="F7341" s="35"/>
      <c r="G7341" s="36"/>
      <c r="H7341" s="36"/>
      <c r="I7341" s="36"/>
    </row>
    <row r="7342" spans="5:9">
      <c r="E7342" s="35">
        <v>50977</v>
      </c>
      <c r="F7342" s="35"/>
      <c r="G7342" s="36"/>
      <c r="H7342" s="36"/>
      <c r="I7342" s="36"/>
    </row>
    <row r="7343" spans="5:9">
      <c r="E7343" s="35">
        <v>50978</v>
      </c>
      <c r="F7343" s="35"/>
      <c r="G7343" s="36"/>
      <c r="H7343" s="36"/>
      <c r="I7343" s="36"/>
    </row>
    <row r="7344" spans="5:9">
      <c r="E7344" s="35">
        <v>50979</v>
      </c>
      <c r="F7344" s="35"/>
      <c r="G7344" s="36"/>
      <c r="H7344" s="36"/>
      <c r="I7344" s="36"/>
    </row>
    <row r="7345" spans="5:9">
      <c r="E7345" s="35">
        <v>50980</v>
      </c>
      <c r="F7345" s="35"/>
      <c r="G7345" s="36"/>
      <c r="H7345" s="36"/>
      <c r="I7345" s="36"/>
    </row>
    <row r="7346" spans="5:9">
      <c r="E7346" s="35">
        <v>50981</v>
      </c>
      <c r="F7346" s="35"/>
      <c r="G7346" s="36"/>
      <c r="H7346" s="36"/>
      <c r="I7346" s="36"/>
    </row>
    <row r="7347" spans="5:9">
      <c r="E7347" s="35">
        <v>50982</v>
      </c>
      <c r="F7347" s="35"/>
      <c r="G7347" s="36"/>
      <c r="H7347" s="36"/>
      <c r="I7347" s="36"/>
    </row>
    <row r="7348" spans="5:9">
      <c r="E7348" s="35">
        <v>50983</v>
      </c>
      <c r="F7348" s="35"/>
      <c r="G7348" s="36"/>
      <c r="H7348" s="36"/>
      <c r="I7348" s="36"/>
    </row>
    <row r="7349" spans="5:9">
      <c r="E7349" s="35">
        <v>50984</v>
      </c>
      <c r="F7349" s="35"/>
      <c r="G7349" s="36"/>
      <c r="H7349" s="36"/>
      <c r="I7349" s="36"/>
    </row>
    <row r="7350" spans="5:9">
      <c r="E7350" s="35">
        <v>50985</v>
      </c>
      <c r="F7350" s="35"/>
      <c r="G7350" s="36"/>
      <c r="H7350" s="36"/>
      <c r="I7350" s="36"/>
    </row>
    <row r="7351" spans="5:9">
      <c r="E7351" s="35">
        <v>50986</v>
      </c>
      <c r="F7351" s="35"/>
      <c r="G7351" s="36"/>
      <c r="H7351" s="36"/>
      <c r="I7351" s="36"/>
    </row>
    <row r="7352" spans="5:9">
      <c r="E7352" s="35">
        <v>50987</v>
      </c>
      <c r="F7352" s="35"/>
      <c r="G7352" s="36"/>
      <c r="H7352" s="36"/>
      <c r="I7352" s="36"/>
    </row>
    <row r="7353" spans="5:9">
      <c r="E7353" s="35">
        <v>50988</v>
      </c>
      <c r="F7353" s="35"/>
      <c r="G7353" s="36"/>
      <c r="H7353" s="36"/>
      <c r="I7353" s="36"/>
    </row>
    <row r="7354" spans="5:9">
      <c r="E7354" s="35">
        <v>50989</v>
      </c>
      <c r="F7354" s="35"/>
      <c r="G7354" s="36"/>
      <c r="H7354" s="36"/>
      <c r="I7354" s="36"/>
    </row>
    <row r="7355" spans="5:9">
      <c r="E7355" s="35">
        <v>50990</v>
      </c>
      <c r="F7355" s="35"/>
      <c r="G7355" s="36"/>
      <c r="H7355" s="36"/>
      <c r="I7355" s="36"/>
    </row>
    <row r="7356" spans="5:9">
      <c r="E7356" s="35">
        <v>50991</v>
      </c>
      <c r="F7356" s="35"/>
      <c r="G7356" s="36"/>
      <c r="H7356" s="36"/>
      <c r="I7356" s="36"/>
    </row>
    <row r="7357" spans="5:9">
      <c r="E7357" s="35">
        <v>50992</v>
      </c>
      <c r="F7357" s="35"/>
      <c r="G7357" s="36"/>
      <c r="H7357" s="36"/>
      <c r="I7357" s="36"/>
    </row>
    <row r="7358" spans="5:9">
      <c r="E7358" s="35">
        <v>50993</v>
      </c>
      <c r="F7358" s="35"/>
      <c r="G7358" s="36"/>
      <c r="H7358" s="36"/>
      <c r="I7358" s="36"/>
    </row>
    <row r="7359" spans="5:9">
      <c r="E7359" s="35">
        <v>50994</v>
      </c>
      <c r="F7359" s="35"/>
      <c r="G7359" s="36"/>
      <c r="H7359" s="36"/>
      <c r="I7359" s="36"/>
    </row>
    <row r="7360" spans="5:9">
      <c r="E7360" s="35">
        <v>50995</v>
      </c>
      <c r="F7360" s="35"/>
      <c r="G7360" s="36"/>
      <c r="H7360" s="36"/>
      <c r="I7360" s="36"/>
    </row>
    <row r="7361" spans="5:9">
      <c r="E7361" s="35">
        <v>50996</v>
      </c>
      <c r="F7361" s="35"/>
      <c r="G7361" s="36"/>
      <c r="H7361" s="36"/>
      <c r="I7361" s="36"/>
    </row>
    <row r="7362" spans="5:9">
      <c r="E7362" s="35">
        <v>50997</v>
      </c>
      <c r="F7362" s="35"/>
      <c r="G7362" s="36"/>
      <c r="H7362" s="36"/>
      <c r="I7362" s="36"/>
    </row>
    <row r="7363" spans="5:9">
      <c r="E7363" s="35">
        <v>50998</v>
      </c>
      <c r="F7363" s="35"/>
      <c r="G7363" s="36"/>
      <c r="H7363" s="36"/>
      <c r="I7363" s="36"/>
    </row>
    <row r="7364" spans="5:9">
      <c r="E7364" s="35">
        <v>50999</v>
      </c>
      <c r="F7364" s="35"/>
      <c r="G7364" s="36"/>
      <c r="H7364" s="36"/>
      <c r="I7364" s="36"/>
    </row>
    <row r="7365" spans="5:9">
      <c r="E7365" s="35">
        <v>51000</v>
      </c>
      <c r="F7365" s="35"/>
      <c r="G7365" s="36"/>
      <c r="H7365" s="36"/>
      <c r="I7365" s="36"/>
    </row>
    <row r="7366" spans="5:9">
      <c r="E7366" s="35">
        <v>51001</v>
      </c>
      <c r="F7366" s="35"/>
      <c r="G7366" s="36"/>
      <c r="H7366" s="36"/>
      <c r="I7366" s="36"/>
    </row>
    <row r="7367" spans="5:9">
      <c r="E7367" s="35">
        <v>51002</v>
      </c>
      <c r="F7367" s="35"/>
      <c r="G7367" s="36"/>
      <c r="H7367" s="36"/>
      <c r="I7367" s="36"/>
    </row>
    <row r="7368" spans="5:9">
      <c r="E7368" s="35">
        <v>51003</v>
      </c>
      <c r="F7368" s="35"/>
      <c r="G7368" s="36"/>
      <c r="H7368" s="36"/>
      <c r="I7368" s="36"/>
    </row>
    <row r="7369" spans="5:9">
      <c r="E7369" s="35">
        <v>51004</v>
      </c>
      <c r="F7369" s="35"/>
      <c r="G7369" s="36"/>
      <c r="H7369" s="36"/>
      <c r="I7369" s="36"/>
    </row>
    <row r="7370" spans="5:9">
      <c r="E7370" s="35">
        <v>51005</v>
      </c>
      <c r="F7370" s="35"/>
      <c r="G7370" s="36"/>
      <c r="H7370" s="36"/>
      <c r="I7370" s="36"/>
    </row>
    <row r="7371" spans="5:9">
      <c r="E7371" s="35">
        <v>51006</v>
      </c>
      <c r="F7371" s="35"/>
      <c r="G7371" s="36"/>
      <c r="H7371" s="36"/>
      <c r="I7371" s="36"/>
    </row>
    <row r="7372" spans="5:9">
      <c r="E7372" s="35">
        <v>51007</v>
      </c>
      <c r="F7372" s="35"/>
      <c r="G7372" s="36"/>
      <c r="H7372" s="36"/>
      <c r="I7372" s="36"/>
    </row>
    <row r="7373" spans="5:9">
      <c r="E7373" s="35">
        <v>51008</v>
      </c>
      <c r="F7373" s="35"/>
      <c r="G7373" s="36"/>
      <c r="H7373" s="36"/>
      <c r="I7373" s="36"/>
    </row>
    <row r="7374" spans="5:9">
      <c r="E7374" s="35">
        <v>51009</v>
      </c>
      <c r="F7374" s="35"/>
      <c r="G7374" s="36"/>
      <c r="H7374" s="36"/>
      <c r="I7374" s="36"/>
    </row>
    <row r="7375" spans="5:9">
      <c r="E7375" s="35">
        <v>51010</v>
      </c>
      <c r="F7375" s="35"/>
      <c r="G7375" s="36"/>
      <c r="H7375" s="36"/>
      <c r="I7375" s="36"/>
    </row>
    <row r="7376" spans="5:9">
      <c r="E7376" s="35">
        <v>51011</v>
      </c>
      <c r="F7376" s="35"/>
      <c r="G7376" s="36"/>
      <c r="H7376" s="36"/>
      <c r="I7376" s="36"/>
    </row>
    <row r="7377" spans="5:9">
      <c r="E7377" s="35">
        <v>51012</v>
      </c>
      <c r="F7377" s="35"/>
      <c r="G7377" s="36"/>
      <c r="H7377" s="36"/>
      <c r="I7377" s="36"/>
    </row>
    <row r="7378" spans="5:9">
      <c r="E7378" s="35">
        <v>51013</v>
      </c>
      <c r="F7378" s="35"/>
      <c r="G7378" s="36"/>
      <c r="H7378" s="36"/>
      <c r="I7378" s="36"/>
    </row>
    <row r="7379" spans="5:9">
      <c r="E7379" s="35">
        <v>51014</v>
      </c>
      <c r="F7379" s="35"/>
      <c r="G7379" s="36"/>
      <c r="H7379" s="36"/>
      <c r="I7379" s="36"/>
    </row>
    <row r="7380" spans="5:9">
      <c r="E7380" s="35">
        <v>51015</v>
      </c>
      <c r="F7380" s="35"/>
      <c r="G7380" s="36"/>
      <c r="H7380" s="36"/>
      <c r="I7380" s="36"/>
    </row>
    <row r="7381" spans="5:9">
      <c r="E7381" s="35">
        <v>51016</v>
      </c>
      <c r="F7381" s="35"/>
      <c r="G7381" s="36"/>
      <c r="H7381" s="36"/>
      <c r="I7381" s="36"/>
    </row>
    <row r="7382" spans="5:9">
      <c r="E7382" s="35">
        <v>51017</v>
      </c>
      <c r="F7382" s="35"/>
      <c r="G7382" s="36"/>
      <c r="H7382" s="36"/>
      <c r="I7382" s="36"/>
    </row>
    <row r="7383" spans="5:9">
      <c r="E7383" s="35">
        <v>51018</v>
      </c>
      <c r="F7383" s="35"/>
      <c r="G7383" s="36"/>
      <c r="H7383" s="36"/>
      <c r="I7383" s="36"/>
    </row>
    <row r="7384" spans="5:9">
      <c r="E7384" s="35">
        <v>51019</v>
      </c>
      <c r="F7384" s="35"/>
      <c r="G7384" s="36"/>
      <c r="H7384" s="36"/>
      <c r="I7384" s="36"/>
    </row>
    <row r="7385" spans="5:9">
      <c r="E7385" s="35">
        <v>51020</v>
      </c>
      <c r="F7385" s="35"/>
      <c r="G7385" s="36"/>
      <c r="H7385" s="36"/>
      <c r="I7385" s="36"/>
    </row>
    <row r="7386" spans="5:9">
      <c r="E7386" s="35">
        <v>51021</v>
      </c>
      <c r="F7386" s="35"/>
      <c r="G7386" s="36"/>
      <c r="H7386" s="36"/>
      <c r="I7386" s="36"/>
    </row>
    <row r="7387" spans="5:9">
      <c r="E7387" s="35">
        <v>51022</v>
      </c>
      <c r="F7387" s="35"/>
      <c r="G7387" s="36"/>
      <c r="H7387" s="36"/>
      <c r="I7387" s="36"/>
    </row>
    <row r="7388" spans="5:9">
      <c r="E7388" s="35">
        <v>51023</v>
      </c>
      <c r="F7388" s="35"/>
      <c r="G7388" s="36"/>
      <c r="H7388" s="36"/>
      <c r="I7388" s="36"/>
    </row>
    <row r="7389" spans="5:9">
      <c r="E7389" s="35">
        <v>51024</v>
      </c>
      <c r="F7389" s="35"/>
      <c r="G7389" s="36"/>
      <c r="H7389" s="36"/>
      <c r="I7389" s="36"/>
    </row>
    <row r="7390" spans="5:9">
      <c r="E7390" s="35">
        <v>51025</v>
      </c>
      <c r="F7390" s="35"/>
      <c r="G7390" s="36"/>
      <c r="H7390" s="36"/>
      <c r="I7390" s="36"/>
    </row>
    <row r="7391" spans="5:9">
      <c r="E7391" s="35">
        <v>51026</v>
      </c>
      <c r="F7391" s="35"/>
      <c r="G7391" s="36"/>
      <c r="H7391" s="36"/>
      <c r="I7391" s="36"/>
    </row>
    <row r="7392" spans="5:9">
      <c r="E7392" s="35">
        <v>51027</v>
      </c>
      <c r="F7392" s="35"/>
      <c r="G7392" s="36"/>
      <c r="H7392" s="36"/>
      <c r="I7392" s="36"/>
    </row>
    <row r="7393" spans="5:9">
      <c r="E7393" s="35">
        <v>51028</v>
      </c>
      <c r="F7393" s="35"/>
      <c r="G7393" s="36"/>
      <c r="H7393" s="36"/>
      <c r="I7393" s="36"/>
    </row>
    <row r="7394" spans="5:9">
      <c r="E7394" s="35">
        <v>51029</v>
      </c>
      <c r="F7394" s="35"/>
      <c r="G7394" s="36"/>
      <c r="H7394" s="36"/>
      <c r="I7394" s="36"/>
    </row>
    <row r="7395" spans="5:9">
      <c r="E7395" s="35">
        <v>51030</v>
      </c>
      <c r="F7395" s="35"/>
      <c r="G7395" s="36"/>
      <c r="H7395" s="36"/>
      <c r="I7395" s="36"/>
    </row>
    <row r="7396" spans="5:9">
      <c r="E7396" s="35">
        <v>51031</v>
      </c>
      <c r="F7396" s="35"/>
      <c r="G7396" s="36"/>
      <c r="H7396" s="36"/>
      <c r="I7396" s="36"/>
    </row>
    <row r="7397" spans="5:9">
      <c r="E7397" s="35">
        <v>51032</v>
      </c>
      <c r="F7397" s="35"/>
      <c r="G7397" s="36"/>
      <c r="H7397" s="36"/>
      <c r="I7397" s="36"/>
    </row>
    <row r="7398" spans="5:9">
      <c r="E7398" s="35">
        <v>51033</v>
      </c>
      <c r="F7398" s="35"/>
      <c r="G7398" s="36"/>
      <c r="H7398" s="36"/>
      <c r="I7398" s="36"/>
    </row>
    <row r="7399" spans="5:9">
      <c r="E7399" s="35">
        <v>51034</v>
      </c>
      <c r="F7399" s="35"/>
      <c r="G7399" s="36"/>
      <c r="H7399" s="36"/>
      <c r="I7399" s="36"/>
    </row>
    <row r="7400" spans="5:9">
      <c r="E7400" s="35">
        <v>51035</v>
      </c>
      <c r="F7400" s="35"/>
      <c r="G7400" s="36"/>
      <c r="H7400" s="36"/>
      <c r="I7400" s="36"/>
    </row>
    <row r="7401" spans="5:9">
      <c r="E7401" s="35">
        <v>51036</v>
      </c>
      <c r="F7401" s="35"/>
      <c r="G7401" s="36"/>
      <c r="H7401" s="36"/>
      <c r="I7401" s="36"/>
    </row>
    <row r="7402" spans="5:9">
      <c r="E7402" s="35">
        <v>51037</v>
      </c>
      <c r="F7402" s="35"/>
      <c r="G7402" s="36"/>
      <c r="H7402" s="36"/>
      <c r="I7402" s="36"/>
    </row>
    <row r="7403" spans="5:9">
      <c r="E7403" s="35">
        <v>51038</v>
      </c>
      <c r="F7403" s="35"/>
      <c r="G7403" s="36"/>
      <c r="H7403" s="36"/>
      <c r="I7403" s="36"/>
    </row>
    <row r="7404" spans="5:9">
      <c r="E7404" s="35">
        <v>51039</v>
      </c>
      <c r="F7404" s="35"/>
      <c r="G7404" s="36"/>
      <c r="H7404" s="36"/>
      <c r="I7404" s="36"/>
    </row>
    <row r="7405" spans="5:9">
      <c r="E7405" s="35">
        <v>51040</v>
      </c>
      <c r="F7405" s="35"/>
      <c r="G7405" s="36"/>
      <c r="H7405" s="36"/>
      <c r="I7405" s="36"/>
    </row>
    <row r="7406" spans="5:9">
      <c r="E7406" s="35">
        <v>51041</v>
      </c>
      <c r="F7406" s="35"/>
      <c r="G7406" s="36"/>
      <c r="H7406" s="36"/>
      <c r="I7406" s="36"/>
    </row>
    <row r="7407" spans="5:9">
      <c r="E7407" s="35">
        <v>51042</v>
      </c>
      <c r="F7407" s="35"/>
      <c r="G7407" s="36"/>
      <c r="H7407" s="36"/>
      <c r="I7407" s="36"/>
    </row>
    <row r="7408" spans="5:9">
      <c r="E7408" s="35">
        <v>51043</v>
      </c>
      <c r="F7408" s="35"/>
      <c r="G7408" s="36"/>
      <c r="H7408" s="36"/>
      <c r="I7408" s="36"/>
    </row>
    <row r="7409" spans="5:9">
      <c r="E7409" s="35">
        <v>51044</v>
      </c>
      <c r="F7409" s="35"/>
      <c r="G7409" s="36"/>
      <c r="H7409" s="36"/>
      <c r="I7409" s="36"/>
    </row>
    <row r="7410" spans="5:9">
      <c r="E7410" s="35">
        <v>51045</v>
      </c>
      <c r="F7410" s="35"/>
      <c r="G7410" s="36"/>
      <c r="H7410" s="36"/>
      <c r="I7410" s="36"/>
    </row>
    <row r="7411" spans="5:9">
      <c r="E7411" s="35">
        <v>51046</v>
      </c>
      <c r="F7411" s="35"/>
      <c r="G7411" s="36"/>
      <c r="H7411" s="36"/>
      <c r="I7411" s="36"/>
    </row>
    <row r="7412" spans="5:9">
      <c r="E7412" s="35">
        <v>51047</v>
      </c>
      <c r="F7412" s="35"/>
      <c r="G7412" s="36"/>
      <c r="H7412" s="36"/>
      <c r="I7412" s="36"/>
    </row>
    <row r="7413" spans="5:9">
      <c r="E7413" s="35">
        <v>51048</v>
      </c>
      <c r="F7413" s="35"/>
      <c r="G7413" s="36"/>
      <c r="H7413" s="36"/>
      <c r="I7413" s="36"/>
    </row>
    <row r="7414" spans="5:9">
      <c r="E7414" s="35">
        <v>51049</v>
      </c>
      <c r="F7414" s="35"/>
      <c r="G7414" s="36"/>
      <c r="H7414" s="36"/>
      <c r="I7414" s="36"/>
    </row>
    <row r="7415" spans="5:9">
      <c r="E7415" s="35">
        <v>51050</v>
      </c>
      <c r="F7415" s="35"/>
      <c r="G7415" s="36"/>
      <c r="H7415" s="36"/>
      <c r="I7415" s="36"/>
    </row>
    <row r="7416" spans="5:9">
      <c r="E7416" s="35">
        <v>51051</v>
      </c>
      <c r="F7416" s="35"/>
      <c r="G7416" s="36"/>
      <c r="H7416" s="36"/>
      <c r="I7416" s="36"/>
    </row>
    <row r="7417" spans="5:9">
      <c r="E7417" s="35">
        <v>51052</v>
      </c>
      <c r="F7417" s="35"/>
      <c r="G7417" s="36"/>
      <c r="H7417" s="36"/>
      <c r="I7417" s="36"/>
    </row>
    <row r="7418" spans="5:9">
      <c r="E7418" s="35">
        <v>51053</v>
      </c>
      <c r="F7418" s="35"/>
      <c r="G7418" s="36"/>
      <c r="H7418" s="36"/>
      <c r="I7418" s="36"/>
    </row>
    <row r="7419" spans="5:9">
      <c r="E7419" s="35">
        <v>51054</v>
      </c>
      <c r="F7419" s="35"/>
      <c r="G7419" s="36"/>
      <c r="H7419" s="36"/>
      <c r="I7419" s="36"/>
    </row>
    <row r="7420" spans="5:9">
      <c r="E7420" s="35">
        <v>51055</v>
      </c>
      <c r="F7420" s="35"/>
      <c r="G7420" s="36"/>
      <c r="H7420" s="36"/>
      <c r="I7420" s="36"/>
    </row>
    <row r="7421" spans="5:9">
      <c r="E7421" s="35">
        <v>51056</v>
      </c>
      <c r="F7421" s="35"/>
      <c r="G7421" s="36"/>
      <c r="H7421" s="36"/>
      <c r="I7421" s="36"/>
    </row>
    <row r="7422" spans="5:9">
      <c r="E7422" s="35">
        <v>51057</v>
      </c>
      <c r="F7422" s="35"/>
      <c r="G7422" s="36"/>
      <c r="H7422" s="36"/>
      <c r="I7422" s="36"/>
    </row>
    <row r="7423" spans="5:9">
      <c r="E7423" s="35">
        <v>51058</v>
      </c>
      <c r="F7423" s="35"/>
      <c r="G7423" s="36"/>
      <c r="H7423" s="36"/>
      <c r="I7423" s="36"/>
    </row>
    <row r="7424" spans="5:9">
      <c r="E7424" s="35">
        <v>51059</v>
      </c>
      <c r="F7424" s="35"/>
      <c r="G7424" s="36"/>
      <c r="H7424" s="36"/>
      <c r="I7424" s="36"/>
    </row>
    <row r="7425" spans="5:9">
      <c r="E7425" s="35">
        <v>51060</v>
      </c>
      <c r="F7425" s="35"/>
      <c r="G7425" s="36"/>
      <c r="H7425" s="36"/>
      <c r="I7425" s="36"/>
    </row>
    <row r="7426" spans="5:9">
      <c r="E7426" s="35">
        <v>51061</v>
      </c>
      <c r="F7426" s="35"/>
      <c r="G7426" s="36"/>
      <c r="H7426" s="36"/>
      <c r="I7426" s="36"/>
    </row>
    <row r="7427" spans="5:9">
      <c r="E7427" s="35">
        <v>51062</v>
      </c>
      <c r="F7427" s="35"/>
      <c r="G7427" s="36"/>
      <c r="H7427" s="36"/>
      <c r="I7427" s="36"/>
    </row>
    <row r="7428" spans="5:9">
      <c r="E7428" s="35">
        <v>51063</v>
      </c>
      <c r="F7428" s="35"/>
      <c r="G7428" s="36"/>
      <c r="H7428" s="36"/>
      <c r="I7428" s="36"/>
    </row>
    <row r="7429" spans="5:9">
      <c r="E7429" s="35">
        <v>51064</v>
      </c>
      <c r="F7429" s="35"/>
      <c r="G7429" s="36"/>
      <c r="H7429" s="36"/>
      <c r="I7429" s="36"/>
    </row>
    <row r="7430" spans="5:9">
      <c r="E7430" s="35">
        <v>51065</v>
      </c>
      <c r="F7430" s="35"/>
      <c r="G7430" s="36"/>
      <c r="H7430" s="36"/>
      <c r="I7430" s="36"/>
    </row>
    <row r="7431" spans="5:9">
      <c r="E7431" s="35">
        <v>51066</v>
      </c>
      <c r="F7431" s="35"/>
      <c r="G7431" s="36"/>
      <c r="H7431" s="36"/>
      <c r="I7431" s="36"/>
    </row>
    <row r="7432" spans="5:9">
      <c r="E7432" s="35">
        <v>51067</v>
      </c>
      <c r="F7432" s="35"/>
      <c r="G7432" s="36"/>
      <c r="H7432" s="36"/>
      <c r="I7432" s="36"/>
    </row>
    <row r="7433" spans="5:9">
      <c r="E7433" s="35">
        <v>51068</v>
      </c>
      <c r="F7433" s="35"/>
      <c r="G7433" s="36"/>
      <c r="H7433" s="36"/>
      <c r="I7433" s="36"/>
    </row>
    <row r="7434" spans="5:9">
      <c r="E7434" s="35">
        <v>51069</v>
      </c>
      <c r="F7434" s="35"/>
      <c r="G7434" s="36"/>
      <c r="H7434" s="36"/>
      <c r="I7434" s="36"/>
    </row>
    <row r="7435" spans="5:9">
      <c r="E7435" s="35">
        <v>51070</v>
      </c>
      <c r="F7435" s="35"/>
      <c r="G7435" s="36"/>
      <c r="H7435" s="36"/>
      <c r="I7435" s="36"/>
    </row>
    <row r="7436" spans="5:9">
      <c r="E7436" s="35">
        <v>51071</v>
      </c>
      <c r="F7436" s="35"/>
      <c r="G7436" s="36"/>
      <c r="H7436" s="36"/>
      <c r="I7436" s="36"/>
    </row>
    <row r="7437" spans="5:9">
      <c r="E7437" s="35">
        <v>51072</v>
      </c>
      <c r="F7437" s="35"/>
      <c r="G7437" s="36"/>
      <c r="H7437" s="36"/>
      <c r="I7437" s="36"/>
    </row>
    <row r="7438" spans="5:9">
      <c r="E7438" s="35">
        <v>51073</v>
      </c>
      <c r="F7438" s="35"/>
      <c r="G7438" s="36"/>
      <c r="H7438" s="36"/>
      <c r="I7438" s="36"/>
    </row>
    <row r="7439" spans="5:9">
      <c r="E7439" s="35">
        <v>51074</v>
      </c>
      <c r="F7439" s="35"/>
      <c r="G7439" s="36"/>
      <c r="H7439" s="36"/>
      <c r="I7439" s="36"/>
    </row>
    <row r="7440" spans="5:9">
      <c r="E7440" s="35">
        <v>51075</v>
      </c>
      <c r="F7440" s="35"/>
      <c r="G7440" s="36"/>
      <c r="H7440" s="36"/>
      <c r="I7440" s="36"/>
    </row>
    <row r="7441" spans="5:9">
      <c r="E7441" s="35">
        <v>51076</v>
      </c>
      <c r="F7441" s="35"/>
      <c r="G7441" s="36"/>
      <c r="H7441" s="36"/>
      <c r="I7441" s="36"/>
    </row>
    <row r="7442" spans="5:9">
      <c r="E7442" s="35">
        <v>51077</v>
      </c>
      <c r="F7442" s="35"/>
      <c r="G7442" s="36"/>
      <c r="H7442" s="36"/>
      <c r="I7442" s="36"/>
    </row>
    <row r="7443" spans="5:9">
      <c r="E7443" s="35">
        <v>51078</v>
      </c>
      <c r="F7443" s="35"/>
      <c r="G7443" s="36"/>
      <c r="H7443" s="36"/>
      <c r="I7443" s="36"/>
    </row>
    <row r="7444" spans="5:9">
      <c r="E7444" s="35">
        <v>51079</v>
      </c>
      <c r="F7444" s="35"/>
      <c r="G7444" s="36"/>
      <c r="H7444" s="36"/>
      <c r="I7444" s="36"/>
    </row>
    <row r="7445" spans="5:9">
      <c r="E7445" s="35">
        <v>51080</v>
      </c>
      <c r="F7445" s="35"/>
      <c r="G7445" s="36"/>
      <c r="H7445" s="36"/>
      <c r="I7445" s="36"/>
    </row>
    <row r="7446" spans="5:9">
      <c r="E7446" s="35">
        <v>51081</v>
      </c>
      <c r="F7446" s="35"/>
      <c r="G7446" s="36"/>
      <c r="H7446" s="36"/>
      <c r="I7446" s="36"/>
    </row>
    <row r="7447" spans="5:9">
      <c r="E7447" s="35">
        <v>51082</v>
      </c>
      <c r="F7447" s="35"/>
      <c r="G7447" s="36"/>
      <c r="H7447" s="36"/>
      <c r="I7447" s="36"/>
    </row>
    <row r="7448" spans="5:9">
      <c r="E7448" s="35">
        <v>51083</v>
      </c>
      <c r="F7448" s="35"/>
      <c r="G7448" s="36"/>
      <c r="H7448" s="36"/>
      <c r="I7448" s="36"/>
    </row>
    <row r="7449" spans="5:9">
      <c r="E7449" s="35">
        <v>51084</v>
      </c>
      <c r="F7449" s="35"/>
      <c r="G7449" s="36"/>
      <c r="H7449" s="36"/>
      <c r="I7449" s="36"/>
    </row>
    <row r="7450" spans="5:9">
      <c r="E7450" s="35">
        <v>51085</v>
      </c>
      <c r="F7450" s="35"/>
      <c r="G7450" s="36"/>
      <c r="H7450" s="36"/>
      <c r="I7450" s="36"/>
    </row>
    <row r="7451" spans="5:9">
      <c r="E7451" s="35">
        <v>51086</v>
      </c>
      <c r="F7451" s="35"/>
      <c r="G7451" s="36"/>
      <c r="H7451" s="36"/>
      <c r="I7451" s="36"/>
    </row>
    <row r="7452" spans="5:9">
      <c r="E7452" s="35">
        <v>51087</v>
      </c>
      <c r="F7452" s="35"/>
      <c r="G7452" s="36"/>
      <c r="H7452" s="36"/>
      <c r="I7452" s="36"/>
    </row>
    <row r="7453" spans="5:9">
      <c r="E7453" s="35">
        <v>51088</v>
      </c>
      <c r="F7453" s="35"/>
      <c r="G7453" s="36"/>
      <c r="H7453" s="36"/>
      <c r="I7453" s="36"/>
    </row>
    <row r="7454" spans="5:9">
      <c r="E7454" s="35">
        <v>51089</v>
      </c>
      <c r="F7454" s="35"/>
      <c r="G7454" s="36"/>
      <c r="H7454" s="36"/>
      <c r="I7454" s="36"/>
    </row>
    <row r="7455" spans="5:9">
      <c r="E7455" s="35">
        <v>51090</v>
      </c>
      <c r="F7455" s="35"/>
      <c r="G7455" s="36"/>
      <c r="H7455" s="36"/>
      <c r="I7455" s="36"/>
    </row>
    <row r="7456" spans="5:9">
      <c r="E7456" s="35">
        <v>51091</v>
      </c>
      <c r="F7456" s="35"/>
      <c r="G7456" s="36"/>
      <c r="H7456" s="36"/>
      <c r="I7456" s="36"/>
    </row>
    <row r="7457" spans="5:9">
      <c r="E7457" s="35">
        <v>51092</v>
      </c>
      <c r="F7457" s="35"/>
      <c r="G7457" s="36"/>
      <c r="H7457" s="36"/>
      <c r="I7457" s="36"/>
    </row>
    <row r="7458" spans="5:9">
      <c r="E7458" s="35">
        <v>51093</v>
      </c>
      <c r="F7458" s="35"/>
      <c r="G7458" s="36"/>
      <c r="H7458" s="36"/>
      <c r="I7458" s="36"/>
    </row>
    <row r="7459" spans="5:9">
      <c r="E7459" s="35">
        <v>51094</v>
      </c>
      <c r="F7459" s="35"/>
      <c r="G7459" s="36"/>
      <c r="H7459" s="36"/>
      <c r="I7459" s="36"/>
    </row>
    <row r="7460" spans="5:9">
      <c r="E7460" s="35">
        <v>51095</v>
      </c>
      <c r="F7460" s="35"/>
      <c r="G7460" s="36"/>
      <c r="H7460" s="36"/>
      <c r="I7460" s="36"/>
    </row>
    <row r="7461" spans="5:9">
      <c r="E7461" s="35">
        <v>51096</v>
      </c>
      <c r="F7461" s="35"/>
      <c r="G7461" s="36"/>
      <c r="H7461" s="36"/>
      <c r="I7461" s="36"/>
    </row>
    <row r="7462" spans="5:9">
      <c r="E7462" s="35">
        <v>51097</v>
      </c>
      <c r="F7462" s="35"/>
      <c r="G7462" s="36"/>
      <c r="H7462" s="36"/>
      <c r="I7462" s="36"/>
    </row>
    <row r="7463" spans="5:9">
      <c r="E7463" s="35">
        <v>51098</v>
      </c>
      <c r="F7463" s="35"/>
      <c r="G7463" s="36"/>
      <c r="H7463" s="36"/>
      <c r="I7463" s="36"/>
    </row>
    <row r="7464" spans="5:9">
      <c r="E7464" s="35">
        <v>51099</v>
      </c>
      <c r="F7464" s="35"/>
      <c r="G7464" s="36"/>
      <c r="H7464" s="36"/>
      <c r="I7464" s="36"/>
    </row>
    <row r="7465" spans="5:9">
      <c r="E7465" s="35">
        <v>51100</v>
      </c>
      <c r="F7465" s="35"/>
      <c r="G7465" s="36"/>
      <c r="H7465" s="36"/>
      <c r="I7465" s="36"/>
    </row>
    <row r="7466" spans="5:9">
      <c r="E7466" s="35">
        <v>51101</v>
      </c>
      <c r="F7466" s="35"/>
      <c r="G7466" s="36"/>
      <c r="H7466" s="36"/>
      <c r="I7466" s="36"/>
    </row>
    <row r="7467" spans="5:9">
      <c r="E7467" s="35">
        <v>51102</v>
      </c>
      <c r="F7467" s="35"/>
      <c r="G7467" s="36"/>
      <c r="H7467" s="36"/>
      <c r="I7467" s="36"/>
    </row>
    <row r="7468" spans="5:9">
      <c r="E7468" s="35">
        <v>51103</v>
      </c>
      <c r="F7468" s="35"/>
      <c r="G7468" s="36"/>
      <c r="H7468" s="36"/>
      <c r="I7468" s="36"/>
    </row>
    <row r="7469" spans="5:9">
      <c r="E7469" s="35">
        <v>51104</v>
      </c>
      <c r="F7469" s="35"/>
      <c r="G7469" s="36"/>
      <c r="H7469" s="36"/>
      <c r="I7469" s="36"/>
    </row>
    <row r="7470" spans="5:9">
      <c r="E7470" s="35">
        <v>51105</v>
      </c>
      <c r="F7470" s="35"/>
      <c r="G7470" s="36"/>
      <c r="H7470" s="36"/>
      <c r="I7470" s="36"/>
    </row>
    <row r="7471" spans="5:9">
      <c r="E7471" s="35">
        <v>51106</v>
      </c>
      <c r="F7471" s="35"/>
      <c r="G7471" s="36"/>
      <c r="H7471" s="36"/>
      <c r="I7471" s="36"/>
    </row>
    <row r="7472" spans="5:9">
      <c r="E7472" s="35">
        <v>51107</v>
      </c>
      <c r="F7472" s="35"/>
      <c r="G7472" s="36"/>
      <c r="H7472" s="36"/>
      <c r="I7472" s="36"/>
    </row>
    <row r="7473" spans="5:9">
      <c r="E7473" s="35">
        <v>51108</v>
      </c>
      <c r="F7473" s="35"/>
      <c r="G7473" s="36"/>
      <c r="H7473" s="36"/>
      <c r="I7473" s="36"/>
    </row>
    <row r="7474" spans="5:9">
      <c r="E7474" s="35">
        <v>51109</v>
      </c>
      <c r="F7474" s="35"/>
      <c r="G7474" s="36"/>
      <c r="H7474" s="36"/>
      <c r="I7474" s="36"/>
    </row>
    <row r="7475" spans="5:9">
      <c r="E7475" s="35">
        <v>51110</v>
      </c>
      <c r="F7475" s="35"/>
      <c r="G7475" s="36"/>
      <c r="H7475" s="36"/>
      <c r="I7475" s="36"/>
    </row>
    <row r="7476" spans="5:9">
      <c r="E7476" s="35">
        <v>51111</v>
      </c>
      <c r="F7476" s="35"/>
      <c r="G7476" s="36"/>
      <c r="H7476" s="36"/>
      <c r="I7476" s="36"/>
    </row>
    <row r="7477" spans="5:9">
      <c r="E7477" s="35">
        <v>51112</v>
      </c>
      <c r="F7477" s="35"/>
      <c r="G7477" s="36"/>
      <c r="H7477" s="36"/>
      <c r="I7477" s="36"/>
    </row>
    <row r="7478" spans="5:9">
      <c r="E7478" s="35">
        <v>51113</v>
      </c>
      <c r="F7478" s="35"/>
      <c r="G7478" s="36"/>
      <c r="H7478" s="36"/>
      <c r="I7478" s="36"/>
    </row>
    <row r="7479" spans="5:9">
      <c r="E7479" s="35">
        <v>51114</v>
      </c>
      <c r="F7479" s="35"/>
      <c r="G7479" s="36"/>
      <c r="H7479" s="36"/>
      <c r="I7479" s="36"/>
    </row>
    <row r="7480" spans="5:9">
      <c r="E7480" s="35">
        <v>51115</v>
      </c>
      <c r="F7480" s="35"/>
      <c r="G7480" s="36"/>
      <c r="H7480" s="36"/>
      <c r="I7480" s="36"/>
    </row>
    <row r="7481" spans="5:9">
      <c r="E7481" s="35">
        <v>51116</v>
      </c>
      <c r="F7481" s="35"/>
      <c r="G7481" s="36"/>
      <c r="H7481" s="36"/>
      <c r="I7481" s="36"/>
    </row>
    <row r="7482" spans="5:9">
      <c r="E7482" s="35">
        <v>51117</v>
      </c>
      <c r="F7482" s="35"/>
      <c r="G7482" s="36"/>
      <c r="H7482" s="36"/>
      <c r="I7482" s="36"/>
    </row>
    <row r="7483" spans="5:9">
      <c r="E7483" s="35">
        <v>51118</v>
      </c>
      <c r="F7483" s="35"/>
      <c r="G7483" s="36"/>
      <c r="H7483" s="36"/>
      <c r="I7483" s="36"/>
    </row>
    <row r="7484" spans="5:9">
      <c r="E7484" s="35">
        <v>51119</v>
      </c>
      <c r="F7484" s="35"/>
      <c r="G7484" s="36"/>
      <c r="H7484" s="36"/>
      <c r="I7484" s="36"/>
    </row>
    <row r="7485" spans="5:9">
      <c r="E7485" s="35">
        <v>51120</v>
      </c>
      <c r="F7485" s="35"/>
      <c r="G7485" s="36"/>
      <c r="H7485" s="36"/>
      <c r="I7485" s="36"/>
    </row>
    <row r="7486" spans="5:9">
      <c r="E7486" s="35">
        <v>51121</v>
      </c>
      <c r="F7486" s="35"/>
      <c r="G7486" s="36"/>
      <c r="H7486" s="36"/>
      <c r="I7486" s="36"/>
    </row>
    <row r="7487" spans="5:9">
      <c r="E7487" s="35">
        <v>51122</v>
      </c>
      <c r="F7487" s="35"/>
      <c r="G7487" s="36"/>
      <c r="H7487" s="36"/>
      <c r="I7487" s="36"/>
    </row>
    <row r="7488" spans="5:9">
      <c r="E7488" s="35">
        <v>51123</v>
      </c>
      <c r="F7488" s="35"/>
      <c r="G7488" s="36"/>
      <c r="H7488" s="36"/>
      <c r="I7488" s="36"/>
    </row>
    <row r="7489" spans="5:9">
      <c r="E7489" s="35">
        <v>51124</v>
      </c>
      <c r="F7489" s="35"/>
      <c r="G7489" s="36"/>
      <c r="H7489" s="36"/>
      <c r="I7489" s="36"/>
    </row>
    <row r="7490" spans="5:9">
      <c r="E7490" s="35">
        <v>51125</v>
      </c>
      <c r="F7490" s="35"/>
      <c r="G7490" s="36"/>
      <c r="H7490" s="36"/>
      <c r="I7490" s="36"/>
    </row>
    <row r="7491" spans="5:9">
      <c r="E7491" s="35">
        <v>51126</v>
      </c>
      <c r="F7491" s="35"/>
      <c r="G7491" s="36"/>
      <c r="H7491" s="36"/>
      <c r="I7491" s="36"/>
    </row>
    <row r="7492" spans="5:9">
      <c r="E7492" s="35">
        <v>51127</v>
      </c>
      <c r="F7492" s="35"/>
      <c r="G7492" s="36"/>
      <c r="H7492" s="36"/>
      <c r="I7492" s="36"/>
    </row>
    <row r="7493" spans="5:9">
      <c r="E7493" s="35">
        <v>51128</v>
      </c>
      <c r="F7493" s="35"/>
      <c r="G7493" s="36"/>
      <c r="H7493" s="36"/>
      <c r="I7493" s="36"/>
    </row>
    <row r="7494" spans="5:9">
      <c r="E7494" s="35">
        <v>51129</v>
      </c>
      <c r="F7494" s="35"/>
      <c r="G7494" s="36"/>
      <c r="H7494" s="36"/>
      <c r="I7494" s="36"/>
    </row>
    <row r="7495" spans="5:9">
      <c r="E7495" s="35">
        <v>51130</v>
      </c>
      <c r="F7495" s="35"/>
      <c r="G7495" s="36"/>
      <c r="H7495" s="36"/>
      <c r="I7495" s="36"/>
    </row>
    <row r="7496" spans="5:9">
      <c r="E7496" s="35">
        <v>51131</v>
      </c>
      <c r="F7496" s="35"/>
      <c r="G7496" s="36"/>
      <c r="H7496" s="36"/>
      <c r="I7496" s="36"/>
    </row>
    <row r="7497" spans="5:9">
      <c r="E7497" s="35">
        <v>51132</v>
      </c>
      <c r="F7497" s="35"/>
      <c r="G7497" s="36"/>
      <c r="H7497" s="36"/>
      <c r="I7497" s="36"/>
    </row>
    <row r="7498" spans="5:9">
      <c r="E7498" s="35">
        <v>51133</v>
      </c>
      <c r="F7498" s="35"/>
      <c r="G7498" s="36"/>
      <c r="H7498" s="36"/>
      <c r="I7498" s="36"/>
    </row>
    <row r="7499" spans="5:9">
      <c r="E7499" s="35">
        <v>51134</v>
      </c>
      <c r="F7499" s="35"/>
      <c r="G7499" s="36"/>
      <c r="H7499" s="36"/>
      <c r="I7499" s="36"/>
    </row>
    <row r="7500" spans="5:9">
      <c r="E7500" s="35">
        <v>51135</v>
      </c>
      <c r="F7500" s="35"/>
      <c r="G7500" s="36"/>
      <c r="H7500" s="36"/>
      <c r="I7500" s="36"/>
    </row>
    <row r="7501" spans="5:9">
      <c r="E7501" s="35">
        <v>51136</v>
      </c>
      <c r="F7501" s="35"/>
      <c r="G7501" s="36"/>
      <c r="H7501" s="36"/>
      <c r="I7501" s="36"/>
    </row>
    <row r="7502" spans="5:9">
      <c r="E7502" s="35">
        <v>51137</v>
      </c>
      <c r="F7502" s="35"/>
      <c r="G7502" s="36"/>
      <c r="H7502" s="36"/>
      <c r="I7502" s="36"/>
    </row>
    <row r="7503" spans="5:9">
      <c r="E7503" s="35">
        <v>51138</v>
      </c>
      <c r="F7503" s="35"/>
      <c r="G7503" s="36"/>
      <c r="H7503" s="36"/>
      <c r="I7503" s="36"/>
    </row>
    <row r="7504" spans="5:9">
      <c r="E7504" s="35">
        <v>51139</v>
      </c>
      <c r="F7504" s="35"/>
      <c r="G7504" s="36"/>
      <c r="H7504" s="36"/>
      <c r="I7504" s="36"/>
    </row>
    <row r="7505" spans="5:9">
      <c r="E7505" s="35">
        <v>51140</v>
      </c>
      <c r="F7505" s="35"/>
      <c r="G7505" s="36"/>
      <c r="H7505" s="36"/>
      <c r="I7505" s="36"/>
    </row>
    <row r="7506" spans="5:9">
      <c r="E7506" s="35">
        <v>51141</v>
      </c>
      <c r="F7506" s="35"/>
      <c r="G7506" s="36"/>
      <c r="H7506" s="36"/>
      <c r="I7506" s="36"/>
    </row>
    <row r="7507" spans="5:9">
      <c r="E7507" s="35">
        <v>51142</v>
      </c>
      <c r="F7507" s="35"/>
      <c r="G7507" s="36"/>
      <c r="H7507" s="36"/>
      <c r="I7507" s="36"/>
    </row>
    <row r="7508" spans="5:9">
      <c r="E7508" s="35">
        <v>51143</v>
      </c>
      <c r="F7508" s="35"/>
      <c r="G7508" s="36"/>
      <c r="H7508" s="36"/>
      <c r="I7508" s="36"/>
    </row>
    <row r="7509" spans="5:9">
      <c r="E7509" s="35">
        <v>51144</v>
      </c>
      <c r="F7509" s="35"/>
      <c r="G7509" s="36"/>
      <c r="H7509" s="36"/>
      <c r="I7509" s="36"/>
    </row>
    <row r="7510" spans="5:9">
      <c r="E7510" s="35">
        <v>51145</v>
      </c>
      <c r="F7510" s="35"/>
      <c r="G7510" s="36"/>
      <c r="H7510" s="36"/>
      <c r="I7510" s="36"/>
    </row>
    <row r="7511" spans="5:9">
      <c r="E7511" s="35">
        <v>51146</v>
      </c>
      <c r="F7511" s="35"/>
      <c r="G7511" s="36"/>
      <c r="H7511" s="36"/>
      <c r="I7511" s="36"/>
    </row>
    <row r="7512" spans="5:9">
      <c r="E7512" s="35">
        <v>51147</v>
      </c>
      <c r="F7512" s="35"/>
      <c r="G7512" s="36"/>
      <c r="H7512" s="36"/>
      <c r="I7512" s="36"/>
    </row>
    <row r="7513" spans="5:9">
      <c r="E7513" s="35">
        <v>51148</v>
      </c>
      <c r="F7513" s="35"/>
      <c r="G7513" s="36"/>
      <c r="H7513" s="36"/>
      <c r="I7513" s="36"/>
    </row>
    <row r="7514" spans="5:9">
      <c r="E7514" s="35">
        <v>51149</v>
      </c>
      <c r="F7514" s="35"/>
      <c r="G7514" s="36"/>
      <c r="H7514" s="36"/>
      <c r="I7514" s="36"/>
    </row>
    <row r="7515" spans="5:9">
      <c r="E7515" s="35">
        <v>51150</v>
      </c>
      <c r="F7515" s="35"/>
      <c r="G7515" s="36"/>
      <c r="H7515" s="36"/>
      <c r="I7515" s="36"/>
    </row>
    <row r="7516" spans="5:9">
      <c r="E7516" s="35">
        <v>51151</v>
      </c>
      <c r="F7516" s="35"/>
      <c r="G7516" s="36"/>
      <c r="H7516" s="36"/>
      <c r="I7516" s="36"/>
    </row>
    <row r="7517" spans="5:9">
      <c r="E7517" s="35">
        <v>51152</v>
      </c>
      <c r="F7517" s="35"/>
      <c r="G7517" s="36"/>
      <c r="H7517" s="36"/>
      <c r="I7517" s="36"/>
    </row>
    <row r="7518" spans="5:9">
      <c r="E7518" s="35">
        <v>51153</v>
      </c>
      <c r="F7518" s="35"/>
      <c r="G7518" s="36"/>
      <c r="H7518" s="36"/>
      <c r="I7518" s="36"/>
    </row>
    <row r="7519" spans="5:9">
      <c r="E7519" s="35">
        <v>51154</v>
      </c>
      <c r="F7519" s="35"/>
      <c r="G7519" s="36"/>
      <c r="H7519" s="36"/>
      <c r="I7519" s="36"/>
    </row>
    <row r="7520" spans="5:9">
      <c r="E7520" s="35">
        <v>51155</v>
      </c>
      <c r="F7520" s="35"/>
      <c r="G7520" s="36"/>
      <c r="H7520" s="36"/>
      <c r="I7520" s="36"/>
    </row>
    <row r="7521" spans="5:9">
      <c r="E7521" s="35">
        <v>51156</v>
      </c>
      <c r="F7521" s="35"/>
      <c r="G7521" s="36"/>
      <c r="H7521" s="36"/>
      <c r="I7521" s="36"/>
    </row>
    <row r="7522" spans="5:9">
      <c r="E7522" s="35">
        <v>51157</v>
      </c>
      <c r="F7522" s="35"/>
      <c r="G7522" s="36"/>
      <c r="H7522" s="36"/>
      <c r="I7522" s="36"/>
    </row>
    <row r="7523" spans="5:9">
      <c r="E7523" s="35">
        <v>51158</v>
      </c>
      <c r="F7523" s="35"/>
      <c r="G7523" s="36"/>
      <c r="H7523" s="36"/>
      <c r="I7523" s="36"/>
    </row>
    <row r="7524" spans="5:9">
      <c r="E7524" s="35">
        <v>51159</v>
      </c>
      <c r="F7524" s="35"/>
      <c r="G7524" s="36"/>
      <c r="H7524" s="36"/>
      <c r="I7524" s="36"/>
    </row>
    <row r="7525" spans="5:9">
      <c r="E7525" s="35">
        <v>51160</v>
      </c>
      <c r="F7525" s="35"/>
      <c r="G7525" s="36"/>
      <c r="H7525" s="36"/>
      <c r="I7525" s="36"/>
    </row>
    <row r="7526" spans="5:9">
      <c r="E7526" s="35">
        <v>51161</v>
      </c>
      <c r="F7526" s="35"/>
      <c r="G7526" s="36"/>
      <c r="H7526" s="36"/>
      <c r="I7526" s="36"/>
    </row>
    <row r="7527" spans="5:9">
      <c r="E7527" s="35">
        <v>51162</v>
      </c>
      <c r="F7527" s="35"/>
      <c r="G7527" s="36"/>
      <c r="H7527" s="36"/>
      <c r="I7527" s="36"/>
    </row>
    <row r="7528" spans="5:9">
      <c r="E7528" s="35">
        <v>51163</v>
      </c>
      <c r="F7528" s="35"/>
      <c r="G7528" s="36"/>
      <c r="H7528" s="36"/>
      <c r="I7528" s="36"/>
    </row>
    <row r="7529" spans="5:9">
      <c r="E7529" s="35">
        <v>51164</v>
      </c>
      <c r="F7529" s="35"/>
      <c r="G7529" s="36"/>
      <c r="H7529" s="36"/>
      <c r="I7529" s="36"/>
    </row>
    <row r="7530" spans="5:9">
      <c r="E7530" s="35">
        <v>51165</v>
      </c>
      <c r="F7530" s="35"/>
      <c r="G7530" s="36"/>
      <c r="H7530" s="36"/>
      <c r="I7530" s="36"/>
    </row>
    <row r="7531" spans="5:9">
      <c r="E7531" s="35">
        <v>51166</v>
      </c>
      <c r="F7531" s="35"/>
      <c r="G7531" s="36"/>
      <c r="H7531" s="36"/>
      <c r="I7531" s="36"/>
    </row>
    <row r="7532" spans="5:9">
      <c r="E7532" s="35">
        <v>51167</v>
      </c>
      <c r="F7532" s="35"/>
      <c r="G7532" s="36"/>
      <c r="H7532" s="36"/>
      <c r="I7532" s="36"/>
    </row>
    <row r="7533" spans="5:9">
      <c r="E7533" s="35">
        <v>51168</v>
      </c>
      <c r="F7533" s="35"/>
      <c r="G7533" s="36"/>
      <c r="H7533" s="36"/>
      <c r="I7533" s="36"/>
    </row>
    <row r="7534" spans="5:9">
      <c r="E7534" s="35">
        <v>51169</v>
      </c>
      <c r="F7534" s="35"/>
      <c r="G7534" s="36"/>
      <c r="H7534" s="36"/>
      <c r="I7534" s="36"/>
    </row>
    <row r="7535" spans="5:9">
      <c r="E7535" s="35">
        <v>51170</v>
      </c>
      <c r="F7535" s="35"/>
      <c r="G7535" s="36"/>
      <c r="H7535" s="36"/>
      <c r="I7535" s="36"/>
    </row>
    <row r="7536" spans="5:9">
      <c r="E7536" s="35">
        <v>51171</v>
      </c>
      <c r="F7536" s="35"/>
      <c r="G7536" s="36"/>
      <c r="H7536" s="36"/>
      <c r="I7536" s="36"/>
    </row>
    <row r="7537" spans="5:9">
      <c r="E7537" s="35">
        <v>51172</v>
      </c>
      <c r="F7537" s="35"/>
      <c r="G7537" s="36"/>
      <c r="H7537" s="36"/>
      <c r="I7537" s="36"/>
    </row>
    <row r="7538" spans="5:9">
      <c r="E7538" s="35">
        <v>51173</v>
      </c>
      <c r="F7538" s="35"/>
      <c r="G7538" s="36"/>
      <c r="H7538" s="36"/>
      <c r="I7538" s="36"/>
    </row>
    <row r="7539" spans="5:9">
      <c r="E7539" s="35">
        <v>51174</v>
      </c>
      <c r="F7539" s="35"/>
      <c r="G7539" s="36"/>
      <c r="H7539" s="36"/>
      <c r="I7539" s="36"/>
    </row>
    <row r="7540" spans="5:9">
      <c r="E7540" s="35">
        <v>51175</v>
      </c>
      <c r="F7540" s="35"/>
      <c r="G7540" s="36"/>
      <c r="H7540" s="36"/>
      <c r="I7540" s="36"/>
    </row>
    <row r="7541" spans="5:9">
      <c r="E7541" s="35">
        <v>51176</v>
      </c>
      <c r="F7541" s="35"/>
      <c r="G7541" s="36"/>
      <c r="H7541" s="36"/>
      <c r="I7541" s="36"/>
    </row>
    <row r="7542" spans="5:9">
      <c r="E7542" s="35">
        <v>51177</v>
      </c>
      <c r="F7542" s="35"/>
      <c r="G7542" s="36"/>
      <c r="H7542" s="36"/>
      <c r="I7542" s="36"/>
    </row>
    <row r="7543" spans="5:9">
      <c r="E7543" s="35">
        <v>51178</v>
      </c>
      <c r="F7543" s="35"/>
      <c r="G7543" s="36"/>
      <c r="H7543" s="36"/>
      <c r="I7543" s="36"/>
    </row>
    <row r="7544" spans="5:9">
      <c r="E7544" s="35">
        <v>51179</v>
      </c>
      <c r="F7544" s="35"/>
      <c r="G7544" s="36"/>
      <c r="H7544" s="36"/>
      <c r="I7544" s="36"/>
    </row>
    <row r="7545" spans="5:9">
      <c r="E7545" s="35">
        <v>51180</v>
      </c>
      <c r="F7545" s="35"/>
      <c r="G7545" s="36"/>
      <c r="H7545" s="36"/>
      <c r="I7545" s="36"/>
    </row>
    <row r="7546" spans="5:9">
      <c r="E7546" s="35">
        <v>51181</v>
      </c>
      <c r="F7546" s="35"/>
      <c r="G7546" s="36"/>
      <c r="H7546" s="36"/>
      <c r="I7546" s="36"/>
    </row>
    <row r="7547" spans="5:9">
      <c r="E7547" s="35">
        <v>51182</v>
      </c>
      <c r="F7547" s="35"/>
      <c r="G7547" s="36"/>
      <c r="H7547" s="36"/>
      <c r="I7547" s="36"/>
    </row>
    <row r="7548" spans="5:9">
      <c r="E7548" s="35">
        <v>51183</v>
      </c>
      <c r="F7548" s="35"/>
      <c r="G7548" s="36"/>
      <c r="H7548" s="36"/>
      <c r="I7548" s="36"/>
    </row>
    <row r="7549" spans="5:9">
      <c r="E7549" s="35">
        <v>51184</v>
      </c>
      <c r="F7549" s="35"/>
      <c r="G7549" s="36"/>
      <c r="H7549" s="36"/>
      <c r="I7549" s="36"/>
    </row>
    <row r="7550" spans="5:9">
      <c r="E7550" s="35">
        <v>51185</v>
      </c>
      <c r="F7550" s="35"/>
      <c r="G7550" s="36"/>
      <c r="H7550" s="36"/>
      <c r="I7550" s="36"/>
    </row>
    <row r="7551" spans="5:9">
      <c r="E7551" s="35">
        <v>51186</v>
      </c>
      <c r="F7551" s="35"/>
      <c r="G7551" s="36"/>
      <c r="H7551" s="36"/>
      <c r="I7551" s="36"/>
    </row>
    <row r="7552" spans="5:9">
      <c r="E7552" s="35">
        <v>51187</v>
      </c>
      <c r="F7552" s="35"/>
      <c r="G7552" s="36"/>
      <c r="H7552" s="36"/>
      <c r="I7552" s="36"/>
    </row>
    <row r="7553" spans="5:9">
      <c r="E7553" s="35">
        <v>51188</v>
      </c>
      <c r="F7553" s="35"/>
      <c r="G7553" s="36"/>
      <c r="H7553" s="36"/>
      <c r="I7553" s="36"/>
    </row>
    <row r="7554" spans="5:9">
      <c r="E7554" s="35">
        <v>51189</v>
      </c>
      <c r="F7554" s="35"/>
      <c r="G7554" s="36"/>
      <c r="H7554" s="36"/>
      <c r="I7554" s="36"/>
    </row>
    <row r="7555" spans="5:9">
      <c r="E7555" s="35">
        <v>51190</v>
      </c>
      <c r="F7555" s="35"/>
      <c r="G7555" s="36"/>
      <c r="H7555" s="36"/>
      <c r="I7555" s="36"/>
    </row>
    <row r="7556" spans="5:9">
      <c r="E7556" s="35">
        <v>51191</v>
      </c>
      <c r="F7556" s="35"/>
      <c r="G7556" s="36"/>
      <c r="H7556" s="36"/>
      <c r="I7556" s="36"/>
    </row>
    <row r="7557" spans="5:9">
      <c r="E7557" s="35">
        <v>51192</v>
      </c>
      <c r="F7557" s="35"/>
      <c r="G7557" s="36"/>
      <c r="H7557" s="36"/>
      <c r="I7557" s="36"/>
    </row>
    <row r="7558" spans="5:9">
      <c r="E7558" s="35">
        <v>51193</v>
      </c>
      <c r="F7558" s="35"/>
      <c r="G7558" s="36"/>
      <c r="H7558" s="36"/>
      <c r="I7558" s="36"/>
    </row>
    <row r="7559" spans="5:9">
      <c r="E7559" s="35">
        <v>51194</v>
      </c>
      <c r="F7559" s="35"/>
      <c r="G7559" s="36"/>
      <c r="H7559" s="36"/>
      <c r="I7559" s="36"/>
    </row>
    <row r="7560" spans="5:9">
      <c r="E7560" s="35">
        <v>51195</v>
      </c>
      <c r="F7560" s="35"/>
      <c r="G7560" s="36"/>
      <c r="H7560" s="36"/>
      <c r="I7560" s="36"/>
    </row>
    <row r="7561" spans="5:9">
      <c r="E7561" s="35">
        <v>51196</v>
      </c>
      <c r="F7561" s="35"/>
      <c r="G7561" s="36"/>
      <c r="H7561" s="36"/>
      <c r="I7561" s="36"/>
    </row>
    <row r="7562" spans="5:9">
      <c r="E7562" s="35">
        <v>51197</v>
      </c>
      <c r="F7562" s="35"/>
      <c r="G7562" s="36"/>
      <c r="H7562" s="36"/>
      <c r="I7562" s="36"/>
    </row>
    <row r="7563" spans="5:9">
      <c r="E7563" s="35">
        <v>51198</v>
      </c>
      <c r="F7563" s="35"/>
      <c r="G7563" s="36"/>
      <c r="H7563" s="36"/>
      <c r="I7563" s="36"/>
    </row>
    <row r="7564" spans="5:9">
      <c r="E7564" s="35">
        <v>51199</v>
      </c>
      <c r="F7564" s="35"/>
      <c r="G7564" s="36"/>
      <c r="H7564" s="36"/>
      <c r="I7564" s="36"/>
    </row>
    <row r="7565" spans="5:9">
      <c r="E7565" s="35">
        <v>51200</v>
      </c>
      <c r="F7565" s="35"/>
      <c r="G7565" s="36"/>
      <c r="H7565" s="36"/>
      <c r="I7565" s="36"/>
    </row>
    <row r="7566" spans="5:9">
      <c r="E7566" s="35">
        <v>51201</v>
      </c>
      <c r="F7566" s="35"/>
      <c r="G7566" s="36"/>
      <c r="H7566" s="36"/>
      <c r="I7566" s="36"/>
    </row>
    <row r="7567" spans="5:9">
      <c r="E7567" s="35">
        <v>51202</v>
      </c>
      <c r="F7567" s="35"/>
      <c r="G7567" s="36"/>
      <c r="H7567" s="36"/>
      <c r="I7567" s="36"/>
    </row>
    <row r="7568" spans="5:9">
      <c r="E7568" s="35">
        <v>51203</v>
      </c>
      <c r="F7568" s="35"/>
      <c r="G7568" s="36"/>
      <c r="H7568" s="36"/>
      <c r="I7568" s="36"/>
    </row>
    <row r="7569" spans="5:9">
      <c r="E7569" s="35">
        <v>51204</v>
      </c>
      <c r="F7569" s="35"/>
      <c r="G7569" s="36"/>
      <c r="H7569" s="36"/>
      <c r="I7569" s="36"/>
    </row>
    <row r="7570" spans="5:9">
      <c r="E7570" s="35">
        <v>51205</v>
      </c>
      <c r="F7570" s="35"/>
      <c r="G7570" s="36"/>
      <c r="H7570" s="36"/>
      <c r="I7570" s="36"/>
    </row>
    <row r="7571" spans="5:9">
      <c r="E7571" s="35">
        <v>51206</v>
      </c>
      <c r="F7571" s="35"/>
      <c r="G7571" s="36"/>
      <c r="H7571" s="36"/>
      <c r="I7571" s="36"/>
    </row>
    <row r="7572" spans="5:9">
      <c r="E7572" s="35">
        <v>51207</v>
      </c>
      <c r="F7572" s="35"/>
      <c r="G7572" s="36"/>
      <c r="H7572" s="36"/>
      <c r="I7572" s="36"/>
    </row>
    <row r="7573" spans="5:9">
      <c r="E7573" s="35">
        <v>51208</v>
      </c>
      <c r="F7573" s="35"/>
      <c r="G7573" s="36"/>
      <c r="H7573" s="36"/>
      <c r="I7573" s="36"/>
    </row>
    <row r="7574" spans="5:9">
      <c r="E7574" s="35">
        <v>51209</v>
      </c>
      <c r="F7574" s="35"/>
      <c r="G7574" s="36"/>
      <c r="H7574" s="36"/>
      <c r="I7574" s="36"/>
    </row>
    <row r="7575" spans="5:9">
      <c r="E7575" s="35">
        <v>51210</v>
      </c>
      <c r="F7575" s="35"/>
      <c r="G7575" s="36"/>
      <c r="H7575" s="36"/>
      <c r="I7575" s="36"/>
    </row>
    <row r="7576" spans="5:9">
      <c r="E7576" s="35">
        <v>51211</v>
      </c>
      <c r="F7576" s="35"/>
      <c r="G7576" s="36"/>
      <c r="H7576" s="36"/>
      <c r="I7576" s="36"/>
    </row>
    <row r="7577" spans="5:9">
      <c r="E7577" s="35">
        <v>51212</v>
      </c>
      <c r="F7577" s="35"/>
      <c r="G7577" s="36"/>
      <c r="H7577" s="36"/>
      <c r="I7577" s="36"/>
    </row>
    <row r="7578" spans="5:9">
      <c r="E7578" s="35">
        <v>51213</v>
      </c>
      <c r="F7578" s="35"/>
      <c r="G7578" s="36"/>
      <c r="H7578" s="36"/>
      <c r="I7578" s="36"/>
    </row>
    <row r="7579" spans="5:9">
      <c r="E7579" s="35">
        <v>51214</v>
      </c>
      <c r="F7579" s="35"/>
      <c r="G7579" s="36"/>
      <c r="H7579" s="36"/>
      <c r="I7579" s="36"/>
    </row>
    <row r="7580" spans="5:9">
      <c r="E7580" s="35">
        <v>51215</v>
      </c>
      <c r="F7580" s="35"/>
      <c r="G7580" s="36"/>
      <c r="H7580" s="36"/>
      <c r="I7580" s="36"/>
    </row>
    <row r="7581" spans="5:9">
      <c r="E7581" s="35">
        <v>51216</v>
      </c>
      <c r="F7581" s="35"/>
      <c r="G7581" s="36"/>
      <c r="H7581" s="36"/>
      <c r="I7581" s="36"/>
    </row>
    <row r="7582" spans="5:9">
      <c r="E7582" s="35">
        <v>51217</v>
      </c>
      <c r="F7582" s="35"/>
      <c r="G7582" s="36"/>
      <c r="H7582" s="36"/>
      <c r="I7582" s="36"/>
    </row>
    <row r="7583" spans="5:9">
      <c r="E7583" s="35">
        <v>51218</v>
      </c>
      <c r="F7583" s="35"/>
      <c r="G7583" s="36"/>
      <c r="H7583" s="36"/>
      <c r="I7583" s="36"/>
    </row>
    <row r="7584" spans="5:9">
      <c r="E7584" s="35">
        <v>51219</v>
      </c>
      <c r="F7584" s="35"/>
      <c r="G7584" s="36"/>
      <c r="H7584" s="36"/>
      <c r="I7584" s="36"/>
    </row>
    <row r="7585" spans="5:9">
      <c r="E7585" s="35">
        <v>51220</v>
      </c>
      <c r="F7585" s="35"/>
      <c r="G7585" s="36"/>
      <c r="H7585" s="36"/>
      <c r="I7585" s="36"/>
    </row>
    <row r="7586" spans="5:9">
      <c r="E7586" s="35">
        <v>51221</v>
      </c>
      <c r="F7586" s="35"/>
      <c r="G7586" s="36"/>
      <c r="H7586" s="36"/>
      <c r="I7586" s="36"/>
    </row>
    <row r="7587" spans="5:9">
      <c r="E7587" s="35">
        <v>51222</v>
      </c>
      <c r="F7587" s="35"/>
      <c r="G7587" s="36"/>
      <c r="H7587" s="36"/>
      <c r="I7587" s="36"/>
    </row>
    <row r="7588" spans="5:9">
      <c r="E7588" s="35">
        <v>51223</v>
      </c>
      <c r="F7588" s="35"/>
      <c r="G7588" s="36"/>
      <c r="H7588" s="36"/>
      <c r="I7588" s="36"/>
    </row>
    <row r="7589" spans="5:9">
      <c r="E7589" s="35">
        <v>51224</v>
      </c>
      <c r="F7589" s="35"/>
      <c r="G7589" s="36"/>
      <c r="H7589" s="36"/>
      <c r="I7589" s="36"/>
    </row>
    <row r="7590" spans="5:9">
      <c r="E7590" s="35">
        <v>51225</v>
      </c>
      <c r="F7590" s="35"/>
      <c r="G7590" s="36"/>
      <c r="H7590" s="36"/>
      <c r="I7590" s="36"/>
    </row>
    <row r="7591" spans="5:9">
      <c r="E7591" s="35">
        <v>51226</v>
      </c>
      <c r="F7591" s="35"/>
      <c r="G7591" s="36"/>
      <c r="H7591" s="36"/>
      <c r="I7591" s="36"/>
    </row>
    <row r="7592" spans="5:9">
      <c r="E7592" s="35">
        <v>51227</v>
      </c>
      <c r="F7592" s="35"/>
      <c r="G7592" s="36"/>
      <c r="H7592" s="36"/>
      <c r="I7592" s="36"/>
    </row>
    <row r="7593" spans="5:9">
      <c r="E7593" s="35">
        <v>51228</v>
      </c>
      <c r="F7593" s="35"/>
      <c r="G7593" s="36"/>
      <c r="H7593" s="36"/>
      <c r="I7593" s="36"/>
    </row>
    <row r="7594" spans="5:9">
      <c r="E7594" s="35">
        <v>51229</v>
      </c>
      <c r="F7594" s="35"/>
      <c r="G7594" s="36"/>
      <c r="H7594" s="36"/>
      <c r="I7594" s="36"/>
    </row>
    <row r="7595" spans="5:9">
      <c r="E7595" s="35">
        <v>51230</v>
      </c>
      <c r="F7595" s="35"/>
      <c r="G7595" s="36"/>
      <c r="H7595" s="36"/>
      <c r="I7595" s="36"/>
    </row>
    <row r="7596" spans="5:9">
      <c r="E7596" s="35">
        <v>51231</v>
      </c>
      <c r="F7596" s="35"/>
      <c r="G7596" s="36"/>
      <c r="H7596" s="36"/>
      <c r="I7596" s="36"/>
    </row>
    <row r="7597" spans="5:9">
      <c r="E7597" s="35">
        <v>51232</v>
      </c>
      <c r="F7597" s="35"/>
      <c r="G7597" s="36"/>
      <c r="H7597" s="36"/>
      <c r="I7597" s="36"/>
    </row>
    <row r="7598" spans="5:9">
      <c r="E7598" s="35">
        <v>51233</v>
      </c>
      <c r="F7598" s="35"/>
      <c r="G7598" s="36"/>
      <c r="H7598" s="36"/>
      <c r="I7598" s="36"/>
    </row>
    <row r="7599" spans="5:9">
      <c r="E7599" s="35">
        <v>51234</v>
      </c>
      <c r="F7599" s="35"/>
      <c r="G7599" s="36"/>
      <c r="H7599" s="36"/>
      <c r="I7599" s="36"/>
    </row>
    <row r="7600" spans="5:9">
      <c r="E7600" s="35">
        <v>51235</v>
      </c>
      <c r="F7600" s="35"/>
      <c r="G7600" s="36"/>
      <c r="H7600" s="36"/>
      <c r="I7600" s="36"/>
    </row>
    <row r="7601" spans="5:9">
      <c r="E7601" s="35">
        <v>51236</v>
      </c>
      <c r="F7601" s="35"/>
      <c r="G7601" s="36"/>
      <c r="H7601" s="36"/>
      <c r="I7601" s="36"/>
    </row>
    <row r="7602" spans="5:9">
      <c r="E7602" s="35">
        <v>51237</v>
      </c>
      <c r="F7602" s="35"/>
      <c r="G7602" s="36"/>
      <c r="H7602" s="36"/>
      <c r="I7602" s="36"/>
    </row>
    <row r="7603" spans="5:9">
      <c r="E7603" s="35">
        <v>51238</v>
      </c>
      <c r="F7603" s="35"/>
      <c r="G7603" s="36"/>
      <c r="H7603" s="36"/>
      <c r="I7603" s="36"/>
    </row>
    <row r="7604" spans="5:9">
      <c r="E7604" s="35">
        <v>51239</v>
      </c>
      <c r="F7604" s="35"/>
      <c r="G7604" s="36"/>
      <c r="H7604" s="36"/>
      <c r="I7604" s="36"/>
    </row>
    <row r="7605" spans="5:9">
      <c r="E7605" s="35">
        <v>51240</v>
      </c>
      <c r="F7605" s="35"/>
      <c r="G7605" s="36"/>
      <c r="H7605" s="36"/>
      <c r="I7605" s="36"/>
    </row>
    <row r="7606" spans="5:9">
      <c r="E7606" s="35">
        <v>51241</v>
      </c>
      <c r="F7606" s="35"/>
      <c r="G7606" s="36"/>
      <c r="H7606" s="36"/>
      <c r="I7606" s="36"/>
    </row>
    <row r="7607" spans="5:9">
      <c r="E7607" s="35">
        <v>51242</v>
      </c>
      <c r="F7607" s="35"/>
      <c r="G7607" s="36"/>
      <c r="H7607" s="36"/>
      <c r="I7607" s="36"/>
    </row>
    <row r="7608" spans="5:9">
      <c r="E7608" s="35">
        <v>51243</v>
      </c>
      <c r="F7608" s="35"/>
      <c r="G7608" s="36"/>
      <c r="H7608" s="36"/>
      <c r="I7608" s="36"/>
    </row>
    <row r="7609" spans="5:9">
      <c r="E7609" s="35">
        <v>51244</v>
      </c>
      <c r="F7609" s="35"/>
      <c r="G7609" s="36"/>
      <c r="H7609" s="36"/>
      <c r="I7609" s="36"/>
    </row>
    <row r="7610" spans="5:9">
      <c r="E7610" s="35">
        <v>51245</v>
      </c>
      <c r="F7610" s="35"/>
      <c r="G7610" s="36"/>
      <c r="H7610" s="36"/>
      <c r="I7610" s="36"/>
    </row>
    <row r="7611" spans="5:9">
      <c r="E7611" s="35">
        <v>51246</v>
      </c>
      <c r="F7611" s="35"/>
      <c r="G7611" s="36"/>
      <c r="H7611" s="36"/>
      <c r="I7611" s="36"/>
    </row>
    <row r="7612" spans="5:9">
      <c r="E7612" s="35">
        <v>51247</v>
      </c>
      <c r="F7612" s="35"/>
      <c r="G7612" s="36"/>
      <c r="H7612" s="36"/>
      <c r="I7612" s="36"/>
    </row>
    <row r="7613" spans="5:9">
      <c r="E7613" s="35">
        <v>51248</v>
      </c>
      <c r="F7613" s="35"/>
      <c r="G7613" s="36"/>
      <c r="H7613" s="36"/>
      <c r="I7613" s="36"/>
    </row>
    <row r="7614" spans="5:9">
      <c r="E7614" s="35">
        <v>51249</v>
      </c>
      <c r="F7614" s="35"/>
      <c r="G7614" s="36"/>
      <c r="H7614" s="36"/>
      <c r="I7614" s="36"/>
    </row>
    <row r="7615" spans="5:9">
      <c r="E7615" s="35">
        <v>51250</v>
      </c>
      <c r="F7615" s="35"/>
      <c r="G7615" s="36"/>
      <c r="H7615" s="36"/>
      <c r="I7615" s="36"/>
    </row>
    <row r="7616" spans="5:9">
      <c r="E7616" s="35">
        <v>51251</v>
      </c>
      <c r="F7616" s="35"/>
      <c r="G7616" s="36"/>
      <c r="H7616" s="36"/>
      <c r="I7616" s="36"/>
    </row>
    <row r="7617" spans="5:9">
      <c r="E7617" s="35">
        <v>51252</v>
      </c>
      <c r="F7617" s="35"/>
      <c r="G7617" s="36"/>
      <c r="H7617" s="36"/>
      <c r="I7617" s="36"/>
    </row>
    <row r="7618" spans="5:9">
      <c r="E7618" s="35">
        <v>51253</v>
      </c>
      <c r="F7618" s="35"/>
      <c r="G7618" s="36"/>
      <c r="H7618" s="36"/>
      <c r="I7618" s="36"/>
    </row>
    <row r="7619" spans="5:9">
      <c r="E7619" s="35">
        <v>51254</v>
      </c>
      <c r="F7619" s="35"/>
      <c r="G7619" s="36"/>
      <c r="H7619" s="36"/>
      <c r="I7619" s="36"/>
    </row>
    <row r="7620" spans="5:9">
      <c r="E7620" s="35">
        <v>51255</v>
      </c>
      <c r="F7620" s="35"/>
      <c r="G7620" s="36"/>
      <c r="H7620" s="36"/>
      <c r="I7620" s="36"/>
    </row>
    <row r="7621" spans="5:9">
      <c r="E7621" s="35">
        <v>51256</v>
      </c>
      <c r="F7621" s="35"/>
      <c r="G7621" s="36"/>
      <c r="H7621" s="36"/>
      <c r="I7621" s="36"/>
    </row>
    <row r="7622" spans="5:9">
      <c r="E7622" s="35">
        <v>51257</v>
      </c>
      <c r="F7622" s="35"/>
      <c r="G7622" s="36"/>
      <c r="H7622" s="36"/>
      <c r="I7622" s="36"/>
    </row>
    <row r="7623" spans="5:9">
      <c r="E7623" s="35">
        <v>51258</v>
      </c>
      <c r="F7623" s="35"/>
      <c r="G7623" s="36"/>
      <c r="H7623" s="36"/>
      <c r="I7623" s="36"/>
    </row>
    <row r="7624" spans="5:9">
      <c r="E7624" s="35">
        <v>51259</v>
      </c>
      <c r="F7624" s="35"/>
      <c r="G7624" s="36"/>
      <c r="H7624" s="36"/>
      <c r="I7624" s="36"/>
    </row>
    <row r="7625" spans="5:9">
      <c r="E7625" s="35">
        <v>51260</v>
      </c>
      <c r="F7625" s="35"/>
      <c r="G7625" s="36"/>
      <c r="H7625" s="36"/>
      <c r="I7625" s="36"/>
    </row>
    <row r="7626" spans="5:9">
      <c r="E7626" s="35">
        <v>51261</v>
      </c>
      <c r="F7626" s="35"/>
      <c r="G7626" s="36"/>
      <c r="H7626" s="36"/>
      <c r="I7626" s="36"/>
    </row>
    <row r="7627" spans="5:9">
      <c r="E7627" s="35">
        <v>51262</v>
      </c>
      <c r="F7627" s="35"/>
      <c r="G7627" s="36"/>
      <c r="H7627" s="36"/>
      <c r="I7627" s="36"/>
    </row>
    <row r="7628" spans="5:9">
      <c r="E7628" s="35">
        <v>51263</v>
      </c>
      <c r="F7628" s="35"/>
      <c r="G7628" s="36"/>
      <c r="H7628" s="36"/>
      <c r="I7628" s="36"/>
    </row>
    <row r="7629" spans="5:9">
      <c r="E7629" s="35">
        <v>51264</v>
      </c>
      <c r="F7629" s="35"/>
      <c r="G7629" s="36"/>
      <c r="H7629" s="36"/>
      <c r="I7629" s="36"/>
    </row>
    <row r="7630" spans="5:9">
      <c r="E7630" s="35">
        <v>51265</v>
      </c>
      <c r="F7630" s="35"/>
      <c r="G7630" s="36"/>
      <c r="H7630" s="36"/>
      <c r="I7630" s="36"/>
    </row>
    <row r="7631" spans="5:9">
      <c r="E7631" s="35">
        <v>51266</v>
      </c>
      <c r="F7631" s="35"/>
      <c r="G7631" s="36"/>
      <c r="H7631" s="36"/>
      <c r="I7631" s="36"/>
    </row>
    <row r="7632" spans="5:9">
      <c r="E7632" s="35">
        <v>51267</v>
      </c>
      <c r="F7632" s="35"/>
      <c r="G7632" s="36"/>
      <c r="H7632" s="36"/>
      <c r="I7632" s="36"/>
    </row>
    <row r="7633" spans="5:9">
      <c r="E7633" s="35">
        <v>51268</v>
      </c>
      <c r="F7633" s="35"/>
      <c r="G7633" s="36"/>
      <c r="H7633" s="36"/>
      <c r="I7633" s="36"/>
    </row>
    <row r="7634" spans="5:9">
      <c r="E7634" s="35">
        <v>51269</v>
      </c>
      <c r="F7634" s="35"/>
      <c r="G7634" s="36"/>
      <c r="H7634" s="36"/>
      <c r="I7634" s="36"/>
    </row>
    <row r="7635" spans="5:9">
      <c r="E7635" s="35">
        <v>51270</v>
      </c>
      <c r="F7635" s="35"/>
      <c r="G7635" s="36"/>
      <c r="H7635" s="36"/>
      <c r="I7635" s="36"/>
    </row>
    <row r="7636" spans="5:9">
      <c r="E7636" s="35">
        <v>51271</v>
      </c>
      <c r="F7636" s="35"/>
      <c r="G7636" s="36"/>
      <c r="H7636" s="36"/>
      <c r="I7636" s="36"/>
    </row>
    <row r="7637" spans="5:9">
      <c r="E7637" s="35">
        <v>51272</v>
      </c>
      <c r="F7637" s="35"/>
      <c r="G7637" s="36"/>
      <c r="H7637" s="36"/>
      <c r="I7637" s="36"/>
    </row>
    <row r="7638" spans="5:9">
      <c r="E7638" s="35">
        <v>51273</v>
      </c>
      <c r="F7638" s="35"/>
      <c r="G7638" s="36"/>
      <c r="H7638" s="36"/>
      <c r="I7638" s="36"/>
    </row>
    <row r="7639" spans="5:9">
      <c r="E7639" s="35">
        <v>51274</v>
      </c>
      <c r="F7639" s="35"/>
      <c r="G7639" s="36"/>
      <c r="H7639" s="36"/>
      <c r="I7639" s="36"/>
    </row>
    <row r="7640" spans="5:9">
      <c r="E7640" s="35">
        <v>51275</v>
      </c>
      <c r="F7640" s="35"/>
      <c r="G7640" s="36"/>
      <c r="H7640" s="36"/>
      <c r="I7640" s="36"/>
    </row>
    <row r="7641" spans="5:9">
      <c r="E7641" s="35">
        <v>51276</v>
      </c>
      <c r="F7641" s="35"/>
      <c r="G7641" s="36"/>
      <c r="H7641" s="36"/>
      <c r="I7641" s="36"/>
    </row>
    <row r="7642" spans="5:9">
      <c r="E7642" s="35">
        <v>51277</v>
      </c>
      <c r="F7642" s="35"/>
      <c r="G7642" s="36"/>
      <c r="H7642" s="36"/>
      <c r="I7642" s="36"/>
    </row>
    <row r="7643" spans="5:9">
      <c r="E7643" s="35">
        <v>51278</v>
      </c>
      <c r="F7643" s="35"/>
      <c r="G7643" s="36"/>
      <c r="H7643" s="36"/>
      <c r="I7643" s="36"/>
    </row>
    <row r="7644" spans="5:9">
      <c r="E7644" s="35">
        <v>51279</v>
      </c>
      <c r="F7644" s="35"/>
      <c r="G7644" s="36"/>
      <c r="H7644" s="36"/>
      <c r="I7644" s="36"/>
    </row>
    <row r="7645" spans="5:9">
      <c r="E7645" s="35">
        <v>51280</v>
      </c>
      <c r="F7645" s="35"/>
      <c r="G7645" s="36"/>
      <c r="H7645" s="36"/>
      <c r="I7645" s="36"/>
    </row>
    <row r="7646" spans="5:9">
      <c r="E7646" s="35">
        <v>51281</v>
      </c>
      <c r="F7646" s="35"/>
      <c r="G7646" s="36"/>
      <c r="H7646" s="36"/>
      <c r="I7646" s="36"/>
    </row>
    <row r="7647" spans="5:9">
      <c r="E7647" s="35">
        <v>51282</v>
      </c>
      <c r="F7647" s="35"/>
      <c r="G7647" s="36"/>
      <c r="H7647" s="36"/>
      <c r="I7647" s="36"/>
    </row>
    <row r="7648" spans="5:9">
      <c r="E7648" s="35">
        <v>51283</v>
      </c>
      <c r="F7648" s="35"/>
      <c r="G7648" s="36"/>
      <c r="H7648" s="36"/>
      <c r="I7648" s="36"/>
    </row>
    <row r="7649" spans="5:9">
      <c r="E7649" s="35">
        <v>51284</v>
      </c>
      <c r="F7649" s="35"/>
      <c r="G7649" s="36"/>
      <c r="H7649" s="36"/>
      <c r="I7649" s="36"/>
    </row>
    <row r="7650" spans="5:9">
      <c r="E7650" s="35">
        <v>51285</v>
      </c>
      <c r="F7650" s="35"/>
      <c r="G7650" s="36"/>
      <c r="H7650" s="36"/>
      <c r="I7650" s="36"/>
    </row>
    <row r="7651" spans="5:9">
      <c r="E7651" s="35">
        <v>51286</v>
      </c>
      <c r="F7651" s="35"/>
      <c r="G7651" s="36"/>
      <c r="H7651" s="36"/>
      <c r="I7651" s="36"/>
    </row>
    <row r="7652" spans="5:9">
      <c r="E7652" s="35">
        <v>51287</v>
      </c>
      <c r="F7652" s="35"/>
      <c r="G7652" s="36"/>
      <c r="H7652" s="36"/>
      <c r="I7652" s="36"/>
    </row>
    <row r="7653" spans="5:9">
      <c r="E7653" s="35">
        <v>51288</v>
      </c>
      <c r="F7653" s="35"/>
      <c r="G7653" s="36"/>
      <c r="H7653" s="36"/>
      <c r="I7653" s="36"/>
    </row>
    <row r="7654" spans="5:9">
      <c r="E7654" s="35">
        <v>51289</v>
      </c>
      <c r="F7654" s="35"/>
      <c r="G7654" s="36"/>
      <c r="H7654" s="36"/>
      <c r="I7654" s="36"/>
    </row>
    <row r="7655" spans="5:9">
      <c r="E7655" s="35">
        <v>51290</v>
      </c>
      <c r="F7655" s="35"/>
      <c r="G7655" s="36"/>
      <c r="H7655" s="36"/>
      <c r="I7655" s="36"/>
    </row>
    <row r="7656" spans="5:9">
      <c r="E7656" s="35">
        <v>51291</v>
      </c>
      <c r="F7656" s="35"/>
      <c r="G7656" s="36"/>
      <c r="H7656" s="36"/>
      <c r="I7656" s="36"/>
    </row>
    <row r="7657" spans="5:9">
      <c r="E7657" s="35">
        <v>51292</v>
      </c>
      <c r="F7657" s="35"/>
      <c r="G7657" s="36"/>
      <c r="H7657" s="36"/>
      <c r="I7657" s="36"/>
    </row>
    <row r="7658" spans="5:9">
      <c r="E7658" s="35">
        <v>51293</v>
      </c>
      <c r="F7658" s="35"/>
      <c r="G7658" s="36"/>
      <c r="H7658" s="36"/>
      <c r="I7658" s="36"/>
    </row>
    <row r="7659" spans="5:9">
      <c r="E7659" s="35">
        <v>51294</v>
      </c>
      <c r="F7659" s="35"/>
      <c r="G7659" s="36"/>
      <c r="H7659" s="36"/>
      <c r="I7659" s="36"/>
    </row>
    <row r="7660" spans="5:9">
      <c r="E7660" s="35">
        <v>51295</v>
      </c>
      <c r="F7660" s="35"/>
      <c r="G7660" s="36"/>
      <c r="H7660" s="36"/>
      <c r="I7660" s="36"/>
    </row>
    <row r="7661" spans="5:9">
      <c r="E7661" s="35">
        <v>51296</v>
      </c>
      <c r="F7661" s="35"/>
      <c r="G7661" s="36"/>
      <c r="H7661" s="36"/>
      <c r="I7661" s="36"/>
    </row>
    <row r="7662" spans="5:9">
      <c r="E7662" s="35">
        <v>51297</v>
      </c>
      <c r="F7662" s="35"/>
      <c r="G7662" s="36"/>
      <c r="H7662" s="36"/>
      <c r="I7662" s="36"/>
    </row>
    <row r="7663" spans="5:9">
      <c r="E7663" s="35">
        <v>51298</v>
      </c>
      <c r="F7663" s="35"/>
      <c r="G7663" s="36"/>
      <c r="H7663" s="36"/>
      <c r="I7663" s="36"/>
    </row>
    <row r="7664" spans="5:9">
      <c r="E7664" s="35">
        <v>51299</v>
      </c>
      <c r="F7664" s="35"/>
      <c r="G7664" s="36"/>
      <c r="H7664" s="36"/>
      <c r="I7664" s="36"/>
    </row>
    <row r="7665" spans="5:9">
      <c r="E7665" s="35">
        <v>51300</v>
      </c>
      <c r="F7665" s="35"/>
      <c r="G7665" s="36"/>
      <c r="H7665" s="36"/>
      <c r="I7665" s="36"/>
    </row>
    <row r="7666" spans="5:9">
      <c r="E7666" s="35">
        <v>51301</v>
      </c>
      <c r="F7666" s="35"/>
      <c r="G7666" s="36"/>
      <c r="H7666" s="36"/>
      <c r="I7666" s="36"/>
    </row>
    <row r="7667" spans="5:9">
      <c r="E7667" s="35">
        <v>51302</v>
      </c>
      <c r="F7667" s="35"/>
      <c r="G7667" s="36"/>
      <c r="H7667" s="36"/>
      <c r="I7667" s="36"/>
    </row>
    <row r="7668" spans="5:9">
      <c r="E7668" s="35">
        <v>51303</v>
      </c>
      <c r="F7668" s="35"/>
      <c r="G7668" s="36"/>
      <c r="H7668" s="36"/>
      <c r="I7668" s="36"/>
    </row>
    <row r="7669" spans="5:9">
      <c r="E7669" s="35">
        <v>51304</v>
      </c>
      <c r="F7669" s="35"/>
      <c r="G7669" s="36"/>
      <c r="H7669" s="36"/>
      <c r="I7669" s="36"/>
    </row>
    <row r="7670" spans="5:9">
      <c r="E7670" s="35">
        <v>51305</v>
      </c>
      <c r="F7670" s="35"/>
      <c r="G7670" s="36"/>
      <c r="H7670" s="36"/>
      <c r="I7670" s="36"/>
    </row>
    <row r="7671" spans="5:9">
      <c r="E7671" s="35">
        <v>51306</v>
      </c>
      <c r="F7671" s="35"/>
      <c r="G7671" s="36"/>
      <c r="H7671" s="36"/>
      <c r="I7671" s="36"/>
    </row>
    <row r="7672" spans="5:9">
      <c r="E7672" s="35">
        <v>51307</v>
      </c>
      <c r="F7672" s="35"/>
      <c r="G7672" s="36"/>
      <c r="H7672" s="36"/>
      <c r="I7672" s="36"/>
    </row>
    <row r="7673" spans="5:9">
      <c r="E7673" s="35">
        <v>51308</v>
      </c>
      <c r="F7673" s="35"/>
      <c r="G7673" s="36"/>
      <c r="H7673" s="36"/>
      <c r="I7673" s="36"/>
    </row>
    <row r="7674" spans="5:9">
      <c r="E7674" s="35">
        <v>51309</v>
      </c>
      <c r="F7674" s="35"/>
      <c r="G7674" s="36"/>
      <c r="H7674" s="36"/>
      <c r="I7674" s="36"/>
    </row>
    <row r="7675" spans="5:9">
      <c r="E7675" s="35">
        <v>51310</v>
      </c>
      <c r="F7675" s="35"/>
      <c r="G7675" s="36"/>
      <c r="H7675" s="36"/>
      <c r="I7675" s="36"/>
    </row>
    <row r="7676" spans="5:9">
      <c r="E7676" s="35">
        <v>51311</v>
      </c>
      <c r="F7676" s="35"/>
      <c r="G7676" s="36"/>
      <c r="H7676" s="36"/>
      <c r="I7676" s="36"/>
    </row>
    <row r="7677" spans="5:9">
      <c r="E7677" s="35">
        <v>51312</v>
      </c>
      <c r="F7677" s="35"/>
      <c r="G7677" s="36"/>
      <c r="H7677" s="36"/>
      <c r="I7677" s="36"/>
    </row>
    <row r="7678" spans="5:9">
      <c r="E7678" s="35">
        <v>51313</v>
      </c>
      <c r="F7678" s="35"/>
      <c r="G7678" s="36"/>
      <c r="H7678" s="36"/>
      <c r="I7678" s="36"/>
    </row>
    <row r="7679" spans="5:9">
      <c r="E7679" s="35">
        <v>51314</v>
      </c>
      <c r="F7679" s="35"/>
      <c r="G7679" s="36"/>
      <c r="H7679" s="36"/>
      <c r="I7679" s="36"/>
    </row>
    <row r="7680" spans="5:9">
      <c r="E7680" s="35">
        <v>51315</v>
      </c>
      <c r="F7680" s="35"/>
      <c r="G7680" s="36"/>
      <c r="H7680" s="36"/>
      <c r="I7680" s="36"/>
    </row>
    <row r="7681" spans="5:9">
      <c r="E7681" s="35">
        <v>51316</v>
      </c>
      <c r="F7681" s="35"/>
      <c r="G7681" s="36"/>
      <c r="H7681" s="36"/>
      <c r="I7681" s="36"/>
    </row>
    <row r="7682" spans="5:9">
      <c r="E7682" s="35">
        <v>51317</v>
      </c>
      <c r="F7682" s="35"/>
      <c r="G7682" s="36"/>
      <c r="H7682" s="36"/>
      <c r="I7682" s="36"/>
    </row>
    <row r="7683" spans="5:9">
      <c r="E7683" s="35">
        <v>51318</v>
      </c>
      <c r="F7683" s="35"/>
      <c r="G7683" s="36"/>
      <c r="H7683" s="36"/>
      <c r="I7683" s="36"/>
    </row>
    <row r="7684" spans="5:9">
      <c r="E7684" s="35">
        <v>51319</v>
      </c>
      <c r="F7684" s="35"/>
      <c r="G7684" s="36"/>
      <c r="H7684" s="36"/>
      <c r="I7684" s="36"/>
    </row>
    <row r="7685" spans="5:9">
      <c r="E7685" s="35">
        <v>51320</v>
      </c>
      <c r="F7685" s="35"/>
      <c r="G7685" s="36"/>
      <c r="H7685" s="36"/>
      <c r="I7685" s="36"/>
    </row>
    <row r="7686" spans="5:9">
      <c r="E7686" s="35">
        <v>51321</v>
      </c>
      <c r="F7686" s="35"/>
      <c r="G7686" s="36"/>
      <c r="H7686" s="36"/>
      <c r="I7686" s="36"/>
    </row>
    <row r="7687" spans="5:9">
      <c r="E7687" s="35">
        <v>51322</v>
      </c>
      <c r="F7687" s="35"/>
      <c r="G7687" s="36"/>
      <c r="H7687" s="36"/>
      <c r="I7687" s="36"/>
    </row>
    <row r="7688" spans="5:9">
      <c r="E7688" s="35">
        <v>51323</v>
      </c>
      <c r="F7688" s="35"/>
      <c r="G7688" s="36"/>
      <c r="H7688" s="36"/>
      <c r="I7688" s="36"/>
    </row>
    <row r="7689" spans="5:9">
      <c r="E7689" s="35">
        <v>51324</v>
      </c>
      <c r="F7689" s="35"/>
      <c r="G7689" s="36"/>
      <c r="H7689" s="36"/>
      <c r="I7689" s="36"/>
    </row>
    <row r="7690" spans="5:9">
      <c r="E7690" s="35">
        <v>51325</v>
      </c>
      <c r="F7690" s="35"/>
      <c r="G7690" s="36"/>
      <c r="H7690" s="36"/>
      <c r="I7690" s="36"/>
    </row>
    <row r="7691" spans="5:9">
      <c r="E7691" s="35">
        <v>51326</v>
      </c>
      <c r="F7691" s="35"/>
      <c r="G7691" s="36"/>
      <c r="H7691" s="36"/>
      <c r="I7691" s="36"/>
    </row>
    <row r="7692" spans="5:9">
      <c r="E7692" s="35">
        <v>51327</v>
      </c>
      <c r="F7692" s="35"/>
      <c r="G7692" s="36"/>
      <c r="H7692" s="36"/>
      <c r="I7692" s="36"/>
    </row>
    <row r="7693" spans="5:9">
      <c r="E7693" s="35">
        <v>51328</v>
      </c>
      <c r="F7693" s="35"/>
      <c r="G7693" s="36"/>
      <c r="H7693" s="36"/>
      <c r="I7693" s="36"/>
    </row>
    <row r="7694" spans="5:9">
      <c r="E7694" s="35">
        <v>51329</v>
      </c>
      <c r="F7694" s="35"/>
      <c r="G7694" s="36"/>
      <c r="H7694" s="36"/>
      <c r="I7694" s="36"/>
    </row>
    <row r="7695" spans="5:9">
      <c r="E7695" s="35">
        <v>51330</v>
      </c>
      <c r="F7695" s="35"/>
      <c r="G7695" s="36"/>
      <c r="H7695" s="36"/>
      <c r="I7695" s="36"/>
    </row>
    <row r="7696" spans="5:9">
      <c r="E7696" s="35">
        <v>51331</v>
      </c>
      <c r="F7696" s="35"/>
      <c r="G7696" s="36"/>
      <c r="H7696" s="36"/>
      <c r="I7696" s="36"/>
    </row>
    <row r="7697" spans="5:9">
      <c r="E7697" s="35">
        <v>51332</v>
      </c>
      <c r="F7697" s="35"/>
      <c r="G7697" s="36"/>
      <c r="H7697" s="36"/>
      <c r="I7697" s="36"/>
    </row>
    <row r="7698" spans="5:9">
      <c r="E7698" s="35">
        <v>51333</v>
      </c>
      <c r="F7698" s="35"/>
      <c r="G7698" s="36"/>
      <c r="H7698" s="36"/>
      <c r="I7698" s="36"/>
    </row>
    <row r="7699" spans="5:9">
      <c r="E7699" s="35">
        <v>51334</v>
      </c>
      <c r="F7699" s="35"/>
      <c r="G7699" s="36"/>
      <c r="H7699" s="36"/>
      <c r="I7699" s="36"/>
    </row>
    <row r="7700" spans="5:9">
      <c r="E7700" s="35">
        <v>51335</v>
      </c>
      <c r="F7700" s="35"/>
      <c r="G7700" s="36"/>
      <c r="H7700" s="36"/>
      <c r="I7700" s="36"/>
    </row>
    <row r="7701" spans="5:9">
      <c r="E7701" s="35">
        <v>51336</v>
      </c>
      <c r="F7701" s="35"/>
      <c r="G7701" s="36"/>
      <c r="H7701" s="36"/>
      <c r="I7701" s="36"/>
    </row>
    <row r="7702" spans="5:9">
      <c r="E7702" s="35">
        <v>51337</v>
      </c>
      <c r="F7702" s="35"/>
      <c r="G7702" s="36"/>
      <c r="H7702" s="36"/>
      <c r="I7702" s="36"/>
    </row>
    <row r="7703" spans="5:9">
      <c r="E7703" s="35">
        <v>51338</v>
      </c>
      <c r="F7703" s="35"/>
      <c r="G7703" s="36"/>
      <c r="H7703" s="36"/>
      <c r="I7703" s="36"/>
    </row>
    <row r="7704" spans="5:9">
      <c r="E7704" s="35">
        <v>51339</v>
      </c>
      <c r="F7704" s="35"/>
      <c r="G7704" s="36"/>
      <c r="H7704" s="36"/>
      <c r="I7704" s="36"/>
    </row>
    <row r="7705" spans="5:9">
      <c r="E7705" s="35">
        <v>51340</v>
      </c>
      <c r="F7705" s="35"/>
      <c r="G7705" s="36"/>
      <c r="H7705" s="36"/>
      <c r="I7705" s="36"/>
    </row>
    <row r="7706" spans="5:9">
      <c r="E7706" s="35">
        <v>51341</v>
      </c>
      <c r="F7706" s="35"/>
      <c r="G7706" s="36"/>
      <c r="H7706" s="36"/>
      <c r="I7706" s="36"/>
    </row>
    <row r="7707" spans="5:9">
      <c r="E7707" s="35">
        <v>51342</v>
      </c>
      <c r="F7707" s="35"/>
      <c r="G7707" s="36"/>
      <c r="H7707" s="36"/>
      <c r="I7707" s="36"/>
    </row>
    <row r="7708" spans="5:9">
      <c r="E7708" s="35">
        <v>51343</v>
      </c>
      <c r="F7708" s="35"/>
      <c r="G7708" s="36"/>
      <c r="H7708" s="36"/>
      <c r="I7708" s="36"/>
    </row>
    <row r="7709" spans="5:9">
      <c r="E7709" s="35">
        <v>51344</v>
      </c>
      <c r="F7709" s="35"/>
      <c r="G7709" s="36"/>
      <c r="H7709" s="36"/>
      <c r="I7709" s="36"/>
    </row>
    <row r="7710" spans="5:9">
      <c r="E7710" s="35">
        <v>51345</v>
      </c>
      <c r="F7710" s="35"/>
      <c r="G7710" s="36"/>
      <c r="H7710" s="36"/>
      <c r="I7710" s="36"/>
    </row>
    <row r="7711" spans="5:9">
      <c r="E7711" s="35">
        <v>51346</v>
      </c>
      <c r="F7711" s="35"/>
      <c r="G7711" s="36"/>
      <c r="H7711" s="36"/>
      <c r="I7711" s="36"/>
    </row>
    <row r="7712" spans="5:9">
      <c r="E7712" s="35">
        <v>51347</v>
      </c>
      <c r="F7712" s="35"/>
      <c r="G7712" s="36"/>
      <c r="H7712" s="36"/>
      <c r="I7712" s="36"/>
    </row>
    <row r="7713" spans="5:9">
      <c r="E7713" s="35">
        <v>51348</v>
      </c>
      <c r="F7713" s="35"/>
      <c r="G7713" s="36"/>
      <c r="H7713" s="36"/>
      <c r="I7713" s="36"/>
    </row>
    <row r="7714" spans="5:9">
      <c r="E7714" s="35">
        <v>51349</v>
      </c>
      <c r="F7714" s="35"/>
      <c r="G7714" s="36"/>
      <c r="H7714" s="36"/>
      <c r="I7714" s="36"/>
    </row>
    <row r="7715" spans="5:9">
      <c r="E7715" s="35">
        <v>51350</v>
      </c>
      <c r="F7715" s="35"/>
      <c r="G7715" s="36"/>
      <c r="H7715" s="36"/>
      <c r="I7715" s="36"/>
    </row>
    <row r="7716" spans="5:9">
      <c r="E7716" s="35">
        <v>51351</v>
      </c>
      <c r="F7716" s="35"/>
      <c r="G7716" s="36"/>
      <c r="H7716" s="36"/>
      <c r="I7716" s="36"/>
    </row>
    <row r="7717" spans="5:9">
      <c r="E7717" s="35">
        <v>51352</v>
      </c>
      <c r="F7717" s="35"/>
      <c r="G7717" s="36"/>
      <c r="H7717" s="36"/>
      <c r="I7717" s="36"/>
    </row>
    <row r="7718" spans="5:9">
      <c r="E7718" s="35">
        <v>51353</v>
      </c>
      <c r="F7718" s="35"/>
      <c r="G7718" s="36"/>
      <c r="H7718" s="36"/>
      <c r="I7718" s="36"/>
    </row>
    <row r="7719" spans="5:9">
      <c r="E7719" s="35">
        <v>51354</v>
      </c>
      <c r="F7719" s="35"/>
      <c r="G7719" s="36"/>
      <c r="H7719" s="36"/>
      <c r="I7719" s="36"/>
    </row>
    <row r="7720" spans="5:9">
      <c r="E7720" s="35">
        <v>51355</v>
      </c>
      <c r="F7720" s="35"/>
      <c r="G7720" s="36"/>
      <c r="H7720" s="36"/>
      <c r="I7720" s="36"/>
    </row>
    <row r="7721" spans="5:9">
      <c r="E7721" s="35">
        <v>51356</v>
      </c>
      <c r="F7721" s="35"/>
      <c r="G7721" s="36"/>
      <c r="H7721" s="36"/>
      <c r="I7721" s="36"/>
    </row>
    <row r="7722" spans="5:9">
      <c r="E7722" s="35">
        <v>51357</v>
      </c>
      <c r="F7722" s="35"/>
      <c r="G7722" s="36"/>
      <c r="H7722" s="36"/>
      <c r="I7722" s="36"/>
    </row>
    <row r="7723" spans="5:9">
      <c r="E7723" s="35">
        <v>51358</v>
      </c>
      <c r="F7723" s="35"/>
      <c r="G7723" s="36"/>
      <c r="H7723" s="36"/>
      <c r="I7723" s="36"/>
    </row>
    <row r="7724" spans="5:9">
      <c r="E7724" s="35">
        <v>51359</v>
      </c>
      <c r="F7724" s="35"/>
      <c r="G7724" s="36"/>
      <c r="H7724" s="36"/>
      <c r="I7724" s="36"/>
    </row>
    <row r="7725" spans="5:9">
      <c r="E7725" s="35">
        <v>51360</v>
      </c>
      <c r="F7725" s="35"/>
      <c r="G7725" s="36"/>
      <c r="H7725" s="36"/>
      <c r="I7725" s="36"/>
    </row>
    <row r="7726" spans="5:9">
      <c r="E7726" s="35">
        <v>51361</v>
      </c>
      <c r="F7726" s="35"/>
      <c r="G7726" s="36"/>
      <c r="H7726" s="36"/>
      <c r="I7726" s="36"/>
    </row>
    <row r="7727" spans="5:9">
      <c r="E7727" s="35">
        <v>51362</v>
      </c>
      <c r="F7727" s="35"/>
      <c r="G7727" s="36"/>
      <c r="H7727" s="36"/>
      <c r="I7727" s="36"/>
    </row>
    <row r="7728" spans="5:9">
      <c r="E7728" s="35">
        <v>51363</v>
      </c>
      <c r="F7728" s="35"/>
      <c r="G7728" s="36"/>
      <c r="H7728" s="36"/>
      <c r="I7728" s="36"/>
    </row>
    <row r="7729" spans="5:9">
      <c r="E7729" s="35">
        <v>51364</v>
      </c>
      <c r="F7729" s="35"/>
      <c r="G7729" s="36"/>
      <c r="H7729" s="36"/>
      <c r="I7729" s="36"/>
    </row>
    <row r="7730" spans="5:9">
      <c r="E7730" s="35">
        <v>51365</v>
      </c>
      <c r="F7730" s="35"/>
      <c r="G7730" s="36"/>
      <c r="H7730" s="36"/>
      <c r="I7730" s="36"/>
    </row>
    <row r="7731" spans="5:9">
      <c r="E7731" s="35">
        <v>51366</v>
      </c>
      <c r="F7731" s="35"/>
      <c r="G7731" s="36"/>
      <c r="H7731" s="36"/>
      <c r="I7731" s="36"/>
    </row>
    <row r="7732" spans="5:9">
      <c r="E7732" s="35">
        <v>51367</v>
      </c>
      <c r="F7732" s="35"/>
      <c r="G7732" s="36"/>
      <c r="H7732" s="36"/>
      <c r="I7732" s="36"/>
    </row>
    <row r="7733" spans="5:9">
      <c r="E7733" s="35">
        <v>51368</v>
      </c>
      <c r="F7733" s="35"/>
      <c r="G7733" s="36"/>
      <c r="H7733" s="36"/>
      <c r="I7733" s="36"/>
    </row>
    <row r="7734" spans="5:9">
      <c r="E7734" s="35">
        <v>51369</v>
      </c>
      <c r="F7734" s="35"/>
      <c r="G7734" s="36"/>
      <c r="H7734" s="36"/>
      <c r="I7734" s="36"/>
    </row>
    <row r="7735" spans="5:9">
      <c r="E7735" s="35">
        <v>51370</v>
      </c>
      <c r="F7735" s="35"/>
      <c r="G7735" s="36"/>
      <c r="H7735" s="36"/>
      <c r="I7735" s="36"/>
    </row>
    <row r="7736" spans="5:9">
      <c r="E7736" s="35">
        <v>51371</v>
      </c>
      <c r="F7736" s="35"/>
      <c r="G7736" s="36"/>
      <c r="H7736" s="36"/>
      <c r="I7736" s="36"/>
    </row>
    <row r="7737" spans="5:9">
      <c r="E7737" s="35">
        <v>51372</v>
      </c>
      <c r="F7737" s="35"/>
      <c r="G7737" s="36"/>
      <c r="H7737" s="36"/>
      <c r="I7737" s="36"/>
    </row>
    <row r="7738" spans="5:9">
      <c r="E7738" s="35">
        <v>51373</v>
      </c>
      <c r="F7738" s="35"/>
      <c r="G7738" s="36"/>
      <c r="H7738" s="36"/>
      <c r="I7738" s="36"/>
    </row>
    <row r="7739" spans="5:9">
      <c r="E7739" s="35">
        <v>51374</v>
      </c>
      <c r="F7739" s="35"/>
      <c r="G7739" s="36"/>
      <c r="H7739" s="36"/>
      <c r="I7739" s="36"/>
    </row>
    <row r="7740" spans="5:9">
      <c r="E7740" s="35">
        <v>51375</v>
      </c>
      <c r="F7740" s="35"/>
      <c r="G7740" s="36"/>
      <c r="H7740" s="36"/>
      <c r="I7740" s="36"/>
    </row>
    <row r="7741" spans="5:9">
      <c r="E7741" s="35">
        <v>51376</v>
      </c>
      <c r="F7741" s="35"/>
      <c r="G7741" s="36"/>
      <c r="H7741" s="36"/>
      <c r="I7741" s="36"/>
    </row>
    <row r="7742" spans="5:9">
      <c r="E7742" s="35">
        <v>51377</v>
      </c>
      <c r="F7742" s="35"/>
      <c r="G7742" s="36"/>
      <c r="H7742" s="36"/>
      <c r="I7742" s="36"/>
    </row>
    <row r="7743" spans="5:9">
      <c r="E7743" s="35">
        <v>51378</v>
      </c>
      <c r="F7743" s="35"/>
      <c r="G7743" s="36"/>
      <c r="H7743" s="36"/>
      <c r="I7743" s="36"/>
    </row>
    <row r="7744" spans="5:9">
      <c r="E7744" s="35">
        <v>51379</v>
      </c>
      <c r="F7744" s="35"/>
      <c r="G7744" s="36"/>
      <c r="H7744" s="36"/>
      <c r="I7744" s="36"/>
    </row>
    <row r="7745" spans="5:9">
      <c r="E7745" s="35">
        <v>51380</v>
      </c>
      <c r="F7745" s="35"/>
      <c r="G7745" s="36"/>
      <c r="H7745" s="36"/>
      <c r="I7745" s="36"/>
    </row>
    <row r="7746" spans="5:9">
      <c r="E7746" s="35">
        <v>51381</v>
      </c>
      <c r="F7746" s="35"/>
      <c r="G7746" s="36"/>
      <c r="H7746" s="36"/>
      <c r="I7746" s="36"/>
    </row>
    <row r="7747" spans="5:9">
      <c r="E7747" s="35">
        <v>51382</v>
      </c>
      <c r="F7747" s="35"/>
      <c r="G7747" s="36"/>
      <c r="H7747" s="36"/>
      <c r="I7747" s="36"/>
    </row>
    <row r="7748" spans="5:9">
      <c r="E7748" s="35">
        <v>51383</v>
      </c>
      <c r="F7748" s="35"/>
      <c r="G7748" s="36"/>
      <c r="H7748" s="36"/>
      <c r="I7748" s="36"/>
    </row>
    <row r="7749" spans="5:9">
      <c r="E7749" s="35">
        <v>51384</v>
      </c>
      <c r="F7749" s="35"/>
      <c r="G7749" s="36"/>
      <c r="H7749" s="36"/>
      <c r="I7749" s="36"/>
    </row>
    <row r="7750" spans="5:9">
      <c r="E7750" s="35">
        <v>51385</v>
      </c>
      <c r="F7750" s="35"/>
      <c r="G7750" s="36"/>
      <c r="H7750" s="36"/>
      <c r="I7750" s="36"/>
    </row>
    <row r="7751" spans="5:9">
      <c r="E7751" s="35">
        <v>51386</v>
      </c>
      <c r="F7751" s="35"/>
      <c r="G7751" s="36"/>
      <c r="H7751" s="36"/>
      <c r="I7751" s="36"/>
    </row>
    <row r="7752" spans="5:9">
      <c r="E7752" s="35">
        <v>51387</v>
      </c>
      <c r="F7752" s="35"/>
      <c r="G7752" s="36"/>
      <c r="H7752" s="36"/>
      <c r="I7752" s="36"/>
    </row>
    <row r="7753" spans="5:9">
      <c r="E7753" s="35">
        <v>51388</v>
      </c>
      <c r="F7753" s="35"/>
      <c r="G7753" s="36"/>
      <c r="H7753" s="36"/>
      <c r="I7753" s="36"/>
    </row>
    <row r="7754" spans="5:9">
      <c r="E7754" s="35">
        <v>51389</v>
      </c>
      <c r="F7754" s="35"/>
      <c r="G7754" s="36"/>
      <c r="H7754" s="36"/>
      <c r="I7754" s="36"/>
    </row>
    <row r="7755" spans="5:9">
      <c r="E7755" s="35">
        <v>51390</v>
      </c>
      <c r="F7755" s="35"/>
      <c r="G7755" s="36"/>
      <c r="H7755" s="36"/>
      <c r="I7755" s="36"/>
    </row>
    <row r="7756" spans="5:9">
      <c r="E7756" s="35">
        <v>51391</v>
      </c>
      <c r="F7756" s="35"/>
      <c r="G7756" s="36"/>
      <c r="H7756" s="36"/>
      <c r="I7756" s="36"/>
    </row>
    <row r="7757" spans="5:9">
      <c r="E7757" s="35">
        <v>51392</v>
      </c>
      <c r="F7757" s="35"/>
      <c r="G7757" s="36"/>
      <c r="H7757" s="36"/>
      <c r="I7757" s="36"/>
    </row>
    <row r="7758" spans="5:9">
      <c r="E7758" s="35">
        <v>51393</v>
      </c>
      <c r="F7758" s="35"/>
      <c r="G7758" s="36"/>
      <c r="H7758" s="36"/>
      <c r="I7758" s="36"/>
    </row>
    <row r="7759" spans="5:9">
      <c r="E7759" s="35">
        <v>51394</v>
      </c>
      <c r="F7759" s="35"/>
      <c r="G7759" s="36"/>
      <c r="H7759" s="36"/>
      <c r="I7759" s="36"/>
    </row>
    <row r="7760" spans="5:9">
      <c r="E7760" s="35">
        <v>51395</v>
      </c>
      <c r="F7760" s="35"/>
      <c r="G7760" s="36"/>
      <c r="H7760" s="36"/>
      <c r="I7760" s="36"/>
    </row>
    <row r="7761" spans="5:9">
      <c r="E7761" s="35">
        <v>51396</v>
      </c>
      <c r="F7761" s="35"/>
      <c r="G7761" s="36"/>
      <c r="H7761" s="36"/>
      <c r="I7761" s="36"/>
    </row>
    <row r="7762" spans="5:9">
      <c r="E7762" s="35">
        <v>51397</v>
      </c>
      <c r="F7762" s="35"/>
      <c r="G7762" s="36"/>
      <c r="H7762" s="36"/>
      <c r="I7762" s="36"/>
    </row>
    <row r="7763" spans="5:9">
      <c r="E7763" s="35">
        <v>51398</v>
      </c>
      <c r="F7763" s="35"/>
      <c r="G7763" s="36"/>
      <c r="H7763" s="36"/>
      <c r="I7763" s="36"/>
    </row>
    <row r="7764" spans="5:9">
      <c r="E7764" s="35">
        <v>51399</v>
      </c>
      <c r="F7764" s="35"/>
      <c r="G7764" s="36"/>
      <c r="H7764" s="36"/>
      <c r="I7764" s="36"/>
    </row>
    <row r="7765" spans="5:9">
      <c r="E7765" s="35">
        <v>51400</v>
      </c>
      <c r="F7765" s="35"/>
      <c r="G7765" s="36"/>
      <c r="H7765" s="36"/>
      <c r="I7765" s="36"/>
    </row>
    <row r="7766" spans="5:9">
      <c r="E7766" s="35">
        <v>51401</v>
      </c>
      <c r="F7766" s="35"/>
      <c r="G7766" s="36"/>
      <c r="H7766" s="36"/>
      <c r="I7766" s="36"/>
    </row>
    <row r="7767" spans="5:9">
      <c r="E7767" s="35">
        <v>51402</v>
      </c>
      <c r="F7767" s="35"/>
      <c r="G7767" s="36"/>
      <c r="H7767" s="36"/>
      <c r="I7767" s="36"/>
    </row>
    <row r="7768" spans="5:9">
      <c r="E7768" s="35">
        <v>51403</v>
      </c>
      <c r="F7768" s="35"/>
      <c r="G7768" s="36"/>
      <c r="H7768" s="36"/>
      <c r="I7768" s="36"/>
    </row>
    <row r="7769" spans="5:9">
      <c r="E7769" s="35">
        <v>51404</v>
      </c>
      <c r="F7769" s="35"/>
      <c r="G7769" s="36"/>
      <c r="H7769" s="36"/>
      <c r="I7769" s="36"/>
    </row>
    <row r="7770" spans="5:9">
      <c r="E7770" s="35">
        <v>51405</v>
      </c>
      <c r="F7770" s="35"/>
      <c r="G7770" s="36"/>
      <c r="H7770" s="36"/>
      <c r="I7770" s="36"/>
    </row>
    <row r="7771" spans="5:9">
      <c r="E7771" s="35">
        <v>51406</v>
      </c>
      <c r="F7771" s="35"/>
      <c r="G7771" s="36"/>
      <c r="H7771" s="36"/>
      <c r="I7771" s="36"/>
    </row>
    <row r="7772" spans="5:9">
      <c r="E7772" s="35">
        <v>51407</v>
      </c>
      <c r="F7772" s="35"/>
      <c r="G7772" s="36"/>
      <c r="H7772" s="36"/>
      <c r="I7772" s="36"/>
    </row>
    <row r="7773" spans="5:9">
      <c r="E7773" s="35">
        <v>51408</v>
      </c>
      <c r="F7773" s="35"/>
      <c r="G7773" s="36"/>
      <c r="H7773" s="36"/>
      <c r="I7773" s="36"/>
    </row>
    <row r="7774" spans="5:9">
      <c r="E7774" s="35">
        <v>51409</v>
      </c>
      <c r="F7774" s="35"/>
      <c r="G7774" s="36"/>
      <c r="H7774" s="36"/>
      <c r="I7774" s="36"/>
    </row>
    <row r="7775" spans="5:9">
      <c r="E7775" s="35">
        <v>51410</v>
      </c>
      <c r="F7775" s="35"/>
      <c r="G7775" s="36"/>
      <c r="H7775" s="36"/>
      <c r="I7775" s="36"/>
    </row>
    <row r="7776" spans="5:9">
      <c r="E7776" s="35">
        <v>51411</v>
      </c>
      <c r="F7776" s="35"/>
      <c r="G7776" s="36"/>
      <c r="H7776" s="36"/>
      <c r="I7776" s="36"/>
    </row>
    <row r="7777" spans="5:9">
      <c r="E7777" s="35">
        <v>51412</v>
      </c>
      <c r="F7777" s="35"/>
      <c r="G7777" s="36"/>
      <c r="H7777" s="36"/>
      <c r="I7777" s="36"/>
    </row>
    <row r="7778" spans="5:9">
      <c r="E7778" s="35">
        <v>51413</v>
      </c>
      <c r="F7778" s="35"/>
      <c r="G7778" s="36"/>
      <c r="H7778" s="36"/>
      <c r="I7778" s="36"/>
    </row>
    <row r="7779" spans="5:9">
      <c r="E7779" s="35">
        <v>51414</v>
      </c>
      <c r="F7779" s="35"/>
      <c r="G7779" s="36"/>
      <c r="H7779" s="36"/>
      <c r="I7779" s="36"/>
    </row>
    <row r="7780" spans="5:9">
      <c r="E7780" s="35">
        <v>51415</v>
      </c>
      <c r="F7780" s="35"/>
      <c r="G7780" s="36"/>
      <c r="H7780" s="36"/>
      <c r="I7780" s="36"/>
    </row>
    <row r="7781" spans="5:9">
      <c r="E7781" s="35">
        <v>51416</v>
      </c>
      <c r="F7781" s="35"/>
      <c r="G7781" s="36"/>
      <c r="H7781" s="36"/>
      <c r="I7781" s="36"/>
    </row>
    <row r="7782" spans="5:9">
      <c r="E7782" s="35">
        <v>51417</v>
      </c>
      <c r="F7782" s="35"/>
      <c r="G7782" s="36"/>
      <c r="H7782" s="36"/>
      <c r="I7782" s="36"/>
    </row>
    <row r="7783" spans="5:9">
      <c r="E7783" s="35">
        <v>51418</v>
      </c>
      <c r="F7783" s="35"/>
      <c r="G7783" s="36"/>
      <c r="H7783" s="36"/>
      <c r="I7783" s="36"/>
    </row>
    <row r="7784" spans="5:9">
      <c r="E7784" s="35">
        <v>51419</v>
      </c>
      <c r="F7784" s="35"/>
      <c r="G7784" s="36"/>
      <c r="H7784" s="36"/>
      <c r="I7784" s="36"/>
    </row>
    <row r="7785" spans="5:9">
      <c r="E7785" s="35">
        <v>51420</v>
      </c>
      <c r="F7785" s="35"/>
      <c r="G7785" s="36"/>
      <c r="H7785" s="36"/>
      <c r="I7785" s="36"/>
    </row>
    <row r="7786" spans="5:9">
      <c r="E7786" s="35">
        <v>51421</v>
      </c>
      <c r="F7786" s="35"/>
      <c r="G7786" s="36"/>
      <c r="H7786" s="36"/>
      <c r="I7786" s="36"/>
    </row>
    <row r="7787" spans="5:9">
      <c r="E7787" s="35">
        <v>51422</v>
      </c>
      <c r="F7787" s="35"/>
      <c r="G7787" s="36"/>
      <c r="H7787" s="36"/>
      <c r="I7787" s="36"/>
    </row>
    <row r="7788" spans="5:9">
      <c r="E7788" s="35">
        <v>51423</v>
      </c>
      <c r="F7788" s="35"/>
      <c r="G7788" s="36"/>
      <c r="H7788" s="36"/>
      <c r="I7788" s="36"/>
    </row>
    <row r="7789" spans="5:9">
      <c r="E7789" s="35">
        <v>51424</v>
      </c>
      <c r="F7789" s="35"/>
      <c r="G7789" s="36"/>
      <c r="H7789" s="36"/>
      <c r="I7789" s="36"/>
    </row>
    <row r="7790" spans="5:9">
      <c r="E7790" s="35">
        <v>51425</v>
      </c>
      <c r="F7790" s="35"/>
      <c r="G7790" s="36"/>
      <c r="H7790" s="36"/>
      <c r="I7790" s="36"/>
    </row>
    <row r="7791" spans="5:9">
      <c r="E7791" s="35">
        <v>51426</v>
      </c>
      <c r="F7791" s="35"/>
      <c r="G7791" s="36"/>
      <c r="H7791" s="36"/>
      <c r="I7791" s="36"/>
    </row>
    <row r="7792" spans="5:9">
      <c r="E7792" s="35">
        <v>51427</v>
      </c>
      <c r="F7792" s="35"/>
      <c r="G7792" s="36"/>
      <c r="H7792" s="36"/>
      <c r="I7792" s="36"/>
    </row>
    <row r="7793" spans="5:9">
      <c r="E7793" s="35">
        <v>51428</v>
      </c>
      <c r="F7793" s="35"/>
      <c r="G7793" s="36"/>
      <c r="H7793" s="36"/>
      <c r="I7793" s="36"/>
    </row>
    <row r="7794" spans="5:9">
      <c r="E7794" s="35">
        <v>51429</v>
      </c>
      <c r="F7794" s="35"/>
      <c r="G7794" s="36"/>
      <c r="H7794" s="36"/>
      <c r="I7794" s="36"/>
    </row>
    <row r="7795" spans="5:9">
      <c r="E7795" s="35">
        <v>51430</v>
      </c>
      <c r="F7795" s="35"/>
      <c r="G7795" s="36"/>
      <c r="H7795" s="36"/>
      <c r="I7795" s="36"/>
    </row>
    <row r="7796" spans="5:9">
      <c r="E7796" s="35">
        <v>51431</v>
      </c>
      <c r="F7796" s="35"/>
      <c r="G7796" s="36"/>
      <c r="H7796" s="36"/>
      <c r="I7796" s="36"/>
    </row>
    <row r="7797" spans="5:9">
      <c r="E7797" s="35">
        <v>51432</v>
      </c>
      <c r="F7797" s="35"/>
      <c r="G7797" s="36"/>
      <c r="H7797" s="36"/>
      <c r="I7797" s="36"/>
    </row>
    <row r="7798" spans="5:9">
      <c r="E7798" s="35">
        <v>51433</v>
      </c>
      <c r="F7798" s="35"/>
      <c r="G7798" s="36"/>
      <c r="H7798" s="36"/>
      <c r="I7798" s="36"/>
    </row>
    <row r="7799" spans="5:9">
      <c r="E7799" s="35">
        <v>51434</v>
      </c>
      <c r="F7799" s="35"/>
      <c r="G7799" s="36"/>
      <c r="H7799" s="36"/>
      <c r="I7799" s="36"/>
    </row>
    <row r="7800" spans="5:9">
      <c r="E7800" s="35">
        <v>51435</v>
      </c>
      <c r="F7800" s="35"/>
      <c r="G7800" s="36"/>
      <c r="H7800" s="36"/>
      <c r="I7800" s="36"/>
    </row>
    <row r="7801" spans="5:9">
      <c r="E7801" s="35">
        <v>51436</v>
      </c>
      <c r="F7801" s="35"/>
      <c r="G7801" s="36"/>
      <c r="H7801" s="36"/>
      <c r="I7801" s="36"/>
    </row>
    <row r="7802" spans="5:9">
      <c r="E7802" s="35">
        <v>51437</v>
      </c>
      <c r="F7802" s="35"/>
      <c r="G7802" s="36"/>
      <c r="H7802" s="36"/>
      <c r="I7802" s="36"/>
    </row>
    <row r="7803" spans="5:9">
      <c r="E7803" s="35">
        <v>51438</v>
      </c>
      <c r="F7803" s="35"/>
      <c r="G7803" s="36"/>
      <c r="H7803" s="36"/>
      <c r="I7803" s="36"/>
    </row>
    <row r="7804" spans="5:9">
      <c r="E7804" s="35">
        <v>51439</v>
      </c>
      <c r="F7804" s="35"/>
      <c r="G7804" s="36"/>
      <c r="H7804" s="36"/>
      <c r="I7804" s="36"/>
    </row>
    <row r="7805" spans="5:9">
      <c r="E7805" s="35">
        <v>51440</v>
      </c>
      <c r="F7805" s="35"/>
      <c r="G7805" s="36"/>
      <c r="H7805" s="36"/>
      <c r="I7805" s="36"/>
    </row>
    <row r="7806" spans="5:9">
      <c r="E7806" s="35">
        <v>51441</v>
      </c>
      <c r="F7806" s="35"/>
      <c r="G7806" s="36"/>
      <c r="H7806" s="36"/>
      <c r="I7806" s="36"/>
    </row>
    <row r="7807" spans="5:9">
      <c r="E7807" s="35">
        <v>51442</v>
      </c>
      <c r="F7807" s="35"/>
      <c r="G7807" s="36"/>
      <c r="H7807" s="36"/>
      <c r="I7807" s="36"/>
    </row>
    <row r="7808" spans="5:9">
      <c r="E7808" s="35">
        <v>51443</v>
      </c>
      <c r="F7808" s="35"/>
      <c r="G7808" s="36"/>
      <c r="H7808" s="36"/>
      <c r="I7808" s="36"/>
    </row>
    <row r="7809" spans="5:9">
      <c r="E7809" s="35">
        <v>51444</v>
      </c>
      <c r="F7809" s="35"/>
      <c r="G7809" s="36"/>
      <c r="H7809" s="36"/>
      <c r="I7809" s="36"/>
    </row>
    <row r="7810" spans="5:9">
      <c r="E7810" s="35">
        <v>51445</v>
      </c>
      <c r="F7810" s="35"/>
      <c r="G7810" s="36"/>
      <c r="H7810" s="36"/>
      <c r="I7810" s="36"/>
    </row>
    <row r="7811" spans="5:9">
      <c r="E7811" s="35">
        <v>51446</v>
      </c>
      <c r="F7811" s="35"/>
      <c r="G7811" s="36"/>
      <c r="H7811" s="36"/>
      <c r="I7811" s="36"/>
    </row>
    <row r="7812" spans="5:9">
      <c r="E7812" s="35">
        <v>51447</v>
      </c>
      <c r="F7812" s="35"/>
      <c r="G7812" s="36"/>
      <c r="H7812" s="36"/>
      <c r="I7812" s="36"/>
    </row>
    <row r="7813" spans="5:9">
      <c r="E7813" s="35">
        <v>51448</v>
      </c>
      <c r="F7813" s="35"/>
      <c r="G7813" s="36"/>
      <c r="H7813" s="36"/>
      <c r="I7813" s="36"/>
    </row>
    <row r="7814" spans="5:9">
      <c r="E7814" s="35">
        <v>51449</v>
      </c>
      <c r="F7814" s="35"/>
      <c r="G7814" s="36"/>
      <c r="H7814" s="36"/>
      <c r="I7814" s="36"/>
    </row>
    <row r="7815" spans="5:9">
      <c r="E7815" s="35">
        <v>51450</v>
      </c>
      <c r="F7815" s="35"/>
      <c r="G7815" s="36"/>
      <c r="H7815" s="36"/>
      <c r="I7815" s="36"/>
    </row>
    <row r="7816" spans="5:9">
      <c r="E7816" s="35">
        <v>51451</v>
      </c>
      <c r="F7816" s="35"/>
      <c r="G7816" s="36"/>
      <c r="H7816" s="36"/>
      <c r="I7816" s="36"/>
    </row>
    <row r="7817" spans="5:9">
      <c r="E7817" s="35">
        <v>51452</v>
      </c>
      <c r="F7817" s="35"/>
      <c r="G7817" s="36"/>
      <c r="H7817" s="36"/>
      <c r="I7817" s="36"/>
    </row>
    <row r="7818" spans="5:9">
      <c r="E7818" s="35">
        <v>51453</v>
      </c>
      <c r="F7818" s="35"/>
      <c r="G7818" s="36"/>
      <c r="H7818" s="36"/>
      <c r="I7818" s="36"/>
    </row>
    <row r="7819" spans="5:9">
      <c r="E7819" s="35">
        <v>51454</v>
      </c>
      <c r="F7819" s="35"/>
      <c r="G7819" s="36"/>
      <c r="H7819" s="36"/>
      <c r="I7819" s="36"/>
    </row>
    <row r="7820" spans="5:9">
      <c r="E7820" s="35">
        <v>51455</v>
      </c>
      <c r="F7820" s="35"/>
      <c r="G7820" s="36"/>
      <c r="H7820" s="36"/>
      <c r="I7820" s="36"/>
    </row>
    <row r="7821" spans="5:9">
      <c r="E7821" s="35">
        <v>51456</v>
      </c>
      <c r="F7821" s="35"/>
      <c r="G7821" s="36"/>
      <c r="H7821" s="36"/>
      <c r="I7821" s="36"/>
    </row>
    <row r="7822" spans="5:9">
      <c r="E7822" s="35">
        <v>51457</v>
      </c>
      <c r="F7822" s="35"/>
      <c r="G7822" s="36"/>
      <c r="H7822" s="36"/>
      <c r="I7822" s="36"/>
    </row>
    <row r="7823" spans="5:9">
      <c r="E7823" s="35">
        <v>51458</v>
      </c>
      <c r="F7823" s="35"/>
      <c r="G7823" s="36"/>
      <c r="H7823" s="36"/>
      <c r="I7823" s="36"/>
    </row>
    <row r="7824" spans="5:9">
      <c r="E7824" s="35">
        <v>51459</v>
      </c>
      <c r="F7824" s="35"/>
      <c r="G7824" s="36"/>
      <c r="H7824" s="36"/>
      <c r="I7824" s="36"/>
    </row>
    <row r="7825" spans="5:9">
      <c r="E7825" s="35">
        <v>51460</v>
      </c>
      <c r="F7825" s="35"/>
      <c r="G7825" s="36"/>
      <c r="H7825" s="36"/>
      <c r="I7825" s="36"/>
    </row>
    <row r="7826" spans="5:9">
      <c r="E7826" s="35">
        <v>51461</v>
      </c>
      <c r="F7826" s="35"/>
      <c r="G7826" s="36"/>
      <c r="H7826" s="36"/>
      <c r="I7826" s="36"/>
    </row>
    <row r="7827" spans="5:9">
      <c r="E7827" s="35">
        <v>51462</v>
      </c>
      <c r="F7827" s="35"/>
      <c r="G7827" s="36"/>
      <c r="H7827" s="36"/>
      <c r="I7827" s="36"/>
    </row>
    <row r="7828" spans="5:9">
      <c r="E7828" s="35">
        <v>51463</v>
      </c>
      <c r="F7828" s="35"/>
      <c r="G7828" s="36"/>
      <c r="H7828" s="36"/>
      <c r="I7828" s="36"/>
    </row>
    <row r="7829" spans="5:9">
      <c r="E7829" s="35">
        <v>51464</v>
      </c>
      <c r="F7829" s="35"/>
      <c r="G7829" s="36"/>
      <c r="H7829" s="36"/>
      <c r="I7829" s="36"/>
    </row>
    <row r="7830" spans="5:9">
      <c r="E7830" s="35">
        <v>51465</v>
      </c>
      <c r="F7830" s="35"/>
      <c r="G7830" s="36"/>
      <c r="H7830" s="36"/>
      <c r="I7830" s="36"/>
    </row>
    <row r="7831" spans="5:9">
      <c r="E7831" s="35">
        <v>51466</v>
      </c>
      <c r="F7831" s="35"/>
      <c r="G7831" s="36"/>
      <c r="H7831" s="36"/>
      <c r="I7831" s="36"/>
    </row>
    <row r="7832" spans="5:9">
      <c r="E7832" s="35">
        <v>51467</v>
      </c>
      <c r="F7832" s="35"/>
      <c r="G7832" s="36"/>
      <c r="H7832" s="36"/>
      <c r="I7832" s="36"/>
    </row>
    <row r="7833" spans="5:9">
      <c r="E7833" s="35">
        <v>51468</v>
      </c>
      <c r="F7833" s="35"/>
      <c r="G7833" s="36"/>
      <c r="H7833" s="36"/>
      <c r="I7833" s="36"/>
    </row>
    <row r="7834" spans="5:9">
      <c r="E7834" s="35">
        <v>51469</v>
      </c>
      <c r="F7834" s="35"/>
      <c r="G7834" s="36"/>
      <c r="H7834" s="36"/>
      <c r="I7834" s="36"/>
    </row>
    <row r="7835" spans="5:9">
      <c r="E7835" s="35">
        <v>51470</v>
      </c>
      <c r="F7835" s="35"/>
      <c r="G7835" s="36"/>
      <c r="H7835" s="36"/>
      <c r="I7835" s="36"/>
    </row>
    <row r="7836" spans="5:9">
      <c r="E7836" s="35">
        <v>51471</v>
      </c>
      <c r="F7836" s="35"/>
      <c r="G7836" s="36"/>
      <c r="H7836" s="36"/>
      <c r="I7836" s="36"/>
    </row>
    <row r="7837" spans="5:9">
      <c r="E7837" s="35">
        <v>51472</v>
      </c>
      <c r="F7837" s="35"/>
      <c r="G7837" s="36"/>
      <c r="H7837" s="36"/>
      <c r="I7837" s="36"/>
    </row>
    <row r="7838" spans="5:9">
      <c r="E7838" s="35">
        <v>51473</v>
      </c>
      <c r="F7838" s="35"/>
      <c r="G7838" s="36"/>
      <c r="H7838" s="36"/>
      <c r="I7838" s="36"/>
    </row>
    <row r="7839" spans="5:9">
      <c r="E7839" s="35">
        <v>51474</v>
      </c>
      <c r="F7839" s="35"/>
      <c r="G7839" s="36"/>
      <c r="H7839" s="36"/>
      <c r="I7839" s="36"/>
    </row>
    <row r="7840" spans="5:9">
      <c r="E7840" s="35">
        <v>51475</v>
      </c>
      <c r="F7840" s="35"/>
      <c r="G7840" s="36"/>
      <c r="H7840" s="36"/>
      <c r="I7840" s="36"/>
    </row>
    <row r="7841" spans="5:9">
      <c r="E7841" s="35">
        <v>51476</v>
      </c>
      <c r="F7841" s="35"/>
      <c r="G7841" s="36"/>
      <c r="H7841" s="36"/>
      <c r="I7841" s="36"/>
    </row>
    <row r="7842" spans="5:9">
      <c r="E7842" s="35">
        <v>51477</v>
      </c>
      <c r="F7842" s="35"/>
      <c r="G7842" s="36"/>
      <c r="H7842" s="36"/>
      <c r="I7842" s="36"/>
    </row>
    <row r="7843" spans="5:9">
      <c r="E7843" s="35">
        <v>51478</v>
      </c>
      <c r="F7843" s="35"/>
      <c r="G7843" s="36"/>
      <c r="H7843" s="36"/>
      <c r="I7843" s="36"/>
    </row>
    <row r="7844" spans="5:9">
      <c r="E7844" s="35">
        <v>51479</v>
      </c>
      <c r="F7844" s="35"/>
      <c r="G7844" s="36"/>
      <c r="H7844" s="36"/>
      <c r="I7844" s="36"/>
    </row>
    <row r="7845" spans="5:9">
      <c r="E7845" s="35">
        <v>51480</v>
      </c>
      <c r="F7845" s="35"/>
      <c r="G7845" s="36"/>
      <c r="H7845" s="36"/>
      <c r="I7845" s="36"/>
    </row>
    <row r="7846" spans="5:9">
      <c r="E7846" s="35">
        <v>51481</v>
      </c>
      <c r="F7846" s="35"/>
      <c r="G7846" s="36"/>
      <c r="H7846" s="36"/>
      <c r="I7846" s="36"/>
    </row>
    <row r="7847" spans="5:9">
      <c r="E7847" s="35">
        <v>51482</v>
      </c>
      <c r="F7847" s="35"/>
      <c r="G7847" s="36"/>
      <c r="H7847" s="36"/>
      <c r="I7847" s="36"/>
    </row>
    <row r="7848" spans="5:9">
      <c r="E7848" s="35">
        <v>51483</v>
      </c>
      <c r="F7848" s="35"/>
      <c r="G7848" s="36"/>
      <c r="H7848" s="36"/>
      <c r="I7848" s="36"/>
    </row>
    <row r="7849" spans="5:9">
      <c r="E7849" s="35">
        <v>51484</v>
      </c>
      <c r="F7849" s="35"/>
      <c r="G7849" s="36"/>
      <c r="H7849" s="36"/>
      <c r="I7849" s="36"/>
    </row>
    <row r="7850" spans="5:9">
      <c r="E7850" s="35">
        <v>51485</v>
      </c>
      <c r="F7850" s="35"/>
      <c r="G7850" s="36"/>
      <c r="H7850" s="36"/>
      <c r="I7850" s="36"/>
    </row>
    <row r="7851" spans="5:9">
      <c r="E7851" s="35">
        <v>51486</v>
      </c>
      <c r="F7851" s="35"/>
      <c r="G7851" s="36"/>
      <c r="H7851" s="36"/>
      <c r="I7851" s="36"/>
    </row>
    <row r="7852" spans="5:9">
      <c r="E7852" s="35">
        <v>51487</v>
      </c>
      <c r="F7852" s="35"/>
      <c r="G7852" s="36"/>
      <c r="H7852" s="36"/>
      <c r="I7852" s="36"/>
    </row>
    <row r="7853" spans="5:9">
      <c r="E7853" s="35">
        <v>51488</v>
      </c>
      <c r="F7853" s="35"/>
      <c r="G7853" s="36"/>
      <c r="H7853" s="36"/>
      <c r="I7853" s="36"/>
    </row>
    <row r="7854" spans="5:9">
      <c r="E7854" s="35">
        <v>51489</v>
      </c>
      <c r="F7854" s="35"/>
      <c r="G7854" s="36"/>
      <c r="H7854" s="36"/>
      <c r="I7854" s="36"/>
    </row>
    <row r="7855" spans="5:9">
      <c r="E7855" s="35">
        <v>51490</v>
      </c>
      <c r="F7855" s="35"/>
      <c r="G7855" s="36"/>
      <c r="H7855" s="36"/>
      <c r="I7855" s="36"/>
    </row>
    <row r="7856" spans="5:9">
      <c r="E7856" s="35">
        <v>51491</v>
      </c>
      <c r="F7856" s="35"/>
      <c r="G7856" s="36"/>
      <c r="H7856" s="36"/>
      <c r="I7856" s="36"/>
    </row>
    <row r="7857" spans="5:9">
      <c r="E7857" s="35">
        <v>51492</v>
      </c>
      <c r="F7857" s="35"/>
      <c r="G7857" s="36"/>
      <c r="H7857" s="36"/>
      <c r="I7857" s="36"/>
    </row>
    <row r="7858" spans="5:9">
      <c r="E7858" s="35">
        <v>51493</v>
      </c>
      <c r="F7858" s="35"/>
      <c r="G7858" s="36"/>
      <c r="H7858" s="36"/>
      <c r="I7858" s="36"/>
    </row>
    <row r="7859" spans="5:9">
      <c r="E7859" s="35">
        <v>51494</v>
      </c>
      <c r="F7859" s="35"/>
      <c r="G7859" s="36"/>
      <c r="H7859" s="36"/>
      <c r="I7859" s="36"/>
    </row>
    <row r="7860" spans="5:9">
      <c r="E7860" s="35">
        <v>51495</v>
      </c>
      <c r="F7860" s="35"/>
      <c r="G7860" s="36"/>
      <c r="H7860" s="36"/>
      <c r="I7860" s="36"/>
    </row>
    <row r="7861" spans="5:9">
      <c r="E7861" s="35">
        <v>51496</v>
      </c>
      <c r="F7861" s="35"/>
      <c r="G7861" s="36"/>
      <c r="H7861" s="36"/>
      <c r="I7861" s="36"/>
    </row>
    <row r="7862" spans="5:9">
      <c r="E7862" s="35">
        <v>51497</v>
      </c>
      <c r="F7862" s="35"/>
      <c r="G7862" s="36"/>
      <c r="H7862" s="36"/>
      <c r="I7862" s="36"/>
    </row>
    <row r="7863" spans="5:9">
      <c r="E7863" s="35">
        <v>51498</v>
      </c>
      <c r="F7863" s="35"/>
      <c r="G7863" s="36"/>
      <c r="H7863" s="36"/>
      <c r="I7863" s="36"/>
    </row>
    <row r="7864" spans="5:9">
      <c r="E7864" s="35">
        <v>51499</v>
      </c>
      <c r="F7864" s="35"/>
      <c r="G7864" s="36"/>
      <c r="H7864" s="36"/>
      <c r="I7864" s="36"/>
    </row>
    <row r="7865" spans="5:9">
      <c r="E7865" s="35">
        <v>51500</v>
      </c>
      <c r="F7865" s="35"/>
      <c r="G7865" s="36"/>
      <c r="H7865" s="36"/>
      <c r="I7865" s="36"/>
    </row>
    <row r="7866" spans="5:9">
      <c r="E7866" s="35">
        <v>51501</v>
      </c>
      <c r="F7866" s="35"/>
      <c r="G7866" s="36"/>
      <c r="H7866" s="36"/>
      <c r="I7866" s="36"/>
    </row>
    <row r="7867" spans="5:9">
      <c r="E7867" s="35">
        <v>51502</v>
      </c>
      <c r="F7867" s="35"/>
      <c r="G7867" s="36"/>
      <c r="H7867" s="36"/>
      <c r="I7867" s="36"/>
    </row>
    <row r="7868" spans="5:9">
      <c r="E7868" s="35">
        <v>51503</v>
      </c>
      <c r="F7868" s="35"/>
      <c r="G7868" s="36"/>
      <c r="H7868" s="36"/>
      <c r="I7868" s="36"/>
    </row>
    <row r="7869" spans="5:9">
      <c r="E7869" s="35">
        <v>51504</v>
      </c>
      <c r="F7869" s="35"/>
      <c r="G7869" s="36"/>
      <c r="H7869" s="36"/>
      <c r="I7869" s="36"/>
    </row>
    <row r="7870" spans="5:9">
      <c r="E7870" s="35">
        <v>51505</v>
      </c>
      <c r="F7870" s="35"/>
      <c r="G7870" s="36"/>
      <c r="H7870" s="36"/>
      <c r="I7870" s="36"/>
    </row>
    <row r="7871" spans="5:9">
      <c r="E7871" s="35">
        <v>51506</v>
      </c>
      <c r="F7871" s="35"/>
      <c r="G7871" s="36"/>
      <c r="H7871" s="36"/>
      <c r="I7871" s="36"/>
    </row>
    <row r="7872" spans="5:9">
      <c r="E7872" s="35">
        <v>51507</v>
      </c>
      <c r="F7872" s="35"/>
      <c r="G7872" s="36"/>
      <c r="H7872" s="36"/>
      <c r="I7872" s="36"/>
    </row>
    <row r="7873" spans="5:9">
      <c r="E7873" s="35">
        <v>51508</v>
      </c>
      <c r="F7873" s="35"/>
      <c r="G7873" s="36"/>
      <c r="H7873" s="36"/>
      <c r="I7873" s="36"/>
    </row>
    <row r="7874" spans="5:9">
      <c r="E7874" s="35">
        <v>51509</v>
      </c>
      <c r="F7874" s="35"/>
      <c r="G7874" s="36"/>
      <c r="H7874" s="36"/>
      <c r="I7874" s="36"/>
    </row>
    <row r="7875" spans="5:9">
      <c r="E7875" s="35">
        <v>51510</v>
      </c>
      <c r="F7875" s="35"/>
      <c r="G7875" s="36"/>
      <c r="H7875" s="36"/>
      <c r="I7875" s="36"/>
    </row>
    <row r="7876" spans="5:9">
      <c r="E7876" s="35">
        <v>51511</v>
      </c>
      <c r="F7876" s="35"/>
      <c r="G7876" s="36"/>
      <c r="H7876" s="36"/>
      <c r="I7876" s="36"/>
    </row>
    <row r="7877" spans="5:9">
      <c r="E7877" s="35">
        <v>51512</v>
      </c>
      <c r="F7877" s="35"/>
      <c r="G7877" s="36"/>
      <c r="H7877" s="36"/>
      <c r="I7877" s="36"/>
    </row>
    <row r="7878" spans="5:9">
      <c r="E7878" s="35">
        <v>51513</v>
      </c>
      <c r="F7878" s="35"/>
      <c r="G7878" s="36"/>
      <c r="H7878" s="36"/>
      <c r="I7878" s="36"/>
    </row>
    <row r="7879" spans="5:9">
      <c r="E7879" s="35">
        <v>51514</v>
      </c>
      <c r="F7879" s="35"/>
      <c r="G7879" s="36"/>
      <c r="H7879" s="36"/>
      <c r="I7879" s="36"/>
    </row>
    <row r="7880" spans="5:9">
      <c r="E7880" s="35">
        <v>51515</v>
      </c>
      <c r="F7880" s="35"/>
      <c r="G7880" s="36"/>
      <c r="H7880" s="36"/>
      <c r="I7880" s="36"/>
    </row>
    <row r="7881" spans="5:9">
      <c r="E7881" s="35">
        <v>51516</v>
      </c>
      <c r="F7881" s="35"/>
      <c r="G7881" s="36"/>
      <c r="H7881" s="36"/>
      <c r="I7881" s="36"/>
    </row>
    <row r="7882" spans="5:9">
      <c r="E7882" s="35">
        <v>51517</v>
      </c>
      <c r="F7882" s="35"/>
      <c r="G7882" s="36"/>
      <c r="H7882" s="36"/>
      <c r="I7882" s="36"/>
    </row>
    <row r="7883" spans="5:9">
      <c r="E7883" s="35">
        <v>51518</v>
      </c>
      <c r="F7883" s="35"/>
      <c r="G7883" s="36"/>
      <c r="H7883" s="36"/>
      <c r="I7883" s="36"/>
    </row>
    <row r="7884" spans="5:9">
      <c r="E7884" s="35">
        <v>51519</v>
      </c>
      <c r="F7884" s="35"/>
      <c r="G7884" s="36"/>
      <c r="H7884" s="36"/>
      <c r="I7884" s="36"/>
    </row>
    <row r="7885" spans="5:9">
      <c r="E7885" s="35">
        <v>51520</v>
      </c>
      <c r="F7885" s="35"/>
      <c r="G7885" s="36"/>
      <c r="H7885" s="36"/>
      <c r="I7885" s="36"/>
    </row>
    <row r="7886" spans="5:9">
      <c r="E7886" s="35">
        <v>51521</v>
      </c>
      <c r="F7886" s="35"/>
      <c r="G7886" s="36"/>
      <c r="H7886" s="36"/>
      <c r="I7886" s="36"/>
    </row>
    <row r="7887" spans="5:9">
      <c r="E7887" s="35">
        <v>51522</v>
      </c>
      <c r="F7887" s="35"/>
      <c r="G7887" s="36"/>
      <c r="H7887" s="36"/>
      <c r="I7887" s="36"/>
    </row>
    <row r="7888" spans="5:9">
      <c r="E7888" s="35">
        <v>51523</v>
      </c>
      <c r="F7888" s="35"/>
      <c r="G7888" s="36"/>
      <c r="H7888" s="36"/>
      <c r="I7888" s="36"/>
    </row>
    <row r="7889" spans="5:9">
      <c r="E7889" s="35">
        <v>51524</v>
      </c>
      <c r="F7889" s="35"/>
      <c r="G7889" s="36"/>
      <c r="H7889" s="36"/>
      <c r="I7889" s="36"/>
    </row>
    <row r="7890" spans="5:9">
      <c r="E7890" s="35">
        <v>51525</v>
      </c>
      <c r="F7890" s="35"/>
      <c r="G7890" s="36"/>
      <c r="H7890" s="36"/>
      <c r="I7890" s="36"/>
    </row>
    <row r="7891" spans="5:9">
      <c r="E7891" s="35">
        <v>51526</v>
      </c>
      <c r="F7891" s="35"/>
      <c r="G7891" s="36"/>
      <c r="H7891" s="36"/>
      <c r="I7891" s="36"/>
    </row>
    <row r="7892" spans="5:9">
      <c r="E7892" s="35">
        <v>51527</v>
      </c>
      <c r="F7892" s="35"/>
      <c r="G7892" s="36"/>
      <c r="H7892" s="36"/>
      <c r="I7892" s="36"/>
    </row>
    <row r="7893" spans="5:9">
      <c r="E7893" s="35">
        <v>51528</v>
      </c>
      <c r="F7893" s="35"/>
      <c r="G7893" s="36"/>
      <c r="H7893" s="36"/>
      <c r="I7893" s="36"/>
    </row>
    <row r="7894" spans="5:9">
      <c r="E7894" s="35">
        <v>51529</v>
      </c>
      <c r="F7894" s="35"/>
      <c r="G7894" s="36"/>
      <c r="H7894" s="36"/>
      <c r="I7894" s="36"/>
    </row>
    <row r="7895" spans="5:9">
      <c r="E7895" s="35">
        <v>51530</v>
      </c>
      <c r="F7895" s="35"/>
      <c r="G7895" s="36"/>
      <c r="H7895" s="36"/>
      <c r="I7895" s="36"/>
    </row>
    <row r="7896" spans="5:9">
      <c r="E7896" s="35">
        <v>51531</v>
      </c>
      <c r="F7896" s="35"/>
      <c r="G7896" s="36"/>
      <c r="H7896" s="36"/>
      <c r="I7896" s="36"/>
    </row>
    <row r="7897" spans="5:9">
      <c r="E7897" s="35">
        <v>51532</v>
      </c>
      <c r="F7897" s="35"/>
      <c r="G7897" s="36"/>
      <c r="H7897" s="36"/>
      <c r="I7897" s="36"/>
    </row>
    <row r="7898" spans="5:9">
      <c r="E7898" s="35">
        <v>51533</v>
      </c>
      <c r="F7898" s="35"/>
      <c r="G7898" s="36"/>
      <c r="H7898" s="36"/>
      <c r="I7898" s="36"/>
    </row>
    <row r="7899" spans="5:9">
      <c r="E7899" s="35">
        <v>51534</v>
      </c>
      <c r="F7899" s="35"/>
      <c r="G7899" s="36"/>
      <c r="H7899" s="36"/>
      <c r="I7899" s="36"/>
    </row>
    <row r="7900" spans="5:9">
      <c r="E7900" s="35">
        <v>51535</v>
      </c>
      <c r="F7900" s="35"/>
      <c r="G7900" s="36"/>
      <c r="H7900" s="36"/>
      <c r="I7900" s="36"/>
    </row>
    <row r="7901" spans="5:9">
      <c r="E7901" s="35">
        <v>51536</v>
      </c>
      <c r="F7901" s="35"/>
      <c r="G7901" s="36"/>
      <c r="H7901" s="36"/>
      <c r="I7901" s="36"/>
    </row>
    <row r="7902" spans="5:9">
      <c r="E7902" s="35">
        <v>51537</v>
      </c>
      <c r="F7902" s="35"/>
      <c r="G7902" s="36"/>
      <c r="H7902" s="36"/>
      <c r="I7902" s="36"/>
    </row>
    <row r="7903" spans="5:9">
      <c r="E7903" s="35">
        <v>51538</v>
      </c>
      <c r="F7903" s="35"/>
      <c r="G7903" s="36"/>
      <c r="H7903" s="36"/>
      <c r="I7903" s="36"/>
    </row>
    <row r="7904" spans="5:9">
      <c r="E7904" s="35">
        <v>51539</v>
      </c>
      <c r="F7904" s="35"/>
      <c r="G7904" s="36"/>
      <c r="H7904" s="36"/>
      <c r="I7904" s="36"/>
    </row>
    <row r="7905" spans="5:9">
      <c r="E7905" s="35">
        <v>51540</v>
      </c>
      <c r="F7905" s="35"/>
      <c r="G7905" s="36"/>
      <c r="H7905" s="36"/>
      <c r="I7905" s="36"/>
    </row>
    <row r="7906" spans="5:9">
      <c r="E7906" s="35">
        <v>51541</v>
      </c>
      <c r="F7906" s="35"/>
      <c r="G7906" s="36"/>
      <c r="H7906" s="36"/>
      <c r="I7906" s="36"/>
    </row>
    <row r="7907" spans="5:9">
      <c r="E7907" s="35">
        <v>51542</v>
      </c>
      <c r="F7907" s="35"/>
      <c r="G7907" s="36"/>
      <c r="H7907" s="36"/>
      <c r="I7907" s="36"/>
    </row>
    <row r="7908" spans="5:9">
      <c r="E7908" s="35">
        <v>51543</v>
      </c>
      <c r="F7908" s="35"/>
      <c r="G7908" s="36"/>
      <c r="H7908" s="36"/>
      <c r="I7908" s="36"/>
    </row>
    <row r="7909" spans="5:9">
      <c r="E7909" s="35">
        <v>51544</v>
      </c>
      <c r="F7909" s="35"/>
      <c r="G7909" s="36"/>
      <c r="H7909" s="36"/>
      <c r="I7909" s="36"/>
    </row>
    <row r="7910" spans="5:9">
      <c r="E7910" s="35">
        <v>51545</v>
      </c>
      <c r="F7910" s="35"/>
      <c r="G7910" s="36"/>
      <c r="H7910" s="36"/>
      <c r="I7910" s="36"/>
    </row>
    <row r="7911" spans="5:9">
      <c r="E7911" s="35">
        <v>51546</v>
      </c>
      <c r="F7911" s="35"/>
      <c r="G7911" s="36"/>
      <c r="H7911" s="36"/>
      <c r="I7911" s="36"/>
    </row>
    <row r="7912" spans="5:9">
      <c r="E7912" s="35">
        <v>51547</v>
      </c>
      <c r="F7912" s="35"/>
      <c r="G7912" s="36"/>
      <c r="H7912" s="36"/>
      <c r="I7912" s="36"/>
    </row>
    <row r="7913" spans="5:9">
      <c r="E7913" s="35">
        <v>51548</v>
      </c>
      <c r="F7913" s="35"/>
      <c r="G7913" s="36"/>
      <c r="H7913" s="36"/>
      <c r="I7913" s="36"/>
    </row>
    <row r="7914" spans="5:9">
      <c r="E7914" s="35">
        <v>51549</v>
      </c>
      <c r="F7914" s="35"/>
      <c r="G7914" s="36"/>
      <c r="H7914" s="36"/>
      <c r="I7914" s="36"/>
    </row>
    <row r="7915" spans="5:9">
      <c r="E7915" s="35">
        <v>51550</v>
      </c>
      <c r="F7915" s="35"/>
      <c r="G7915" s="36"/>
      <c r="H7915" s="36"/>
      <c r="I7915" s="36"/>
    </row>
    <row r="7916" spans="5:9">
      <c r="E7916" s="35">
        <v>51551</v>
      </c>
      <c r="F7916" s="35"/>
      <c r="G7916" s="36"/>
      <c r="H7916" s="36"/>
      <c r="I7916" s="36"/>
    </row>
    <row r="7917" spans="5:9">
      <c r="E7917" s="35">
        <v>51552</v>
      </c>
      <c r="F7917" s="35"/>
      <c r="G7917" s="36"/>
      <c r="H7917" s="36"/>
      <c r="I7917" s="36"/>
    </row>
    <row r="7918" spans="5:9">
      <c r="E7918" s="35">
        <v>51553</v>
      </c>
      <c r="F7918" s="35"/>
      <c r="G7918" s="36"/>
      <c r="H7918" s="36"/>
      <c r="I7918" s="36"/>
    </row>
    <row r="7919" spans="5:9">
      <c r="E7919" s="35">
        <v>51554</v>
      </c>
      <c r="F7919" s="35"/>
      <c r="G7919" s="36"/>
      <c r="H7919" s="36"/>
      <c r="I7919" s="36"/>
    </row>
    <row r="7920" spans="5:9">
      <c r="E7920" s="35">
        <v>51555</v>
      </c>
      <c r="F7920" s="35"/>
      <c r="G7920" s="36"/>
      <c r="H7920" s="36"/>
      <c r="I7920" s="36"/>
    </row>
    <row r="7921" spans="5:9">
      <c r="E7921" s="35">
        <v>51556</v>
      </c>
      <c r="F7921" s="35"/>
      <c r="G7921" s="36"/>
      <c r="H7921" s="36"/>
      <c r="I7921" s="36"/>
    </row>
    <row r="7922" spans="5:9">
      <c r="E7922" s="35">
        <v>51557</v>
      </c>
      <c r="F7922" s="35"/>
      <c r="G7922" s="36"/>
      <c r="H7922" s="36"/>
      <c r="I7922" s="36"/>
    </row>
    <row r="7923" spans="5:9">
      <c r="E7923" s="35">
        <v>51558</v>
      </c>
      <c r="F7923" s="35"/>
      <c r="G7923" s="36"/>
      <c r="H7923" s="36"/>
      <c r="I7923" s="36"/>
    </row>
    <row r="7924" spans="5:9">
      <c r="E7924" s="35">
        <v>51559</v>
      </c>
      <c r="F7924" s="35"/>
      <c r="G7924" s="36"/>
      <c r="H7924" s="36"/>
      <c r="I7924" s="36"/>
    </row>
    <row r="7925" spans="5:9">
      <c r="E7925" s="35">
        <v>51560</v>
      </c>
      <c r="F7925" s="35"/>
      <c r="G7925" s="36"/>
      <c r="H7925" s="36"/>
      <c r="I7925" s="36"/>
    </row>
    <row r="7926" spans="5:9">
      <c r="E7926" s="35">
        <v>51561</v>
      </c>
      <c r="F7926" s="35"/>
      <c r="G7926" s="36"/>
      <c r="H7926" s="36"/>
      <c r="I7926" s="36"/>
    </row>
    <row r="7927" spans="5:9">
      <c r="E7927" s="35">
        <v>51562</v>
      </c>
      <c r="F7927" s="35"/>
      <c r="G7927" s="36"/>
      <c r="H7927" s="36"/>
      <c r="I7927" s="36"/>
    </row>
    <row r="7928" spans="5:9">
      <c r="E7928" s="35">
        <v>51563</v>
      </c>
      <c r="F7928" s="35"/>
      <c r="G7928" s="36"/>
      <c r="H7928" s="36"/>
      <c r="I7928" s="36"/>
    </row>
    <row r="7929" spans="5:9">
      <c r="E7929" s="35">
        <v>51564</v>
      </c>
      <c r="F7929" s="35"/>
      <c r="G7929" s="36"/>
      <c r="H7929" s="36"/>
      <c r="I7929" s="36"/>
    </row>
    <row r="7930" spans="5:9">
      <c r="E7930" s="35">
        <v>51565</v>
      </c>
      <c r="F7930" s="35"/>
      <c r="G7930" s="36"/>
      <c r="H7930" s="36"/>
      <c r="I7930" s="36"/>
    </row>
    <row r="7931" spans="5:9">
      <c r="E7931" s="35">
        <v>51566</v>
      </c>
      <c r="F7931" s="35"/>
      <c r="G7931" s="36"/>
      <c r="H7931" s="36"/>
      <c r="I7931" s="36"/>
    </row>
    <row r="7932" spans="5:9">
      <c r="E7932" s="35">
        <v>51567</v>
      </c>
      <c r="F7932" s="35"/>
      <c r="G7932" s="36"/>
      <c r="H7932" s="36"/>
      <c r="I7932" s="36"/>
    </row>
    <row r="7933" spans="5:9">
      <c r="E7933" s="35">
        <v>51568</v>
      </c>
      <c r="F7933" s="35"/>
      <c r="G7933" s="36"/>
      <c r="H7933" s="36"/>
      <c r="I7933" s="36"/>
    </row>
    <row r="7934" spans="5:9">
      <c r="E7934" s="35">
        <v>51569</v>
      </c>
      <c r="F7934" s="35"/>
      <c r="G7934" s="36"/>
      <c r="H7934" s="36"/>
      <c r="I7934" s="36"/>
    </row>
    <row r="7935" spans="5:9">
      <c r="E7935" s="35">
        <v>51570</v>
      </c>
      <c r="F7935" s="35"/>
      <c r="G7935" s="36"/>
      <c r="H7935" s="36"/>
      <c r="I7935" s="36"/>
    </row>
    <row r="7936" spans="5:9">
      <c r="E7936" s="35">
        <v>51571</v>
      </c>
      <c r="F7936" s="35"/>
      <c r="G7936" s="36"/>
      <c r="H7936" s="36"/>
      <c r="I7936" s="36"/>
    </row>
    <row r="7937" spans="5:9">
      <c r="E7937" s="35">
        <v>51572</v>
      </c>
      <c r="F7937" s="35"/>
      <c r="G7937" s="36"/>
      <c r="H7937" s="36"/>
      <c r="I7937" s="36"/>
    </row>
    <row r="7938" spans="5:9">
      <c r="E7938" s="35">
        <v>51573</v>
      </c>
      <c r="F7938" s="35"/>
      <c r="G7938" s="36"/>
      <c r="H7938" s="36"/>
      <c r="I7938" s="36"/>
    </row>
    <row r="7939" spans="5:9">
      <c r="E7939" s="35">
        <v>51574</v>
      </c>
      <c r="F7939" s="35"/>
      <c r="G7939" s="36"/>
      <c r="H7939" s="36"/>
      <c r="I7939" s="36"/>
    </row>
    <row r="7940" spans="5:9">
      <c r="E7940" s="35">
        <v>51575</v>
      </c>
      <c r="F7940" s="35"/>
      <c r="G7940" s="36"/>
      <c r="H7940" s="36"/>
      <c r="I7940" s="36"/>
    </row>
    <row r="7941" spans="5:9">
      <c r="E7941" s="35">
        <v>51576</v>
      </c>
      <c r="F7941" s="35"/>
      <c r="G7941" s="36"/>
      <c r="H7941" s="36"/>
      <c r="I7941" s="36"/>
    </row>
    <row r="7942" spans="5:9">
      <c r="E7942" s="35">
        <v>51577</v>
      </c>
      <c r="F7942" s="35"/>
      <c r="G7942" s="36"/>
      <c r="H7942" s="36"/>
      <c r="I7942" s="36"/>
    </row>
    <row r="7943" spans="5:9">
      <c r="E7943" s="35">
        <v>51578</v>
      </c>
      <c r="F7943" s="35"/>
      <c r="G7943" s="36"/>
      <c r="H7943" s="36"/>
      <c r="I7943" s="36"/>
    </row>
    <row r="7944" spans="5:9">
      <c r="E7944" s="35">
        <v>51579</v>
      </c>
      <c r="F7944" s="35"/>
      <c r="G7944" s="36"/>
      <c r="H7944" s="36"/>
      <c r="I7944" s="36"/>
    </row>
    <row r="7945" spans="5:9">
      <c r="E7945" s="35">
        <v>51580</v>
      </c>
      <c r="F7945" s="35"/>
      <c r="G7945" s="36"/>
      <c r="H7945" s="36"/>
      <c r="I7945" s="36"/>
    </row>
    <row r="7946" spans="5:9">
      <c r="E7946" s="35">
        <v>51581</v>
      </c>
      <c r="F7946" s="35"/>
      <c r="G7946" s="36"/>
      <c r="H7946" s="36"/>
      <c r="I7946" s="36"/>
    </row>
    <row r="7947" spans="5:9">
      <c r="E7947" s="35">
        <v>51582</v>
      </c>
      <c r="F7947" s="35"/>
      <c r="G7947" s="36"/>
      <c r="H7947" s="36"/>
      <c r="I7947" s="36"/>
    </row>
    <row r="7948" spans="5:9">
      <c r="E7948" s="35">
        <v>51583</v>
      </c>
      <c r="F7948" s="35"/>
      <c r="G7948" s="36"/>
      <c r="H7948" s="36"/>
      <c r="I7948" s="36"/>
    </row>
    <row r="7949" spans="5:9">
      <c r="E7949" s="35">
        <v>51584</v>
      </c>
      <c r="F7949" s="35"/>
      <c r="G7949" s="36"/>
      <c r="H7949" s="36"/>
      <c r="I7949" s="36"/>
    </row>
    <row r="7950" spans="5:9">
      <c r="E7950" s="35">
        <v>51585</v>
      </c>
      <c r="F7950" s="35"/>
      <c r="G7950" s="36"/>
      <c r="H7950" s="36"/>
      <c r="I7950" s="36"/>
    </row>
    <row r="7951" spans="5:9">
      <c r="E7951" s="35">
        <v>51586</v>
      </c>
      <c r="F7951" s="35"/>
      <c r="G7951" s="36"/>
      <c r="H7951" s="36"/>
      <c r="I7951" s="36"/>
    </row>
    <row r="7952" spans="5:9">
      <c r="E7952" s="35">
        <v>51587</v>
      </c>
      <c r="F7952" s="35"/>
      <c r="G7952" s="36"/>
      <c r="H7952" s="36"/>
      <c r="I7952" s="36"/>
    </row>
    <row r="7953" spans="5:9">
      <c r="E7953" s="35">
        <v>51588</v>
      </c>
      <c r="F7953" s="35"/>
      <c r="G7953" s="36"/>
      <c r="H7953" s="36"/>
      <c r="I7953" s="36"/>
    </row>
    <row r="7954" spans="5:9">
      <c r="E7954" s="35">
        <v>51589</v>
      </c>
      <c r="F7954" s="35"/>
      <c r="G7954" s="36"/>
      <c r="H7954" s="36"/>
      <c r="I7954" s="36"/>
    </row>
    <row r="7955" spans="5:9">
      <c r="E7955" s="35">
        <v>51590</v>
      </c>
      <c r="F7955" s="35"/>
      <c r="G7955" s="36"/>
      <c r="H7955" s="36"/>
      <c r="I7955" s="36"/>
    </row>
    <row r="7956" spans="5:9">
      <c r="E7956" s="35">
        <v>51591</v>
      </c>
      <c r="F7956" s="35"/>
      <c r="G7956" s="36"/>
      <c r="H7956" s="36"/>
      <c r="I7956" s="36"/>
    </row>
    <row r="7957" spans="5:9">
      <c r="E7957" s="35">
        <v>51592</v>
      </c>
      <c r="F7957" s="35"/>
      <c r="G7957" s="36"/>
      <c r="H7957" s="36"/>
      <c r="I7957" s="36"/>
    </row>
    <row r="7958" spans="5:9">
      <c r="E7958" s="35">
        <v>51593</v>
      </c>
      <c r="F7958" s="35"/>
      <c r="G7958" s="36"/>
      <c r="H7958" s="36"/>
      <c r="I7958" s="36"/>
    </row>
    <row r="7959" spans="5:9">
      <c r="E7959" s="35">
        <v>51594</v>
      </c>
      <c r="F7959" s="35"/>
      <c r="G7959" s="36"/>
      <c r="H7959" s="36"/>
      <c r="I7959" s="36"/>
    </row>
    <row r="7960" spans="5:9">
      <c r="E7960" s="35">
        <v>51595</v>
      </c>
      <c r="F7960" s="35"/>
      <c r="G7960" s="36"/>
      <c r="H7960" s="36"/>
      <c r="I7960" s="36"/>
    </row>
    <row r="7961" spans="5:9">
      <c r="E7961" s="35">
        <v>51596</v>
      </c>
      <c r="F7961" s="35"/>
      <c r="G7961" s="36"/>
      <c r="H7961" s="36"/>
      <c r="I7961" s="36"/>
    </row>
    <row r="7962" spans="5:9">
      <c r="E7962" s="35">
        <v>51597</v>
      </c>
      <c r="F7962" s="35"/>
      <c r="G7962" s="36"/>
      <c r="H7962" s="36"/>
      <c r="I7962" s="36"/>
    </row>
    <row r="7963" spans="5:9">
      <c r="E7963" s="35">
        <v>51598</v>
      </c>
      <c r="F7963" s="35"/>
      <c r="G7963" s="36"/>
      <c r="H7963" s="36"/>
      <c r="I7963" s="36"/>
    </row>
    <row r="7964" spans="5:9">
      <c r="E7964" s="35">
        <v>51599</v>
      </c>
      <c r="F7964" s="35"/>
      <c r="G7964" s="36"/>
      <c r="H7964" s="36"/>
      <c r="I7964" s="36"/>
    </row>
    <row r="7965" spans="5:9">
      <c r="E7965" s="35">
        <v>51600</v>
      </c>
      <c r="F7965" s="35"/>
      <c r="G7965" s="36"/>
      <c r="H7965" s="36"/>
      <c r="I7965" s="36"/>
    </row>
    <row r="7966" spans="5:9">
      <c r="E7966" s="35">
        <v>51601</v>
      </c>
      <c r="F7966" s="35"/>
      <c r="G7966" s="36"/>
      <c r="H7966" s="36"/>
      <c r="I7966" s="36"/>
    </row>
    <row r="7967" spans="5:9">
      <c r="E7967" s="35">
        <v>51602</v>
      </c>
      <c r="F7967" s="35"/>
      <c r="G7967" s="36"/>
      <c r="H7967" s="36"/>
      <c r="I7967" s="36"/>
    </row>
    <row r="7968" spans="5:9">
      <c r="E7968" s="35">
        <v>51603</v>
      </c>
      <c r="F7968" s="35"/>
      <c r="G7968" s="36"/>
      <c r="H7968" s="36"/>
      <c r="I7968" s="36"/>
    </row>
    <row r="7969" spans="5:9">
      <c r="E7969" s="35">
        <v>51604</v>
      </c>
      <c r="F7969" s="35"/>
      <c r="G7969" s="36"/>
      <c r="H7969" s="36"/>
      <c r="I7969" s="36"/>
    </row>
    <row r="7970" spans="5:9">
      <c r="E7970" s="35">
        <v>51605</v>
      </c>
      <c r="F7970" s="35"/>
      <c r="G7970" s="36"/>
      <c r="H7970" s="36"/>
      <c r="I7970" s="36"/>
    </row>
    <row r="7971" spans="5:9">
      <c r="E7971" s="35">
        <v>51606</v>
      </c>
      <c r="F7971" s="35"/>
      <c r="G7971" s="36"/>
      <c r="H7971" s="36"/>
      <c r="I7971" s="36"/>
    </row>
    <row r="7972" spans="5:9">
      <c r="E7972" s="35">
        <v>51607</v>
      </c>
      <c r="F7972" s="35"/>
      <c r="G7972" s="36"/>
      <c r="H7972" s="36"/>
      <c r="I7972" s="36"/>
    </row>
    <row r="7973" spans="5:9">
      <c r="E7973" s="35">
        <v>51608</v>
      </c>
      <c r="F7973" s="35"/>
      <c r="G7973" s="36"/>
      <c r="H7973" s="36"/>
      <c r="I7973" s="36"/>
    </row>
    <row r="7974" spans="5:9">
      <c r="E7974" s="35">
        <v>51609</v>
      </c>
      <c r="F7974" s="35"/>
      <c r="G7974" s="36"/>
      <c r="H7974" s="36"/>
      <c r="I7974" s="36"/>
    </row>
    <row r="7975" spans="5:9">
      <c r="E7975" s="35">
        <v>51610</v>
      </c>
      <c r="F7975" s="35"/>
      <c r="G7975" s="36"/>
      <c r="H7975" s="36"/>
      <c r="I7975" s="36"/>
    </row>
    <row r="7976" spans="5:9">
      <c r="E7976" s="35">
        <v>51611</v>
      </c>
      <c r="F7976" s="35"/>
      <c r="G7976" s="36"/>
      <c r="H7976" s="36"/>
      <c r="I7976" s="36"/>
    </row>
    <row r="7977" spans="5:9">
      <c r="E7977" s="35">
        <v>51612</v>
      </c>
      <c r="F7977" s="35"/>
      <c r="G7977" s="36"/>
      <c r="H7977" s="36"/>
      <c r="I7977" s="36"/>
    </row>
    <row r="7978" spans="5:9">
      <c r="E7978" s="35">
        <v>51613</v>
      </c>
      <c r="F7978" s="35"/>
      <c r="G7978" s="36"/>
      <c r="H7978" s="36"/>
      <c r="I7978" s="36"/>
    </row>
    <row r="7979" spans="5:9">
      <c r="E7979" s="35">
        <v>51614</v>
      </c>
      <c r="F7979" s="35"/>
      <c r="G7979" s="36"/>
      <c r="H7979" s="36"/>
      <c r="I7979" s="36"/>
    </row>
    <row r="7980" spans="5:9">
      <c r="E7980" s="35">
        <v>51615</v>
      </c>
      <c r="F7980" s="35"/>
      <c r="G7980" s="36"/>
      <c r="H7980" s="36"/>
      <c r="I7980" s="36"/>
    </row>
    <row r="7981" spans="5:9">
      <c r="E7981" s="35">
        <v>51616</v>
      </c>
      <c r="F7981" s="35"/>
      <c r="G7981" s="36"/>
      <c r="H7981" s="36"/>
      <c r="I7981" s="36"/>
    </row>
    <row r="7982" spans="5:9">
      <c r="E7982" s="35">
        <v>51617</v>
      </c>
      <c r="F7982" s="35"/>
      <c r="G7982" s="36"/>
      <c r="H7982" s="36"/>
      <c r="I7982" s="36"/>
    </row>
    <row r="7983" spans="5:9">
      <c r="E7983" s="35">
        <v>51618</v>
      </c>
      <c r="F7983" s="35"/>
      <c r="G7983" s="36"/>
      <c r="H7983" s="36"/>
      <c r="I7983" s="36"/>
    </row>
    <row r="7984" spans="5:9">
      <c r="E7984" s="35">
        <v>51619</v>
      </c>
      <c r="F7984" s="35"/>
      <c r="G7984" s="36"/>
      <c r="H7984" s="36"/>
      <c r="I7984" s="36"/>
    </row>
    <row r="7985" spans="5:9">
      <c r="E7985" s="35">
        <v>51620</v>
      </c>
      <c r="F7985" s="35"/>
      <c r="G7985" s="36"/>
      <c r="H7985" s="36"/>
      <c r="I7985" s="36"/>
    </row>
    <row r="7986" spans="5:9">
      <c r="E7986" s="35">
        <v>51621</v>
      </c>
      <c r="F7986" s="35"/>
      <c r="G7986" s="36"/>
      <c r="H7986" s="36"/>
      <c r="I7986" s="36"/>
    </row>
    <row r="7987" spans="5:9">
      <c r="E7987" s="35">
        <v>51622</v>
      </c>
      <c r="F7987" s="35"/>
      <c r="G7987" s="36"/>
      <c r="H7987" s="36"/>
      <c r="I7987" s="36"/>
    </row>
    <row r="7988" spans="5:9">
      <c r="E7988" s="35">
        <v>51623</v>
      </c>
      <c r="F7988" s="35"/>
      <c r="G7988" s="36"/>
      <c r="H7988" s="36"/>
      <c r="I7988" s="36"/>
    </row>
    <row r="7989" spans="5:9">
      <c r="E7989" s="35">
        <v>51624</v>
      </c>
      <c r="F7989" s="35"/>
      <c r="G7989" s="36"/>
      <c r="H7989" s="36"/>
      <c r="I7989" s="36"/>
    </row>
    <row r="7990" spans="5:9">
      <c r="E7990" s="35">
        <v>51625</v>
      </c>
      <c r="F7990" s="35"/>
      <c r="G7990" s="36"/>
      <c r="H7990" s="36"/>
      <c r="I7990" s="36"/>
    </row>
    <row r="7991" spans="5:9">
      <c r="E7991" s="35">
        <v>51626</v>
      </c>
      <c r="F7991" s="35"/>
      <c r="G7991" s="36"/>
      <c r="H7991" s="36"/>
      <c r="I7991" s="36"/>
    </row>
    <row r="7992" spans="5:9">
      <c r="E7992" s="35">
        <v>51627</v>
      </c>
      <c r="F7992" s="35"/>
      <c r="G7992" s="36"/>
      <c r="H7992" s="36"/>
      <c r="I7992" s="36"/>
    </row>
    <row r="7993" spans="5:9">
      <c r="E7993" s="35">
        <v>51628</v>
      </c>
      <c r="F7993" s="35"/>
      <c r="G7993" s="36"/>
      <c r="H7993" s="36"/>
      <c r="I7993" s="36"/>
    </row>
    <row r="7994" spans="5:9">
      <c r="E7994" s="35">
        <v>51629</v>
      </c>
      <c r="F7994" s="35"/>
      <c r="G7994" s="36"/>
      <c r="H7994" s="36"/>
      <c r="I7994" s="36"/>
    </row>
    <row r="7995" spans="5:9">
      <c r="E7995" s="35">
        <v>51630</v>
      </c>
      <c r="F7995" s="35"/>
      <c r="G7995" s="36"/>
      <c r="H7995" s="36"/>
      <c r="I7995" s="36"/>
    </row>
    <row r="7996" spans="5:9">
      <c r="E7996" s="35">
        <v>51631</v>
      </c>
      <c r="F7996" s="35"/>
      <c r="G7996" s="36"/>
      <c r="H7996" s="36"/>
      <c r="I7996" s="36"/>
    </row>
    <row r="7997" spans="5:9">
      <c r="E7997" s="35">
        <v>51632</v>
      </c>
      <c r="F7997" s="35"/>
      <c r="G7997" s="36"/>
      <c r="H7997" s="36"/>
      <c r="I7997" s="36"/>
    </row>
    <row r="7998" spans="5:9">
      <c r="E7998" s="35">
        <v>51633</v>
      </c>
      <c r="F7998" s="35"/>
      <c r="G7998" s="36"/>
      <c r="H7998" s="36"/>
      <c r="I7998" s="36"/>
    </row>
    <row r="7999" spans="5:9">
      <c r="E7999" s="35">
        <v>51634</v>
      </c>
      <c r="F7999" s="35"/>
      <c r="G7999" s="36"/>
      <c r="H7999" s="36"/>
      <c r="I7999" s="36"/>
    </row>
    <row r="8000" spans="5:9">
      <c r="E8000" s="35">
        <v>51635</v>
      </c>
      <c r="F8000" s="35"/>
      <c r="G8000" s="36"/>
      <c r="H8000" s="36"/>
      <c r="I8000" s="36"/>
    </row>
    <row r="8001" spans="5:9">
      <c r="E8001" s="35">
        <v>51636</v>
      </c>
      <c r="F8001" s="35"/>
      <c r="G8001" s="36"/>
      <c r="H8001" s="36"/>
      <c r="I8001" s="36"/>
    </row>
    <row r="8002" spans="5:9">
      <c r="E8002" s="35">
        <v>51637</v>
      </c>
      <c r="F8002" s="35"/>
      <c r="G8002" s="36"/>
      <c r="H8002" s="36"/>
      <c r="I8002" s="36"/>
    </row>
    <row r="8003" spans="5:9">
      <c r="E8003" s="35">
        <v>51638</v>
      </c>
      <c r="F8003" s="35"/>
      <c r="G8003" s="36"/>
      <c r="H8003" s="36"/>
      <c r="I8003" s="36"/>
    </row>
    <row r="8004" spans="5:9">
      <c r="E8004" s="35">
        <v>51639</v>
      </c>
      <c r="F8004" s="35"/>
      <c r="G8004" s="36"/>
      <c r="H8004" s="36"/>
      <c r="I8004" s="36"/>
    </row>
    <row r="8005" spans="5:9">
      <c r="E8005" s="35">
        <v>51640</v>
      </c>
      <c r="F8005" s="35"/>
      <c r="G8005" s="36"/>
      <c r="H8005" s="36"/>
      <c r="I8005" s="36"/>
    </row>
    <row r="8006" spans="5:9">
      <c r="E8006" s="35">
        <v>51641</v>
      </c>
      <c r="F8006" s="35"/>
      <c r="G8006" s="36"/>
      <c r="H8006" s="36"/>
      <c r="I8006" s="36"/>
    </row>
    <row r="8007" spans="5:9">
      <c r="E8007" s="35">
        <v>51642</v>
      </c>
      <c r="F8007" s="35"/>
      <c r="G8007" s="36"/>
      <c r="H8007" s="36"/>
      <c r="I8007" s="36"/>
    </row>
    <row r="8008" spans="5:9">
      <c r="E8008" s="35">
        <v>51643</v>
      </c>
      <c r="F8008" s="35"/>
      <c r="G8008" s="36"/>
      <c r="H8008" s="36"/>
      <c r="I8008" s="36"/>
    </row>
    <row r="8009" spans="5:9">
      <c r="E8009" s="35">
        <v>51644</v>
      </c>
      <c r="F8009" s="35"/>
      <c r="G8009" s="36"/>
      <c r="H8009" s="36"/>
      <c r="I8009" s="36"/>
    </row>
    <row r="8010" spans="5:9">
      <c r="E8010" s="35">
        <v>51645</v>
      </c>
      <c r="F8010" s="35"/>
      <c r="G8010" s="36"/>
      <c r="H8010" s="36"/>
      <c r="I8010" s="36"/>
    </row>
    <row r="8011" spans="5:9">
      <c r="E8011" s="35">
        <v>51646</v>
      </c>
      <c r="F8011" s="35"/>
      <c r="G8011" s="36"/>
      <c r="H8011" s="36"/>
      <c r="I8011" s="36"/>
    </row>
    <row r="8012" spans="5:9">
      <c r="E8012" s="35">
        <v>51647</v>
      </c>
      <c r="F8012" s="35"/>
      <c r="G8012" s="36"/>
      <c r="H8012" s="36"/>
      <c r="I8012" s="36"/>
    </row>
    <row r="8013" spans="5:9">
      <c r="E8013" s="35">
        <v>51648</v>
      </c>
      <c r="F8013" s="35"/>
      <c r="G8013" s="36"/>
      <c r="H8013" s="36"/>
      <c r="I8013" s="36"/>
    </row>
    <row r="8014" spans="5:9">
      <c r="E8014" s="35">
        <v>51649</v>
      </c>
      <c r="F8014" s="35"/>
      <c r="G8014" s="36"/>
      <c r="H8014" s="36"/>
      <c r="I8014" s="36"/>
    </row>
    <row r="8015" spans="5:9">
      <c r="E8015" s="35">
        <v>51650</v>
      </c>
      <c r="F8015" s="35"/>
      <c r="G8015" s="36"/>
      <c r="H8015" s="36"/>
      <c r="I8015" s="36"/>
    </row>
    <row r="8016" spans="5:9">
      <c r="E8016" s="35">
        <v>51651</v>
      </c>
      <c r="F8016" s="35"/>
      <c r="G8016" s="36"/>
      <c r="H8016" s="36"/>
      <c r="I8016" s="36"/>
    </row>
    <row r="8017" spans="5:9">
      <c r="E8017" s="35">
        <v>51652</v>
      </c>
      <c r="F8017" s="35"/>
      <c r="G8017" s="36"/>
      <c r="H8017" s="36"/>
      <c r="I8017" s="36"/>
    </row>
    <row r="8018" spans="5:9">
      <c r="E8018" s="35">
        <v>51653</v>
      </c>
      <c r="F8018" s="35"/>
      <c r="G8018" s="36"/>
      <c r="H8018" s="36"/>
      <c r="I8018" s="36"/>
    </row>
    <row r="8019" spans="5:9">
      <c r="E8019" s="35">
        <v>51654</v>
      </c>
      <c r="F8019" s="35"/>
      <c r="G8019" s="36"/>
      <c r="H8019" s="36"/>
      <c r="I8019" s="36"/>
    </row>
    <row r="8020" spans="5:9">
      <c r="E8020" s="35">
        <v>51655</v>
      </c>
      <c r="F8020" s="35"/>
      <c r="G8020" s="36"/>
      <c r="H8020" s="36"/>
      <c r="I8020" s="36"/>
    </row>
    <row r="8021" spans="5:9">
      <c r="E8021" s="35">
        <v>51656</v>
      </c>
      <c r="F8021" s="35"/>
      <c r="G8021" s="36"/>
      <c r="H8021" s="36"/>
      <c r="I8021" s="36"/>
    </row>
    <row r="8022" spans="5:9">
      <c r="E8022" s="35">
        <v>51657</v>
      </c>
      <c r="F8022" s="35"/>
      <c r="G8022" s="36"/>
      <c r="H8022" s="36"/>
      <c r="I8022" s="36"/>
    </row>
    <row r="8023" spans="5:9">
      <c r="E8023" s="35">
        <v>51658</v>
      </c>
      <c r="F8023" s="35"/>
      <c r="G8023" s="36"/>
      <c r="H8023" s="36"/>
      <c r="I8023" s="36"/>
    </row>
    <row r="8024" spans="5:9">
      <c r="E8024" s="35">
        <v>51659</v>
      </c>
      <c r="F8024" s="35"/>
      <c r="G8024" s="36"/>
      <c r="H8024" s="36"/>
      <c r="I8024" s="36"/>
    </row>
    <row r="8025" spans="5:9">
      <c r="E8025" s="35">
        <v>51660</v>
      </c>
      <c r="F8025" s="35"/>
      <c r="G8025" s="36"/>
      <c r="H8025" s="36"/>
      <c r="I8025" s="36"/>
    </row>
    <row r="8026" spans="5:9">
      <c r="E8026" s="35">
        <v>51661</v>
      </c>
      <c r="F8026" s="35"/>
      <c r="G8026" s="36"/>
      <c r="H8026" s="36"/>
      <c r="I8026" s="36"/>
    </row>
    <row r="8027" spans="5:9">
      <c r="E8027" s="35">
        <v>51662</v>
      </c>
      <c r="F8027" s="35"/>
      <c r="G8027" s="36"/>
      <c r="H8027" s="36"/>
      <c r="I8027" s="36"/>
    </row>
    <row r="8028" spans="5:9">
      <c r="E8028" s="35">
        <v>51663</v>
      </c>
      <c r="F8028" s="35"/>
      <c r="G8028" s="36"/>
      <c r="H8028" s="36"/>
      <c r="I8028" s="36"/>
    </row>
    <row r="8029" spans="5:9">
      <c r="E8029" s="35">
        <v>51664</v>
      </c>
      <c r="F8029" s="35"/>
      <c r="G8029" s="36"/>
      <c r="H8029" s="36"/>
      <c r="I8029" s="36"/>
    </row>
    <row r="8030" spans="5:9">
      <c r="E8030" s="35">
        <v>51665</v>
      </c>
      <c r="F8030" s="35"/>
      <c r="G8030" s="36"/>
      <c r="H8030" s="36"/>
      <c r="I8030" s="36"/>
    </row>
    <row r="8031" spans="5:9">
      <c r="E8031" s="35">
        <v>51666</v>
      </c>
      <c r="F8031" s="35"/>
      <c r="G8031" s="36"/>
      <c r="H8031" s="36"/>
      <c r="I8031" s="36"/>
    </row>
    <row r="8032" spans="5:9">
      <c r="E8032" s="35">
        <v>51667</v>
      </c>
      <c r="F8032" s="35"/>
      <c r="G8032" s="36"/>
      <c r="H8032" s="36"/>
      <c r="I8032" s="36"/>
    </row>
    <row r="8033" spans="5:9">
      <c r="E8033" s="35">
        <v>51668</v>
      </c>
      <c r="F8033" s="35"/>
      <c r="G8033" s="36"/>
      <c r="H8033" s="36"/>
      <c r="I8033" s="36"/>
    </row>
    <row r="8034" spans="5:9">
      <c r="E8034" s="35">
        <v>51669</v>
      </c>
      <c r="F8034" s="35"/>
      <c r="G8034" s="36"/>
      <c r="H8034" s="36"/>
      <c r="I8034" s="36"/>
    </row>
    <row r="8035" spans="5:9">
      <c r="E8035" s="35">
        <v>51670</v>
      </c>
      <c r="F8035" s="35"/>
      <c r="G8035" s="36"/>
      <c r="H8035" s="36"/>
      <c r="I8035" s="36"/>
    </row>
    <row r="8036" spans="5:9">
      <c r="E8036" s="35">
        <v>51671</v>
      </c>
      <c r="F8036" s="35"/>
      <c r="G8036" s="36"/>
      <c r="H8036" s="36"/>
      <c r="I8036" s="36"/>
    </row>
    <row r="8037" spans="5:9">
      <c r="E8037" s="35">
        <v>51672</v>
      </c>
      <c r="F8037" s="35"/>
      <c r="G8037" s="36"/>
      <c r="H8037" s="36"/>
      <c r="I8037" s="36"/>
    </row>
    <row r="8038" spans="5:9">
      <c r="E8038" s="35">
        <v>51673</v>
      </c>
      <c r="F8038" s="35"/>
      <c r="G8038" s="36"/>
      <c r="H8038" s="36"/>
      <c r="I8038" s="36"/>
    </row>
    <row r="8039" spans="5:9">
      <c r="E8039" s="35">
        <v>51674</v>
      </c>
      <c r="F8039" s="35"/>
      <c r="G8039" s="36"/>
      <c r="H8039" s="36"/>
      <c r="I8039" s="36"/>
    </row>
    <row r="8040" spans="5:9">
      <c r="E8040" s="35">
        <v>51675</v>
      </c>
      <c r="F8040" s="35"/>
      <c r="G8040" s="36"/>
      <c r="H8040" s="36"/>
      <c r="I8040" s="36"/>
    </row>
    <row r="8041" spans="5:9">
      <c r="E8041" s="35">
        <v>51676</v>
      </c>
      <c r="F8041" s="35"/>
      <c r="G8041" s="36"/>
      <c r="H8041" s="36"/>
      <c r="I8041" s="36"/>
    </row>
    <row r="8042" spans="5:9">
      <c r="E8042" s="35">
        <v>51677</v>
      </c>
      <c r="F8042" s="35"/>
      <c r="G8042" s="36"/>
      <c r="H8042" s="36"/>
      <c r="I8042" s="36"/>
    </row>
    <row r="8043" spans="5:9">
      <c r="E8043" s="35">
        <v>51678</v>
      </c>
      <c r="F8043" s="35"/>
      <c r="G8043" s="36"/>
      <c r="H8043" s="36"/>
      <c r="I8043" s="36"/>
    </row>
    <row r="8044" spans="5:9">
      <c r="E8044" s="35">
        <v>51679</v>
      </c>
      <c r="F8044" s="35"/>
      <c r="G8044" s="36"/>
      <c r="H8044" s="36"/>
      <c r="I8044" s="36"/>
    </row>
    <row r="8045" spans="5:9">
      <c r="E8045" s="35">
        <v>51680</v>
      </c>
      <c r="F8045" s="35"/>
      <c r="G8045" s="36"/>
      <c r="H8045" s="36"/>
      <c r="I8045" s="36"/>
    </row>
    <row r="8046" spans="5:9">
      <c r="E8046" s="35">
        <v>51681</v>
      </c>
      <c r="F8046" s="35"/>
      <c r="G8046" s="36"/>
      <c r="H8046" s="36"/>
      <c r="I8046" s="36"/>
    </row>
    <row r="8047" spans="5:9">
      <c r="E8047" s="35">
        <v>51682</v>
      </c>
      <c r="F8047" s="35"/>
      <c r="G8047" s="36"/>
      <c r="H8047" s="36"/>
      <c r="I8047" s="36"/>
    </row>
    <row r="8048" spans="5:9">
      <c r="E8048" s="35">
        <v>51683</v>
      </c>
      <c r="F8048" s="35"/>
      <c r="G8048" s="36"/>
      <c r="H8048" s="36"/>
      <c r="I8048" s="36"/>
    </row>
    <row r="8049" spans="5:9">
      <c r="E8049" s="35">
        <v>51684</v>
      </c>
      <c r="F8049" s="35"/>
      <c r="G8049" s="36"/>
      <c r="H8049" s="36"/>
      <c r="I8049" s="36"/>
    </row>
    <row r="8050" spans="5:9">
      <c r="E8050" s="35">
        <v>51685</v>
      </c>
      <c r="F8050" s="35"/>
      <c r="G8050" s="36"/>
      <c r="H8050" s="36"/>
      <c r="I8050" s="36"/>
    </row>
    <row r="8051" spans="5:9">
      <c r="E8051" s="35">
        <v>51686</v>
      </c>
      <c r="F8051" s="35"/>
      <c r="G8051" s="36"/>
      <c r="H8051" s="36"/>
      <c r="I8051" s="36"/>
    </row>
    <row r="8052" spans="5:9">
      <c r="E8052" s="35">
        <v>51687</v>
      </c>
      <c r="F8052" s="35"/>
      <c r="G8052" s="36"/>
      <c r="H8052" s="36"/>
      <c r="I8052" s="36"/>
    </row>
    <row r="8053" spans="5:9">
      <c r="E8053" s="35">
        <v>51688</v>
      </c>
      <c r="F8053" s="35"/>
      <c r="G8053" s="36"/>
      <c r="H8053" s="36"/>
      <c r="I8053" s="36"/>
    </row>
    <row r="8054" spans="5:9">
      <c r="E8054" s="35">
        <v>51689</v>
      </c>
      <c r="F8054" s="35"/>
      <c r="G8054" s="36"/>
      <c r="H8054" s="36"/>
      <c r="I8054" s="36"/>
    </row>
    <row r="8055" spans="5:9">
      <c r="E8055" s="35">
        <v>51690</v>
      </c>
      <c r="F8055" s="35"/>
      <c r="G8055" s="36"/>
      <c r="H8055" s="36"/>
      <c r="I8055" s="36"/>
    </row>
    <row r="8056" spans="5:9">
      <c r="E8056" s="35">
        <v>51691</v>
      </c>
      <c r="F8056" s="35"/>
      <c r="G8056" s="36"/>
      <c r="H8056" s="36"/>
      <c r="I8056" s="36"/>
    </row>
    <row r="8057" spans="5:9">
      <c r="E8057" s="35">
        <v>51692</v>
      </c>
      <c r="F8057" s="35"/>
      <c r="G8057" s="36"/>
      <c r="H8057" s="36"/>
      <c r="I8057" s="36"/>
    </row>
    <row r="8058" spans="5:9">
      <c r="E8058" s="35">
        <v>51693</v>
      </c>
      <c r="F8058" s="35"/>
      <c r="G8058" s="36"/>
      <c r="H8058" s="36"/>
      <c r="I8058" s="36"/>
    </row>
    <row r="8059" spans="5:9">
      <c r="E8059" s="35">
        <v>51694</v>
      </c>
      <c r="F8059" s="35"/>
      <c r="G8059" s="36"/>
      <c r="H8059" s="36"/>
      <c r="I8059" s="36"/>
    </row>
    <row r="8060" spans="5:9">
      <c r="E8060" s="35">
        <v>51695</v>
      </c>
      <c r="F8060" s="35"/>
      <c r="G8060" s="36"/>
      <c r="H8060" s="36"/>
      <c r="I8060" s="36"/>
    </row>
    <row r="8061" spans="5:9">
      <c r="E8061" s="35">
        <v>51696</v>
      </c>
      <c r="F8061" s="35"/>
      <c r="G8061" s="36"/>
      <c r="H8061" s="36"/>
      <c r="I8061" s="36"/>
    </row>
    <row r="8062" spans="5:9">
      <c r="E8062" s="35">
        <v>51697</v>
      </c>
      <c r="F8062" s="35"/>
      <c r="G8062" s="36"/>
      <c r="H8062" s="36"/>
      <c r="I8062" s="36"/>
    </row>
    <row r="8063" spans="5:9">
      <c r="E8063" s="35">
        <v>51698</v>
      </c>
      <c r="F8063" s="35"/>
      <c r="G8063" s="36"/>
      <c r="H8063" s="36"/>
      <c r="I8063" s="36"/>
    </row>
    <row r="8064" spans="5:9">
      <c r="E8064" s="35">
        <v>51699</v>
      </c>
      <c r="F8064" s="35"/>
      <c r="G8064" s="36"/>
      <c r="H8064" s="36"/>
      <c r="I8064" s="36"/>
    </row>
    <row r="8065" spans="5:9">
      <c r="E8065" s="35">
        <v>51700</v>
      </c>
      <c r="F8065" s="35"/>
      <c r="G8065" s="36"/>
      <c r="H8065" s="36"/>
      <c r="I8065" s="36"/>
    </row>
    <row r="8066" spans="5:9">
      <c r="E8066" s="35">
        <v>51701</v>
      </c>
      <c r="F8066" s="35"/>
      <c r="G8066" s="36"/>
      <c r="H8066" s="36"/>
      <c r="I8066" s="36"/>
    </row>
    <row r="8067" spans="5:9">
      <c r="E8067" s="35">
        <v>51702</v>
      </c>
      <c r="F8067" s="35"/>
      <c r="G8067" s="36"/>
      <c r="H8067" s="36"/>
      <c r="I8067" s="36"/>
    </row>
    <row r="8068" spans="5:9">
      <c r="E8068" s="35">
        <v>51703</v>
      </c>
      <c r="F8068" s="35"/>
      <c r="G8068" s="36"/>
      <c r="H8068" s="36"/>
      <c r="I8068" s="36"/>
    </row>
    <row r="8069" spans="5:9">
      <c r="E8069" s="35">
        <v>51704</v>
      </c>
      <c r="F8069" s="35"/>
      <c r="G8069" s="36"/>
      <c r="H8069" s="36"/>
      <c r="I8069" s="36"/>
    </row>
    <row r="8070" spans="5:9">
      <c r="E8070" s="35">
        <v>51705</v>
      </c>
      <c r="F8070" s="35"/>
      <c r="G8070" s="36"/>
      <c r="H8070" s="36"/>
      <c r="I8070" s="36"/>
    </row>
    <row r="8071" spans="5:9">
      <c r="E8071" s="35">
        <v>51706</v>
      </c>
      <c r="F8071" s="35"/>
      <c r="G8071" s="36"/>
      <c r="H8071" s="36"/>
      <c r="I8071" s="36"/>
    </row>
    <row r="8072" spans="5:9">
      <c r="E8072" s="35">
        <v>51707</v>
      </c>
      <c r="F8072" s="35"/>
      <c r="G8072" s="36"/>
      <c r="H8072" s="36"/>
      <c r="I8072" s="36"/>
    </row>
    <row r="8073" spans="5:9">
      <c r="E8073" s="35">
        <v>51708</v>
      </c>
      <c r="F8073" s="35"/>
      <c r="G8073" s="36"/>
      <c r="H8073" s="36"/>
      <c r="I8073" s="36"/>
    </row>
    <row r="8074" spans="5:9">
      <c r="E8074" s="35">
        <v>51709</v>
      </c>
      <c r="F8074" s="35"/>
      <c r="G8074" s="36"/>
      <c r="H8074" s="36"/>
      <c r="I8074" s="36"/>
    </row>
    <row r="8075" spans="5:9">
      <c r="E8075" s="35">
        <v>51710</v>
      </c>
      <c r="F8075" s="35"/>
      <c r="G8075" s="36"/>
      <c r="H8075" s="36"/>
      <c r="I8075" s="36"/>
    </row>
    <row r="8076" spans="5:9">
      <c r="E8076" s="35">
        <v>51711</v>
      </c>
      <c r="F8076" s="35"/>
      <c r="G8076" s="36"/>
      <c r="H8076" s="36"/>
      <c r="I8076" s="36"/>
    </row>
    <row r="8077" spans="5:9">
      <c r="E8077" s="35">
        <v>51712</v>
      </c>
      <c r="F8077" s="35"/>
      <c r="G8077" s="36"/>
      <c r="H8077" s="36"/>
      <c r="I8077" s="36"/>
    </row>
    <row r="8078" spans="5:9">
      <c r="E8078" s="35">
        <v>51713</v>
      </c>
      <c r="F8078" s="35"/>
      <c r="G8078" s="36"/>
      <c r="H8078" s="36"/>
      <c r="I8078" s="36"/>
    </row>
    <row r="8079" spans="5:9">
      <c r="E8079" s="35">
        <v>51714</v>
      </c>
      <c r="F8079" s="35"/>
      <c r="G8079" s="36"/>
      <c r="H8079" s="36"/>
      <c r="I8079" s="36"/>
    </row>
    <row r="8080" spans="5:9">
      <c r="E8080" s="35">
        <v>51715</v>
      </c>
      <c r="F8080" s="35"/>
      <c r="G8080" s="36"/>
      <c r="H8080" s="36"/>
      <c r="I8080" s="36"/>
    </row>
    <row r="8081" spans="5:9">
      <c r="E8081" s="35">
        <v>51716</v>
      </c>
      <c r="F8081" s="35"/>
      <c r="G8081" s="36"/>
      <c r="H8081" s="36"/>
      <c r="I8081" s="36"/>
    </row>
    <row r="8082" spans="5:9">
      <c r="E8082" s="35">
        <v>51717</v>
      </c>
      <c r="F8082" s="35"/>
      <c r="G8082" s="36"/>
      <c r="H8082" s="36"/>
      <c r="I8082" s="36"/>
    </row>
    <row r="8083" spans="5:9">
      <c r="E8083" s="35">
        <v>51718</v>
      </c>
      <c r="F8083" s="35"/>
      <c r="G8083" s="36"/>
      <c r="H8083" s="36"/>
      <c r="I8083" s="36"/>
    </row>
    <row r="8084" spans="5:9">
      <c r="E8084" s="35">
        <v>51719</v>
      </c>
      <c r="F8084" s="35"/>
      <c r="G8084" s="36"/>
      <c r="H8084" s="36"/>
      <c r="I8084" s="36"/>
    </row>
    <row r="8085" spans="5:9">
      <c r="E8085" s="35">
        <v>51720</v>
      </c>
      <c r="F8085" s="35"/>
      <c r="G8085" s="36"/>
      <c r="H8085" s="36"/>
      <c r="I8085" s="36"/>
    </row>
    <row r="8086" spans="5:9">
      <c r="E8086" s="35">
        <v>51721</v>
      </c>
      <c r="F8086" s="35"/>
      <c r="G8086" s="36"/>
      <c r="H8086" s="36"/>
      <c r="I8086" s="36"/>
    </row>
    <row r="8087" spans="5:9">
      <c r="E8087" s="35">
        <v>51722</v>
      </c>
      <c r="F8087" s="35"/>
      <c r="G8087" s="36"/>
      <c r="H8087" s="36"/>
      <c r="I8087" s="36"/>
    </row>
    <row r="8088" spans="5:9">
      <c r="E8088" s="35">
        <v>51723</v>
      </c>
      <c r="F8088" s="35"/>
      <c r="G8088" s="36"/>
      <c r="H8088" s="36"/>
      <c r="I8088" s="36"/>
    </row>
    <row r="8089" spans="5:9">
      <c r="E8089" s="35">
        <v>51724</v>
      </c>
      <c r="F8089" s="35"/>
      <c r="G8089" s="36"/>
      <c r="H8089" s="36"/>
      <c r="I8089" s="36"/>
    </row>
    <row r="8090" spans="5:9">
      <c r="E8090" s="35">
        <v>51725</v>
      </c>
      <c r="F8090" s="35"/>
      <c r="G8090" s="36"/>
      <c r="H8090" s="36"/>
      <c r="I8090" s="36"/>
    </row>
    <row r="8091" spans="5:9">
      <c r="E8091" s="35">
        <v>51726</v>
      </c>
      <c r="F8091" s="35"/>
      <c r="G8091" s="36"/>
      <c r="H8091" s="36"/>
      <c r="I8091" s="36"/>
    </row>
    <row r="8092" spans="5:9">
      <c r="E8092" s="35">
        <v>51727</v>
      </c>
      <c r="F8092" s="35"/>
      <c r="G8092" s="36"/>
      <c r="H8092" s="36"/>
      <c r="I8092" s="36"/>
    </row>
    <row r="8093" spans="5:9">
      <c r="E8093" s="35">
        <v>51728</v>
      </c>
      <c r="F8093" s="35"/>
      <c r="G8093" s="36"/>
      <c r="H8093" s="36"/>
      <c r="I8093" s="36"/>
    </row>
    <row r="8094" spans="5:9">
      <c r="E8094" s="35">
        <v>51729</v>
      </c>
      <c r="F8094" s="35"/>
      <c r="G8094" s="36"/>
      <c r="H8094" s="36"/>
      <c r="I8094" s="36"/>
    </row>
    <row r="8095" spans="5:9">
      <c r="E8095" s="35">
        <v>51730</v>
      </c>
      <c r="F8095" s="35"/>
      <c r="G8095" s="36"/>
      <c r="H8095" s="36"/>
      <c r="I8095" s="36"/>
    </row>
    <row r="8096" spans="5:9">
      <c r="E8096" s="35">
        <v>51731</v>
      </c>
      <c r="F8096" s="35"/>
      <c r="G8096" s="36"/>
      <c r="H8096" s="36"/>
      <c r="I8096" s="36"/>
    </row>
    <row r="8097" spans="5:9">
      <c r="E8097" s="35">
        <v>51732</v>
      </c>
      <c r="F8097" s="35"/>
      <c r="G8097" s="36"/>
      <c r="H8097" s="36"/>
      <c r="I8097" s="36"/>
    </row>
    <row r="8098" spans="5:9">
      <c r="E8098" s="35">
        <v>51733</v>
      </c>
      <c r="F8098" s="35"/>
      <c r="G8098" s="36"/>
      <c r="H8098" s="36"/>
      <c r="I8098" s="36"/>
    </row>
    <row r="8099" spans="5:9">
      <c r="E8099" s="35">
        <v>51734</v>
      </c>
      <c r="F8099" s="35"/>
      <c r="G8099" s="36"/>
      <c r="H8099" s="36"/>
      <c r="I8099" s="36"/>
    </row>
    <row r="8100" spans="5:9">
      <c r="E8100" s="35">
        <v>51735</v>
      </c>
      <c r="F8100" s="35"/>
      <c r="G8100" s="36"/>
      <c r="H8100" s="36"/>
      <c r="I8100" s="36"/>
    </row>
    <row r="8101" spans="5:9">
      <c r="E8101" s="35">
        <v>51736</v>
      </c>
      <c r="F8101" s="35"/>
      <c r="G8101" s="36"/>
      <c r="H8101" s="36"/>
      <c r="I8101" s="36"/>
    </row>
    <row r="8102" spans="5:9">
      <c r="E8102" s="35">
        <v>51737</v>
      </c>
      <c r="F8102" s="35"/>
      <c r="G8102" s="36"/>
      <c r="H8102" s="36"/>
      <c r="I8102" s="36"/>
    </row>
    <row r="8103" spans="5:9">
      <c r="E8103" s="35">
        <v>51738</v>
      </c>
      <c r="F8103" s="35"/>
      <c r="G8103" s="36"/>
      <c r="H8103" s="36"/>
      <c r="I8103" s="36"/>
    </row>
    <row r="8104" spans="5:9">
      <c r="E8104" s="35">
        <v>51739</v>
      </c>
      <c r="F8104" s="35"/>
      <c r="G8104" s="36"/>
      <c r="H8104" s="36"/>
      <c r="I8104" s="36"/>
    </row>
    <row r="8105" spans="5:9">
      <c r="E8105" s="35">
        <v>51740</v>
      </c>
      <c r="F8105" s="35"/>
      <c r="G8105" s="36"/>
      <c r="H8105" s="36"/>
      <c r="I8105" s="36"/>
    </row>
    <row r="8106" spans="5:9">
      <c r="E8106" s="35">
        <v>51741</v>
      </c>
      <c r="F8106" s="35"/>
      <c r="G8106" s="36"/>
      <c r="H8106" s="36"/>
      <c r="I8106" s="36"/>
    </row>
    <row r="8107" spans="5:9">
      <c r="E8107" s="35">
        <v>51742</v>
      </c>
      <c r="F8107" s="35"/>
      <c r="G8107" s="36"/>
      <c r="H8107" s="36"/>
      <c r="I8107" s="36"/>
    </row>
    <row r="8108" spans="5:9">
      <c r="E8108" s="35">
        <v>51743</v>
      </c>
      <c r="F8108" s="35"/>
      <c r="G8108" s="36"/>
      <c r="H8108" s="36"/>
      <c r="I8108" s="36"/>
    </row>
    <row r="8109" spans="5:9">
      <c r="E8109" s="35">
        <v>51744</v>
      </c>
      <c r="F8109" s="35"/>
      <c r="G8109" s="36"/>
      <c r="H8109" s="36"/>
      <c r="I8109" s="36"/>
    </row>
    <row r="8110" spans="5:9">
      <c r="E8110" s="35">
        <v>51745</v>
      </c>
      <c r="F8110" s="35"/>
      <c r="G8110" s="36"/>
      <c r="H8110" s="36"/>
      <c r="I8110" s="36"/>
    </row>
    <row r="8111" spans="5:9">
      <c r="E8111" s="35">
        <v>51746</v>
      </c>
      <c r="F8111" s="35"/>
      <c r="G8111" s="36"/>
      <c r="H8111" s="36"/>
      <c r="I8111" s="36"/>
    </row>
    <row r="8112" spans="5:9">
      <c r="E8112" s="35">
        <v>51747</v>
      </c>
      <c r="F8112" s="35"/>
      <c r="G8112" s="36"/>
      <c r="H8112" s="36"/>
      <c r="I8112" s="36"/>
    </row>
    <row r="8113" spans="5:9">
      <c r="E8113" s="35">
        <v>51748</v>
      </c>
      <c r="F8113" s="35"/>
      <c r="G8113" s="36"/>
      <c r="H8113" s="36"/>
      <c r="I8113" s="36"/>
    </row>
    <row r="8114" spans="5:9">
      <c r="E8114" s="35">
        <v>51749</v>
      </c>
      <c r="F8114" s="35"/>
      <c r="G8114" s="36"/>
      <c r="H8114" s="36"/>
      <c r="I8114" s="36"/>
    </row>
    <row r="8115" spans="5:9">
      <c r="E8115" s="35">
        <v>51750</v>
      </c>
      <c r="F8115" s="35"/>
      <c r="G8115" s="36"/>
      <c r="H8115" s="36"/>
      <c r="I8115" s="36"/>
    </row>
    <row r="8116" spans="5:9">
      <c r="E8116" s="35">
        <v>51751</v>
      </c>
      <c r="F8116" s="35"/>
      <c r="G8116" s="36"/>
      <c r="H8116" s="36"/>
      <c r="I8116" s="36"/>
    </row>
    <row r="8117" spans="5:9">
      <c r="E8117" s="35">
        <v>51752</v>
      </c>
      <c r="F8117" s="35"/>
      <c r="G8117" s="36"/>
      <c r="H8117" s="36"/>
      <c r="I8117" s="36"/>
    </row>
    <row r="8118" spans="5:9">
      <c r="E8118" s="35">
        <v>51753</v>
      </c>
      <c r="F8118" s="35"/>
      <c r="G8118" s="36"/>
      <c r="H8118" s="36"/>
      <c r="I8118" s="36"/>
    </row>
    <row r="8119" spans="5:9">
      <c r="E8119" s="35">
        <v>51754</v>
      </c>
      <c r="F8119" s="35"/>
      <c r="G8119" s="36"/>
      <c r="H8119" s="36"/>
      <c r="I8119" s="36"/>
    </row>
    <row r="8120" spans="5:9">
      <c r="E8120" s="35">
        <v>51755</v>
      </c>
      <c r="F8120" s="35"/>
      <c r="G8120" s="36"/>
      <c r="H8120" s="36"/>
      <c r="I8120" s="36"/>
    </row>
    <row r="8121" spans="5:9">
      <c r="E8121" s="35">
        <v>51756</v>
      </c>
      <c r="F8121" s="35"/>
      <c r="G8121" s="36"/>
      <c r="H8121" s="36"/>
      <c r="I8121" s="36"/>
    </row>
    <row r="8122" spans="5:9">
      <c r="E8122" s="35">
        <v>51757</v>
      </c>
      <c r="F8122" s="35"/>
      <c r="G8122" s="36"/>
      <c r="H8122" s="36"/>
      <c r="I8122" s="36"/>
    </row>
    <row r="8123" spans="5:9">
      <c r="E8123" s="35">
        <v>51758</v>
      </c>
      <c r="F8123" s="35"/>
      <c r="G8123" s="36"/>
      <c r="H8123" s="36"/>
      <c r="I8123" s="36"/>
    </row>
    <row r="8124" spans="5:9">
      <c r="E8124" s="35">
        <v>51759</v>
      </c>
      <c r="F8124" s="35"/>
      <c r="G8124" s="36"/>
      <c r="H8124" s="36"/>
      <c r="I8124" s="36"/>
    </row>
    <row r="8125" spans="5:9">
      <c r="E8125" s="35">
        <v>51760</v>
      </c>
      <c r="F8125" s="35"/>
      <c r="G8125" s="36"/>
      <c r="H8125" s="36"/>
      <c r="I8125" s="36"/>
    </row>
    <row r="8126" spans="5:9">
      <c r="E8126" s="35">
        <v>51761</v>
      </c>
      <c r="F8126" s="35"/>
      <c r="G8126" s="36"/>
      <c r="H8126" s="36"/>
      <c r="I8126" s="36"/>
    </row>
    <row r="8127" spans="5:9">
      <c r="E8127" s="35">
        <v>51762</v>
      </c>
      <c r="F8127" s="35"/>
      <c r="G8127" s="36"/>
      <c r="H8127" s="36"/>
      <c r="I8127" s="36"/>
    </row>
    <row r="8128" spans="5:9">
      <c r="E8128" s="35">
        <v>51763</v>
      </c>
      <c r="F8128" s="35"/>
      <c r="G8128" s="36"/>
      <c r="H8128" s="36"/>
      <c r="I8128" s="36"/>
    </row>
    <row r="8129" spans="5:9">
      <c r="E8129" s="35">
        <v>51764</v>
      </c>
      <c r="F8129" s="35"/>
      <c r="G8129" s="36"/>
      <c r="H8129" s="36"/>
      <c r="I8129" s="36"/>
    </row>
    <row r="8130" spans="5:9">
      <c r="E8130" s="35">
        <v>51765</v>
      </c>
      <c r="F8130" s="35"/>
      <c r="G8130" s="36"/>
      <c r="H8130" s="36"/>
      <c r="I8130" s="36"/>
    </row>
    <row r="8131" spans="5:9">
      <c r="E8131" s="35">
        <v>51766</v>
      </c>
      <c r="F8131" s="35"/>
      <c r="G8131" s="36"/>
      <c r="H8131" s="36"/>
      <c r="I8131" s="36"/>
    </row>
    <row r="8132" spans="5:9">
      <c r="E8132" s="35">
        <v>51767</v>
      </c>
      <c r="F8132" s="35"/>
      <c r="G8132" s="36"/>
      <c r="H8132" s="36"/>
      <c r="I8132" s="36"/>
    </row>
    <row r="8133" spans="5:9">
      <c r="E8133" s="35">
        <v>51768</v>
      </c>
      <c r="F8133" s="35"/>
      <c r="G8133" s="36"/>
      <c r="H8133" s="36"/>
      <c r="I8133" s="36"/>
    </row>
    <row r="8134" spans="5:9">
      <c r="E8134" s="35">
        <v>51769</v>
      </c>
      <c r="F8134" s="35"/>
      <c r="G8134" s="36"/>
      <c r="H8134" s="36"/>
      <c r="I8134" s="36"/>
    </row>
    <row r="8135" spans="5:9">
      <c r="E8135" s="35">
        <v>51770</v>
      </c>
      <c r="F8135" s="35"/>
      <c r="G8135" s="36"/>
      <c r="H8135" s="36"/>
      <c r="I8135" s="36"/>
    </row>
    <row r="8136" spans="5:9">
      <c r="E8136" s="35">
        <v>51771</v>
      </c>
      <c r="F8136" s="35"/>
      <c r="G8136" s="36"/>
      <c r="H8136" s="36"/>
      <c r="I8136" s="36"/>
    </row>
    <row r="8137" spans="5:9">
      <c r="E8137" s="35">
        <v>51772</v>
      </c>
      <c r="F8137" s="35"/>
      <c r="G8137" s="36"/>
      <c r="H8137" s="36"/>
      <c r="I8137" s="36"/>
    </row>
    <row r="8138" spans="5:9">
      <c r="E8138" s="35">
        <v>51773</v>
      </c>
      <c r="F8138" s="35"/>
      <c r="G8138" s="36"/>
      <c r="H8138" s="36"/>
      <c r="I8138" s="36"/>
    </row>
    <row r="8139" spans="5:9">
      <c r="E8139" s="35">
        <v>51774</v>
      </c>
      <c r="F8139" s="35"/>
      <c r="G8139" s="36"/>
      <c r="H8139" s="36"/>
      <c r="I8139" s="36"/>
    </row>
    <row r="8140" spans="5:9">
      <c r="E8140" s="35">
        <v>51775</v>
      </c>
      <c r="F8140" s="35"/>
      <c r="G8140" s="36"/>
      <c r="H8140" s="36"/>
      <c r="I8140" s="36"/>
    </row>
    <row r="8141" spans="5:9">
      <c r="E8141" s="35">
        <v>51776</v>
      </c>
      <c r="F8141" s="35"/>
      <c r="G8141" s="36"/>
      <c r="H8141" s="36"/>
      <c r="I8141" s="36"/>
    </row>
    <row r="8142" spans="5:9">
      <c r="E8142" s="35">
        <v>51777</v>
      </c>
      <c r="F8142" s="35"/>
      <c r="G8142" s="36"/>
      <c r="H8142" s="36"/>
      <c r="I8142" s="36"/>
    </row>
    <row r="8143" spans="5:9">
      <c r="E8143" s="35">
        <v>51778</v>
      </c>
      <c r="F8143" s="35"/>
      <c r="G8143" s="36"/>
      <c r="H8143" s="36"/>
      <c r="I8143" s="36"/>
    </row>
    <row r="8144" spans="5:9">
      <c r="E8144" s="35">
        <v>51779</v>
      </c>
      <c r="F8144" s="35"/>
      <c r="G8144" s="36"/>
      <c r="H8144" s="36"/>
      <c r="I8144" s="36"/>
    </row>
    <row r="8145" spans="5:9">
      <c r="E8145" s="35">
        <v>51780</v>
      </c>
      <c r="F8145" s="35"/>
      <c r="G8145" s="36"/>
      <c r="H8145" s="36"/>
      <c r="I8145" s="36"/>
    </row>
    <row r="8146" spans="5:9">
      <c r="E8146" s="35">
        <v>51781</v>
      </c>
      <c r="F8146" s="35"/>
      <c r="G8146" s="36"/>
      <c r="H8146" s="36"/>
      <c r="I8146" s="36"/>
    </row>
    <row r="8147" spans="5:9">
      <c r="E8147" s="35">
        <v>51782</v>
      </c>
      <c r="F8147" s="35"/>
      <c r="G8147" s="36"/>
      <c r="H8147" s="36"/>
      <c r="I8147" s="36"/>
    </row>
    <row r="8148" spans="5:9">
      <c r="E8148" s="35">
        <v>51783</v>
      </c>
      <c r="F8148" s="35"/>
      <c r="G8148" s="36"/>
      <c r="H8148" s="36"/>
      <c r="I8148" s="36"/>
    </row>
    <row r="8149" spans="5:9">
      <c r="E8149" s="35">
        <v>51784</v>
      </c>
      <c r="F8149" s="35"/>
      <c r="G8149" s="36"/>
      <c r="H8149" s="36"/>
      <c r="I8149" s="36"/>
    </row>
    <row r="8150" spans="5:9">
      <c r="E8150" s="35">
        <v>51785</v>
      </c>
      <c r="F8150" s="35"/>
      <c r="G8150" s="36"/>
      <c r="H8150" s="36"/>
      <c r="I8150" s="36"/>
    </row>
    <row r="8151" spans="5:9">
      <c r="E8151" s="35">
        <v>51786</v>
      </c>
      <c r="F8151" s="35"/>
      <c r="G8151" s="36"/>
      <c r="H8151" s="36"/>
      <c r="I8151" s="36"/>
    </row>
    <row r="8152" spans="5:9">
      <c r="E8152" s="35">
        <v>51787</v>
      </c>
      <c r="F8152" s="35"/>
      <c r="G8152" s="36"/>
      <c r="H8152" s="36"/>
      <c r="I8152" s="36"/>
    </row>
    <row r="8153" spans="5:9">
      <c r="E8153" s="35">
        <v>51788</v>
      </c>
      <c r="F8153" s="35"/>
      <c r="G8153" s="36"/>
      <c r="H8153" s="36"/>
      <c r="I8153" s="36"/>
    </row>
    <row r="8154" spans="5:9">
      <c r="E8154" s="35">
        <v>51789</v>
      </c>
      <c r="F8154" s="35"/>
      <c r="G8154" s="36"/>
      <c r="H8154" s="36"/>
      <c r="I8154" s="36"/>
    </row>
    <row r="8155" spans="5:9">
      <c r="E8155" s="35">
        <v>51790</v>
      </c>
      <c r="F8155" s="35"/>
      <c r="G8155" s="36"/>
      <c r="H8155" s="36"/>
      <c r="I8155" s="36"/>
    </row>
    <row r="8156" spans="5:9">
      <c r="E8156" s="35">
        <v>51791</v>
      </c>
      <c r="F8156" s="35"/>
      <c r="G8156" s="36"/>
      <c r="H8156" s="36"/>
      <c r="I8156" s="36"/>
    </row>
    <row r="8157" spans="5:9">
      <c r="E8157" s="35">
        <v>51792</v>
      </c>
      <c r="F8157" s="35"/>
      <c r="G8157" s="36"/>
      <c r="H8157" s="36"/>
      <c r="I8157" s="36"/>
    </row>
    <row r="8158" spans="5:9">
      <c r="E8158" s="35">
        <v>51793</v>
      </c>
      <c r="F8158" s="35"/>
      <c r="G8158" s="36"/>
      <c r="H8158" s="36"/>
      <c r="I8158" s="36"/>
    </row>
    <row r="8159" spans="5:9">
      <c r="E8159" s="35">
        <v>51794</v>
      </c>
      <c r="F8159" s="35"/>
      <c r="G8159" s="36"/>
      <c r="H8159" s="36"/>
      <c r="I8159" s="36"/>
    </row>
    <row r="8160" spans="5:9">
      <c r="E8160" s="35">
        <v>51795</v>
      </c>
      <c r="F8160" s="35"/>
      <c r="G8160" s="36"/>
      <c r="H8160" s="36"/>
      <c r="I8160" s="36"/>
    </row>
    <row r="8161" spans="5:9">
      <c r="E8161" s="35">
        <v>51796</v>
      </c>
      <c r="F8161" s="35"/>
      <c r="G8161" s="36"/>
      <c r="H8161" s="36"/>
      <c r="I8161" s="36"/>
    </row>
    <row r="8162" spans="5:9">
      <c r="E8162" s="35">
        <v>51797</v>
      </c>
      <c r="F8162" s="35"/>
      <c r="G8162" s="36"/>
      <c r="H8162" s="36"/>
      <c r="I8162" s="36"/>
    </row>
    <row r="8163" spans="5:9">
      <c r="E8163" s="35">
        <v>51798</v>
      </c>
      <c r="F8163" s="35"/>
      <c r="G8163" s="36"/>
      <c r="H8163" s="36"/>
      <c r="I8163" s="36"/>
    </row>
    <row r="8164" spans="5:9">
      <c r="E8164" s="35">
        <v>51799</v>
      </c>
      <c r="F8164" s="35"/>
      <c r="G8164" s="36"/>
      <c r="H8164" s="36"/>
      <c r="I8164" s="36"/>
    </row>
    <row r="8165" spans="5:9">
      <c r="E8165" s="35">
        <v>51800</v>
      </c>
      <c r="F8165" s="35"/>
      <c r="G8165" s="36"/>
      <c r="H8165" s="36"/>
      <c r="I8165" s="36"/>
    </row>
    <row r="8166" spans="5:9">
      <c r="E8166" s="35">
        <v>51801</v>
      </c>
      <c r="F8166" s="35"/>
      <c r="G8166" s="36"/>
      <c r="H8166" s="36"/>
      <c r="I8166" s="36"/>
    </row>
    <row r="8167" spans="5:9">
      <c r="E8167" s="35">
        <v>51802</v>
      </c>
      <c r="F8167" s="35"/>
      <c r="G8167" s="36"/>
      <c r="H8167" s="36"/>
      <c r="I8167" s="36"/>
    </row>
    <row r="8168" spans="5:9">
      <c r="E8168" s="35">
        <v>51803</v>
      </c>
      <c r="F8168" s="35"/>
      <c r="G8168" s="36"/>
      <c r="H8168" s="36"/>
      <c r="I8168" s="36"/>
    </row>
    <row r="8169" spans="5:9">
      <c r="E8169" s="35">
        <v>51804</v>
      </c>
      <c r="F8169" s="35"/>
      <c r="G8169" s="36"/>
      <c r="H8169" s="36"/>
      <c r="I8169" s="36"/>
    </row>
    <row r="8170" spans="5:9">
      <c r="E8170" s="35">
        <v>51805</v>
      </c>
      <c r="F8170" s="35"/>
      <c r="G8170" s="36"/>
      <c r="H8170" s="36"/>
      <c r="I8170" s="36"/>
    </row>
    <row r="8171" spans="5:9">
      <c r="E8171" s="35">
        <v>51806</v>
      </c>
      <c r="F8171" s="35"/>
      <c r="G8171" s="36"/>
      <c r="H8171" s="36"/>
      <c r="I8171" s="36"/>
    </row>
    <row r="8172" spans="5:9">
      <c r="E8172" s="35">
        <v>51807</v>
      </c>
      <c r="F8172" s="35"/>
      <c r="G8172" s="36"/>
      <c r="H8172" s="36"/>
      <c r="I8172" s="36"/>
    </row>
    <row r="8173" spans="5:9">
      <c r="E8173" s="35">
        <v>51808</v>
      </c>
      <c r="F8173" s="35"/>
      <c r="G8173" s="36"/>
      <c r="H8173" s="36"/>
      <c r="I8173" s="36"/>
    </row>
    <row r="8174" spans="5:9">
      <c r="E8174" s="35">
        <v>51809</v>
      </c>
      <c r="F8174" s="35"/>
      <c r="G8174" s="36"/>
      <c r="H8174" s="36"/>
      <c r="I8174" s="36"/>
    </row>
    <row r="8175" spans="5:9">
      <c r="E8175" s="35">
        <v>51810</v>
      </c>
      <c r="F8175" s="35"/>
      <c r="G8175" s="36"/>
      <c r="H8175" s="36"/>
      <c r="I8175" s="36"/>
    </row>
    <row r="8176" spans="5:9">
      <c r="E8176" s="35">
        <v>51811</v>
      </c>
      <c r="F8176" s="35"/>
      <c r="G8176" s="36"/>
      <c r="H8176" s="36"/>
      <c r="I8176" s="36"/>
    </row>
    <row r="8177" spans="5:9">
      <c r="E8177" s="35">
        <v>51812</v>
      </c>
      <c r="F8177" s="35"/>
      <c r="G8177" s="36"/>
      <c r="H8177" s="36"/>
      <c r="I8177" s="36"/>
    </row>
    <row r="8178" spans="5:9">
      <c r="E8178" s="35">
        <v>51813</v>
      </c>
      <c r="F8178" s="35"/>
      <c r="G8178" s="36"/>
      <c r="H8178" s="36"/>
      <c r="I8178" s="36"/>
    </row>
    <row r="8179" spans="5:9">
      <c r="E8179" s="35">
        <v>51814</v>
      </c>
      <c r="F8179" s="35"/>
      <c r="G8179" s="36"/>
      <c r="H8179" s="36"/>
      <c r="I8179" s="36"/>
    </row>
    <row r="8180" spans="5:9">
      <c r="E8180" s="35">
        <v>51815</v>
      </c>
      <c r="F8180" s="35"/>
      <c r="G8180" s="36"/>
      <c r="H8180" s="36"/>
      <c r="I8180" s="36"/>
    </row>
    <row r="8181" spans="5:9">
      <c r="E8181" s="35">
        <v>51816</v>
      </c>
      <c r="F8181" s="35"/>
      <c r="G8181" s="36"/>
      <c r="H8181" s="36"/>
      <c r="I8181" s="36"/>
    </row>
    <row r="8182" spans="5:9">
      <c r="E8182" s="35">
        <v>51817</v>
      </c>
      <c r="F8182" s="35"/>
      <c r="G8182" s="36"/>
      <c r="H8182" s="36"/>
      <c r="I8182" s="36"/>
    </row>
    <row r="8183" spans="5:9">
      <c r="E8183" s="35">
        <v>51818</v>
      </c>
      <c r="F8183" s="35"/>
      <c r="G8183" s="36"/>
      <c r="H8183" s="36"/>
      <c r="I8183" s="36"/>
    </row>
    <row r="8184" spans="5:9">
      <c r="E8184" s="35">
        <v>51819</v>
      </c>
      <c r="F8184" s="35"/>
      <c r="G8184" s="36"/>
      <c r="H8184" s="36"/>
      <c r="I8184" s="36"/>
    </row>
    <row r="8185" spans="5:9">
      <c r="E8185" s="35">
        <v>51820</v>
      </c>
      <c r="F8185" s="35"/>
      <c r="G8185" s="36"/>
      <c r="H8185" s="36"/>
      <c r="I8185" s="36"/>
    </row>
    <row r="8186" spans="5:9">
      <c r="E8186" s="35">
        <v>51821</v>
      </c>
      <c r="F8186" s="35"/>
      <c r="G8186" s="36"/>
      <c r="H8186" s="36"/>
      <c r="I8186" s="36"/>
    </row>
    <row r="8187" spans="5:9">
      <c r="E8187" s="35">
        <v>51822</v>
      </c>
      <c r="F8187" s="35"/>
      <c r="G8187" s="36"/>
      <c r="H8187" s="36"/>
      <c r="I8187" s="36"/>
    </row>
    <row r="8188" spans="5:9">
      <c r="E8188" s="35">
        <v>51823</v>
      </c>
      <c r="F8188" s="35"/>
      <c r="G8188" s="36"/>
      <c r="H8188" s="36"/>
      <c r="I8188" s="36"/>
    </row>
    <row r="8189" spans="5:9">
      <c r="E8189" s="35">
        <v>51824</v>
      </c>
      <c r="F8189" s="35"/>
      <c r="G8189" s="36"/>
      <c r="H8189" s="36"/>
      <c r="I8189" s="36"/>
    </row>
    <row r="8190" spans="5:9">
      <c r="E8190" s="35">
        <v>51825</v>
      </c>
      <c r="F8190" s="35"/>
      <c r="G8190" s="36"/>
      <c r="H8190" s="36"/>
      <c r="I8190" s="36"/>
    </row>
    <row r="8191" spans="5:9">
      <c r="E8191" s="35">
        <v>51826</v>
      </c>
      <c r="F8191" s="35"/>
      <c r="G8191" s="36"/>
      <c r="H8191" s="36"/>
      <c r="I8191" s="36"/>
    </row>
    <row r="8192" spans="5:9">
      <c r="E8192" s="35">
        <v>51827</v>
      </c>
      <c r="F8192" s="35"/>
      <c r="G8192" s="36"/>
      <c r="H8192" s="36"/>
      <c r="I8192" s="36"/>
    </row>
    <row r="8193" spans="5:9">
      <c r="E8193" s="35">
        <v>51828</v>
      </c>
      <c r="F8193" s="35"/>
      <c r="G8193" s="36"/>
      <c r="H8193" s="36"/>
      <c r="I8193" s="36"/>
    </row>
    <row r="8194" spans="5:9">
      <c r="E8194" s="35">
        <v>51829</v>
      </c>
      <c r="F8194" s="35"/>
      <c r="G8194" s="36"/>
      <c r="H8194" s="36"/>
      <c r="I8194" s="36"/>
    </row>
    <row r="8195" spans="5:9">
      <c r="E8195" s="35">
        <v>51830</v>
      </c>
      <c r="F8195" s="35"/>
      <c r="G8195" s="36"/>
      <c r="H8195" s="36"/>
      <c r="I8195" s="36"/>
    </row>
    <row r="8196" spans="5:9">
      <c r="E8196" s="35">
        <v>51831</v>
      </c>
      <c r="F8196" s="35"/>
      <c r="G8196" s="36"/>
      <c r="H8196" s="36"/>
      <c r="I8196" s="36"/>
    </row>
    <row r="8197" spans="5:9">
      <c r="E8197" s="35">
        <v>51832</v>
      </c>
      <c r="F8197" s="35"/>
      <c r="G8197" s="36"/>
      <c r="H8197" s="36"/>
      <c r="I8197" s="36"/>
    </row>
    <row r="8198" spans="5:9">
      <c r="E8198" s="35">
        <v>51833</v>
      </c>
      <c r="F8198" s="35"/>
      <c r="G8198" s="36"/>
      <c r="H8198" s="36"/>
      <c r="I8198" s="36"/>
    </row>
    <row r="8199" spans="5:9">
      <c r="E8199" s="35">
        <v>51834</v>
      </c>
      <c r="F8199" s="35"/>
      <c r="G8199" s="36"/>
      <c r="H8199" s="36"/>
      <c r="I8199" s="36"/>
    </row>
    <row r="8200" spans="5:9">
      <c r="E8200" s="35">
        <v>51835</v>
      </c>
      <c r="F8200" s="35"/>
      <c r="G8200" s="36"/>
      <c r="H8200" s="36"/>
      <c r="I8200" s="36"/>
    </row>
    <row r="8201" spans="5:9">
      <c r="E8201" s="35">
        <v>51836</v>
      </c>
      <c r="F8201" s="35"/>
      <c r="G8201" s="36"/>
      <c r="H8201" s="36"/>
      <c r="I8201" s="36"/>
    </row>
    <row r="8202" spans="5:9">
      <c r="E8202" s="35">
        <v>51837</v>
      </c>
      <c r="F8202" s="35"/>
      <c r="G8202" s="36"/>
      <c r="H8202" s="36"/>
      <c r="I8202" s="36"/>
    </row>
    <row r="8203" spans="5:9">
      <c r="E8203" s="35">
        <v>51838</v>
      </c>
      <c r="F8203" s="35"/>
      <c r="G8203" s="36"/>
      <c r="H8203" s="36"/>
      <c r="I8203" s="36"/>
    </row>
    <row r="8204" spans="5:9">
      <c r="E8204" s="35">
        <v>51839</v>
      </c>
      <c r="F8204" s="35"/>
      <c r="G8204" s="36"/>
      <c r="H8204" s="36"/>
      <c r="I8204" s="36"/>
    </row>
    <row r="8205" spans="5:9">
      <c r="E8205" s="35">
        <v>51840</v>
      </c>
      <c r="F8205" s="35"/>
      <c r="G8205" s="36"/>
      <c r="H8205" s="36"/>
      <c r="I8205" s="36"/>
    </row>
    <row r="8206" spans="5:9">
      <c r="E8206" s="35">
        <v>51841</v>
      </c>
      <c r="F8206" s="35"/>
      <c r="G8206" s="36"/>
      <c r="H8206" s="36"/>
      <c r="I8206" s="36"/>
    </row>
    <row r="8207" spans="5:9">
      <c r="E8207" s="35">
        <v>51842</v>
      </c>
      <c r="F8207" s="35"/>
      <c r="G8207" s="36"/>
      <c r="H8207" s="36"/>
      <c r="I8207" s="36"/>
    </row>
    <row r="8208" spans="5:9">
      <c r="E8208" s="35">
        <v>51843</v>
      </c>
      <c r="F8208" s="35"/>
      <c r="G8208" s="36"/>
      <c r="H8208" s="36"/>
      <c r="I8208" s="36"/>
    </row>
    <row r="8209" spans="5:9">
      <c r="E8209" s="35">
        <v>51844</v>
      </c>
      <c r="F8209" s="35"/>
      <c r="G8209" s="36"/>
      <c r="H8209" s="36"/>
      <c r="I8209" s="36"/>
    </row>
    <row r="8210" spans="5:9">
      <c r="E8210" s="35">
        <v>51845</v>
      </c>
      <c r="F8210" s="35"/>
      <c r="G8210" s="36"/>
      <c r="H8210" s="36"/>
      <c r="I8210" s="36"/>
    </row>
    <row r="8211" spans="5:9">
      <c r="E8211" s="35">
        <v>51846</v>
      </c>
      <c r="F8211" s="35"/>
      <c r="G8211" s="36"/>
      <c r="H8211" s="36"/>
      <c r="I8211" s="36"/>
    </row>
    <row r="8212" spans="5:9">
      <c r="E8212" s="35">
        <v>51847</v>
      </c>
      <c r="F8212" s="35"/>
      <c r="G8212" s="36"/>
      <c r="H8212" s="36"/>
      <c r="I8212" s="36"/>
    </row>
    <row r="8213" spans="5:9">
      <c r="E8213" s="35">
        <v>51848</v>
      </c>
      <c r="F8213" s="35"/>
      <c r="G8213" s="36"/>
      <c r="H8213" s="36"/>
      <c r="I8213" s="36"/>
    </row>
    <row r="8214" spans="5:9">
      <c r="E8214" s="35">
        <v>51849</v>
      </c>
      <c r="F8214" s="35"/>
      <c r="G8214" s="36"/>
      <c r="H8214" s="36"/>
      <c r="I8214" s="36"/>
    </row>
    <row r="8215" spans="5:9">
      <c r="E8215" s="35">
        <v>51850</v>
      </c>
      <c r="F8215" s="35"/>
      <c r="G8215" s="36"/>
      <c r="H8215" s="36"/>
      <c r="I8215" s="36"/>
    </row>
    <row r="8216" spans="5:9">
      <c r="E8216" s="35">
        <v>51851</v>
      </c>
      <c r="F8216" s="35"/>
      <c r="G8216" s="36"/>
      <c r="H8216" s="36"/>
      <c r="I8216" s="36"/>
    </row>
    <row r="8217" spans="5:9">
      <c r="E8217" s="35">
        <v>51852</v>
      </c>
      <c r="F8217" s="35"/>
      <c r="G8217" s="36"/>
      <c r="H8217" s="36"/>
      <c r="I8217" s="36"/>
    </row>
    <row r="8218" spans="5:9">
      <c r="E8218" s="35">
        <v>51853</v>
      </c>
      <c r="F8218" s="35"/>
      <c r="G8218" s="36"/>
      <c r="H8218" s="36"/>
      <c r="I8218" s="36"/>
    </row>
    <row r="8219" spans="5:9">
      <c r="E8219" s="35">
        <v>51854</v>
      </c>
      <c r="F8219" s="35"/>
      <c r="G8219" s="36"/>
      <c r="H8219" s="36"/>
      <c r="I8219" s="36"/>
    </row>
    <row r="8220" spans="5:9">
      <c r="E8220" s="35">
        <v>51855</v>
      </c>
      <c r="F8220" s="35"/>
      <c r="G8220" s="36"/>
      <c r="H8220" s="36"/>
      <c r="I8220" s="36"/>
    </row>
    <row r="8221" spans="5:9">
      <c r="E8221" s="35">
        <v>51856</v>
      </c>
      <c r="F8221" s="35"/>
      <c r="G8221" s="36"/>
      <c r="H8221" s="36"/>
      <c r="I8221" s="36"/>
    </row>
    <row r="8222" spans="5:9">
      <c r="E8222" s="35">
        <v>51857</v>
      </c>
      <c r="F8222" s="35"/>
      <c r="G8222" s="36"/>
      <c r="H8222" s="36"/>
      <c r="I8222" s="36"/>
    </row>
    <row r="8223" spans="5:9">
      <c r="E8223" s="35">
        <v>51858</v>
      </c>
      <c r="F8223" s="35"/>
      <c r="G8223" s="36"/>
      <c r="H8223" s="36"/>
      <c r="I8223" s="36"/>
    </row>
    <row r="8224" spans="5:9">
      <c r="E8224" s="35">
        <v>51859</v>
      </c>
      <c r="F8224" s="35"/>
      <c r="G8224" s="36"/>
      <c r="H8224" s="36"/>
      <c r="I8224" s="36"/>
    </row>
    <row r="8225" spans="5:9">
      <c r="E8225" s="35">
        <v>51860</v>
      </c>
      <c r="F8225" s="35"/>
      <c r="G8225" s="36"/>
      <c r="H8225" s="36"/>
      <c r="I8225" s="36"/>
    </row>
    <row r="8226" spans="5:9">
      <c r="E8226" s="35">
        <v>51861</v>
      </c>
      <c r="F8226" s="35"/>
      <c r="G8226" s="36"/>
      <c r="H8226" s="36"/>
      <c r="I8226" s="36"/>
    </row>
    <row r="8227" spans="5:9">
      <c r="E8227" s="35">
        <v>51862</v>
      </c>
      <c r="F8227" s="35"/>
      <c r="G8227" s="36"/>
      <c r="H8227" s="36"/>
      <c r="I8227" s="36"/>
    </row>
    <row r="8228" spans="5:9">
      <c r="E8228" s="35">
        <v>51863</v>
      </c>
      <c r="F8228" s="35"/>
      <c r="G8228" s="36"/>
      <c r="H8228" s="36"/>
      <c r="I8228" s="36"/>
    </row>
    <row r="8229" spans="5:9">
      <c r="E8229" s="35">
        <v>51864</v>
      </c>
      <c r="F8229" s="35"/>
      <c r="G8229" s="36"/>
      <c r="H8229" s="36"/>
      <c r="I8229" s="36"/>
    </row>
    <row r="8230" spans="5:9">
      <c r="E8230" s="35">
        <v>51865</v>
      </c>
      <c r="F8230" s="35"/>
      <c r="G8230" s="36"/>
      <c r="H8230" s="36"/>
      <c r="I8230" s="36"/>
    </row>
    <row r="8231" spans="5:9">
      <c r="E8231" s="35">
        <v>51866</v>
      </c>
      <c r="F8231" s="35"/>
      <c r="G8231" s="36"/>
      <c r="H8231" s="36"/>
      <c r="I8231" s="36"/>
    </row>
    <row r="8232" spans="5:9">
      <c r="E8232" s="35">
        <v>51867</v>
      </c>
      <c r="F8232" s="35"/>
      <c r="G8232" s="36"/>
      <c r="H8232" s="36"/>
      <c r="I8232" s="36"/>
    </row>
    <row r="8233" spans="5:9">
      <c r="E8233" s="35">
        <v>51868</v>
      </c>
      <c r="F8233" s="35"/>
      <c r="G8233" s="36"/>
      <c r="H8233" s="36"/>
      <c r="I8233" s="36"/>
    </row>
    <row r="8234" spans="5:9">
      <c r="E8234" s="35">
        <v>51869</v>
      </c>
      <c r="F8234" s="35"/>
      <c r="G8234" s="36"/>
      <c r="H8234" s="36"/>
      <c r="I8234" s="36"/>
    </row>
    <row r="8235" spans="5:9">
      <c r="E8235" s="35">
        <v>51870</v>
      </c>
      <c r="F8235" s="35"/>
      <c r="G8235" s="36"/>
      <c r="H8235" s="36"/>
      <c r="I8235" s="36"/>
    </row>
    <row r="8236" spans="5:9">
      <c r="E8236" s="35">
        <v>51871</v>
      </c>
      <c r="F8236" s="35"/>
      <c r="G8236" s="36"/>
      <c r="H8236" s="36"/>
      <c r="I8236" s="36"/>
    </row>
    <row r="8237" spans="5:9">
      <c r="E8237" s="35">
        <v>51872</v>
      </c>
      <c r="F8237" s="35"/>
      <c r="G8237" s="36"/>
      <c r="H8237" s="36"/>
      <c r="I8237" s="36"/>
    </row>
    <row r="8238" spans="5:9">
      <c r="E8238" s="35">
        <v>51873</v>
      </c>
      <c r="F8238" s="35"/>
      <c r="G8238" s="36"/>
      <c r="H8238" s="36"/>
      <c r="I8238" s="36"/>
    </row>
    <row r="8239" spans="5:9">
      <c r="E8239" s="35">
        <v>51874</v>
      </c>
      <c r="F8239" s="35"/>
      <c r="G8239" s="36"/>
      <c r="H8239" s="36"/>
      <c r="I8239" s="36"/>
    </row>
    <row r="8240" spans="5:9">
      <c r="E8240" s="35">
        <v>51875</v>
      </c>
      <c r="F8240" s="35"/>
      <c r="G8240" s="36"/>
      <c r="H8240" s="36"/>
      <c r="I8240" s="36"/>
    </row>
    <row r="8241" spans="5:9">
      <c r="E8241" s="35">
        <v>51876</v>
      </c>
      <c r="F8241" s="35"/>
      <c r="G8241" s="36"/>
      <c r="H8241" s="36"/>
      <c r="I8241" s="36"/>
    </row>
    <row r="8242" spans="5:9">
      <c r="E8242" s="35">
        <v>51877</v>
      </c>
      <c r="F8242" s="35"/>
      <c r="G8242" s="36"/>
      <c r="H8242" s="36"/>
      <c r="I8242" s="36"/>
    </row>
    <row r="8243" spans="5:9">
      <c r="E8243" s="35">
        <v>51878</v>
      </c>
      <c r="F8243" s="35"/>
      <c r="G8243" s="36"/>
      <c r="H8243" s="36"/>
      <c r="I8243" s="36"/>
    </row>
    <row r="8244" spans="5:9">
      <c r="E8244" s="35">
        <v>51879</v>
      </c>
      <c r="F8244" s="35"/>
      <c r="G8244" s="36"/>
      <c r="H8244" s="36"/>
      <c r="I8244" s="36"/>
    </row>
    <row r="8245" spans="5:9">
      <c r="E8245" s="35">
        <v>51880</v>
      </c>
      <c r="F8245" s="35"/>
      <c r="G8245" s="36"/>
      <c r="H8245" s="36"/>
      <c r="I8245" s="36"/>
    </row>
    <row r="8246" spans="5:9">
      <c r="E8246" s="35">
        <v>51881</v>
      </c>
      <c r="F8246" s="35"/>
      <c r="G8246" s="36"/>
      <c r="H8246" s="36"/>
      <c r="I8246" s="36"/>
    </row>
    <row r="8247" spans="5:9">
      <c r="E8247" s="35">
        <v>51882</v>
      </c>
      <c r="F8247" s="35"/>
      <c r="G8247" s="36"/>
      <c r="H8247" s="36"/>
      <c r="I8247" s="36"/>
    </row>
    <row r="8248" spans="5:9">
      <c r="E8248" s="35">
        <v>51883</v>
      </c>
      <c r="F8248" s="35"/>
      <c r="G8248" s="36"/>
      <c r="H8248" s="36"/>
      <c r="I8248" s="36"/>
    </row>
    <row r="8249" spans="5:9">
      <c r="E8249" s="35">
        <v>51884</v>
      </c>
      <c r="F8249" s="35"/>
      <c r="G8249" s="36"/>
      <c r="H8249" s="36"/>
      <c r="I8249" s="36"/>
    </row>
    <row r="8250" spans="5:9">
      <c r="E8250" s="35">
        <v>51885</v>
      </c>
      <c r="F8250" s="35"/>
      <c r="G8250" s="36"/>
      <c r="H8250" s="36"/>
      <c r="I8250" s="36"/>
    </row>
    <row r="8251" spans="5:9">
      <c r="E8251" s="35">
        <v>51886</v>
      </c>
      <c r="F8251" s="35"/>
      <c r="G8251" s="36"/>
      <c r="H8251" s="36"/>
      <c r="I8251" s="36"/>
    </row>
    <row r="8252" spans="5:9">
      <c r="E8252" s="35">
        <v>51887</v>
      </c>
      <c r="F8252" s="35"/>
      <c r="G8252" s="36"/>
      <c r="H8252" s="36"/>
      <c r="I8252" s="36"/>
    </row>
    <row r="8253" spans="5:9">
      <c r="E8253" s="35">
        <v>51888</v>
      </c>
      <c r="F8253" s="35"/>
      <c r="G8253" s="36"/>
      <c r="H8253" s="36"/>
      <c r="I8253" s="36"/>
    </row>
    <row r="8254" spans="5:9">
      <c r="E8254" s="35">
        <v>51889</v>
      </c>
      <c r="F8254" s="35"/>
      <c r="G8254" s="36"/>
      <c r="H8254" s="36"/>
      <c r="I8254" s="36"/>
    </row>
    <row r="8255" spans="5:9">
      <c r="E8255" s="35">
        <v>51890</v>
      </c>
      <c r="F8255" s="35"/>
      <c r="G8255" s="36"/>
      <c r="H8255" s="36"/>
      <c r="I8255" s="36"/>
    </row>
    <row r="8256" spans="5:9">
      <c r="E8256" s="35">
        <v>51891</v>
      </c>
      <c r="F8256" s="35"/>
      <c r="G8256" s="36"/>
      <c r="H8256" s="36"/>
      <c r="I8256" s="36"/>
    </row>
    <row r="8257" spans="5:9">
      <c r="E8257" s="35">
        <v>51892</v>
      </c>
      <c r="F8257" s="35"/>
      <c r="G8257" s="36"/>
      <c r="H8257" s="36"/>
      <c r="I8257" s="36"/>
    </row>
    <row r="8258" spans="5:9">
      <c r="E8258" s="35">
        <v>51893</v>
      </c>
      <c r="F8258" s="35"/>
      <c r="G8258" s="36"/>
      <c r="H8258" s="36"/>
      <c r="I8258" s="36"/>
    </row>
    <row r="8259" spans="5:9">
      <c r="E8259" s="35">
        <v>51894</v>
      </c>
      <c r="F8259" s="35"/>
      <c r="G8259" s="36"/>
      <c r="H8259" s="36"/>
      <c r="I8259" s="36"/>
    </row>
    <row r="8260" spans="5:9">
      <c r="E8260" s="35">
        <v>51895</v>
      </c>
      <c r="F8260" s="35"/>
      <c r="G8260" s="36"/>
      <c r="H8260" s="36"/>
      <c r="I8260" s="36"/>
    </row>
    <row r="8261" spans="5:9">
      <c r="E8261" s="35">
        <v>51896</v>
      </c>
      <c r="F8261" s="35"/>
      <c r="G8261" s="36"/>
      <c r="H8261" s="36"/>
      <c r="I8261" s="36"/>
    </row>
    <row r="8262" spans="5:9">
      <c r="E8262" s="35">
        <v>51897</v>
      </c>
      <c r="F8262" s="35"/>
      <c r="G8262" s="36"/>
      <c r="H8262" s="36"/>
      <c r="I8262" s="36"/>
    </row>
    <row r="8263" spans="5:9">
      <c r="E8263" s="35">
        <v>51898</v>
      </c>
      <c r="F8263" s="35"/>
      <c r="G8263" s="36"/>
      <c r="H8263" s="36"/>
      <c r="I8263" s="36"/>
    </row>
    <row r="8264" spans="5:9">
      <c r="E8264" s="35">
        <v>51899</v>
      </c>
      <c r="F8264" s="35"/>
      <c r="G8264" s="36"/>
      <c r="H8264" s="36"/>
      <c r="I8264" s="36"/>
    </row>
    <row r="8265" spans="5:9">
      <c r="E8265" s="35">
        <v>51900</v>
      </c>
      <c r="F8265" s="35"/>
      <c r="G8265" s="36"/>
      <c r="H8265" s="36"/>
      <c r="I8265" s="36"/>
    </row>
    <row r="8266" spans="5:9">
      <c r="E8266" s="35">
        <v>51901</v>
      </c>
      <c r="F8266" s="35"/>
      <c r="G8266" s="36"/>
      <c r="H8266" s="36"/>
      <c r="I8266" s="36"/>
    </row>
    <row r="8267" spans="5:9">
      <c r="E8267" s="35">
        <v>51902</v>
      </c>
      <c r="F8267" s="35"/>
      <c r="G8267" s="36"/>
      <c r="H8267" s="36"/>
      <c r="I8267" s="36"/>
    </row>
    <row r="8268" spans="5:9">
      <c r="E8268" s="35">
        <v>51903</v>
      </c>
      <c r="F8268" s="35"/>
      <c r="G8268" s="36"/>
      <c r="H8268" s="36"/>
      <c r="I8268" s="36"/>
    </row>
    <row r="8269" spans="5:9">
      <c r="E8269" s="35">
        <v>51904</v>
      </c>
      <c r="F8269" s="35"/>
      <c r="G8269" s="36"/>
      <c r="H8269" s="36"/>
      <c r="I8269" s="36"/>
    </row>
    <row r="8270" spans="5:9">
      <c r="E8270" s="35">
        <v>51905</v>
      </c>
      <c r="F8270" s="35"/>
      <c r="G8270" s="36"/>
      <c r="H8270" s="36"/>
      <c r="I8270" s="36"/>
    </row>
    <row r="8271" spans="5:9">
      <c r="E8271" s="35">
        <v>51906</v>
      </c>
      <c r="F8271" s="35"/>
      <c r="G8271" s="36"/>
      <c r="H8271" s="36"/>
      <c r="I8271" s="36"/>
    </row>
    <row r="8272" spans="5:9">
      <c r="E8272" s="35">
        <v>51907</v>
      </c>
      <c r="F8272" s="35"/>
      <c r="G8272" s="36"/>
      <c r="H8272" s="36"/>
      <c r="I8272" s="36"/>
    </row>
    <row r="8273" spans="5:9">
      <c r="E8273" s="35">
        <v>51908</v>
      </c>
      <c r="F8273" s="35"/>
      <c r="G8273" s="36"/>
      <c r="H8273" s="36"/>
      <c r="I8273" s="36"/>
    </row>
    <row r="8274" spans="5:9">
      <c r="E8274" s="35">
        <v>51909</v>
      </c>
      <c r="F8274" s="35"/>
      <c r="G8274" s="36"/>
      <c r="H8274" s="36"/>
      <c r="I8274" s="36"/>
    </row>
    <row r="8275" spans="5:9">
      <c r="E8275" s="35">
        <v>51910</v>
      </c>
      <c r="F8275" s="35"/>
      <c r="G8275" s="36"/>
      <c r="H8275" s="36"/>
      <c r="I8275" s="36"/>
    </row>
    <row r="8276" spans="5:9">
      <c r="E8276" s="35">
        <v>51911</v>
      </c>
      <c r="F8276" s="35"/>
      <c r="G8276" s="36"/>
      <c r="H8276" s="36"/>
      <c r="I8276" s="36"/>
    </row>
    <row r="8277" spans="5:9">
      <c r="E8277" s="35">
        <v>51912</v>
      </c>
      <c r="F8277" s="35"/>
      <c r="G8277" s="36"/>
      <c r="H8277" s="36"/>
      <c r="I8277" s="36"/>
    </row>
    <row r="8278" spans="5:9">
      <c r="E8278" s="35">
        <v>51913</v>
      </c>
      <c r="F8278" s="35"/>
      <c r="G8278" s="36"/>
      <c r="H8278" s="36"/>
      <c r="I8278" s="36"/>
    </row>
    <row r="8279" spans="5:9">
      <c r="E8279" s="35">
        <v>51914</v>
      </c>
      <c r="F8279" s="35"/>
      <c r="G8279" s="36"/>
      <c r="H8279" s="36"/>
      <c r="I8279" s="36"/>
    </row>
    <row r="8280" spans="5:9">
      <c r="E8280" s="35">
        <v>51915</v>
      </c>
      <c r="F8280" s="35"/>
      <c r="G8280" s="36"/>
      <c r="H8280" s="36"/>
      <c r="I8280" s="36"/>
    </row>
    <row r="8281" spans="5:9">
      <c r="E8281" s="35">
        <v>51916</v>
      </c>
      <c r="F8281" s="35"/>
      <c r="G8281" s="36"/>
      <c r="H8281" s="36"/>
      <c r="I8281" s="36"/>
    </row>
    <row r="8282" spans="5:9">
      <c r="E8282" s="35">
        <v>51917</v>
      </c>
      <c r="F8282" s="35"/>
      <c r="G8282" s="36"/>
      <c r="H8282" s="36"/>
      <c r="I8282" s="36"/>
    </row>
    <row r="8283" spans="5:9">
      <c r="E8283" s="35">
        <v>51918</v>
      </c>
      <c r="F8283" s="35"/>
      <c r="G8283" s="36"/>
      <c r="H8283" s="36"/>
      <c r="I8283" s="36"/>
    </row>
    <row r="8284" spans="5:9">
      <c r="E8284" s="35">
        <v>51919</v>
      </c>
      <c r="F8284" s="35"/>
      <c r="G8284" s="36"/>
      <c r="H8284" s="36"/>
      <c r="I8284" s="36"/>
    </row>
    <row r="8285" spans="5:9">
      <c r="E8285" s="35">
        <v>51920</v>
      </c>
      <c r="F8285" s="35"/>
      <c r="G8285" s="36"/>
      <c r="H8285" s="36"/>
      <c r="I8285" s="36"/>
    </row>
    <row r="8286" spans="5:9">
      <c r="E8286" s="35">
        <v>51921</v>
      </c>
      <c r="F8286" s="35"/>
      <c r="G8286" s="36"/>
      <c r="H8286" s="36"/>
      <c r="I8286" s="36"/>
    </row>
    <row r="8287" spans="5:9">
      <c r="E8287" s="35">
        <v>51922</v>
      </c>
      <c r="F8287" s="35"/>
      <c r="G8287" s="36"/>
      <c r="H8287" s="36"/>
      <c r="I8287" s="36"/>
    </row>
    <row r="8288" spans="5:9">
      <c r="E8288" s="35">
        <v>51923</v>
      </c>
      <c r="F8288" s="35"/>
      <c r="G8288" s="36"/>
      <c r="H8288" s="36"/>
      <c r="I8288" s="36"/>
    </row>
    <row r="8289" spans="5:9">
      <c r="E8289" s="35">
        <v>51924</v>
      </c>
      <c r="F8289" s="35"/>
      <c r="G8289" s="36"/>
      <c r="H8289" s="36"/>
      <c r="I8289" s="36"/>
    </row>
    <row r="8290" spans="5:9">
      <c r="E8290" s="35">
        <v>51925</v>
      </c>
      <c r="F8290" s="35"/>
      <c r="G8290" s="36"/>
      <c r="H8290" s="36"/>
      <c r="I8290" s="36"/>
    </row>
    <row r="8291" spans="5:9">
      <c r="E8291" s="35">
        <v>51926</v>
      </c>
      <c r="F8291" s="35"/>
      <c r="G8291" s="36"/>
      <c r="H8291" s="36"/>
      <c r="I8291" s="36"/>
    </row>
    <row r="8292" spans="5:9">
      <c r="E8292" s="35">
        <v>51927</v>
      </c>
      <c r="F8292" s="35"/>
      <c r="G8292" s="36"/>
      <c r="H8292" s="36"/>
      <c r="I8292" s="36"/>
    </row>
    <row r="8293" spans="5:9">
      <c r="E8293" s="35">
        <v>51928</v>
      </c>
      <c r="F8293" s="35"/>
      <c r="G8293" s="36"/>
      <c r="H8293" s="36"/>
      <c r="I8293" s="36"/>
    </row>
    <row r="8294" spans="5:9">
      <c r="E8294" s="35">
        <v>51929</v>
      </c>
      <c r="F8294" s="35"/>
      <c r="G8294" s="36"/>
      <c r="H8294" s="36"/>
      <c r="I8294" s="36"/>
    </row>
    <row r="8295" spans="5:9">
      <c r="E8295" s="35">
        <v>51930</v>
      </c>
      <c r="F8295" s="35"/>
      <c r="G8295" s="36"/>
      <c r="H8295" s="36"/>
      <c r="I8295" s="36"/>
    </row>
    <row r="8296" spans="5:9">
      <c r="E8296" s="35">
        <v>51931</v>
      </c>
      <c r="F8296" s="35"/>
      <c r="G8296" s="36"/>
      <c r="H8296" s="36"/>
      <c r="I8296" s="36"/>
    </row>
    <row r="8297" spans="5:9">
      <c r="E8297" s="35">
        <v>51932</v>
      </c>
      <c r="F8297" s="35"/>
      <c r="G8297" s="36"/>
      <c r="H8297" s="36"/>
      <c r="I8297" s="36"/>
    </row>
    <row r="8298" spans="5:9">
      <c r="E8298" s="35">
        <v>51933</v>
      </c>
      <c r="F8298" s="35"/>
      <c r="G8298" s="36"/>
      <c r="H8298" s="36"/>
      <c r="I8298" s="36"/>
    </row>
    <row r="8299" spans="5:9">
      <c r="E8299" s="35">
        <v>51934</v>
      </c>
      <c r="F8299" s="35"/>
      <c r="G8299" s="36"/>
      <c r="H8299" s="36"/>
      <c r="I8299" s="36"/>
    </row>
    <row r="8300" spans="5:9">
      <c r="E8300" s="35">
        <v>51935</v>
      </c>
      <c r="F8300" s="35"/>
      <c r="G8300" s="36"/>
      <c r="H8300" s="36"/>
      <c r="I8300" s="36"/>
    </row>
    <row r="8301" spans="5:9">
      <c r="E8301" s="35">
        <v>51936</v>
      </c>
      <c r="F8301" s="35"/>
      <c r="G8301" s="36"/>
      <c r="H8301" s="36"/>
      <c r="I8301" s="36"/>
    </row>
    <row r="8302" spans="5:9">
      <c r="E8302" s="35">
        <v>51937</v>
      </c>
      <c r="F8302" s="35"/>
      <c r="G8302" s="36"/>
      <c r="H8302" s="36"/>
      <c r="I8302" s="36"/>
    </row>
    <row r="8303" spans="5:9">
      <c r="E8303" s="35">
        <v>51938</v>
      </c>
      <c r="F8303" s="35"/>
      <c r="G8303" s="36"/>
      <c r="H8303" s="36"/>
      <c r="I8303" s="36"/>
    </row>
    <row r="8304" spans="5:9">
      <c r="E8304" s="35">
        <v>51939</v>
      </c>
      <c r="F8304" s="35"/>
      <c r="G8304" s="36"/>
      <c r="H8304" s="36"/>
      <c r="I8304" s="36"/>
    </row>
    <row r="8305" spans="5:9">
      <c r="E8305" s="35">
        <v>51940</v>
      </c>
      <c r="F8305" s="35"/>
      <c r="G8305" s="36"/>
      <c r="H8305" s="36"/>
      <c r="I8305" s="36"/>
    </row>
    <row r="8306" spans="5:9">
      <c r="E8306" s="35">
        <v>51941</v>
      </c>
      <c r="F8306" s="35"/>
      <c r="G8306" s="36"/>
      <c r="H8306" s="36"/>
      <c r="I8306" s="36"/>
    </row>
    <row r="8307" spans="5:9">
      <c r="E8307" s="35">
        <v>51942</v>
      </c>
      <c r="F8307" s="35"/>
      <c r="G8307" s="36"/>
      <c r="H8307" s="36"/>
      <c r="I8307" s="36"/>
    </row>
    <row r="8308" spans="5:9">
      <c r="E8308" s="35">
        <v>51943</v>
      </c>
      <c r="F8308" s="35"/>
      <c r="G8308" s="36"/>
      <c r="H8308" s="36"/>
      <c r="I8308" s="36"/>
    </row>
    <row r="8309" spans="5:9">
      <c r="E8309" s="35">
        <v>51944</v>
      </c>
      <c r="F8309" s="35"/>
      <c r="G8309" s="36"/>
      <c r="H8309" s="36"/>
      <c r="I8309" s="36"/>
    </row>
    <row r="8310" spans="5:9">
      <c r="E8310" s="35">
        <v>51945</v>
      </c>
      <c r="F8310" s="35"/>
      <c r="G8310" s="36"/>
      <c r="H8310" s="36"/>
      <c r="I8310" s="36"/>
    </row>
    <row r="8311" spans="5:9">
      <c r="E8311" s="35">
        <v>51946</v>
      </c>
      <c r="F8311" s="35"/>
      <c r="G8311" s="36"/>
      <c r="H8311" s="36"/>
      <c r="I8311" s="36"/>
    </row>
    <row r="8312" spans="5:9">
      <c r="E8312" s="35">
        <v>51947</v>
      </c>
      <c r="F8312" s="35"/>
      <c r="G8312" s="36"/>
      <c r="H8312" s="36"/>
      <c r="I8312" s="36"/>
    </row>
    <row r="8313" spans="5:9">
      <c r="E8313" s="35">
        <v>51948</v>
      </c>
      <c r="F8313" s="35"/>
      <c r="G8313" s="36"/>
      <c r="H8313" s="36"/>
      <c r="I8313" s="36"/>
    </row>
    <row r="8314" spans="5:9">
      <c r="E8314" s="35">
        <v>51949</v>
      </c>
      <c r="F8314" s="35"/>
      <c r="G8314" s="36"/>
      <c r="H8314" s="36"/>
      <c r="I8314" s="36"/>
    </row>
    <row r="8315" spans="5:9">
      <c r="E8315" s="35">
        <v>51950</v>
      </c>
      <c r="F8315" s="35"/>
      <c r="G8315" s="36"/>
      <c r="H8315" s="36"/>
      <c r="I8315" s="36"/>
    </row>
    <row r="8316" spans="5:9">
      <c r="E8316" s="35">
        <v>51951</v>
      </c>
      <c r="F8316" s="35"/>
      <c r="G8316" s="36"/>
      <c r="H8316" s="36"/>
      <c r="I8316" s="36"/>
    </row>
    <row r="8317" spans="5:9">
      <c r="E8317" s="35">
        <v>51952</v>
      </c>
      <c r="F8317" s="35"/>
      <c r="G8317" s="36"/>
      <c r="H8317" s="36"/>
      <c r="I8317" s="36"/>
    </row>
    <row r="8318" spans="5:9">
      <c r="E8318" s="35">
        <v>51953</v>
      </c>
      <c r="F8318" s="35"/>
      <c r="G8318" s="36"/>
      <c r="H8318" s="36"/>
      <c r="I8318" s="36"/>
    </row>
    <row r="8319" spans="5:9">
      <c r="E8319" s="35">
        <v>51954</v>
      </c>
      <c r="F8319" s="35"/>
      <c r="G8319" s="36"/>
      <c r="H8319" s="36"/>
      <c r="I8319" s="36"/>
    </row>
    <row r="8320" spans="5:9">
      <c r="E8320" s="35">
        <v>51955</v>
      </c>
      <c r="F8320" s="35"/>
      <c r="G8320" s="36"/>
      <c r="H8320" s="36"/>
      <c r="I8320" s="36"/>
    </row>
    <row r="8321" spans="5:9">
      <c r="E8321" s="35">
        <v>51956</v>
      </c>
      <c r="F8321" s="35"/>
      <c r="G8321" s="36"/>
      <c r="H8321" s="36"/>
      <c r="I8321" s="36"/>
    </row>
    <row r="8322" spans="5:9">
      <c r="E8322" s="35">
        <v>51957</v>
      </c>
      <c r="F8322" s="35"/>
      <c r="G8322" s="36"/>
      <c r="H8322" s="36"/>
      <c r="I8322" s="36"/>
    </row>
    <row r="8323" spans="5:9">
      <c r="E8323" s="35">
        <v>51958</v>
      </c>
      <c r="F8323" s="35"/>
      <c r="G8323" s="36"/>
      <c r="H8323" s="36"/>
      <c r="I8323" s="36"/>
    </row>
    <row r="8324" spans="5:9">
      <c r="E8324" s="35">
        <v>51959</v>
      </c>
      <c r="F8324" s="35"/>
      <c r="G8324" s="36"/>
      <c r="H8324" s="36"/>
      <c r="I8324" s="36"/>
    </row>
    <row r="8325" spans="5:9">
      <c r="E8325" s="35">
        <v>51960</v>
      </c>
      <c r="F8325" s="35"/>
      <c r="G8325" s="36"/>
      <c r="H8325" s="36"/>
      <c r="I8325" s="36"/>
    </row>
    <row r="8326" spans="5:9">
      <c r="E8326" s="35">
        <v>51961</v>
      </c>
      <c r="F8326" s="35"/>
      <c r="G8326" s="36"/>
      <c r="H8326" s="36"/>
      <c r="I8326" s="36"/>
    </row>
    <row r="8327" spans="5:9">
      <c r="E8327" s="35">
        <v>51962</v>
      </c>
      <c r="F8327" s="35"/>
      <c r="G8327" s="36"/>
      <c r="H8327" s="36"/>
      <c r="I8327" s="36"/>
    </row>
    <row r="8328" spans="5:9">
      <c r="E8328" s="35">
        <v>51963</v>
      </c>
      <c r="F8328" s="35"/>
      <c r="G8328" s="36"/>
      <c r="H8328" s="36"/>
      <c r="I8328" s="36"/>
    </row>
    <row r="8329" spans="5:9">
      <c r="E8329" s="35">
        <v>51964</v>
      </c>
      <c r="F8329" s="35"/>
      <c r="G8329" s="36"/>
      <c r="H8329" s="36"/>
      <c r="I8329" s="36"/>
    </row>
    <row r="8330" spans="5:9">
      <c r="E8330" s="35">
        <v>51965</v>
      </c>
      <c r="F8330" s="35"/>
      <c r="G8330" s="36"/>
      <c r="H8330" s="36"/>
      <c r="I8330" s="36"/>
    </row>
    <row r="8331" spans="5:9">
      <c r="E8331" s="35">
        <v>51966</v>
      </c>
      <c r="F8331" s="35"/>
      <c r="G8331" s="36"/>
      <c r="H8331" s="36"/>
      <c r="I8331" s="36"/>
    </row>
    <row r="8332" spans="5:9">
      <c r="E8332" s="35">
        <v>51967</v>
      </c>
      <c r="F8332" s="35"/>
      <c r="G8332" s="36"/>
      <c r="H8332" s="36"/>
      <c r="I8332" s="36"/>
    </row>
    <row r="8333" spans="5:9">
      <c r="E8333" s="35">
        <v>51968</v>
      </c>
      <c r="F8333" s="35"/>
      <c r="G8333" s="36"/>
      <c r="H8333" s="36"/>
      <c r="I8333" s="36"/>
    </row>
    <row r="8334" spans="5:9">
      <c r="E8334" s="35">
        <v>51969</v>
      </c>
      <c r="F8334" s="35"/>
      <c r="G8334" s="36"/>
      <c r="H8334" s="36"/>
      <c r="I8334" s="36"/>
    </row>
    <row r="8335" spans="5:9">
      <c r="E8335" s="35">
        <v>51970</v>
      </c>
      <c r="F8335" s="35"/>
      <c r="G8335" s="36"/>
      <c r="H8335" s="36"/>
      <c r="I8335" s="36"/>
    </row>
    <row r="8336" spans="5:9">
      <c r="E8336" s="35">
        <v>51971</v>
      </c>
      <c r="F8336" s="35"/>
      <c r="G8336" s="36"/>
      <c r="H8336" s="36"/>
      <c r="I8336" s="36"/>
    </row>
    <row r="8337" spans="5:9">
      <c r="E8337" s="35">
        <v>51972</v>
      </c>
      <c r="F8337" s="35"/>
      <c r="G8337" s="36"/>
      <c r="H8337" s="36"/>
      <c r="I8337" s="36"/>
    </row>
    <row r="8338" spans="5:9">
      <c r="E8338" s="35">
        <v>51973</v>
      </c>
      <c r="F8338" s="35"/>
      <c r="G8338" s="36"/>
      <c r="H8338" s="36"/>
      <c r="I8338" s="36"/>
    </row>
    <row r="8339" spans="5:9">
      <c r="E8339" s="35">
        <v>51974</v>
      </c>
      <c r="F8339" s="35"/>
      <c r="G8339" s="36"/>
      <c r="H8339" s="36"/>
      <c r="I8339" s="36"/>
    </row>
    <row r="8340" spans="5:9">
      <c r="E8340" s="35">
        <v>51975</v>
      </c>
      <c r="F8340" s="35"/>
      <c r="G8340" s="36"/>
      <c r="H8340" s="36"/>
      <c r="I8340" s="36"/>
    </row>
    <row r="8341" spans="5:9">
      <c r="E8341" s="35">
        <v>51976</v>
      </c>
      <c r="F8341" s="35"/>
      <c r="G8341" s="36"/>
      <c r="H8341" s="36"/>
      <c r="I8341" s="36"/>
    </row>
    <row r="8342" spans="5:9">
      <c r="E8342" s="35">
        <v>51977</v>
      </c>
      <c r="F8342" s="35"/>
      <c r="G8342" s="36"/>
      <c r="H8342" s="36"/>
      <c r="I8342" s="36"/>
    </row>
    <row r="8343" spans="5:9">
      <c r="E8343" s="35">
        <v>51978</v>
      </c>
      <c r="F8343" s="35"/>
      <c r="G8343" s="36"/>
      <c r="H8343" s="36"/>
      <c r="I8343" s="36"/>
    </row>
    <row r="8344" spans="5:9">
      <c r="E8344" s="35">
        <v>51979</v>
      </c>
      <c r="F8344" s="35"/>
      <c r="G8344" s="36"/>
      <c r="H8344" s="36"/>
      <c r="I8344" s="36"/>
    </row>
    <row r="8345" spans="5:9">
      <c r="E8345" s="35">
        <v>51980</v>
      </c>
      <c r="F8345" s="35"/>
      <c r="G8345" s="36"/>
      <c r="H8345" s="36"/>
      <c r="I8345" s="36"/>
    </row>
    <row r="8346" spans="5:9">
      <c r="E8346" s="35">
        <v>51981</v>
      </c>
      <c r="F8346" s="35"/>
      <c r="G8346" s="36"/>
      <c r="H8346" s="36"/>
      <c r="I8346" s="36"/>
    </row>
    <row r="8347" spans="5:9">
      <c r="E8347" s="35">
        <v>51982</v>
      </c>
      <c r="F8347" s="35"/>
      <c r="G8347" s="36"/>
      <c r="H8347" s="36"/>
      <c r="I8347" s="36"/>
    </row>
    <row r="8348" spans="5:9">
      <c r="E8348" s="35">
        <v>51983</v>
      </c>
      <c r="F8348" s="35"/>
      <c r="G8348" s="36"/>
      <c r="H8348" s="36"/>
      <c r="I8348" s="36"/>
    </row>
    <row r="8349" spans="5:9">
      <c r="E8349" s="35">
        <v>51984</v>
      </c>
      <c r="F8349" s="35"/>
      <c r="G8349" s="36"/>
      <c r="H8349" s="36"/>
      <c r="I8349" s="36"/>
    </row>
    <row r="8350" spans="5:9">
      <c r="E8350" s="35">
        <v>51985</v>
      </c>
      <c r="F8350" s="35"/>
      <c r="G8350" s="36"/>
      <c r="H8350" s="36"/>
      <c r="I8350" s="36"/>
    </row>
    <row r="8351" spans="5:9">
      <c r="E8351" s="35">
        <v>51986</v>
      </c>
      <c r="F8351" s="35"/>
      <c r="G8351" s="36"/>
      <c r="H8351" s="36"/>
      <c r="I8351" s="36"/>
    </row>
    <row r="8352" spans="5:9">
      <c r="E8352" s="35">
        <v>51987</v>
      </c>
      <c r="F8352" s="35"/>
      <c r="G8352" s="36"/>
      <c r="H8352" s="36"/>
      <c r="I8352" s="36"/>
    </row>
    <row r="8353" spans="5:9">
      <c r="E8353" s="35">
        <v>51988</v>
      </c>
      <c r="F8353" s="35"/>
      <c r="G8353" s="36"/>
      <c r="H8353" s="36"/>
      <c r="I8353" s="36"/>
    </row>
    <row r="8354" spans="5:9">
      <c r="E8354" s="35">
        <v>51989</v>
      </c>
      <c r="F8354" s="35"/>
      <c r="G8354" s="36"/>
      <c r="H8354" s="36"/>
      <c r="I8354" s="36"/>
    </row>
    <row r="8355" spans="5:9">
      <c r="E8355" s="35">
        <v>51990</v>
      </c>
      <c r="F8355" s="35"/>
      <c r="G8355" s="36"/>
      <c r="H8355" s="36"/>
      <c r="I8355" s="36"/>
    </row>
    <row r="8356" spans="5:9">
      <c r="E8356" s="35">
        <v>51991</v>
      </c>
      <c r="F8356" s="35"/>
      <c r="G8356" s="36"/>
      <c r="H8356" s="36"/>
      <c r="I8356" s="36"/>
    </row>
    <row r="8357" spans="5:9">
      <c r="E8357" s="35">
        <v>51992</v>
      </c>
      <c r="F8357" s="35"/>
      <c r="G8357" s="36"/>
      <c r="H8357" s="36"/>
      <c r="I8357" s="36"/>
    </row>
    <row r="8358" spans="5:9">
      <c r="E8358" s="35">
        <v>51993</v>
      </c>
      <c r="F8358" s="35"/>
      <c r="G8358" s="36"/>
      <c r="H8358" s="36"/>
      <c r="I8358" s="36"/>
    </row>
    <row r="8359" spans="5:9">
      <c r="E8359" s="35">
        <v>51994</v>
      </c>
      <c r="F8359" s="35"/>
      <c r="G8359" s="36"/>
      <c r="H8359" s="36"/>
      <c r="I8359" s="36"/>
    </row>
    <row r="8360" spans="5:9">
      <c r="E8360" s="35">
        <v>51995</v>
      </c>
      <c r="F8360" s="35"/>
      <c r="G8360" s="36"/>
      <c r="H8360" s="36"/>
      <c r="I8360" s="36"/>
    </row>
    <row r="8361" spans="5:9">
      <c r="E8361" s="35">
        <v>51996</v>
      </c>
      <c r="F8361" s="35"/>
      <c r="G8361" s="36"/>
      <c r="H8361" s="36"/>
      <c r="I8361" s="36"/>
    </row>
    <row r="8362" spans="5:9">
      <c r="E8362" s="35">
        <v>51997</v>
      </c>
      <c r="F8362" s="35"/>
      <c r="G8362" s="36"/>
      <c r="H8362" s="36"/>
      <c r="I8362" s="36"/>
    </row>
    <row r="8363" spans="5:9">
      <c r="E8363" s="35">
        <v>51998</v>
      </c>
      <c r="F8363" s="35"/>
      <c r="G8363" s="36"/>
      <c r="H8363" s="36"/>
      <c r="I8363" s="36"/>
    </row>
    <row r="8364" spans="5:9">
      <c r="E8364" s="35">
        <v>51999</v>
      </c>
      <c r="F8364" s="35"/>
      <c r="G8364" s="36"/>
      <c r="H8364" s="36"/>
      <c r="I8364" s="36"/>
    </row>
    <row r="8365" spans="5:9">
      <c r="E8365" s="35">
        <v>52000</v>
      </c>
      <c r="F8365" s="35"/>
      <c r="G8365" s="36"/>
      <c r="H8365" s="36"/>
      <c r="I8365" s="36"/>
    </row>
    <row r="8366" spans="5:9">
      <c r="E8366" s="35">
        <v>52001</v>
      </c>
      <c r="F8366" s="35"/>
      <c r="G8366" s="36"/>
      <c r="H8366" s="36"/>
      <c r="I8366" s="36"/>
    </row>
    <row r="8367" spans="5:9">
      <c r="E8367" s="35">
        <v>52002</v>
      </c>
      <c r="F8367" s="35"/>
      <c r="G8367" s="36"/>
      <c r="H8367" s="36"/>
      <c r="I8367" s="36"/>
    </row>
    <row r="8368" spans="5:9">
      <c r="E8368" s="35">
        <v>52003</v>
      </c>
      <c r="F8368" s="35"/>
      <c r="G8368" s="36"/>
      <c r="H8368" s="36"/>
      <c r="I8368" s="36"/>
    </row>
    <row r="8369" spans="5:9">
      <c r="E8369" s="35">
        <v>52004</v>
      </c>
      <c r="F8369" s="35"/>
      <c r="G8369" s="36"/>
      <c r="H8369" s="36"/>
      <c r="I8369" s="36"/>
    </row>
    <row r="8370" spans="5:9">
      <c r="E8370" s="35">
        <v>52005</v>
      </c>
      <c r="F8370" s="35"/>
      <c r="G8370" s="36"/>
      <c r="H8370" s="36"/>
      <c r="I8370" s="36"/>
    </row>
    <row r="8371" spans="5:9">
      <c r="E8371" s="35">
        <v>52006</v>
      </c>
      <c r="F8371" s="35"/>
      <c r="G8371" s="36"/>
      <c r="H8371" s="36"/>
      <c r="I8371" s="36"/>
    </row>
    <row r="8372" spans="5:9">
      <c r="E8372" s="35">
        <v>52007</v>
      </c>
      <c r="F8372" s="35"/>
      <c r="G8372" s="36"/>
      <c r="H8372" s="36"/>
      <c r="I8372" s="36"/>
    </row>
    <row r="8373" spans="5:9">
      <c r="E8373" s="35">
        <v>52008</v>
      </c>
      <c r="F8373" s="35"/>
      <c r="G8373" s="36"/>
      <c r="H8373" s="36"/>
      <c r="I8373" s="36"/>
    </row>
    <row r="8374" spans="5:9">
      <c r="E8374" s="35">
        <v>52009</v>
      </c>
      <c r="F8374" s="35"/>
      <c r="G8374" s="36"/>
      <c r="H8374" s="36"/>
      <c r="I8374" s="36"/>
    </row>
    <row r="8375" spans="5:9">
      <c r="E8375" s="35">
        <v>52010</v>
      </c>
      <c r="F8375" s="35"/>
      <c r="G8375" s="36"/>
      <c r="H8375" s="36"/>
      <c r="I8375" s="36"/>
    </row>
    <row r="8376" spans="5:9">
      <c r="E8376" s="35">
        <v>52011</v>
      </c>
      <c r="F8376" s="35"/>
      <c r="G8376" s="36"/>
      <c r="H8376" s="36"/>
      <c r="I8376" s="36"/>
    </row>
    <row r="8377" spans="5:9">
      <c r="E8377" s="35">
        <v>52012</v>
      </c>
      <c r="F8377" s="35"/>
      <c r="G8377" s="36"/>
      <c r="H8377" s="36"/>
      <c r="I8377" s="36"/>
    </row>
    <row r="8378" spans="5:9">
      <c r="E8378" s="35">
        <v>52013</v>
      </c>
      <c r="F8378" s="35"/>
      <c r="G8378" s="36"/>
      <c r="H8378" s="36"/>
      <c r="I8378" s="36"/>
    </row>
    <row r="8379" spans="5:9">
      <c r="E8379" s="35">
        <v>52014</v>
      </c>
      <c r="F8379" s="35"/>
      <c r="G8379" s="36"/>
      <c r="H8379" s="36"/>
      <c r="I8379" s="36"/>
    </row>
    <row r="8380" spans="5:9">
      <c r="E8380" s="35">
        <v>52015</v>
      </c>
      <c r="F8380" s="35"/>
      <c r="G8380" s="36"/>
      <c r="H8380" s="36"/>
      <c r="I8380" s="36"/>
    </row>
    <row r="8381" spans="5:9">
      <c r="E8381" s="35">
        <v>52016</v>
      </c>
      <c r="F8381" s="35"/>
      <c r="G8381" s="36"/>
      <c r="H8381" s="36"/>
      <c r="I8381" s="36"/>
    </row>
    <row r="8382" spans="5:9">
      <c r="E8382" s="35">
        <v>52017</v>
      </c>
      <c r="F8382" s="35"/>
      <c r="G8382" s="36"/>
      <c r="H8382" s="36"/>
      <c r="I8382" s="36"/>
    </row>
    <row r="8383" spans="5:9">
      <c r="E8383" s="35">
        <v>52018</v>
      </c>
      <c r="F8383" s="35"/>
      <c r="G8383" s="36"/>
      <c r="H8383" s="36"/>
      <c r="I8383" s="36"/>
    </row>
    <row r="8384" spans="5:9">
      <c r="E8384" s="35">
        <v>52019</v>
      </c>
      <c r="F8384" s="35"/>
      <c r="G8384" s="36"/>
      <c r="H8384" s="36"/>
      <c r="I8384" s="36"/>
    </row>
    <row r="8385" spans="5:9">
      <c r="E8385" s="35">
        <v>52020</v>
      </c>
      <c r="F8385" s="35"/>
      <c r="G8385" s="36"/>
      <c r="H8385" s="36"/>
      <c r="I8385" s="36"/>
    </row>
    <row r="8386" spans="5:9">
      <c r="E8386" s="35">
        <v>52021</v>
      </c>
      <c r="F8386" s="35"/>
      <c r="G8386" s="36"/>
      <c r="H8386" s="36"/>
      <c r="I8386" s="36"/>
    </row>
    <row r="8387" spans="5:9">
      <c r="E8387" s="35">
        <v>52022</v>
      </c>
      <c r="F8387" s="35"/>
      <c r="G8387" s="36"/>
      <c r="H8387" s="36"/>
      <c r="I8387" s="36"/>
    </row>
    <row r="8388" spans="5:9">
      <c r="E8388" s="35">
        <v>52023</v>
      </c>
      <c r="F8388" s="35"/>
      <c r="G8388" s="36"/>
      <c r="H8388" s="36"/>
      <c r="I8388" s="36"/>
    </row>
    <row r="8389" spans="5:9">
      <c r="E8389" s="35">
        <v>52024</v>
      </c>
      <c r="F8389" s="35"/>
      <c r="G8389" s="36"/>
      <c r="H8389" s="36"/>
      <c r="I8389" s="36"/>
    </row>
    <row r="8390" spans="5:9">
      <c r="E8390" s="35">
        <v>52025</v>
      </c>
      <c r="F8390" s="35"/>
      <c r="G8390" s="36"/>
      <c r="H8390" s="36"/>
      <c r="I8390" s="36"/>
    </row>
    <row r="8391" spans="5:9">
      <c r="E8391" s="35">
        <v>52026</v>
      </c>
      <c r="F8391" s="35"/>
      <c r="G8391" s="36"/>
      <c r="H8391" s="36"/>
      <c r="I8391" s="36"/>
    </row>
    <row r="8392" spans="5:9">
      <c r="E8392" s="35">
        <v>52027</v>
      </c>
      <c r="F8392" s="35"/>
      <c r="G8392" s="36"/>
      <c r="H8392" s="36"/>
      <c r="I8392" s="36"/>
    </row>
    <row r="8393" spans="5:9">
      <c r="E8393" s="35">
        <v>52028</v>
      </c>
      <c r="F8393" s="35"/>
      <c r="G8393" s="36"/>
      <c r="H8393" s="36"/>
      <c r="I8393" s="36"/>
    </row>
    <row r="8394" spans="5:9">
      <c r="E8394" s="35">
        <v>52029</v>
      </c>
      <c r="F8394" s="35"/>
      <c r="G8394" s="36"/>
      <c r="H8394" s="36"/>
      <c r="I8394" s="36"/>
    </row>
    <row r="8395" spans="5:9">
      <c r="E8395" s="35">
        <v>52030</v>
      </c>
      <c r="F8395" s="35"/>
      <c r="G8395" s="36"/>
      <c r="H8395" s="36"/>
      <c r="I8395" s="36"/>
    </row>
    <row r="8396" spans="5:9">
      <c r="E8396" s="35">
        <v>52031</v>
      </c>
      <c r="F8396" s="35"/>
      <c r="G8396" s="36"/>
      <c r="H8396" s="36"/>
      <c r="I8396" s="36"/>
    </row>
    <row r="8397" spans="5:9">
      <c r="E8397" s="35">
        <v>52032</v>
      </c>
      <c r="F8397" s="35"/>
      <c r="G8397" s="36"/>
      <c r="H8397" s="36"/>
      <c r="I8397" s="36"/>
    </row>
    <row r="8398" spans="5:9">
      <c r="E8398" s="35">
        <v>52033</v>
      </c>
      <c r="F8398" s="35"/>
      <c r="G8398" s="36"/>
      <c r="H8398" s="36"/>
      <c r="I8398" s="36"/>
    </row>
    <row r="8399" spans="5:9">
      <c r="E8399" s="35">
        <v>52034</v>
      </c>
      <c r="F8399" s="35"/>
      <c r="G8399" s="36"/>
      <c r="H8399" s="36"/>
      <c r="I8399" s="36"/>
    </row>
    <row r="8400" spans="5:9">
      <c r="E8400" s="35">
        <v>52035</v>
      </c>
      <c r="F8400" s="35"/>
      <c r="G8400" s="36"/>
      <c r="H8400" s="36"/>
      <c r="I8400" s="36"/>
    </row>
    <row r="8401" spans="5:9">
      <c r="E8401" s="35">
        <v>52036</v>
      </c>
      <c r="F8401" s="35"/>
      <c r="G8401" s="36"/>
      <c r="H8401" s="36"/>
      <c r="I8401" s="36"/>
    </row>
    <row r="8402" spans="5:9">
      <c r="E8402" s="35">
        <v>52037</v>
      </c>
      <c r="F8402" s="35"/>
      <c r="G8402" s="36"/>
      <c r="H8402" s="36"/>
      <c r="I8402" s="36"/>
    </row>
    <row r="8403" spans="5:9">
      <c r="E8403" s="35">
        <v>52038</v>
      </c>
      <c r="F8403" s="35"/>
      <c r="G8403" s="36"/>
      <c r="H8403" s="36"/>
      <c r="I8403" s="36"/>
    </row>
    <row r="8404" spans="5:9">
      <c r="E8404" s="35">
        <v>52039</v>
      </c>
      <c r="F8404" s="35"/>
      <c r="G8404" s="36"/>
      <c r="H8404" s="36"/>
      <c r="I8404" s="36"/>
    </row>
    <row r="8405" spans="5:9">
      <c r="E8405" s="35">
        <v>52040</v>
      </c>
      <c r="F8405" s="35"/>
      <c r="G8405" s="36"/>
      <c r="H8405" s="36"/>
      <c r="I8405" s="36"/>
    </row>
    <row r="8406" spans="5:9">
      <c r="E8406" s="35">
        <v>52041</v>
      </c>
      <c r="F8406" s="35"/>
      <c r="G8406" s="36"/>
      <c r="H8406" s="36"/>
      <c r="I8406" s="36"/>
    </row>
    <row r="8407" spans="5:9">
      <c r="E8407" s="35">
        <v>52042</v>
      </c>
      <c r="F8407" s="35"/>
      <c r="G8407" s="36"/>
      <c r="H8407" s="36"/>
      <c r="I8407" s="36"/>
    </row>
    <row r="8408" spans="5:9">
      <c r="E8408" s="35">
        <v>52043</v>
      </c>
      <c r="F8408" s="35"/>
      <c r="G8408" s="36"/>
      <c r="H8408" s="36"/>
      <c r="I8408" s="36"/>
    </row>
    <row r="8409" spans="5:9">
      <c r="E8409" s="35">
        <v>52044</v>
      </c>
      <c r="F8409" s="35"/>
      <c r="G8409" s="36"/>
      <c r="H8409" s="36"/>
      <c r="I8409" s="36"/>
    </row>
    <row r="8410" spans="5:9">
      <c r="E8410" s="35">
        <v>52045</v>
      </c>
      <c r="F8410" s="35"/>
      <c r="G8410" s="36"/>
      <c r="H8410" s="36"/>
      <c r="I8410" s="36"/>
    </row>
    <row r="8411" spans="5:9">
      <c r="E8411" s="35">
        <v>52046</v>
      </c>
      <c r="F8411" s="35"/>
      <c r="G8411" s="36"/>
      <c r="H8411" s="36"/>
      <c r="I8411" s="36"/>
    </row>
    <row r="8412" spans="5:9">
      <c r="E8412" s="35">
        <v>52047</v>
      </c>
      <c r="F8412" s="35"/>
      <c r="G8412" s="36"/>
      <c r="H8412" s="36"/>
      <c r="I8412" s="36"/>
    </row>
    <row r="8413" spans="5:9">
      <c r="E8413" s="35">
        <v>52048</v>
      </c>
      <c r="F8413" s="35"/>
      <c r="G8413" s="36"/>
      <c r="H8413" s="36"/>
      <c r="I8413" s="36"/>
    </row>
    <row r="8414" spans="5:9">
      <c r="E8414" s="35">
        <v>52049</v>
      </c>
      <c r="F8414" s="35"/>
      <c r="G8414" s="36"/>
      <c r="H8414" s="36"/>
      <c r="I8414" s="36"/>
    </row>
    <row r="8415" spans="5:9">
      <c r="E8415" s="35">
        <v>52050</v>
      </c>
      <c r="F8415" s="35"/>
      <c r="G8415" s="36"/>
      <c r="H8415" s="36"/>
      <c r="I8415" s="36"/>
    </row>
    <row r="8416" spans="5:9">
      <c r="E8416" s="35">
        <v>52051</v>
      </c>
      <c r="F8416" s="35"/>
      <c r="G8416" s="36"/>
      <c r="H8416" s="36"/>
      <c r="I8416" s="36"/>
    </row>
    <row r="8417" spans="5:9">
      <c r="E8417" s="35">
        <v>52052</v>
      </c>
      <c r="F8417" s="35"/>
      <c r="G8417" s="36"/>
      <c r="H8417" s="36"/>
      <c r="I8417" s="36"/>
    </row>
    <row r="8418" spans="5:9">
      <c r="E8418" s="35">
        <v>52053</v>
      </c>
      <c r="F8418" s="35"/>
      <c r="G8418" s="36"/>
      <c r="H8418" s="36"/>
      <c r="I8418" s="36"/>
    </row>
    <row r="8419" spans="5:9">
      <c r="E8419" s="35">
        <v>52054</v>
      </c>
      <c r="F8419" s="35"/>
      <c r="G8419" s="36"/>
      <c r="H8419" s="36"/>
      <c r="I8419" s="36"/>
    </row>
    <row r="8420" spans="5:9">
      <c r="E8420" s="35">
        <v>52055</v>
      </c>
      <c r="F8420" s="35"/>
      <c r="G8420" s="36"/>
      <c r="H8420" s="36"/>
      <c r="I8420" s="36"/>
    </row>
    <row r="8421" spans="5:9">
      <c r="E8421" s="35">
        <v>52056</v>
      </c>
      <c r="F8421" s="35"/>
      <c r="G8421" s="36"/>
      <c r="H8421" s="36"/>
      <c r="I8421" s="36"/>
    </row>
    <row r="8422" spans="5:9">
      <c r="E8422" s="35">
        <v>52057</v>
      </c>
      <c r="F8422" s="35"/>
      <c r="G8422" s="36"/>
      <c r="H8422" s="36"/>
      <c r="I8422" s="36"/>
    </row>
    <row r="8423" spans="5:9">
      <c r="E8423" s="35">
        <v>52058</v>
      </c>
      <c r="F8423" s="35"/>
      <c r="G8423" s="36"/>
      <c r="H8423" s="36"/>
      <c r="I8423" s="36"/>
    </row>
    <row r="8424" spans="5:9">
      <c r="E8424" s="35">
        <v>52059</v>
      </c>
      <c r="F8424" s="35"/>
      <c r="G8424" s="36"/>
      <c r="H8424" s="36"/>
      <c r="I8424" s="36"/>
    </row>
    <row r="8425" spans="5:9">
      <c r="E8425" s="35">
        <v>52060</v>
      </c>
      <c r="F8425" s="35"/>
      <c r="G8425" s="36"/>
      <c r="H8425" s="36"/>
      <c r="I8425" s="36"/>
    </row>
    <row r="8426" spans="5:9">
      <c r="E8426" s="35">
        <v>52061</v>
      </c>
      <c r="F8426" s="35"/>
      <c r="G8426" s="36"/>
      <c r="H8426" s="36"/>
      <c r="I8426" s="36"/>
    </row>
    <row r="8427" spans="5:9">
      <c r="E8427" s="35">
        <v>52062</v>
      </c>
      <c r="F8427" s="35"/>
      <c r="G8427" s="36"/>
      <c r="H8427" s="36"/>
      <c r="I8427" s="36"/>
    </row>
    <row r="8428" spans="5:9">
      <c r="E8428" s="35">
        <v>52063</v>
      </c>
      <c r="F8428" s="35"/>
      <c r="G8428" s="36"/>
      <c r="H8428" s="36"/>
      <c r="I8428" s="36"/>
    </row>
    <row r="8429" spans="5:9">
      <c r="E8429" s="35">
        <v>52064</v>
      </c>
      <c r="F8429" s="35"/>
      <c r="G8429" s="36"/>
      <c r="H8429" s="36"/>
      <c r="I8429" s="36"/>
    </row>
    <row r="8430" spans="5:9">
      <c r="E8430" s="35">
        <v>52065</v>
      </c>
      <c r="F8430" s="35"/>
      <c r="G8430" s="36"/>
      <c r="H8430" s="36"/>
      <c r="I8430" s="36"/>
    </row>
    <row r="8431" spans="5:9">
      <c r="E8431" s="35">
        <v>52066</v>
      </c>
      <c r="F8431" s="35"/>
      <c r="G8431" s="36"/>
      <c r="H8431" s="36"/>
      <c r="I8431" s="36"/>
    </row>
    <row r="8432" spans="5:9">
      <c r="E8432" s="35">
        <v>52067</v>
      </c>
      <c r="F8432" s="35"/>
      <c r="G8432" s="36"/>
      <c r="H8432" s="36"/>
      <c r="I8432" s="36"/>
    </row>
    <row r="8433" spans="5:9">
      <c r="E8433" s="35">
        <v>52068</v>
      </c>
      <c r="F8433" s="35"/>
      <c r="G8433" s="36"/>
      <c r="H8433" s="36"/>
      <c r="I8433" s="36"/>
    </row>
    <row r="8434" spans="5:9">
      <c r="E8434" s="35">
        <v>52069</v>
      </c>
      <c r="F8434" s="35"/>
      <c r="G8434" s="36"/>
      <c r="H8434" s="36"/>
      <c r="I8434" s="36"/>
    </row>
    <row r="8435" spans="5:9">
      <c r="E8435" s="35">
        <v>52070</v>
      </c>
      <c r="F8435" s="35"/>
      <c r="G8435" s="36"/>
      <c r="H8435" s="36"/>
      <c r="I8435" s="36"/>
    </row>
    <row r="8436" spans="5:9">
      <c r="E8436" s="35">
        <v>52071</v>
      </c>
      <c r="F8436" s="35"/>
      <c r="G8436" s="36"/>
      <c r="H8436" s="36"/>
      <c r="I8436" s="36"/>
    </row>
    <row r="8437" spans="5:9">
      <c r="E8437" s="35">
        <v>52072</v>
      </c>
      <c r="F8437" s="35"/>
      <c r="G8437" s="36"/>
      <c r="H8437" s="36"/>
      <c r="I8437" s="36"/>
    </row>
    <row r="8438" spans="5:9">
      <c r="E8438" s="35">
        <v>52073</v>
      </c>
      <c r="F8438" s="35"/>
      <c r="G8438" s="36"/>
      <c r="H8438" s="36"/>
      <c r="I8438" s="36"/>
    </row>
    <row r="8439" spans="5:9">
      <c r="E8439" s="35">
        <v>52074</v>
      </c>
      <c r="F8439" s="35"/>
      <c r="G8439" s="36"/>
      <c r="H8439" s="36"/>
      <c r="I8439" s="36"/>
    </row>
    <row r="8440" spans="5:9">
      <c r="E8440" s="35">
        <v>52075</v>
      </c>
      <c r="F8440" s="35"/>
      <c r="G8440" s="36"/>
      <c r="H8440" s="36"/>
      <c r="I8440" s="36"/>
    </row>
    <row r="8441" spans="5:9">
      <c r="E8441" s="35">
        <v>52076</v>
      </c>
      <c r="F8441" s="35"/>
      <c r="G8441" s="36"/>
      <c r="H8441" s="36"/>
      <c r="I8441" s="36"/>
    </row>
    <row r="8442" spans="5:9">
      <c r="E8442" s="35">
        <v>52077</v>
      </c>
      <c r="F8442" s="35"/>
      <c r="G8442" s="36"/>
      <c r="H8442" s="36"/>
      <c r="I8442" s="36"/>
    </row>
    <row r="8443" spans="5:9">
      <c r="E8443" s="35">
        <v>52078</v>
      </c>
      <c r="F8443" s="35"/>
      <c r="G8443" s="36"/>
      <c r="H8443" s="36"/>
      <c r="I8443" s="36"/>
    </row>
    <row r="8444" spans="5:9">
      <c r="E8444" s="35">
        <v>52079</v>
      </c>
      <c r="F8444" s="35"/>
      <c r="G8444" s="36"/>
      <c r="H8444" s="36"/>
      <c r="I8444" s="36"/>
    </row>
    <row r="8445" spans="5:9">
      <c r="E8445" s="35">
        <v>52080</v>
      </c>
      <c r="F8445" s="35"/>
      <c r="G8445" s="36"/>
      <c r="H8445" s="36"/>
      <c r="I8445" s="36"/>
    </row>
    <row r="8446" spans="5:9">
      <c r="E8446" s="35">
        <v>52081</v>
      </c>
      <c r="F8446" s="35"/>
      <c r="G8446" s="36"/>
      <c r="H8446" s="36"/>
      <c r="I8446" s="36"/>
    </row>
    <row r="8447" spans="5:9">
      <c r="E8447" s="35">
        <v>52082</v>
      </c>
      <c r="F8447" s="35"/>
      <c r="G8447" s="36"/>
      <c r="H8447" s="36"/>
      <c r="I8447" s="36"/>
    </row>
    <row r="8448" spans="5:9">
      <c r="E8448" s="35">
        <v>52083</v>
      </c>
      <c r="F8448" s="35"/>
      <c r="G8448" s="36"/>
      <c r="H8448" s="36"/>
      <c r="I8448" s="36"/>
    </row>
    <row r="8449" spans="5:9">
      <c r="E8449" s="35">
        <v>52084</v>
      </c>
      <c r="F8449" s="35"/>
      <c r="G8449" s="36"/>
      <c r="H8449" s="36"/>
      <c r="I8449" s="36"/>
    </row>
    <row r="8450" spans="5:9">
      <c r="E8450" s="35">
        <v>52085</v>
      </c>
      <c r="F8450" s="35"/>
      <c r="G8450" s="36"/>
      <c r="H8450" s="36"/>
      <c r="I8450" s="36"/>
    </row>
    <row r="8451" spans="5:9">
      <c r="E8451" s="35">
        <v>52086</v>
      </c>
      <c r="F8451" s="35"/>
      <c r="G8451" s="36"/>
      <c r="H8451" s="36"/>
      <c r="I8451" s="36"/>
    </row>
    <row r="8452" spans="5:9">
      <c r="E8452" s="35">
        <v>52087</v>
      </c>
      <c r="F8452" s="35"/>
      <c r="G8452" s="36"/>
      <c r="H8452" s="36"/>
      <c r="I8452" s="36"/>
    </row>
    <row r="8453" spans="5:9">
      <c r="E8453" s="35">
        <v>52088</v>
      </c>
      <c r="F8453" s="35"/>
      <c r="G8453" s="36"/>
      <c r="H8453" s="36"/>
      <c r="I8453" s="36"/>
    </row>
    <row r="8454" spans="5:9">
      <c r="E8454" s="35">
        <v>52089</v>
      </c>
      <c r="F8454" s="35"/>
      <c r="G8454" s="36"/>
      <c r="H8454" s="36"/>
      <c r="I8454" s="36"/>
    </row>
    <row r="8455" spans="5:9">
      <c r="E8455" s="35">
        <v>52090</v>
      </c>
      <c r="F8455" s="35"/>
      <c r="G8455" s="36"/>
      <c r="H8455" s="36"/>
      <c r="I8455" s="36"/>
    </row>
    <row r="8456" spans="5:9">
      <c r="E8456" s="35">
        <v>52091</v>
      </c>
      <c r="F8456" s="35"/>
      <c r="G8456" s="36"/>
      <c r="H8456" s="36"/>
      <c r="I8456" s="36"/>
    </row>
    <row r="8457" spans="5:9">
      <c r="E8457" s="35">
        <v>52092</v>
      </c>
      <c r="F8457" s="35"/>
      <c r="G8457" s="36"/>
      <c r="H8457" s="36"/>
      <c r="I8457" s="36"/>
    </row>
    <row r="8458" spans="5:9">
      <c r="E8458" s="35">
        <v>52093</v>
      </c>
      <c r="F8458" s="35"/>
      <c r="G8458" s="36"/>
      <c r="H8458" s="36"/>
      <c r="I8458" s="36"/>
    </row>
    <row r="8459" spans="5:9">
      <c r="E8459" s="35">
        <v>52094</v>
      </c>
      <c r="F8459" s="35"/>
      <c r="G8459" s="36"/>
      <c r="H8459" s="36"/>
      <c r="I8459" s="36"/>
    </row>
    <row r="8460" spans="5:9">
      <c r="E8460" s="35">
        <v>52095</v>
      </c>
      <c r="F8460" s="35"/>
      <c r="G8460" s="36"/>
      <c r="H8460" s="36"/>
      <c r="I8460" s="36"/>
    </row>
    <row r="8461" spans="5:9">
      <c r="E8461" s="35">
        <v>52096</v>
      </c>
      <c r="F8461" s="35"/>
      <c r="G8461" s="36"/>
      <c r="H8461" s="36"/>
      <c r="I8461" s="36"/>
    </row>
    <row r="8462" spans="5:9">
      <c r="E8462" s="35">
        <v>52097</v>
      </c>
      <c r="F8462" s="35"/>
      <c r="G8462" s="36"/>
      <c r="H8462" s="36"/>
      <c r="I8462" s="36"/>
    </row>
    <row r="8463" spans="5:9">
      <c r="E8463" s="35">
        <v>52098</v>
      </c>
      <c r="F8463" s="35"/>
      <c r="G8463" s="36"/>
      <c r="H8463" s="36"/>
      <c r="I8463" s="36"/>
    </row>
    <row r="8464" spans="5:9">
      <c r="E8464" s="35">
        <v>52099</v>
      </c>
      <c r="F8464" s="35"/>
      <c r="G8464" s="36"/>
      <c r="H8464" s="36"/>
      <c r="I8464" s="36"/>
    </row>
    <row r="8465" spans="5:9">
      <c r="E8465" s="35">
        <v>52100</v>
      </c>
      <c r="F8465" s="35"/>
      <c r="G8465" s="36"/>
      <c r="H8465" s="36"/>
      <c r="I8465" s="36"/>
    </row>
    <row r="8466" spans="5:9">
      <c r="E8466" s="35">
        <v>52101</v>
      </c>
      <c r="F8466" s="35"/>
      <c r="G8466" s="36"/>
      <c r="H8466" s="36"/>
      <c r="I8466" s="36"/>
    </row>
    <row r="8467" spans="5:9">
      <c r="E8467" s="35">
        <v>52102</v>
      </c>
      <c r="F8467" s="35"/>
      <c r="G8467" s="36"/>
      <c r="H8467" s="36"/>
      <c r="I8467" s="36"/>
    </row>
    <row r="8468" spans="5:9">
      <c r="E8468" s="35">
        <v>52103</v>
      </c>
      <c r="F8468" s="35"/>
      <c r="G8468" s="36"/>
      <c r="H8468" s="36"/>
      <c r="I8468" s="36"/>
    </row>
    <row r="8469" spans="5:9">
      <c r="E8469" s="35">
        <v>52104</v>
      </c>
      <c r="F8469" s="35"/>
      <c r="G8469" s="36"/>
      <c r="H8469" s="36"/>
      <c r="I8469" s="36"/>
    </row>
    <row r="8470" spans="5:9">
      <c r="E8470" s="35">
        <v>52105</v>
      </c>
      <c r="F8470" s="35"/>
      <c r="G8470" s="36"/>
      <c r="H8470" s="36"/>
      <c r="I8470" s="36"/>
    </row>
    <row r="8471" spans="5:9">
      <c r="E8471" s="35">
        <v>52106</v>
      </c>
      <c r="F8471" s="35"/>
      <c r="G8471" s="36"/>
      <c r="H8471" s="36"/>
      <c r="I8471" s="36"/>
    </row>
    <row r="8472" spans="5:9">
      <c r="E8472" s="35">
        <v>52107</v>
      </c>
      <c r="F8472" s="35"/>
      <c r="G8472" s="36"/>
      <c r="H8472" s="36"/>
      <c r="I8472" s="36"/>
    </row>
    <row r="8473" spans="5:9">
      <c r="E8473" s="35">
        <v>52108</v>
      </c>
      <c r="F8473" s="35"/>
      <c r="G8473" s="36"/>
      <c r="H8473" s="36"/>
      <c r="I8473" s="36"/>
    </row>
    <row r="8474" spans="5:9">
      <c r="E8474" s="35">
        <v>52109</v>
      </c>
      <c r="F8474" s="35"/>
      <c r="G8474" s="36"/>
      <c r="H8474" s="36"/>
      <c r="I8474" s="36"/>
    </row>
    <row r="8475" spans="5:9">
      <c r="E8475" s="35">
        <v>52110</v>
      </c>
      <c r="F8475" s="35"/>
      <c r="G8475" s="36"/>
      <c r="H8475" s="36"/>
      <c r="I8475" s="36"/>
    </row>
    <row r="8476" spans="5:9">
      <c r="E8476" s="35">
        <v>52111</v>
      </c>
      <c r="F8476" s="35"/>
      <c r="G8476" s="36"/>
      <c r="H8476" s="36"/>
      <c r="I8476" s="36"/>
    </row>
    <row r="8477" spans="5:9">
      <c r="E8477" s="35">
        <v>52112</v>
      </c>
      <c r="F8477" s="35"/>
      <c r="G8477" s="36"/>
      <c r="H8477" s="36"/>
      <c r="I8477" s="36"/>
    </row>
    <row r="8478" spans="5:9">
      <c r="E8478" s="35">
        <v>52113</v>
      </c>
      <c r="F8478" s="35"/>
      <c r="G8478" s="36"/>
      <c r="H8478" s="36"/>
      <c r="I8478" s="36"/>
    </row>
    <row r="8479" spans="5:9">
      <c r="E8479" s="35">
        <v>52114</v>
      </c>
      <c r="F8479" s="35"/>
      <c r="G8479" s="36"/>
      <c r="H8479" s="36"/>
      <c r="I8479" s="36"/>
    </row>
    <row r="8480" spans="5:9">
      <c r="E8480" s="35">
        <v>52115</v>
      </c>
      <c r="F8480" s="35"/>
      <c r="G8480" s="36"/>
      <c r="H8480" s="36"/>
      <c r="I8480" s="36"/>
    </row>
    <row r="8481" spans="5:9">
      <c r="E8481" s="35">
        <v>52116</v>
      </c>
      <c r="F8481" s="35"/>
      <c r="G8481" s="36"/>
      <c r="H8481" s="36"/>
      <c r="I8481" s="36"/>
    </row>
    <row r="8482" spans="5:9">
      <c r="E8482" s="35">
        <v>52117</v>
      </c>
      <c r="F8482" s="35"/>
      <c r="G8482" s="36"/>
      <c r="H8482" s="36"/>
      <c r="I8482" s="36"/>
    </row>
    <row r="8483" spans="5:9">
      <c r="E8483" s="35">
        <v>52118</v>
      </c>
      <c r="F8483" s="35"/>
      <c r="G8483" s="36"/>
      <c r="H8483" s="36"/>
      <c r="I8483" s="36"/>
    </row>
    <row r="8484" spans="5:9">
      <c r="E8484" s="35">
        <v>52119</v>
      </c>
      <c r="F8484" s="35"/>
      <c r="G8484" s="36"/>
      <c r="H8484" s="36"/>
      <c r="I8484" s="36"/>
    </row>
    <row r="8485" spans="5:9">
      <c r="E8485" s="35">
        <v>52120</v>
      </c>
      <c r="F8485" s="35"/>
      <c r="G8485" s="36"/>
      <c r="H8485" s="36"/>
      <c r="I8485" s="36"/>
    </row>
    <row r="8486" spans="5:9">
      <c r="E8486" s="35">
        <v>52121</v>
      </c>
      <c r="F8486" s="35"/>
      <c r="G8486" s="36"/>
      <c r="H8486" s="36"/>
      <c r="I8486" s="36"/>
    </row>
    <row r="8487" spans="5:9">
      <c r="E8487" s="35">
        <v>52122</v>
      </c>
      <c r="F8487" s="35"/>
      <c r="G8487" s="36"/>
      <c r="H8487" s="36"/>
      <c r="I8487" s="36"/>
    </row>
    <row r="8488" spans="5:9">
      <c r="E8488" s="35">
        <v>52123</v>
      </c>
      <c r="F8488" s="35"/>
      <c r="G8488" s="36"/>
      <c r="H8488" s="36"/>
      <c r="I8488" s="36"/>
    </row>
    <row r="8489" spans="5:9">
      <c r="E8489" s="35">
        <v>52124</v>
      </c>
      <c r="F8489" s="35"/>
      <c r="G8489" s="36"/>
      <c r="H8489" s="36"/>
      <c r="I8489" s="36"/>
    </row>
    <row r="8490" spans="5:9">
      <c r="E8490" s="35">
        <v>52125</v>
      </c>
      <c r="F8490" s="35"/>
      <c r="G8490" s="36"/>
      <c r="H8490" s="36"/>
      <c r="I8490" s="36"/>
    </row>
    <row r="8491" spans="5:9">
      <c r="E8491" s="35">
        <v>52126</v>
      </c>
      <c r="F8491" s="35"/>
      <c r="G8491" s="36"/>
      <c r="H8491" s="36"/>
      <c r="I8491" s="36"/>
    </row>
    <row r="8492" spans="5:9">
      <c r="E8492" s="35">
        <v>52127</v>
      </c>
      <c r="F8492" s="35"/>
      <c r="G8492" s="36"/>
      <c r="H8492" s="36"/>
      <c r="I8492" s="36"/>
    </row>
    <row r="8493" spans="5:9">
      <c r="E8493" s="35">
        <v>52128</v>
      </c>
      <c r="F8493" s="35"/>
      <c r="G8493" s="36"/>
      <c r="H8493" s="36"/>
      <c r="I8493" s="36"/>
    </row>
    <row r="8494" spans="5:9">
      <c r="E8494" s="35">
        <v>52129</v>
      </c>
      <c r="F8494" s="35"/>
      <c r="G8494" s="36"/>
      <c r="H8494" s="36"/>
      <c r="I8494" s="36"/>
    </row>
    <row r="8495" spans="5:9">
      <c r="E8495" s="35">
        <v>52130</v>
      </c>
      <c r="F8495" s="35"/>
      <c r="G8495" s="36"/>
      <c r="H8495" s="36"/>
      <c r="I8495" s="36"/>
    </row>
    <row r="8496" spans="5:9">
      <c r="E8496" s="35">
        <v>52131</v>
      </c>
      <c r="F8496" s="35"/>
      <c r="G8496" s="36"/>
      <c r="H8496" s="36"/>
      <c r="I8496" s="36"/>
    </row>
    <row r="8497" spans="5:9">
      <c r="E8497" s="35">
        <v>52132</v>
      </c>
      <c r="F8497" s="35"/>
      <c r="G8497" s="36"/>
      <c r="H8497" s="36"/>
      <c r="I8497" s="36"/>
    </row>
    <row r="8498" spans="5:9">
      <c r="E8498" s="35">
        <v>52133</v>
      </c>
      <c r="F8498" s="35"/>
      <c r="G8498" s="36"/>
      <c r="H8498" s="36"/>
      <c r="I8498" s="36"/>
    </row>
    <row r="8499" spans="5:9">
      <c r="E8499" s="35">
        <v>52134</v>
      </c>
      <c r="F8499" s="35"/>
      <c r="G8499" s="36"/>
      <c r="H8499" s="36"/>
      <c r="I8499" s="36"/>
    </row>
    <row r="8500" spans="5:9">
      <c r="E8500" s="35">
        <v>52135</v>
      </c>
      <c r="F8500" s="35"/>
      <c r="G8500" s="36"/>
      <c r="H8500" s="36"/>
      <c r="I8500" s="36"/>
    </row>
    <row r="8501" spans="5:9">
      <c r="E8501" s="35">
        <v>52136</v>
      </c>
      <c r="F8501" s="35"/>
      <c r="G8501" s="36"/>
      <c r="H8501" s="36"/>
      <c r="I8501" s="36"/>
    </row>
    <row r="8502" spans="5:9">
      <c r="E8502" s="35">
        <v>52137</v>
      </c>
      <c r="F8502" s="35"/>
      <c r="G8502" s="36"/>
      <c r="H8502" s="36"/>
      <c r="I8502" s="36"/>
    </row>
    <row r="8503" spans="5:9">
      <c r="E8503" s="35">
        <v>52138</v>
      </c>
      <c r="F8503" s="35"/>
      <c r="G8503" s="36"/>
      <c r="H8503" s="36"/>
      <c r="I8503" s="36"/>
    </row>
    <row r="8504" spans="5:9">
      <c r="E8504" s="35">
        <v>52139</v>
      </c>
      <c r="F8504" s="35"/>
      <c r="G8504" s="36"/>
      <c r="H8504" s="36"/>
      <c r="I8504" s="36"/>
    </row>
    <row r="8505" spans="5:9">
      <c r="E8505" s="35">
        <v>52140</v>
      </c>
      <c r="F8505" s="35"/>
      <c r="G8505" s="36"/>
      <c r="H8505" s="36"/>
      <c r="I8505" s="36"/>
    </row>
    <row r="8506" spans="5:9">
      <c r="E8506" s="35">
        <v>52141</v>
      </c>
      <c r="F8506" s="35"/>
      <c r="G8506" s="36"/>
      <c r="H8506" s="36"/>
      <c r="I8506" s="36"/>
    </row>
    <row r="8507" spans="5:9">
      <c r="E8507" s="35">
        <v>52142</v>
      </c>
      <c r="F8507" s="35"/>
      <c r="G8507" s="36"/>
      <c r="H8507" s="36"/>
      <c r="I8507" s="36"/>
    </row>
    <row r="8508" spans="5:9">
      <c r="E8508" s="35">
        <v>52143</v>
      </c>
      <c r="F8508" s="35"/>
      <c r="G8508" s="36"/>
      <c r="H8508" s="36"/>
      <c r="I8508" s="36"/>
    </row>
    <row r="8509" spans="5:9">
      <c r="E8509" s="35">
        <v>52144</v>
      </c>
      <c r="F8509" s="35"/>
      <c r="G8509" s="36"/>
      <c r="H8509" s="36"/>
      <c r="I8509" s="36"/>
    </row>
    <row r="8510" spans="5:9">
      <c r="E8510" s="35">
        <v>52145</v>
      </c>
      <c r="F8510" s="35"/>
      <c r="G8510" s="36"/>
      <c r="H8510" s="36"/>
      <c r="I8510" s="36"/>
    </row>
    <row r="8511" spans="5:9">
      <c r="E8511" s="35">
        <v>52146</v>
      </c>
      <c r="F8511" s="35"/>
      <c r="G8511" s="36"/>
      <c r="H8511" s="36"/>
      <c r="I8511" s="36"/>
    </row>
    <row r="8512" spans="5:9">
      <c r="E8512" s="35">
        <v>52147</v>
      </c>
      <c r="F8512" s="35"/>
      <c r="G8512" s="36"/>
      <c r="H8512" s="36"/>
      <c r="I8512" s="36"/>
    </row>
    <row r="8513" spans="5:9">
      <c r="E8513" s="35">
        <v>52148</v>
      </c>
      <c r="F8513" s="35"/>
      <c r="G8513" s="36"/>
      <c r="H8513" s="36"/>
      <c r="I8513" s="36"/>
    </row>
    <row r="8514" spans="5:9">
      <c r="E8514" s="35">
        <v>52149</v>
      </c>
      <c r="F8514" s="35"/>
      <c r="G8514" s="36"/>
      <c r="H8514" s="36"/>
      <c r="I8514" s="36"/>
    </row>
    <row r="8515" spans="5:9">
      <c r="E8515" s="35">
        <v>52150</v>
      </c>
      <c r="F8515" s="35"/>
      <c r="G8515" s="36"/>
      <c r="H8515" s="36"/>
      <c r="I8515" s="36"/>
    </row>
    <row r="8516" spans="5:9">
      <c r="E8516" s="35">
        <v>52151</v>
      </c>
      <c r="F8516" s="35"/>
      <c r="G8516" s="36"/>
      <c r="H8516" s="36"/>
      <c r="I8516" s="36"/>
    </row>
    <row r="8517" spans="5:9">
      <c r="E8517" s="35">
        <v>52152</v>
      </c>
      <c r="F8517" s="35"/>
      <c r="G8517" s="36"/>
      <c r="H8517" s="36"/>
      <c r="I8517" s="36"/>
    </row>
    <row r="8518" spans="5:9">
      <c r="E8518" s="35">
        <v>52153</v>
      </c>
      <c r="F8518" s="35"/>
      <c r="G8518" s="36"/>
      <c r="H8518" s="36"/>
      <c r="I8518" s="36"/>
    </row>
    <row r="8519" spans="5:9">
      <c r="E8519" s="35">
        <v>52154</v>
      </c>
      <c r="F8519" s="35"/>
      <c r="G8519" s="36"/>
      <c r="H8519" s="36"/>
      <c r="I8519" s="36"/>
    </row>
    <row r="8520" spans="5:9">
      <c r="E8520" s="35">
        <v>52155</v>
      </c>
      <c r="F8520" s="35"/>
      <c r="G8520" s="36"/>
      <c r="H8520" s="36"/>
      <c r="I8520" s="36"/>
    </row>
    <row r="8521" spans="5:9">
      <c r="E8521" s="35">
        <v>52156</v>
      </c>
      <c r="F8521" s="35"/>
      <c r="G8521" s="36"/>
      <c r="H8521" s="36"/>
      <c r="I8521" s="36"/>
    </row>
    <row r="8522" spans="5:9">
      <c r="E8522" s="35">
        <v>52157</v>
      </c>
      <c r="F8522" s="35"/>
      <c r="G8522" s="36"/>
      <c r="H8522" s="36"/>
      <c r="I8522" s="36"/>
    </row>
    <row r="8523" spans="5:9">
      <c r="E8523" s="35">
        <v>52158</v>
      </c>
      <c r="F8523" s="35"/>
      <c r="G8523" s="36"/>
      <c r="H8523" s="36"/>
      <c r="I8523" s="36"/>
    </row>
    <row r="8524" spans="5:9">
      <c r="E8524" s="35">
        <v>52159</v>
      </c>
      <c r="F8524" s="35"/>
      <c r="G8524" s="36"/>
      <c r="H8524" s="36"/>
      <c r="I8524" s="36"/>
    </row>
    <row r="8525" spans="5:9">
      <c r="E8525" s="35">
        <v>52160</v>
      </c>
      <c r="F8525" s="35"/>
      <c r="G8525" s="36"/>
      <c r="H8525" s="36"/>
      <c r="I8525" s="36"/>
    </row>
    <row r="8526" spans="5:9">
      <c r="E8526" s="35">
        <v>52161</v>
      </c>
      <c r="F8526" s="35"/>
      <c r="G8526" s="36"/>
      <c r="H8526" s="36"/>
      <c r="I8526" s="36"/>
    </row>
    <row r="8527" spans="5:9">
      <c r="E8527" s="35">
        <v>52162</v>
      </c>
      <c r="F8527" s="35"/>
      <c r="G8527" s="36"/>
      <c r="H8527" s="36"/>
      <c r="I8527" s="36"/>
    </row>
    <row r="8528" spans="5:9">
      <c r="E8528" s="35">
        <v>52163</v>
      </c>
      <c r="F8528" s="35"/>
      <c r="G8528" s="36"/>
      <c r="H8528" s="36"/>
      <c r="I8528" s="36"/>
    </row>
    <row r="8529" spans="5:9">
      <c r="E8529" s="35">
        <v>52164</v>
      </c>
      <c r="F8529" s="35"/>
      <c r="G8529" s="36"/>
      <c r="H8529" s="36"/>
      <c r="I8529" s="36"/>
    </row>
    <row r="8530" spans="5:9">
      <c r="E8530" s="35">
        <v>52165</v>
      </c>
      <c r="F8530" s="35"/>
      <c r="G8530" s="36"/>
      <c r="H8530" s="36"/>
      <c r="I8530" s="36"/>
    </row>
    <row r="8531" spans="5:9">
      <c r="E8531" s="35">
        <v>52166</v>
      </c>
      <c r="F8531" s="35"/>
      <c r="G8531" s="36"/>
      <c r="H8531" s="36"/>
      <c r="I8531" s="36"/>
    </row>
    <row r="8532" spans="5:9">
      <c r="E8532" s="35">
        <v>52167</v>
      </c>
      <c r="F8532" s="35"/>
      <c r="G8532" s="36"/>
      <c r="H8532" s="36"/>
      <c r="I8532" s="36"/>
    </row>
    <row r="8533" spans="5:9">
      <c r="E8533" s="35">
        <v>52168</v>
      </c>
      <c r="F8533" s="35"/>
      <c r="G8533" s="36"/>
      <c r="H8533" s="36"/>
      <c r="I8533" s="36"/>
    </row>
    <row r="8534" spans="5:9">
      <c r="E8534" s="35">
        <v>52169</v>
      </c>
      <c r="F8534" s="35"/>
      <c r="G8534" s="36"/>
      <c r="H8534" s="36"/>
      <c r="I8534" s="36"/>
    </row>
    <row r="8535" spans="5:9">
      <c r="E8535" s="35">
        <v>52170</v>
      </c>
      <c r="F8535" s="35"/>
      <c r="G8535" s="36"/>
      <c r="H8535" s="36"/>
      <c r="I8535" s="36"/>
    </row>
    <row r="8536" spans="5:9">
      <c r="E8536" s="35">
        <v>52171</v>
      </c>
      <c r="F8536" s="35"/>
      <c r="G8536" s="36"/>
      <c r="H8536" s="36"/>
      <c r="I8536" s="36"/>
    </row>
    <row r="8537" spans="5:9">
      <c r="E8537" s="35">
        <v>52172</v>
      </c>
      <c r="F8537" s="35"/>
      <c r="G8537" s="36"/>
      <c r="H8537" s="36"/>
      <c r="I8537" s="36"/>
    </row>
    <row r="8538" spans="5:9">
      <c r="E8538" s="35">
        <v>52173</v>
      </c>
      <c r="F8538" s="35"/>
      <c r="G8538" s="36"/>
      <c r="H8538" s="36"/>
      <c r="I8538" s="36"/>
    </row>
    <row r="8539" spans="5:9">
      <c r="E8539" s="35">
        <v>52174</v>
      </c>
      <c r="F8539" s="35"/>
      <c r="G8539" s="36"/>
      <c r="H8539" s="36"/>
      <c r="I8539" s="36"/>
    </row>
    <row r="8540" spans="5:9">
      <c r="E8540" s="35">
        <v>52175</v>
      </c>
      <c r="F8540" s="35"/>
      <c r="G8540" s="36"/>
      <c r="H8540" s="36"/>
      <c r="I8540" s="36"/>
    </row>
    <row r="8541" spans="5:9">
      <c r="E8541" s="35">
        <v>52176</v>
      </c>
      <c r="F8541" s="35"/>
      <c r="G8541" s="36"/>
      <c r="H8541" s="36"/>
      <c r="I8541" s="36"/>
    </row>
    <row r="8542" spans="5:9">
      <c r="E8542" s="35">
        <v>52177</v>
      </c>
      <c r="F8542" s="35"/>
      <c r="G8542" s="36"/>
      <c r="H8542" s="36"/>
      <c r="I8542" s="36"/>
    </row>
    <row r="8543" spans="5:9">
      <c r="E8543" s="35">
        <v>52178</v>
      </c>
      <c r="F8543" s="35"/>
      <c r="G8543" s="36"/>
      <c r="H8543" s="36"/>
      <c r="I8543" s="36"/>
    </row>
    <row r="8544" spans="5:9">
      <c r="E8544" s="35">
        <v>52179</v>
      </c>
      <c r="F8544" s="35"/>
      <c r="G8544" s="36"/>
      <c r="H8544" s="36"/>
      <c r="I8544" s="36"/>
    </row>
    <row r="8545" spans="5:9">
      <c r="E8545" s="35">
        <v>52180</v>
      </c>
      <c r="F8545" s="35"/>
      <c r="G8545" s="36"/>
      <c r="H8545" s="36"/>
      <c r="I8545" s="36"/>
    </row>
    <row r="8546" spans="5:9">
      <c r="E8546" s="35">
        <v>52181</v>
      </c>
      <c r="F8546" s="35"/>
      <c r="G8546" s="36"/>
      <c r="H8546" s="36"/>
      <c r="I8546" s="36"/>
    </row>
    <row r="8547" spans="5:9">
      <c r="E8547" s="35">
        <v>52182</v>
      </c>
      <c r="F8547" s="35"/>
      <c r="G8547" s="36"/>
      <c r="H8547" s="36"/>
      <c r="I8547" s="36"/>
    </row>
    <row r="8548" spans="5:9">
      <c r="E8548" s="35">
        <v>52183</v>
      </c>
      <c r="F8548" s="35"/>
      <c r="G8548" s="36"/>
      <c r="H8548" s="36"/>
      <c r="I8548" s="36"/>
    </row>
    <row r="8549" spans="5:9">
      <c r="E8549" s="35">
        <v>52184</v>
      </c>
      <c r="F8549" s="35"/>
      <c r="G8549" s="36"/>
      <c r="H8549" s="36"/>
      <c r="I8549" s="36"/>
    </row>
    <row r="8550" spans="5:9">
      <c r="E8550" s="35">
        <v>52185</v>
      </c>
      <c r="F8550" s="35"/>
      <c r="G8550" s="36"/>
      <c r="H8550" s="36"/>
      <c r="I8550" s="36"/>
    </row>
    <row r="8551" spans="5:9">
      <c r="E8551" s="35">
        <v>52186</v>
      </c>
      <c r="F8551" s="35"/>
      <c r="G8551" s="36"/>
      <c r="H8551" s="36"/>
      <c r="I8551" s="36"/>
    </row>
    <row r="8552" spans="5:9">
      <c r="E8552" s="35">
        <v>52187</v>
      </c>
      <c r="F8552" s="35"/>
      <c r="G8552" s="36"/>
      <c r="H8552" s="36"/>
      <c r="I8552" s="36"/>
    </row>
    <row r="8553" spans="5:9">
      <c r="E8553" s="35">
        <v>52188</v>
      </c>
      <c r="F8553" s="35"/>
      <c r="G8553" s="36"/>
      <c r="H8553" s="36"/>
      <c r="I8553" s="36"/>
    </row>
    <row r="8554" spans="5:9">
      <c r="E8554" s="35">
        <v>52189</v>
      </c>
      <c r="F8554" s="35"/>
      <c r="G8554" s="36"/>
      <c r="H8554" s="36"/>
      <c r="I8554" s="36"/>
    </row>
    <row r="8555" spans="5:9">
      <c r="E8555" s="35">
        <v>52190</v>
      </c>
      <c r="F8555" s="35"/>
      <c r="G8555" s="36"/>
      <c r="H8555" s="36"/>
      <c r="I8555" s="36"/>
    </row>
    <row r="8556" spans="5:9">
      <c r="E8556" s="35">
        <v>52191</v>
      </c>
      <c r="F8556" s="35"/>
      <c r="G8556" s="36"/>
      <c r="H8556" s="36"/>
      <c r="I8556" s="36"/>
    </row>
    <row r="8557" spans="5:9">
      <c r="E8557" s="35">
        <v>52192</v>
      </c>
      <c r="F8557" s="35"/>
      <c r="G8557" s="36"/>
      <c r="H8557" s="36"/>
      <c r="I8557" s="36"/>
    </row>
    <row r="8558" spans="5:9">
      <c r="E8558" s="35">
        <v>52193</v>
      </c>
      <c r="F8558" s="35"/>
      <c r="G8558" s="36"/>
      <c r="H8558" s="36"/>
      <c r="I8558" s="36"/>
    </row>
    <row r="8559" spans="5:9">
      <c r="E8559" s="35">
        <v>52194</v>
      </c>
      <c r="F8559" s="35"/>
      <c r="G8559" s="36"/>
      <c r="H8559" s="36"/>
      <c r="I8559" s="36"/>
    </row>
    <row r="8560" spans="5:9">
      <c r="E8560" s="35">
        <v>52195</v>
      </c>
      <c r="F8560" s="35"/>
      <c r="G8560" s="36"/>
      <c r="H8560" s="36"/>
      <c r="I8560" s="36"/>
    </row>
    <row r="8561" spans="5:9">
      <c r="E8561" s="35">
        <v>52196</v>
      </c>
      <c r="F8561" s="35"/>
      <c r="G8561" s="36"/>
      <c r="H8561" s="36"/>
      <c r="I8561" s="36"/>
    </row>
    <row r="8562" spans="5:9">
      <c r="E8562" s="35">
        <v>52197</v>
      </c>
      <c r="F8562" s="35"/>
      <c r="G8562" s="36"/>
      <c r="H8562" s="36"/>
      <c r="I8562" s="36"/>
    </row>
    <row r="8563" spans="5:9">
      <c r="E8563" s="35">
        <v>52198</v>
      </c>
      <c r="F8563" s="35"/>
      <c r="G8563" s="36"/>
      <c r="H8563" s="36"/>
      <c r="I8563" s="36"/>
    </row>
    <row r="8564" spans="5:9">
      <c r="E8564" s="35">
        <v>52199</v>
      </c>
      <c r="F8564" s="35"/>
      <c r="G8564" s="36"/>
      <c r="H8564" s="36"/>
      <c r="I8564" s="36"/>
    </row>
    <row r="8565" spans="5:9">
      <c r="E8565" s="35">
        <v>52200</v>
      </c>
      <c r="F8565" s="35"/>
      <c r="G8565" s="36"/>
      <c r="H8565" s="36"/>
      <c r="I8565" s="36"/>
    </row>
    <row r="8566" spans="5:9">
      <c r="E8566" s="35">
        <v>52201</v>
      </c>
      <c r="F8566" s="35"/>
      <c r="G8566" s="36"/>
      <c r="H8566" s="36"/>
      <c r="I8566" s="36"/>
    </row>
    <row r="8567" spans="5:9">
      <c r="E8567" s="35">
        <v>52202</v>
      </c>
      <c r="F8567" s="35"/>
      <c r="G8567" s="36"/>
      <c r="H8567" s="36"/>
      <c r="I8567" s="36"/>
    </row>
    <row r="8568" spans="5:9">
      <c r="E8568" s="35">
        <v>52203</v>
      </c>
      <c r="F8568" s="35"/>
      <c r="G8568" s="36"/>
      <c r="H8568" s="36"/>
      <c r="I8568" s="36"/>
    </row>
    <row r="8569" spans="5:9">
      <c r="E8569" s="35">
        <v>52204</v>
      </c>
      <c r="F8569" s="35"/>
      <c r="G8569" s="36"/>
      <c r="H8569" s="36"/>
      <c r="I8569" s="36"/>
    </row>
    <row r="8570" spans="5:9">
      <c r="E8570" s="35">
        <v>52205</v>
      </c>
      <c r="F8570" s="35"/>
      <c r="G8570" s="36"/>
      <c r="H8570" s="36"/>
      <c r="I8570" s="36"/>
    </row>
    <row r="8571" spans="5:9">
      <c r="E8571" s="35">
        <v>52206</v>
      </c>
      <c r="F8571" s="35"/>
      <c r="G8571" s="36"/>
      <c r="H8571" s="36"/>
      <c r="I8571" s="36"/>
    </row>
    <row r="8572" spans="5:9">
      <c r="E8572" s="35">
        <v>52207</v>
      </c>
      <c r="F8572" s="35"/>
      <c r="G8572" s="36"/>
      <c r="H8572" s="36"/>
      <c r="I8572" s="36"/>
    </row>
    <row r="8573" spans="5:9">
      <c r="E8573" s="35">
        <v>52208</v>
      </c>
      <c r="F8573" s="35"/>
      <c r="G8573" s="36"/>
      <c r="H8573" s="36"/>
      <c r="I8573" s="36"/>
    </row>
    <row r="8574" spans="5:9">
      <c r="E8574" s="35">
        <v>52209</v>
      </c>
      <c r="F8574" s="35"/>
      <c r="G8574" s="36"/>
      <c r="H8574" s="36"/>
      <c r="I8574" s="36"/>
    </row>
    <row r="8575" spans="5:9">
      <c r="E8575" s="35">
        <v>52210</v>
      </c>
      <c r="F8575" s="35"/>
      <c r="G8575" s="36"/>
      <c r="H8575" s="36"/>
      <c r="I8575" s="36"/>
    </row>
    <row r="8576" spans="5:9">
      <c r="E8576" s="35">
        <v>52211</v>
      </c>
      <c r="F8576" s="35"/>
      <c r="G8576" s="36"/>
      <c r="H8576" s="36"/>
      <c r="I8576" s="36"/>
    </row>
    <row r="8577" spans="5:9">
      <c r="E8577" s="35">
        <v>52212</v>
      </c>
      <c r="F8577" s="35"/>
      <c r="G8577" s="36"/>
      <c r="H8577" s="36"/>
      <c r="I8577" s="36"/>
    </row>
    <row r="8578" spans="5:9">
      <c r="E8578" s="35">
        <v>52213</v>
      </c>
      <c r="F8578" s="35"/>
      <c r="G8578" s="36"/>
      <c r="H8578" s="36"/>
      <c r="I8578" s="36"/>
    </row>
    <row r="8579" spans="5:9">
      <c r="E8579" s="35">
        <v>52214</v>
      </c>
      <c r="F8579" s="35"/>
      <c r="G8579" s="36"/>
      <c r="H8579" s="36"/>
      <c r="I8579" s="36"/>
    </row>
    <row r="8580" spans="5:9">
      <c r="E8580" s="35">
        <v>52215</v>
      </c>
      <c r="F8580" s="35"/>
      <c r="G8580" s="36"/>
      <c r="H8580" s="36"/>
      <c r="I8580" s="36"/>
    </row>
    <row r="8581" spans="5:9">
      <c r="E8581" s="35">
        <v>52216</v>
      </c>
      <c r="F8581" s="35"/>
      <c r="G8581" s="36"/>
      <c r="H8581" s="36"/>
      <c r="I8581" s="36"/>
    </row>
    <row r="8582" spans="5:9">
      <c r="E8582" s="35">
        <v>52217</v>
      </c>
      <c r="F8582" s="35"/>
      <c r="G8582" s="36"/>
      <c r="H8582" s="36"/>
      <c r="I8582" s="36"/>
    </row>
    <row r="8583" spans="5:9">
      <c r="E8583" s="35">
        <v>52218</v>
      </c>
      <c r="F8583" s="35"/>
      <c r="G8583" s="36"/>
      <c r="H8583" s="36"/>
      <c r="I8583" s="36"/>
    </row>
    <row r="8584" spans="5:9">
      <c r="E8584" s="35">
        <v>52219</v>
      </c>
      <c r="F8584" s="35"/>
      <c r="G8584" s="36"/>
      <c r="H8584" s="36"/>
      <c r="I8584" s="36"/>
    </row>
    <row r="8585" spans="5:9">
      <c r="E8585" s="35">
        <v>52220</v>
      </c>
      <c r="F8585" s="35"/>
      <c r="G8585" s="36"/>
      <c r="H8585" s="36"/>
      <c r="I8585" s="36"/>
    </row>
    <row r="8586" spans="5:9">
      <c r="E8586" s="35">
        <v>52221</v>
      </c>
      <c r="F8586" s="35"/>
      <c r="G8586" s="36"/>
      <c r="H8586" s="36"/>
      <c r="I8586" s="36"/>
    </row>
    <row r="8587" spans="5:9">
      <c r="E8587" s="35">
        <v>52222</v>
      </c>
      <c r="F8587" s="35"/>
      <c r="G8587" s="36"/>
      <c r="H8587" s="36"/>
      <c r="I8587" s="36"/>
    </row>
    <row r="8588" spans="5:9">
      <c r="E8588" s="35">
        <v>52223</v>
      </c>
      <c r="F8588" s="35"/>
      <c r="G8588" s="36"/>
      <c r="H8588" s="36"/>
      <c r="I8588" s="36"/>
    </row>
    <row r="8589" spans="5:9">
      <c r="E8589" s="35">
        <v>52224</v>
      </c>
      <c r="F8589" s="35"/>
      <c r="G8589" s="36"/>
      <c r="H8589" s="36"/>
      <c r="I8589" s="36"/>
    </row>
    <row r="8590" spans="5:9">
      <c r="E8590" s="35">
        <v>52225</v>
      </c>
      <c r="F8590" s="35"/>
      <c r="G8590" s="36"/>
      <c r="H8590" s="36"/>
      <c r="I8590" s="36"/>
    </row>
    <row r="8591" spans="5:9">
      <c r="E8591" s="35">
        <v>52226</v>
      </c>
      <c r="F8591" s="35"/>
      <c r="G8591" s="36"/>
      <c r="H8591" s="36"/>
      <c r="I8591" s="36"/>
    </row>
    <row r="8592" spans="5:9">
      <c r="E8592" s="35">
        <v>52227</v>
      </c>
      <c r="F8592" s="35"/>
      <c r="G8592" s="36"/>
      <c r="H8592" s="36"/>
      <c r="I8592" s="36"/>
    </row>
    <row r="8593" spans="5:9">
      <c r="E8593" s="35">
        <v>52228</v>
      </c>
      <c r="F8593" s="35"/>
      <c r="G8593" s="36"/>
      <c r="H8593" s="36"/>
      <c r="I8593" s="36"/>
    </row>
    <row r="8594" spans="5:9">
      <c r="E8594" s="35">
        <v>52229</v>
      </c>
      <c r="F8594" s="35"/>
      <c r="G8594" s="36"/>
      <c r="H8594" s="36"/>
      <c r="I8594" s="36"/>
    </row>
    <row r="8595" spans="5:9">
      <c r="E8595" s="35">
        <v>52230</v>
      </c>
      <c r="F8595" s="35"/>
      <c r="G8595" s="36"/>
      <c r="H8595" s="36"/>
      <c r="I8595" s="36"/>
    </row>
    <row r="8596" spans="5:9">
      <c r="E8596" s="35">
        <v>52231</v>
      </c>
      <c r="F8596" s="35"/>
      <c r="G8596" s="36"/>
      <c r="H8596" s="36"/>
      <c r="I8596" s="36"/>
    </row>
    <row r="8597" spans="5:9">
      <c r="E8597" s="35">
        <v>52232</v>
      </c>
      <c r="F8597" s="35"/>
      <c r="G8597" s="36"/>
      <c r="H8597" s="36"/>
      <c r="I8597" s="36"/>
    </row>
    <row r="8598" spans="5:9">
      <c r="E8598" s="35">
        <v>52233</v>
      </c>
      <c r="F8598" s="35"/>
      <c r="G8598" s="36"/>
      <c r="H8598" s="36"/>
      <c r="I8598" s="36"/>
    </row>
    <row r="8599" spans="5:9">
      <c r="E8599" s="35">
        <v>52234</v>
      </c>
      <c r="F8599" s="35"/>
      <c r="G8599" s="36"/>
      <c r="H8599" s="36"/>
      <c r="I8599" s="36"/>
    </row>
    <row r="8600" spans="5:9">
      <c r="E8600" s="35">
        <v>52235</v>
      </c>
      <c r="F8600" s="35"/>
      <c r="G8600" s="36"/>
      <c r="H8600" s="36"/>
      <c r="I8600" s="36"/>
    </row>
    <row r="8601" spans="5:9">
      <c r="E8601" s="35">
        <v>52236</v>
      </c>
      <c r="F8601" s="35"/>
      <c r="G8601" s="36"/>
      <c r="H8601" s="36"/>
      <c r="I8601" s="36"/>
    </row>
    <row r="8602" spans="5:9">
      <c r="E8602" s="35">
        <v>52237</v>
      </c>
      <c r="F8602" s="35"/>
      <c r="G8602" s="36"/>
      <c r="H8602" s="36"/>
      <c r="I8602" s="36"/>
    </row>
    <row r="8603" spans="5:9">
      <c r="E8603" s="35">
        <v>52238</v>
      </c>
      <c r="F8603" s="35"/>
      <c r="G8603" s="36"/>
      <c r="H8603" s="36"/>
      <c r="I8603" s="36"/>
    </row>
    <row r="8604" spans="5:9">
      <c r="E8604" s="35">
        <v>52239</v>
      </c>
      <c r="F8604" s="35"/>
      <c r="G8604" s="36"/>
      <c r="H8604" s="36"/>
      <c r="I8604" s="36"/>
    </row>
    <row r="8605" spans="5:9">
      <c r="E8605" s="35">
        <v>52240</v>
      </c>
      <c r="F8605" s="35"/>
      <c r="G8605" s="36"/>
      <c r="H8605" s="36"/>
      <c r="I8605" s="36"/>
    </row>
    <row r="8606" spans="5:9">
      <c r="E8606" s="35">
        <v>52241</v>
      </c>
      <c r="F8606" s="35"/>
      <c r="G8606" s="36"/>
      <c r="H8606" s="36"/>
      <c r="I8606" s="36"/>
    </row>
    <row r="8607" spans="5:9">
      <c r="E8607" s="35">
        <v>52242</v>
      </c>
      <c r="F8607" s="35"/>
      <c r="G8607" s="36"/>
      <c r="H8607" s="36"/>
      <c r="I8607" s="36"/>
    </row>
    <row r="8608" spans="5:9">
      <c r="E8608" s="35">
        <v>52243</v>
      </c>
      <c r="F8608" s="35"/>
      <c r="G8608" s="36"/>
      <c r="H8608" s="36"/>
      <c r="I8608" s="36"/>
    </row>
    <row r="8609" spans="5:9">
      <c r="E8609" s="35">
        <v>52244</v>
      </c>
      <c r="F8609" s="35"/>
      <c r="G8609" s="36"/>
      <c r="H8609" s="36"/>
      <c r="I8609" s="36"/>
    </row>
    <row r="8610" spans="5:9">
      <c r="E8610" s="35">
        <v>52245</v>
      </c>
      <c r="F8610" s="35"/>
      <c r="G8610" s="36"/>
      <c r="H8610" s="36"/>
      <c r="I8610" s="36"/>
    </row>
    <row r="8611" spans="5:9">
      <c r="E8611" s="35">
        <v>52246</v>
      </c>
      <c r="F8611" s="35"/>
      <c r="G8611" s="36"/>
      <c r="H8611" s="36"/>
      <c r="I8611" s="36"/>
    </row>
    <row r="8612" spans="5:9">
      <c r="E8612" s="35">
        <v>52247</v>
      </c>
      <c r="F8612" s="35"/>
      <c r="G8612" s="36"/>
      <c r="H8612" s="36"/>
      <c r="I8612" s="36"/>
    </row>
    <row r="8613" spans="5:9">
      <c r="E8613" s="35">
        <v>52248</v>
      </c>
      <c r="F8613" s="35"/>
      <c r="G8613" s="36"/>
      <c r="H8613" s="36"/>
      <c r="I8613" s="36"/>
    </row>
    <row r="8614" spans="5:9">
      <c r="E8614" s="35">
        <v>52249</v>
      </c>
      <c r="F8614" s="35"/>
      <c r="G8614" s="36"/>
      <c r="H8614" s="36"/>
      <c r="I8614" s="36"/>
    </row>
    <row r="8615" spans="5:9">
      <c r="E8615" s="35">
        <v>52250</v>
      </c>
      <c r="F8615" s="35"/>
      <c r="G8615" s="36"/>
      <c r="H8615" s="36"/>
      <c r="I8615" s="36"/>
    </row>
    <row r="8616" spans="5:9">
      <c r="E8616" s="35">
        <v>52251</v>
      </c>
      <c r="F8616" s="35"/>
      <c r="G8616" s="36"/>
      <c r="H8616" s="36"/>
      <c r="I8616" s="36"/>
    </row>
    <row r="8617" spans="5:9">
      <c r="E8617" s="35">
        <v>52252</v>
      </c>
      <c r="F8617" s="35"/>
      <c r="G8617" s="36"/>
      <c r="H8617" s="36"/>
      <c r="I8617" s="36"/>
    </row>
    <row r="8618" spans="5:9">
      <c r="E8618" s="35">
        <v>52253</v>
      </c>
      <c r="F8618" s="35"/>
      <c r="G8618" s="36"/>
      <c r="H8618" s="36"/>
      <c r="I8618" s="36"/>
    </row>
    <row r="8619" spans="5:9">
      <c r="E8619" s="35">
        <v>52254</v>
      </c>
      <c r="F8619" s="35"/>
      <c r="G8619" s="36"/>
      <c r="H8619" s="36"/>
      <c r="I8619" s="36"/>
    </row>
    <row r="8620" spans="5:9">
      <c r="E8620" s="35">
        <v>52255</v>
      </c>
      <c r="F8620" s="35"/>
      <c r="G8620" s="36"/>
      <c r="H8620" s="36"/>
      <c r="I8620" s="36"/>
    </row>
    <row r="8621" spans="5:9">
      <c r="E8621" s="35">
        <v>52256</v>
      </c>
      <c r="F8621" s="35"/>
      <c r="G8621" s="36"/>
      <c r="H8621" s="36"/>
      <c r="I8621" s="36"/>
    </row>
    <row r="8622" spans="5:9">
      <c r="E8622" s="35">
        <v>52257</v>
      </c>
      <c r="F8622" s="35"/>
      <c r="G8622" s="36"/>
      <c r="H8622" s="36"/>
      <c r="I8622" s="36"/>
    </row>
    <row r="8623" spans="5:9">
      <c r="E8623" s="35">
        <v>52258</v>
      </c>
      <c r="F8623" s="35"/>
      <c r="G8623" s="36"/>
      <c r="H8623" s="36"/>
      <c r="I8623" s="36"/>
    </row>
    <row r="8624" spans="5:9">
      <c r="E8624" s="35">
        <v>52259</v>
      </c>
      <c r="F8624" s="35"/>
      <c r="G8624" s="36"/>
      <c r="H8624" s="36"/>
      <c r="I8624" s="36"/>
    </row>
    <row r="8625" spans="5:9">
      <c r="E8625" s="35">
        <v>52260</v>
      </c>
      <c r="F8625" s="35"/>
      <c r="G8625" s="36"/>
      <c r="H8625" s="36"/>
      <c r="I8625" s="36"/>
    </row>
    <row r="8626" spans="5:9">
      <c r="E8626" s="35">
        <v>52261</v>
      </c>
      <c r="F8626" s="35"/>
      <c r="G8626" s="36"/>
      <c r="H8626" s="36"/>
      <c r="I8626" s="36"/>
    </row>
    <row r="8627" spans="5:9">
      <c r="E8627" s="35">
        <v>52262</v>
      </c>
      <c r="F8627" s="35"/>
      <c r="G8627" s="36"/>
      <c r="H8627" s="36"/>
      <c r="I8627" s="36"/>
    </row>
    <row r="8628" spans="5:9">
      <c r="E8628" s="35">
        <v>52263</v>
      </c>
      <c r="F8628" s="35"/>
      <c r="G8628" s="36"/>
      <c r="H8628" s="36"/>
      <c r="I8628" s="36"/>
    </row>
    <row r="8629" spans="5:9">
      <c r="E8629" s="35">
        <v>52264</v>
      </c>
      <c r="F8629" s="35"/>
      <c r="G8629" s="36"/>
      <c r="H8629" s="36"/>
      <c r="I8629" s="36"/>
    </row>
    <row r="8630" spans="5:9">
      <c r="E8630" s="35">
        <v>52265</v>
      </c>
      <c r="F8630" s="35"/>
      <c r="G8630" s="36"/>
      <c r="H8630" s="36"/>
      <c r="I8630" s="36"/>
    </row>
    <row r="8631" spans="5:9">
      <c r="E8631" s="35">
        <v>52266</v>
      </c>
      <c r="F8631" s="35"/>
      <c r="G8631" s="36"/>
      <c r="H8631" s="36"/>
      <c r="I8631" s="36"/>
    </row>
    <row r="8632" spans="5:9">
      <c r="E8632" s="35">
        <v>52267</v>
      </c>
      <c r="F8632" s="35"/>
      <c r="G8632" s="36"/>
      <c r="H8632" s="36"/>
      <c r="I8632" s="36"/>
    </row>
    <row r="8633" spans="5:9">
      <c r="E8633" s="35">
        <v>52268</v>
      </c>
      <c r="F8633" s="35"/>
      <c r="G8633" s="36"/>
      <c r="H8633" s="36"/>
      <c r="I8633" s="36"/>
    </row>
    <row r="8634" spans="5:9">
      <c r="E8634" s="35">
        <v>52269</v>
      </c>
      <c r="F8634" s="35"/>
      <c r="G8634" s="36"/>
      <c r="H8634" s="36"/>
      <c r="I8634" s="36"/>
    </row>
    <row r="8635" spans="5:9">
      <c r="E8635" s="35">
        <v>52270</v>
      </c>
      <c r="F8635" s="35"/>
      <c r="G8635" s="36"/>
      <c r="H8635" s="36"/>
      <c r="I8635" s="36"/>
    </row>
    <row r="8636" spans="5:9">
      <c r="E8636" s="35">
        <v>52271</v>
      </c>
      <c r="F8636" s="35"/>
      <c r="G8636" s="36"/>
      <c r="H8636" s="36"/>
      <c r="I8636" s="36"/>
    </row>
    <row r="8637" spans="5:9">
      <c r="E8637" s="35">
        <v>52272</v>
      </c>
      <c r="F8637" s="35"/>
      <c r="G8637" s="36"/>
      <c r="H8637" s="36"/>
      <c r="I8637" s="36"/>
    </row>
    <row r="8638" spans="5:9">
      <c r="E8638" s="35">
        <v>52273</v>
      </c>
      <c r="F8638" s="35"/>
      <c r="G8638" s="36"/>
      <c r="H8638" s="36"/>
      <c r="I8638" s="36"/>
    </row>
    <row r="8639" spans="5:9">
      <c r="E8639" s="35">
        <v>52274</v>
      </c>
      <c r="F8639" s="35"/>
      <c r="G8639" s="36"/>
      <c r="H8639" s="36"/>
      <c r="I8639" s="36"/>
    </row>
    <row r="8640" spans="5:9">
      <c r="E8640" s="35">
        <v>52275</v>
      </c>
      <c r="F8640" s="35"/>
      <c r="G8640" s="36"/>
      <c r="H8640" s="36"/>
      <c r="I8640" s="36"/>
    </row>
    <row r="8641" spans="5:9">
      <c r="E8641" s="35">
        <v>52276</v>
      </c>
      <c r="F8641" s="35"/>
      <c r="G8641" s="36"/>
      <c r="H8641" s="36"/>
      <c r="I8641" s="36"/>
    </row>
    <row r="8642" spans="5:9">
      <c r="E8642" s="35">
        <v>52277</v>
      </c>
      <c r="F8642" s="35"/>
      <c r="G8642" s="36"/>
      <c r="H8642" s="36"/>
      <c r="I8642" s="36"/>
    </row>
    <row r="8643" spans="5:9">
      <c r="E8643" s="35">
        <v>52278</v>
      </c>
      <c r="F8643" s="35"/>
      <c r="G8643" s="36"/>
      <c r="H8643" s="36"/>
      <c r="I8643" s="36"/>
    </row>
    <row r="8644" spans="5:9">
      <c r="E8644" s="35">
        <v>52279</v>
      </c>
      <c r="F8644" s="35"/>
      <c r="G8644" s="36"/>
      <c r="H8644" s="36"/>
      <c r="I8644" s="36"/>
    </row>
    <row r="8645" spans="5:9">
      <c r="E8645" s="35">
        <v>52280</v>
      </c>
      <c r="F8645" s="35"/>
      <c r="G8645" s="36"/>
      <c r="H8645" s="36"/>
      <c r="I8645" s="36"/>
    </row>
    <row r="8646" spans="5:9">
      <c r="E8646" s="35">
        <v>52281</v>
      </c>
      <c r="F8646" s="35"/>
      <c r="G8646" s="36"/>
      <c r="H8646" s="36"/>
      <c r="I8646" s="36"/>
    </row>
    <row r="8647" spans="5:9">
      <c r="E8647" s="35">
        <v>52282</v>
      </c>
      <c r="F8647" s="35"/>
      <c r="G8647" s="36"/>
      <c r="H8647" s="36"/>
      <c r="I8647" s="36"/>
    </row>
    <row r="8648" spans="5:9">
      <c r="E8648" s="35">
        <v>52283</v>
      </c>
      <c r="F8648" s="35"/>
      <c r="G8648" s="36"/>
      <c r="H8648" s="36"/>
      <c r="I8648" s="36"/>
    </row>
    <row r="8649" spans="5:9">
      <c r="E8649" s="35">
        <v>52284</v>
      </c>
      <c r="F8649" s="35"/>
      <c r="G8649" s="36"/>
      <c r="H8649" s="36"/>
      <c r="I8649" s="36"/>
    </row>
    <row r="8650" spans="5:9">
      <c r="E8650" s="35">
        <v>52285</v>
      </c>
      <c r="F8650" s="35"/>
      <c r="G8650" s="36"/>
      <c r="H8650" s="36"/>
      <c r="I8650" s="36"/>
    </row>
    <row r="8651" spans="5:9">
      <c r="E8651" s="35">
        <v>52286</v>
      </c>
      <c r="F8651" s="35"/>
      <c r="G8651" s="36"/>
      <c r="H8651" s="36"/>
      <c r="I8651" s="36"/>
    </row>
    <row r="8652" spans="5:9">
      <c r="E8652" s="35">
        <v>52287</v>
      </c>
      <c r="F8652" s="35"/>
      <c r="G8652" s="36"/>
      <c r="H8652" s="36"/>
      <c r="I8652" s="36"/>
    </row>
    <row r="8653" spans="5:9">
      <c r="E8653" s="35">
        <v>52288</v>
      </c>
      <c r="F8653" s="35"/>
      <c r="G8653" s="36"/>
      <c r="H8653" s="36"/>
      <c r="I8653" s="36"/>
    </row>
    <row r="8654" spans="5:9">
      <c r="E8654" s="35">
        <v>52289</v>
      </c>
      <c r="F8654" s="35"/>
      <c r="G8654" s="36"/>
      <c r="H8654" s="36"/>
      <c r="I8654" s="36"/>
    </row>
    <row r="8655" spans="5:9">
      <c r="E8655" s="35">
        <v>52290</v>
      </c>
      <c r="F8655" s="35"/>
      <c r="G8655" s="36"/>
      <c r="H8655" s="36"/>
      <c r="I8655" s="36"/>
    </row>
    <row r="8656" spans="5:9">
      <c r="E8656" s="35">
        <v>52291</v>
      </c>
      <c r="F8656" s="35"/>
      <c r="G8656" s="36"/>
      <c r="H8656" s="36"/>
      <c r="I8656" s="36"/>
    </row>
    <row r="8657" spans="5:9">
      <c r="E8657" s="35">
        <v>52292</v>
      </c>
      <c r="F8657" s="35"/>
      <c r="G8657" s="36"/>
      <c r="H8657" s="36"/>
      <c r="I8657" s="36"/>
    </row>
    <row r="8658" spans="5:9">
      <c r="E8658" s="35">
        <v>52293</v>
      </c>
      <c r="F8658" s="35"/>
      <c r="G8658" s="36"/>
      <c r="H8658" s="36"/>
      <c r="I8658" s="36"/>
    </row>
    <row r="8659" spans="5:9">
      <c r="E8659" s="35">
        <v>52294</v>
      </c>
      <c r="F8659" s="35"/>
      <c r="G8659" s="36"/>
      <c r="H8659" s="36"/>
      <c r="I8659" s="36"/>
    </row>
    <row r="8660" spans="5:9">
      <c r="E8660" s="35">
        <v>52295</v>
      </c>
      <c r="F8660" s="35"/>
      <c r="G8660" s="36"/>
      <c r="H8660" s="36"/>
      <c r="I8660" s="36"/>
    </row>
    <row r="8661" spans="5:9">
      <c r="E8661" s="35">
        <v>52296</v>
      </c>
      <c r="F8661" s="35"/>
      <c r="G8661" s="36"/>
      <c r="H8661" s="36"/>
      <c r="I8661" s="36"/>
    </row>
    <row r="8662" spans="5:9">
      <c r="E8662" s="35">
        <v>52297</v>
      </c>
      <c r="F8662" s="35"/>
      <c r="G8662" s="36"/>
      <c r="H8662" s="36"/>
      <c r="I8662" s="36"/>
    </row>
    <row r="8663" spans="5:9">
      <c r="E8663" s="35">
        <v>52298</v>
      </c>
      <c r="F8663" s="35"/>
      <c r="G8663" s="36"/>
      <c r="H8663" s="36"/>
      <c r="I8663" s="36"/>
    </row>
    <row r="8664" spans="5:9">
      <c r="E8664" s="35">
        <v>52299</v>
      </c>
      <c r="F8664" s="35"/>
      <c r="G8664" s="36"/>
      <c r="H8664" s="36"/>
      <c r="I8664" s="36"/>
    </row>
    <row r="8665" spans="5:9">
      <c r="E8665" s="35">
        <v>52300</v>
      </c>
      <c r="F8665" s="35"/>
      <c r="G8665" s="36"/>
      <c r="H8665" s="36"/>
      <c r="I8665" s="36"/>
    </row>
    <row r="8666" spans="5:9">
      <c r="E8666" s="35">
        <v>52301</v>
      </c>
      <c r="F8666" s="35"/>
      <c r="G8666" s="36"/>
      <c r="H8666" s="36"/>
      <c r="I8666" s="36"/>
    </row>
    <row r="8667" spans="5:9">
      <c r="E8667" s="35">
        <v>52302</v>
      </c>
      <c r="F8667" s="35"/>
      <c r="G8667" s="36"/>
      <c r="H8667" s="36"/>
      <c r="I8667" s="36"/>
    </row>
    <row r="8668" spans="5:9">
      <c r="E8668" s="35">
        <v>52303</v>
      </c>
      <c r="F8668" s="35"/>
      <c r="G8668" s="36"/>
      <c r="H8668" s="36"/>
      <c r="I8668" s="36"/>
    </row>
    <row r="8669" spans="5:9">
      <c r="E8669" s="35">
        <v>52304</v>
      </c>
      <c r="F8669" s="35"/>
      <c r="G8669" s="36"/>
      <c r="H8669" s="36"/>
      <c r="I8669" s="36"/>
    </row>
    <row r="8670" spans="5:9">
      <c r="E8670" s="35">
        <v>52305</v>
      </c>
      <c r="F8670" s="35"/>
      <c r="G8670" s="36"/>
      <c r="H8670" s="36"/>
      <c r="I8670" s="36"/>
    </row>
    <row r="8671" spans="5:9">
      <c r="E8671" s="35">
        <v>52306</v>
      </c>
      <c r="F8671" s="35"/>
      <c r="G8671" s="36"/>
      <c r="H8671" s="36"/>
      <c r="I8671" s="36"/>
    </row>
    <row r="8672" spans="5:9">
      <c r="E8672" s="35">
        <v>52307</v>
      </c>
      <c r="F8672" s="35"/>
      <c r="G8672" s="36"/>
      <c r="H8672" s="36"/>
      <c r="I8672" s="36"/>
    </row>
    <row r="8673" spans="5:9">
      <c r="E8673" s="35">
        <v>52308</v>
      </c>
      <c r="F8673" s="35"/>
      <c r="G8673" s="36"/>
      <c r="H8673" s="36"/>
      <c r="I8673" s="36"/>
    </row>
    <row r="8674" spans="5:9">
      <c r="E8674" s="35">
        <v>52309</v>
      </c>
      <c r="F8674" s="35"/>
      <c r="G8674" s="36"/>
      <c r="H8674" s="36"/>
      <c r="I8674" s="36"/>
    </row>
    <row r="8675" spans="5:9">
      <c r="E8675" s="35">
        <v>52310</v>
      </c>
      <c r="F8675" s="35"/>
      <c r="G8675" s="36"/>
      <c r="H8675" s="36"/>
      <c r="I8675" s="36"/>
    </row>
    <row r="8676" spans="5:9">
      <c r="E8676" s="35">
        <v>52311</v>
      </c>
      <c r="F8676" s="35"/>
      <c r="G8676" s="36"/>
      <c r="H8676" s="36"/>
      <c r="I8676" s="36"/>
    </row>
    <row r="8677" spans="5:9">
      <c r="E8677" s="35">
        <v>52312</v>
      </c>
      <c r="F8677" s="35"/>
      <c r="G8677" s="36"/>
      <c r="H8677" s="36"/>
      <c r="I8677" s="36"/>
    </row>
    <row r="8678" spans="5:9">
      <c r="E8678" s="35">
        <v>52313</v>
      </c>
      <c r="F8678" s="35"/>
      <c r="G8678" s="36"/>
      <c r="H8678" s="36"/>
      <c r="I8678" s="36"/>
    </row>
    <row r="8679" spans="5:9">
      <c r="E8679" s="35">
        <v>52314</v>
      </c>
      <c r="F8679" s="35"/>
      <c r="G8679" s="36"/>
      <c r="H8679" s="36"/>
      <c r="I8679" s="36"/>
    </row>
    <row r="8680" spans="5:9">
      <c r="E8680" s="35">
        <v>52315</v>
      </c>
      <c r="F8680" s="35"/>
      <c r="G8680" s="36"/>
      <c r="H8680" s="36"/>
      <c r="I8680" s="36"/>
    </row>
    <row r="8681" spans="5:9">
      <c r="E8681" s="35">
        <v>52316</v>
      </c>
      <c r="F8681" s="35"/>
      <c r="G8681" s="36"/>
      <c r="H8681" s="36"/>
      <c r="I8681" s="36"/>
    </row>
    <row r="8682" spans="5:9">
      <c r="E8682" s="35">
        <v>52317</v>
      </c>
      <c r="F8682" s="35"/>
      <c r="G8682" s="36"/>
      <c r="H8682" s="36"/>
      <c r="I8682" s="36"/>
    </row>
    <row r="8683" spans="5:9">
      <c r="E8683" s="35">
        <v>52318</v>
      </c>
      <c r="F8683" s="35"/>
      <c r="G8683" s="36"/>
      <c r="H8683" s="36"/>
      <c r="I8683" s="36"/>
    </row>
    <row r="8684" spans="5:9">
      <c r="E8684" s="35">
        <v>52319</v>
      </c>
      <c r="F8684" s="35"/>
      <c r="G8684" s="36"/>
      <c r="H8684" s="36"/>
      <c r="I8684" s="36"/>
    </row>
    <row r="8685" spans="5:9">
      <c r="E8685" s="35">
        <v>52320</v>
      </c>
      <c r="F8685" s="35"/>
      <c r="G8685" s="36"/>
      <c r="H8685" s="36"/>
      <c r="I8685" s="36"/>
    </row>
    <row r="8686" spans="5:9">
      <c r="E8686" s="35">
        <v>52321</v>
      </c>
      <c r="F8686" s="35"/>
      <c r="G8686" s="36"/>
      <c r="H8686" s="36"/>
      <c r="I8686" s="36"/>
    </row>
    <row r="8687" spans="5:9">
      <c r="E8687" s="35">
        <v>52322</v>
      </c>
      <c r="F8687" s="35"/>
      <c r="G8687" s="36"/>
      <c r="H8687" s="36"/>
      <c r="I8687" s="36"/>
    </row>
    <row r="8688" spans="5:9">
      <c r="E8688" s="35">
        <v>52323</v>
      </c>
      <c r="F8688" s="35"/>
      <c r="G8688" s="36"/>
      <c r="H8688" s="36"/>
      <c r="I8688" s="36"/>
    </row>
    <row r="8689" spans="5:9">
      <c r="E8689" s="35">
        <v>52324</v>
      </c>
      <c r="F8689" s="35"/>
      <c r="G8689" s="36"/>
      <c r="H8689" s="36"/>
      <c r="I8689" s="36"/>
    </row>
    <row r="8690" spans="5:9">
      <c r="E8690" s="35">
        <v>52325</v>
      </c>
      <c r="F8690" s="35"/>
      <c r="G8690" s="36"/>
      <c r="H8690" s="36"/>
      <c r="I8690" s="36"/>
    </row>
    <row r="8691" spans="5:9">
      <c r="E8691" s="35">
        <v>52326</v>
      </c>
      <c r="F8691" s="35"/>
      <c r="G8691" s="36"/>
      <c r="H8691" s="36"/>
      <c r="I8691" s="36"/>
    </row>
    <row r="8692" spans="5:9">
      <c r="E8692" s="35">
        <v>52327</v>
      </c>
      <c r="F8692" s="35"/>
      <c r="G8692" s="36"/>
      <c r="H8692" s="36"/>
      <c r="I8692" s="36"/>
    </row>
    <row r="8693" spans="5:9">
      <c r="E8693" s="35">
        <v>52328</v>
      </c>
      <c r="F8693" s="35"/>
      <c r="G8693" s="36"/>
      <c r="H8693" s="36"/>
      <c r="I8693" s="36"/>
    </row>
    <row r="8694" spans="5:9">
      <c r="E8694" s="35">
        <v>52329</v>
      </c>
      <c r="F8694" s="35"/>
      <c r="G8694" s="36"/>
      <c r="H8694" s="36"/>
      <c r="I8694" s="36"/>
    </row>
    <row r="8695" spans="5:9">
      <c r="E8695" s="35">
        <v>52330</v>
      </c>
      <c r="F8695" s="35"/>
      <c r="G8695" s="36"/>
      <c r="H8695" s="36"/>
      <c r="I8695" s="36"/>
    </row>
    <row r="8696" spans="5:9">
      <c r="E8696" s="35">
        <v>52331</v>
      </c>
      <c r="F8696" s="35"/>
      <c r="G8696" s="36"/>
      <c r="H8696" s="36"/>
      <c r="I8696" s="36"/>
    </row>
    <row r="8697" spans="5:9">
      <c r="E8697" s="35">
        <v>52332</v>
      </c>
      <c r="F8697" s="35"/>
      <c r="G8697" s="36"/>
      <c r="H8697" s="36"/>
      <c r="I8697" s="36"/>
    </row>
    <row r="8698" spans="5:9">
      <c r="E8698" s="35">
        <v>52333</v>
      </c>
      <c r="F8698" s="35"/>
      <c r="G8698" s="36"/>
      <c r="H8698" s="36"/>
      <c r="I8698" s="36"/>
    </row>
    <row r="8699" spans="5:9">
      <c r="E8699" s="35">
        <v>52334</v>
      </c>
      <c r="F8699" s="35"/>
      <c r="G8699" s="36"/>
      <c r="H8699" s="36"/>
      <c r="I8699" s="36"/>
    </row>
    <row r="8700" spans="5:9">
      <c r="E8700" s="35">
        <v>52335</v>
      </c>
      <c r="F8700" s="35"/>
      <c r="G8700" s="36"/>
      <c r="H8700" s="36"/>
      <c r="I8700" s="36"/>
    </row>
    <row r="8701" spans="5:9">
      <c r="E8701" s="35">
        <v>52336</v>
      </c>
      <c r="F8701" s="35"/>
      <c r="G8701" s="36"/>
      <c r="H8701" s="36"/>
      <c r="I8701" s="36"/>
    </row>
    <row r="8702" spans="5:9">
      <c r="E8702" s="35">
        <v>52337</v>
      </c>
      <c r="F8702" s="35"/>
      <c r="G8702" s="36"/>
      <c r="H8702" s="36"/>
      <c r="I8702" s="36"/>
    </row>
    <row r="8703" spans="5:9">
      <c r="E8703" s="35">
        <v>52338</v>
      </c>
      <c r="F8703" s="35"/>
      <c r="G8703" s="36"/>
      <c r="H8703" s="36"/>
      <c r="I8703" s="36"/>
    </row>
    <row r="8704" spans="5:9">
      <c r="E8704" s="35">
        <v>52339</v>
      </c>
      <c r="F8704" s="35"/>
      <c r="G8704" s="36"/>
      <c r="H8704" s="36"/>
      <c r="I8704" s="36"/>
    </row>
    <row r="8705" spans="5:9">
      <c r="E8705" s="35">
        <v>52340</v>
      </c>
      <c r="F8705" s="35"/>
      <c r="G8705" s="36"/>
      <c r="H8705" s="36"/>
      <c r="I8705" s="36"/>
    </row>
    <row r="8706" spans="5:9">
      <c r="E8706" s="35">
        <v>52341</v>
      </c>
      <c r="F8706" s="35"/>
      <c r="G8706" s="36"/>
      <c r="H8706" s="36"/>
      <c r="I8706" s="36"/>
    </row>
    <row r="8707" spans="5:9">
      <c r="E8707" s="35">
        <v>52342</v>
      </c>
      <c r="F8707" s="35"/>
      <c r="G8707" s="36"/>
      <c r="H8707" s="36"/>
      <c r="I8707" s="36"/>
    </row>
    <row r="8708" spans="5:9">
      <c r="E8708" s="35">
        <v>52343</v>
      </c>
      <c r="F8708" s="35"/>
      <c r="G8708" s="36"/>
      <c r="H8708" s="36"/>
      <c r="I8708" s="36"/>
    </row>
    <row r="8709" spans="5:9">
      <c r="E8709" s="35">
        <v>52344</v>
      </c>
      <c r="F8709" s="35"/>
      <c r="G8709" s="36"/>
      <c r="H8709" s="36"/>
      <c r="I8709" s="36"/>
    </row>
    <row r="8710" spans="5:9">
      <c r="E8710" s="35">
        <v>52345</v>
      </c>
      <c r="F8710" s="35"/>
      <c r="G8710" s="36"/>
      <c r="H8710" s="36"/>
      <c r="I8710" s="36"/>
    </row>
    <row r="8711" spans="5:9">
      <c r="E8711" s="35">
        <v>52346</v>
      </c>
      <c r="F8711" s="35"/>
      <c r="G8711" s="36"/>
      <c r="H8711" s="36"/>
      <c r="I8711" s="36"/>
    </row>
    <row r="8712" spans="5:9">
      <c r="E8712" s="35">
        <v>52347</v>
      </c>
      <c r="F8712" s="35"/>
      <c r="G8712" s="36"/>
      <c r="H8712" s="36"/>
      <c r="I8712" s="36"/>
    </row>
    <row r="8713" spans="5:9">
      <c r="E8713" s="35">
        <v>52348</v>
      </c>
      <c r="F8713" s="35"/>
      <c r="G8713" s="36"/>
      <c r="H8713" s="36"/>
      <c r="I8713" s="36"/>
    </row>
    <row r="8714" spans="5:9">
      <c r="E8714" s="35">
        <v>52349</v>
      </c>
      <c r="F8714" s="35"/>
      <c r="G8714" s="36"/>
      <c r="H8714" s="36"/>
      <c r="I8714" s="36"/>
    </row>
    <row r="8715" spans="5:9">
      <c r="E8715" s="35">
        <v>52350</v>
      </c>
      <c r="F8715" s="35"/>
      <c r="G8715" s="36"/>
      <c r="H8715" s="36"/>
      <c r="I8715" s="36"/>
    </row>
    <row r="8716" spans="5:9">
      <c r="E8716" s="35">
        <v>52351</v>
      </c>
      <c r="F8716" s="35"/>
      <c r="G8716" s="36"/>
      <c r="H8716" s="36"/>
      <c r="I8716" s="36"/>
    </row>
    <row r="8717" spans="5:9">
      <c r="E8717" s="35">
        <v>52352</v>
      </c>
      <c r="F8717" s="35"/>
      <c r="G8717" s="36"/>
      <c r="H8717" s="36"/>
      <c r="I8717" s="36"/>
    </row>
    <row r="8718" spans="5:9">
      <c r="E8718" s="35">
        <v>52353</v>
      </c>
      <c r="F8718" s="35"/>
      <c r="G8718" s="36"/>
      <c r="H8718" s="36"/>
      <c r="I8718" s="36"/>
    </row>
    <row r="8719" spans="5:9">
      <c r="E8719" s="35">
        <v>52354</v>
      </c>
      <c r="F8719" s="35"/>
      <c r="G8719" s="36"/>
      <c r="H8719" s="36"/>
      <c r="I8719" s="36"/>
    </row>
    <row r="8720" spans="5:9">
      <c r="E8720" s="35">
        <v>52355</v>
      </c>
      <c r="F8720" s="35"/>
      <c r="G8720" s="36"/>
      <c r="H8720" s="36"/>
      <c r="I8720" s="36"/>
    </row>
    <row r="8721" spans="5:9">
      <c r="E8721" s="35">
        <v>52356</v>
      </c>
      <c r="F8721" s="35"/>
      <c r="G8721" s="36"/>
      <c r="H8721" s="36"/>
      <c r="I8721" s="36"/>
    </row>
    <row r="8722" spans="5:9">
      <c r="E8722" s="35">
        <v>52357</v>
      </c>
      <c r="F8722" s="35"/>
      <c r="G8722" s="36"/>
      <c r="H8722" s="36"/>
      <c r="I8722" s="36"/>
    </row>
    <row r="8723" spans="5:9">
      <c r="E8723" s="35">
        <v>52358</v>
      </c>
      <c r="F8723" s="35"/>
      <c r="G8723" s="36"/>
      <c r="H8723" s="36"/>
      <c r="I8723" s="36"/>
    </row>
    <row r="8724" spans="5:9">
      <c r="E8724" s="35">
        <v>52359</v>
      </c>
      <c r="F8724" s="35"/>
      <c r="G8724" s="36"/>
      <c r="H8724" s="36"/>
      <c r="I8724" s="36"/>
    </row>
    <row r="8725" spans="5:9">
      <c r="E8725" s="35">
        <v>52360</v>
      </c>
      <c r="F8725" s="35"/>
      <c r="G8725" s="36"/>
      <c r="H8725" s="36"/>
      <c r="I8725" s="36"/>
    </row>
    <row r="8726" spans="5:9">
      <c r="E8726" s="35">
        <v>52361</v>
      </c>
      <c r="F8726" s="35"/>
      <c r="G8726" s="36"/>
      <c r="H8726" s="36"/>
      <c r="I8726" s="36"/>
    </row>
    <row r="8727" spans="5:9">
      <c r="E8727" s="35">
        <v>52362</v>
      </c>
      <c r="F8727" s="35"/>
      <c r="G8727" s="36"/>
      <c r="H8727" s="36"/>
      <c r="I8727" s="36"/>
    </row>
    <row r="8728" spans="5:9">
      <c r="E8728" s="35">
        <v>52363</v>
      </c>
      <c r="F8728" s="35"/>
      <c r="G8728" s="36"/>
      <c r="H8728" s="36"/>
      <c r="I8728" s="36"/>
    </row>
    <row r="8729" spans="5:9">
      <c r="E8729" s="35">
        <v>52364</v>
      </c>
      <c r="F8729" s="35"/>
      <c r="G8729" s="36"/>
      <c r="H8729" s="36"/>
      <c r="I8729" s="36"/>
    </row>
    <row r="8730" spans="5:9">
      <c r="E8730" s="35">
        <v>52365</v>
      </c>
      <c r="F8730" s="35"/>
      <c r="G8730" s="36"/>
      <c r="H8730" s="36"/>
      <c r="I8730" s="36"/>
    </row>
    <row r="8731" spans="5:9">
      <c r="E8731" s="35">
        <v>52366</v>
      </c>
      <c r="F8731" s="35"/>
      <c r="G8731" s="36"/>
      <c r="H8731" s="36"/>
      <c r="I8731" s="36"/>
    </row>
    <row r="8732" spans="5:9">
      <c r="E8732" s="35">
        <v>52367</v>
      </c>
      <c r="F8732" s="35"/>
      <c r="G8732" s="36"/>
      <c r="H8732" s="36"/>
      <c r="I8732" s="36"/>
    </row>
    <row r="8733" spans="5:9">
      <c r="E8733" s="35">
        <v>52368</v>
      </c>
      <c r="F8733" s="35"/>
      <c r="G8733" s="36"/>
      <c r="H8733" s="36"/>
      <c r="I8733" s="36"/>
    </row>
    <row r="8734" spans="5:9">
      <c r="E8734" s="35">
        <v>52369</v>
      </c>
      <c r="F8734" s="35"/>
      <c r="G8734" s="36"/>
      <c r="H8734" s="36"/>
      <c r="I8734" s="36"/>
    </row>
    <row r="8735" spans="5:9">
      <c r="E8735" s="35">
        <v>52370</v>
      </c>
      <c r="F8735" s="35"/>
      <c r="G8735" s="36"/>
      <c r="H8735" s="36"/>
      <c r="I8735" s="36"/>
    </row>
    <row r="8736" spans="5:9">
      <c r="E8736" s="35">
        <v>52371</v>
      </c>
      <c r="F8736" s="35"/>
      <c r="G8736" s="36"/>
      <c r="H8736" s="36"/>
      <c r="I8736" s="36"/>
    </row>
    <row r="8737" spans="5:9">
      <c r="E8737" s="35">
        <v>52372</v>
      </c>
      <c r="F8737" s="35"/>
      <c r="G8737" s="36"/>
      <c r="H8737" s="36"/>
      <c r="I8737" s="36"/>
    </row>
    <row r="8738" spans="5:9">
      <c r="E8738" s="35">
        <v>52373</v>
      </c>
      <c r="F8738" s="35"/>
      <c r="G8738" s="36"/>
      <c r="H8738" s="36"/>
      <c r="I8738" s="36"/>
    </row>
    <row r="8739" spans="5:9">
      <c r="E8739" s="35">
        <v>52374</v>
      </c>
      <c r="F8739" s="35"/>
      <c r="G8739" s="36"/>
      <c r="H8739" s="36"/>
      <c r="I8739" s="36"/>
    </row>
    <row r="8740" spans="5:9">
      <c r="E8740" s="35">
        <v>52375</v>
      </c>
      <c r="F8740" s="35"/>
      <c r="G8740" s="36"/>
      <c r="H8740" s="36"/>
      <c r="I8740" s="36"/>
    </row>
    <row r="8741" spans="5:9">
      <c r="E8741" s="35">
        <v>52376</v>
      </c>
      <c r="F8741" s="35"/>
      <c r="G8741" s="36"/>
      <c r="H8741" s="36"/>
      <c r="I8741" s="36"/>
    </row>
    <row r="8742" spans="5:9">
      <c r="E8742" s="35">
        <v>52377</v>
      </c>
      <c r="F8742" s="35"/>
      <c r="G8742" s="36"/>
      <c r="H8742" s="36"/>
      <c r="I8742" s="36"/>
    </row>
    <row r="8743" spans="5:9">
      <c r="E8743" s="35">
        <v>52378</v>
      </c>
      <c r="F8743" s="35"/>
      <c r="G8743" s="36"/>
      <c r="H8743" s="36"/>
      <c r="I8743" s="36"/>
    </row>
    <row r="8744" spans="5:9">
      <c r="E8744" s="35">
        <v>52379</v>
      </c>
      <c r="F8744" s="35"/>
      <c r="G8744" s="36"/>
      <c r="H8744" s="36"/>
      <c r="I8744" s="36"/>
    </row>
    <row r="8745" spans="5:9">
      <c r="E8745" s="35">
        <v>52380</v>
      </c>
      <c r="F8745" s="35"/>
      <c r="G8745" s="36"/>
      <c r="H8745" s="36"/>
      <c r="I8745" s="36"/>
    </row>
    <row r="8746" spans="5:9">
      <c r="E8746" s="35">
        <v>52381</v>
      </c>
      <c r="F8746" s="35"/>
      <c r="G8746" s="36"/>
      <c r="H8746" s="36"/>
      <c r="I8746" s="36"/>
    </row>
    <row r="8747" spans="5:9">
      <c r="E8747" s="35">
        <v>52382</v>
      </c>
      <c r="F8747" s="35"/>
      <c r="G8747" s="36"/>
      <c r="H8747" s="36"/>
      <c r="I8747" s="36"/>
    </row>
    <row r="8748" spans="5:9">
      <c r="E8748" s="35">
        <v>52383</v>
      </c>
      <c r="F8748" s="35"/>
      <c r="G8748" s="36"/>
      <c r="H8748" s="36"/>
      <c r="I8748" s="36"/>
    </row>
    <row r="8749" spans="5:9">
      <c r="E8749" s="35">
        <v>52384</v>
      </c>
      <c r="F8749" s="35"/>
      <c r="G8749" s="36"/>
      <c r="H8749" s="36"/>
      <c r="I8749" s="36"/>
    </row>
    <row r="8750" spans="5:9">
      <c r="E8750" s="35">
        <v>52385</v>
      </c>
      <c r="F8750" s="35"/>
      <c r="G8750" s="36"/>
      <c r="H8750" s="36"/>
      <c r="I8750" s="36"/>
    </row>
    <row r="8751" spans="5:9">
      <c r="E8751" s="35">
        <v>52386</v>
      </c>
      <c r="F8751" s="35"/>
      <c r="G8751" s="36"/>
      <c r="H8751" s="36"/>
      <c r="I8751" s="36"/>
    </row>
    <row r="8752" spans="5:9">
      <c r="E8752" s="35">
        <v>52387</v>
      </c>
      <c r="F8752" s="35"/>
      <c r="G8752" s="36"/>
      <c r="H8752" s="36"/>
      <c r="I8752" s="36"/>
    </row>
    <row r="8753" spans="5:9">
      <c r="E8753" s="35">
        <v>52388</v>
      </c>
      <c r="F8753" s="35"/>
      <c r="G8753" s="36"/>
      <c r="H8753" s="36"/>
      <c r="I8753" s="36"/>
    </row>
    <row r="8754" spans="5:9">
      <c r="E8754" s="35">
        <v>52389</v>
      </c>
      <c r="F8754" s="35"/>
      <c r="G8754" s="36"/>
      <c r="H8754" s="36"/>
      <c r="I8754" s="36"/>
    </row>
    <row r="8755" spans="5:9">
      <c r="E8755" s="35">
        <v>52390</v>
      </c>
      <c r="F8755" s="35"/>
      <c r="G8755" s="36"/>
      <c r="H8755" s="36"/>
      <c r="I8755" s="36"/>
    </row>
    <row r="8756" spans="5:9">
      <c r="E8756" s="35">
        <v>52391</v>
      </c>
      <c r="F8756" s="35"/>
      <c r="G8756" s="36"/>
      <c r="H8756" s="36"/>
      <c r="I8756" s="36"/>
    </row>
    <row r="8757" spans="5:9">
      <c r="E8757" s="35">
        <v>52392</v>
      </c>
      <c r="F8757" s="35"/>
      <c r="G8757" s="36"/>
      <c r="H8757" s="36"/>
      <c r="I8757" s="36"/>
    </row>
    <row r="8758" spans="5:9">
      <c r="E8758" s="35">
        <v>52393</v>
      </c>
      <c r="F8758" s="35"/>
      <c r="G8758" s="36"/>
      <c r="H8758" s="36"/>
      <c r="I8758" s="36"/>
    </row>
    <row r="8759" spans="5:9">
      <c r="E8759" s="35">
        <v>52394</v>
      </c>
      <c r="F8759" s="35"/>
      <c r="G8759" s="36"/>
      <c r="H8759" s="36"/>
      <c r="I8759" s="36"/>
    </row>
    <row r="8760" spans="5:9">
      <c r="E8760" s="35">
        <v>52395</v>
      </c>
      <c r="F8760" s="35"/>
      <c r="G8760" s="36"/>
      <c r="H8760" s="36"/>
      <c r="I8760" s="36"/>
    </row>
    <row r="8761" spans="5:9">
      <c r="E8761" s="35">
        <v>52396</v>
      </c>
      <c r="F8761" s="35"/>
      <c r="G8761" s="36"/>
      <c r="H8761" s="36"/>
      <c r="I8761" s="36"/>
    </row>
    <row r="8762" spans="5:9">
      <c r="E8762" s="35">
        <v>52397</v>
      </c>
      <c r="F8762" s="35"/>
      <c r="G8762" s="36"/>
      <c r="H8762" s="36"/>
      <c r="I8762" s="36"/>
    </row>
    <row r="8763" spans="5:9">
      <c r="E8763" s="35">
        <v>52398</v>
      </c>
      <c r="F8763" s="35"/>
      <c r="G8763" s="36"/>
      <c r="H8763" s="36"/>
      <c r="I8763" s="36"/>
    </row>
    <row r="8764" spans="5:9">
      <c r="E8764" s="35">
        <v>52399</v>
      </c>
      <c r="F8764" s="35"/>
      <c r="G8764" s="36"/>
      <c r="H8764" s="36"/>
      <c r="I8764" s="36"/>
    </row>
    <row r="8765" spans="5:9">
      <c r="E8765" s="35">
        <v>52400</v>
      </c>
      <c r="F8765" s="35"/>
      <c r="G8765" s="36"/>
      <c r="H8765" s="36"/>
      <c r="I8765" s="36"/>
    </row>
    <row r="8766" spans="5:9">
      <c r="E8766" s="35">
        <v>52401</v>
      </c>
      <c r="F8766" s="35"/>
      <c r="G8766" s="36"/>
      <c r="H8766" s="36"/>
      <c r="I8766" s="36"/>
    </row>
    <row r="8767" spans="5:9">
      <c r="E8767" s="35">
        <v>52402</v>
      </c>
      <c r="F8767" s="35"/>
      <c r="G8767" s="36"/>
      <c r="H8767" s="36"/>
      <c r="I8767" s="36"/>
    </row>
    <row r="8768" spans="5:9">
      <c r="E8768" s="35">
        <v>52403</v>
      </c>
      <c r="F8768" s="35"/>
      <c r="G8768" s="36"/>
      <c r="H8768" s="36"/>
      <c r="I8768" s="36"/>
    </row>
    <row r="8769" spans="5:9">
      <c r="E8769" s="35">
        <v>52404</v>
      </c>
      <c r="F8769" s="35"/>
      <c r="G8769" s="36"/>
      <c r="H8769" s="36"/>
      <c r="I8769" s="36"/>
    </row>
    <row r="8770" spans="5:9">
      <c r="E8770" s="35">
        <v>52405</v>
      </c>
      <c r="F8770" s="35"/>
      <c r="G8770" s="36"/>
      <c r="H8770" s="36"/>
      <c r="I8770" s="36"/>
    </row>
    <row r="8771" spans="5:9">
      <c r="E8771" s="35">
        <v>52406</v>
      </c>
      <c r="F8771" s="35"/>
      <c r="G8771" s="36"/>
      <c r="H8771" s="36"/>
      <c r="I8771" s="36"/>
    </row>
    <row r="8772" spans="5:9">
      <c r="E8772" s="35">
        <v>52407</v>
      </c>
      <c r="F8772" s="35"/>
      <c r="G8772" s="36"/>
      <c r="H8772" s="36"/>
      <c r="I8772" s="36"/>
    </row>
    <row r="8773" spans="5:9">
      <c r="E8773" s="35">
        <v>52408</v>
      </c>
      <c r="F8773" s="35"/>
      <c r="G8773" s="36"/>
      <c r="H8773" s="36"/>
      <c r="I8773" s="36"/>
    </row>
    <row r="8774" spans="5:9">
      <c r="E8774" s="35">
        <v>52409</v>
      </c>
      <c r="F8774" s="35"/>
      <c r="G8774" s="36"/>
      <c r="H8774" s="36"/>
      <c r="I8774" s="36"/>
    </row>
    <row r="8775" spans="5:9">
      <c r="E8775" s="35">
        <v>52410</v>
      </c>
      <c r="F8775" s="35"/>
      <c r="G8775" s="36"/>
      <c r="H8775" s="36"/>
      <c r="I8775" s="36"/>
    </row>
    <row r="8776" spans="5:9">
      <c r="E8776" s="35">
        <v>52411</v>
      </c>
      <c r="F8776" s="35"/>
      <c r="G8776" s="36"/>
      <c r="H8776" s="36"/>
      <c r="I8776" s="36"/>
    </row>
    <row r="8777" spans="5:9">
      <c r="E8777" s="35">
        <v>52412</v>
      </c>
      <c r="F8777" s="35"/>
      <c r="G8777" s="36"/>
      <c r="H8777" s="36"/>
      <c r="I8777" s="36"/>
    </row>
    <row r="8778" spans="5:9">
      <c r="E8778" s="35">
        <v>52413</v>
      </c>
      <c r="F8778" s="35"/>
      <c r="G8778" s="36"/>
      <c r="H8778" s="36"/>
      <c r="I8778" s="36"/>
    </row>
    <row r="8779" spans="5:9">
      <c r="E8779" s="35">
        <v>52414</v>
      </c>
      <c r="F8779" s="35"/>
      <c r="G8779" s="36"/>
      <c r="H8779" s="36"/>
      <c r="I8779" s="36"/>
    </row>
    <row r="8780" spans="5:9">
      <c r="E8780" s="35">
        <v>52415</v>
      </c>
      <c r="F8780" s="35"/>
      <c r="G8780" s="36"/>
      <c r="H8780" s="36"/>
      <c r="I8780" s="36"/>
    </row>
    <row r="8781" spans="5:9">
      <c r="E8781" s="35">
        <v>52416</v>
      </c>
      <c r="F8781" s="35"/>
      <c r="G8781" s="36"/>
      <c r="H8781" s="36"/>
      <c r="I8781" s="36"/>
    </row>
    <row r="8782" spans="5:9">
      <c r="E8782" s="35">
        <v>52417</v>
      </c>
      <c r="F8782" s="35"/>
      <c r="G8782" s="36"/>
      <c r="H8782" s="36"/>
      <c r="I8782" s="36"/>
    </row>
    <row r="8783" spans="5:9">
      <c r="E8783" s="35">
        <v>52418</v>
      </c>
      <c r="F8783" s="35"/>
      <c r="G8783" s="36"/>
      <c r="H8783" s="36"/>
      <c r="I8783" s="36"/>
    </row>
    <row r="8784" spans="5:9">
      <c r="E8784" s="35">
        <v>52419</v>
      </c>
      <c r="F8784" s="35"/>
      <c r="G8784" s="36"/>
      <c r="H8784" s="36"/>
      <c r="I8784" s="36"/>
    </row>
    <row r="8785" spans="5:9">
      <c r="E8785" s="35">
        <v>52420</v>
      </c>
      <c r="F8785" s="35"/>
      <c r="G8785" s="36"/>
      <c r="H8785" s="36"/>
      <c r="I8785" s="36"/>
    </row>
    <row r="8786" spans="5:9">
      <c r="E8786" s="35">
        <v>52421</v>
      </c>
      <c r="F8786" s="35"/>
      <c r="G8786" s="36"/>
      <c r="H8786" s="36"/>
      <c r="I8786" s="36"/>
    </row>
    <row r="8787" spans="5:9">
      <c r="E8787" s="35">
        <v>52422</v>
      </c>
      <c r="F8787" s="35"/>
      <c r="G8787" s="36"/>
      <c r="H8787" s="36"/>
      <c r="I8787" s="36"/>
    </row>
    <row r="8788" spans="5:9">
      <c r="E8788" s="35">
        <v>52423</v>
      </c>
      <c r="F8788" s="35"/>
      <c r="G8788" s="36"/>
      <c r="H8788" s="36"/>
      <c r="I8788" s="36"/>
    </row>
    <row r="8789" spans="5:9">
      <c r="E8789" s="35">
        <v>52424</v>
      </c>
      <c r="F8789" s="35"/>
      <c r="G8789" s="36"/>
      <c r="H8789" s="36"/>
      <c r="I8789" s="36"/>
    </row>
    <row r="8790" spans="5:9">
      <c r="E8790" s="35">
        <v>52425</v>
      </c>
      <c r="F8790" s="35"/>
      <c r="G8790" s="36"/>
      <c r="H8790" s="36"/>
      <c r="I8790" s="36"/>
    </row>
    <row r="8791" spans="5:9">
      <c r="E8791" s="35">
        <v>52426</v>
      </c>
      <c r="F8791" s="35"/>
      <c r="G8791" s="36"/>
      <c r="H8791" s="36"/>
      <c r="I8791" s="36"/>
    </row>
    <row r="8792" spans="5:9">
      <c r="E8792" s="35">
        <v>52427</v>
      </c>
      <c r="F8792" s="35"/>
      <c r="G8792" s="36"/>
      <c r="H8792" s="36"/>
      <c r="I8792" s="36"/>
    </row>
    <row r="8793" spans="5:9">
      <c r="E8793" s="35">
        <v>52428</v>
      </c>
      <c r="F8793" s="35"/>
      <c r="G8793" s="36"/>
      <c r="H8793" s="36"/>
      <c r="I8793" s="36"/>
    </row>
    <row r="8794" spans="5:9">
      <c r="E8794" s="35">
        <v>52429</v>
      </c>
      <c r="F8794" s="35"/>
      <c r="G8794" s="36"/>
      <c r="H8794" s="36"/>
      <c r="I8794" s="36"/>
    </row>
    <row r="8795" spans="5:9">
      <c r="E8795" s="35">
        <v>52430</v>
      </c>
      <c r="F8795" s="35"/>
      <c r="G8795" s="36"/>
      <c r="H8795" s="36"/>
      <c r="I8795" s="36"/>
    </row>
    <row r="8796" spans="5:9">
      <c r="E8796" s="35">
        <v>52431</v>
      </c>
      <c r="F8796" s="35"/>
      <c r="G8796" s="36"/>
      <c r="H8796" s="36"/>
      <c r="I8796" s="36"/>
    </row>
    <row r="8797" spans="5:9">
      <c r="E8797" s="35">
        <v>52432</v>
      </c>
      <c r="F8797" s="35"/>
      <c r="G8797" s="36"/>
      <c r="H8797" s="36"/>
      <c r="I8797" s="36"/>
    </row>
    <row r="8798" spans="5:9">
      <c r="E8798" s="35">
        <v>52433</v>
      </c>
      <c r="F8798" s="35"/>
      <c r="G8798" s="36"/>
      <c r="H8798" s="36"/>
      <c r="I8798" s="36"/>
    </row>
    <row r="8799" spans="5:9">
      <c r="E8799" s="35">
        <v>52434</v>
      </c>
      <c r="F8799" s="35"/>
      <c r="G8799" s="36"/>
      <c r="H8799" s="36"/>
      <c r="I8799" s="36"/>
    </row>
    <row r="8800" spans="5:9">
      <c r="E8800" s="35">
        <v>52435</v>
      </c>
      <c r="F8800" s="35"/>
      <c r="G8800" s="36"/>
      <c r="H8800" s="36"/>
      <c r="I8800" s="36"/>
    </row>
    <row r="8801" spans="5:9">
      <c r="E8801" s="35">
        <v>52436</v>
      </c>
      <c r="F8801" s="35"/>
      <c r="G8801" s="36"/>
      <c r="H8801" s="36"/>
      <c r="I8801" s="36"/>
    </row>
    <row r="8802" spans="5:9">
      <c r="E8802" s="35">
        <v>52437</v>
      </c>
      <c r="F8802" s="35"/>
      <c r="G8802" s="36"/>
      <c r="H8802" s="36"/>
      <c r="I8802" s="36"/>
    </row>
    <row r="8803" spans="5:9">
      <c r="E8803" s="35">
        <v>52438</v>
      </c>
      <c r="F8803" s="35"/>
      <c r="G8803" s="36"/>
      <c r="H8803" s="36"/>
      <c r="I8803" s="36"/>
    </row>
    <row r="8804" spans="5:9">
      <c r="E8804" s="35">
        <v>52439</v>
      </c>
      <c r="F8804" s="35"/>
      <c r="G8804" s="36"/>
      <c r="H8804" s="36"/>
      <c r="I8804" s="36"/>
    </row>
    <row r="8805" spans="5:9">
      <c r="E8805" s="35">
        <v>52440</v>
      </c>
      <c r="F8805" s="35"/>
      <c r="G8805" s="36"/>
      <c r="H8805" s="36"/>
      <c r="I8805" s="36"/>
    </row>
    <row r="8806" spans="5:9">
      <c r="E8806" s="35">
        <v>52441</v>
      </c>
      <c r="F8806" s="35"/>
      <c r="G8806" s="36"/>
      <c r="H8806" s="36"/>
      <c r="I8806" s="36"/>
    </row>
    <row r="8807" spans="5:9">
      <c r="E8807" s="35">
        <v>52442</v>
      </c>
      <c r="F8807" s="35"/>
      <c r="G8807" s="36"/>
      <c r="H8807" s="36"/>
      <c r="I8807" s="36"/>
    </row>
    <row r="8808" spans="5:9">
      <c r="E8808" s="35">
        <v>52443</v>
      </c>
      <c r="F8808" s="35"/>
      <c r="G8808" s="36"/>
      <c r="H8808" s="36"/>
      <c r="I8808" s="36"/>
    </row>
    <row r="8809" spans="5:9">
      <c r="E8809" s="35">
        <v>52444</v>
      </c>
      <c r="F8809" s="35"/>
      <c r="G8809" s="36"/>
      <c r="H8809" s="36"/>
      <c r="I8809" s="36"/>
    </row>
    <row r="8810" spans="5:9">
      <c r="E8810" s="35">
        <v>52445</v>
      </c>
      <c r="F8810" s="35"/>
      <c r="G8810" s="36"/>
      <c r="H8810" s="36"/>
      <c r="I8810" s="36"/>
    </row>
    <row r="8811" spans="5:9">
      <c r="E8811" s="35">
        <v>52446</v>
      </c>
      <c r="F8811" s="35"/>
      <c r="G8811" s="36"/>
      <c r="H8811" s="36"/>
      <c r="I8811" s="36"/>
    </row>
    <row r="8812" spans="5:9">
      <c r="E8812" s="35">
        <v>52447</v>
      </c>
      <c r="F8812" s="35"/>
      <c r="G8812" s="36"/>
      <c r="H8812" s="36"/>
      <c r="I8812" s="36"/>
    </row>
    <row r="8813" spans="5:9">
      <c r="E8813" s="35">
        <v>52448</v>
      </c>
      <c r="F8813" s="35"/>
      <c r="G8813" s="36"/>
      <c r="H8813" s="36"/>
      <c r="I8813" s="36"/>
    </row>
    <row r="8814" spans="5:9">
      <c r="E8814" s="35">
        <v>52449</v>
      </c>
      <c r="F8814" s="35"/>
      <c r="G8814" s="36"/>
      <c r="H8814" s="36"/>
      <c r="I8814" s="36"/>
    </row>
    <row r="8815" spans="5:9">
      <c r="E8815" s="35">
        <v>52450</v>
      </c>
      <c r="F8815" s="35"/>
      <c r="G8815" s="36"/>
      <c r="H8815" s="36"/>
      <c r="I8815" s="36"/>
    </row>
    <row r="8816" spans="5:9">
      <c r="E8816" s="35">
        <v>52451</v>
      </c>
      <c r="F8816" s="35"/>
      <c r="G8816" s="36"/>
      <c r="H8816" s="36"/>
      <c r="I8816" s="36"/>
    </row>
    <row r="8817" spans="5:9">
      <c r="E8817" s="35">
        <v>52452</v>
      </c>
      <c r="F8817" s="35"/>
      <c r="G8817" s="36"/>
      <c r="H8817" s="36"/>
      <c r="I8817" s="36"/>
    </row>
    <row r="8818" spans="5:9">
      <c r="E8818" s="35">
        <v>52453</v>
      </c>
      <c r="F8818" s="35"/>
      <c r="G8818" s="36"/>
      <c r="H8818" s="36"/>
      <c r="I8818" s="36"/>
    </row>
    <row r="8819" spans="5:9">
      <c r="E8819" s="35">
        <v>52454</v>
      </c>
      <c r="F8819" s="35"/>
      <c r="G8819" s="36"/>
      <c r="H8819" s="36"/>
      <c r="I8819" s="36"/>
    </row>
    <row r="8820" spans="5:9">
      <c r="E8820" s="35">
        <v>52455</v>
      </c>
      <c r="F8820" s="35"/>
      <c r="G8820" s="36"/>
      <c r="H8820" s="36"/>
      <c r="I8820" s="36"/>
    </row>
    <row r="8821" spans="5:9">
      <c r="E8821" s="35">
        <v>52456</v>
      </c>
      <c r="F8821" s="35"/>
      <c r="G8821" s="36"/>
      <c r="H8821" s="36"/>
      <c r="I8821" s="36"/>
    </row>
    <row r="8822" spans="5:9">
      <c r="E8822" s="35">
        <v>52457</v>
      </c>
      <c r="F8822" s="35"/>
      <c r="G8822" s="36"/>
      <c r="H8822" s="36"/>
      <c r="I8822" s="36"/>
    </row>
    <row r="8823" spans="5:9">
      <c r="E8823" s="35">
        <v>52458</v>
      </c>
      <c r="F8823" s="35"/>
      <c r="G8823" s="36"/>
      <c r="H8823" s="36"/>
      <c r="I8823" s="36"/>
    </row>
    <row r="8824" spans="5:9">
      <c r="E8824" s="35">
        <v>52459</v>
      </c>
      <c r="F8824" s="35"/>
      <c r="G8824" s="36"/>
      <c r="H8824" s="36"/>
      <c r="I8824" s="36"/>
    </row>
    <row r="8825" spans="5:9">
      <c r="E8825" s="35">
        <v>52460</v>
      </c>
      <c r="F8825" s="35"/>
      <c r="G8825" s="36"/>
      <c r="H8825" s="36"/>
      <c r="I8825" s="36"/>
    </row>
    <row r="8826" spans="5:9">
      <c r="E8826" s="35">
        <v>52461</v>
      </c>
      <c r="F8826" s="35"/>
      <c r="G8826" s="36"/>
      <c r="H8826" s="36"/>
      <c r="I8826" s="36"/>
    </row>
    <row r="8827" spans="5:9">
      <c r="E8827" s="35">
        <v>52462</v>
      </c>
      <c r="F8827" s="35"/>
      <c r="G8827" s="36"/>
      <c r="H8827" s="36"/>
      <c r="I8827" s="36"/>
    </row>
    <row r="8828" spans="5:9">
      <c r="E8828" s="35">
        <v>52463</v>
      </c>
      <c r="F8828" s="35"/>
      <c r="G8828" s="36"/>
      <c r="H8828" s="36"/>
      <c r="I8828" s="36"/>
    </row>
    <row r="8829" spans="5:9">
      <c r="E8829" s="35">
        <v>52464</v>
      </c>
      <c r="F8829" s="35"/>
      <c r="G8829" s="36"/>
      <c r="H8829" s="36"/>
      <c r="I8829" s="36"/>
    </row>
    <row r="8830" spans="5:9">
      <c r="E8830" s="35">
        <v>52465</v>
      </c>
      <c r="F8830" s="35"/>
      <c r="G8830" s="36"/>
      <c r="H8830" s="36"/>
      <c r="I8830" s="36"/>
    </row>
    <row r="8831" spans="5:9">
      <c r="E8831" s="35">
        <v>52466</v>
      </c>
      <c r="F8831" s="35"/>
      <c r="G8831" s="36"/>
      <c r="H8831" s="36"/>
      <c r="I8831" s="36"/>
    </row>
    <row r="8832" spans="5:9">
      <c r="E8832" s="35">
        <v>52467</v>
      </c>
      <c r="F8832" s="35"/>
      <c r="G8832" s="36"/>
      <c r="H8832" s="36"/>
      <c r="I8832" s="36"/>
    </row>
    <row r="8833" spans="5:9">
      <c r="E8833" s="35">
        <v>52468</v>
      </c>
      <c r="F8833" s="35"/>
      <c r="G8833" s="36"/>
      <c r="H8833" s="36"/>
      <c r="I8833" s="36"/>
    </row>
    <row r="8834" spans="5:9">
      <c r="E8834" s="35">
        <v>52469</v>
      </c>
      <c r="F8834" s="35"/>
      <c r="G8834" s="36"/>
      <c r="H8834" s="36"/>
      <c r="I8834" s="36"/>
    </row>
    <row r="8835" spans="5:9">
      <c r="E8835" s="35">
        <v>52470</v>
      </c>
      <c r="F8835" s="35"/>
      <c r="G8835" s="36"/>
      <c r="H8835" s="36"/>
      <c r="I8835" s="36"/>
    </row>
    <row r="8836" spans="5:9">
      <c r="E8836" s="35">
        <v>52471</v>
      </c>
      <c r="F8836" s="35"/>
      <c r="G8836" s="36"/>
      <c r="H8836" s="36"/>
      <c r="I8836" s="36"/>
    </row>
    <row r="8837" spans="5:9">
      <c r="E8837" s="35">
        <v>52472</v>
      </c>
      <c r="F8837" s="35"/>
      <c r="G8837" s="36"/>
      <c r="H8837" s="36"/>
      <c r="I8837" s="36"/>
    </row>
    <row r="8838" spans="5:9">
      <c r="E8838" s="35">
        <v>52473</v>
      </c>
      <c r="F8838" s="35"/>
      <c r="G8838" s="36"/>
      <c r="H8838" s="36"/>
      <c r="I8838" s="36"/>
    </row>
    <row r="8839" spans="5:9">
      <c r="E8839" s="35">
        <v>52474</v>
      </c>
      <c r="F8839" s="35"/>
      <c r="G8839" s="36"/>
      <c r="H8839" s="36"/>
      <c r="I8839" s="36"/>
    </row>
    <row r="8840" spans="5:9">
      <c r="E8840" s="35">
        <v>52475</v>
      </c>
      <c r="F8840" s="35"/>
      <c r="G8840" s="36"/>
      <c r="H8840" s="36"/>
      <c r="I8840" s="36"/>
    </row>
    <row r="8841" spans="5:9">
      <c r="E8841" s="35">
        <v>52476</v>
      </c>
      <c r="F8841" s="35"/>
      <c r="G8841" s="36"/>
      <c r="H8841" s="36"/>
      <c r="I8841" s="36"/>
    </row>
    <row r="8842" spans="5:9">
      <c r="E8842" s="35">
        <v>52477</v>
      </c>
      <c r="F8842" s="35"/>
      <c r="G8842" s="36"/>
      <c r="H8842" s="36"/>
      <c r="I8842" s="36"/>
    </row>
    <row r="8843" spans="5:9">
      <c r="E8843" s="35">
        <v>52478</v>
      </c>
      <c r="F8843" s="35"/>
      <c r="G8843" s="36"/>
      <c r="H8843" s="36"/>
      <c r="I8843" s="36"/>
    </row>
    <row r="8844" spans="5:9">
      <c r="E8844" s="35">
        <v>52479</v>
      </c>
      <c r="F8844" s="35"/>
      <c r="G8844" s="36"/>
      <c r="H8844" s="36"/>
      <c r="I8844" s="36"/>
    </row>
    <row r="8845" spans="5:9">
      <c r="E8845" s="35">
        <v>52480</v>
      </c>
      <c r="F8845" s="35"/>
      <c r="G8845" s="36"/>
      <c r="H8845" s="36"/>
      <c r="I8845" s="36"/>
    </row>
    <row r="8846" spans="5:9">
      <c r="E8846" s="35">
        <v>52481</v>
      </c>
      <c r="F8846" s="35"/>
      <c r="G8846" s="36"/>
      <c r="H8846" s="36"/>
      <c r="I8846" s="36"/>
    </row>
    <row r="8847" spans="5:9">
      <c r="E8847" s="35">
        <v>52482</v>
      </c>
      <c r="F8847" s="35"/>
      <c r="G8847" s="36"/>
      <c r="H8847" s="36"/>
      <c r="I8847" s="36"/>
    </row>
    <row r="8848" spans="5:9">
      <c r="E8848" s="35">
        <v>52483</v>
      </c>
      <c r="F8848" s="35"/>
      <c r="G8848" s="36"/>
      <c r="H8848" s="36"/>
      <c r="I8848" s="36"/>
    </row>
    <row r="8849" spans="5:9">
      <c r="E8849" s="35">
        <v>52484</v>
      </c>
      <c r="F8849" s="35"/>
      <c r="G8849" s="36"/>
      <c r="H8849" s="36"/>
      <c r="I8849" s="36"/>
    </row>
    <row r="8850" spans="5:9">
      <c r="E8850" s="35">
        <v>52485</v>
      </c>
      <c r="F8850" s="35"/>
      <c r="G8850" s="36"/>
      <c r="H8850" s="36"/>
      <c r="I8850" s="36"/>
    </row>
    <row r="8851" spans="5:9">
      <c r="E8851" s="35">
        <v>52486</v>
      </c>
      <c r="F8851" s="35"/>
      <c r="G8851" s="36"/>
      <c r="H8851" s="36"/>
      <c r="I8851" s="36"/>
    </row>
    <row r="8852" spans="5:9">
      <c r="E8852" s="35">
        <v>52487</v>
      </c>
      <c r="F8852" s="35"/>
      <c r="G8852" s="36"/>
      <c r="H8852" s="36"/>
      <c r="I8852" s="36"/>
    </row>
    <row r="8853" spans="5:9">
      <c r="E8853" s="35">
        <v>52488</v>
      </c>
      <c r="F8853" s="35"/>
      <c r="G8853" s="36"/>
      <c r="H8853" s="36"/>
      <c r="I8853" s="36"/>
    </row>
    <row r="8854" spans="5:9">
      <c r="E8854" s="35">
        <v>52489</v>
      </c>
      <c r="F8854" s="35"/>
      <c r="G8854" s="36"/>
      <c r="H8854" s="36"/>
      <c r="I8854" s="36"/>
    </row>
    <row r="8855" spans="5:9">
      <c r="E8855" s="35">
        <v>52490</v>
      </c>
      <c r="F8855" s="35"/>
      <c r="G8855" s="36"/>
      <c r="H8855" s="36"/>
      <c r="I8855" s="36"/>
    </row>
    <row r="8856" spans="5:9">
      <c r="E8856" s="35">
        <v>52491</v>
      </c>
      <c r="F8856" s="35"/>
      <c r="G8856" s="36"/>
      <c r="H8856" s="36"/>
      <c r="I8856" s="36"/>
    </row>
    <row r="8857" spans="5:9">
      <c r="E8857" s="35">
        <v>52492</v>
      </c>
      <c r="F8857" s="35"/>
      <c r="G8857" s="36"/>
      <c r="H8857" s="36"/>
      <c r="I8857" s="36"/>
    </row>
    <row r="8858" spans="5:9">
      <c r="E8858" s="35">
        <v>52493</v>
      </c>
      <c r="F8858" s="35"/>
      <c r="G8858" s="36"/>
      <c r="H8858" s="36"/>
      <c r="I8858" s="36"/>
    </row>
    <row r="8859" spans="5:9">
      <c r="E8859" s="35">
        <v>52494</v>
      </c>
      <c r="F8859" s="35"/>
      <c r="G8859" s="36"/>
      <c r="H8859" s="36"/>
      <c r="I8859" s="36"/>
    </row>
    <row r="8860" spans="5:9">
      <c r="E8860" s="35">
        <v>52495</v>
      </c>
      <c r="F8860" s="35"/>
      <c r="G8860" s="36"/>
      <c r="H8860" s="36"/>
      <c r="I8860" s="36"/>
    </row>
    <row r="8861" spans="5:9">
      <c r="E8861" s="35">
        <v>52496</v>
      </c>
      <c r="F8861" s="35"/>
      <c r="G8861" s="36"/>
      <c r="H8861" s="36"/>
      <c r="I8861" s="36"/>
    </row>
    <row r="8862" spans="5:9">
      <c r="E8862" s="35">
        <v>52497</v>
      </c>
      <c r="F8862" s="35"/>
      <c r="G8862" s="36"/>
      <c r="H8862" s="36"/>
      <c r="I8862" s="36"/>
    </row>
    <row r="8863" spans="5:9">
      <c r="E8863" s="35">
        <v>52498</v>
      </c>
      <c r="F8863" s="35"/>
      <c r="G8863" s="36"/>
      <c r="H8863" s="36"/>
      <c r="I8863" s="36"/>
    </row>
    <row r="8864" spans="5:9">
      <c r="E8864" s="35">
        <v>52499</v>
      </c>
      <c r="F8864" s="35"/>
      <c r="G8864" s="36"/>
      <c r="H8864" s="36"/>
      <c r="I8864" s="36"/>
    </row>
    <row r="8865" spans="5:9">
      <c r="E8865" s="35">
        <v>52500</v>
      </c>
      <c r="F8865" s="35"/>
      <c r="G8865" s="36"/>
      <c r="H8865" s="36"/>
      <c r="I8865" s="36"/>
    </row>
    <row r="8866" spans="5:9">
      <c r="E8866" s="35">
        <v>52501</v>
      </c>
      <c r="F8866" s="35"/>
      <c r="G8866" s="36"/>
      <c r="H8866" s="36"/>
      <c r="I8866" s="36"/>
    </row>
    <row r="8867" spans="5:9">
      <c r="E8867" s="35">
        <v>52502</v>
      </c>
      <c r="F8867" s="35"/>
      <c r="G8867" s="36"/>
      <c r="H8867" s="36"/>
      <c r="I8867" s="36"/>
    </row>
    <row r="8868" spans="5:9">
      <c r="E8868" s="35">
        <v>52503</v>
      </c>
      <c r="F8868" s="35"/>
      <c r="G8868" s="36"/>
      <c r="H8868" s="36"/>
      <c r="I8868" s="36"/>
    </row>
    <row r="8869" spans="5:9">
      <c r="E8869" s="35">
        <v>52504</v>
      </c>
      <c r="F8869" s="35"/>
      <c r="G8869" s="36"/>
      <c r="H8869" s="36"/>
      <c r="I8869" s="36"/>
    </row>
    <row r="8870" spans="5:9">
      <c r="E8870" s="35">
        <v>52505</v>
      </c>
      <c r="F8870" s="35"/>
      <c r="G8870" s="36"/>
      <c r="H8870" s="36"/>
      <c r="I8870" s="36"/>
    </row>
    <row r="8871" spans="5:9">
      <c r="E8871" s="35">
        <v>52506</v>
      </c>
      <c r="F8871" s="35"/>
      <c r="G8871" s="36"/>
      <c r="H8871" s="36"/>
      <c r="I8871" s="36"/>
    </row>
    <row r="8872" spans="5:9">
      <c r="E8872" s="35">
        <v>52507</v>
      </c>
      <c r="F8872" s="35"/>
      <c r="G8872" s="36"/>
      <c r="H8872" s="36"/>
      <c r="I8872" s="36"/>
    </row>
    <row r="8873" spans="5:9">
      <c r="E8873" s="35">
        <v>52508</v>
      </c>
      <c r="F8873" s="35"/>
      <c r="G8873" s="36"/>
      <c r="H8873" s="36"/>
      <c r="I8873" s="36"/>
    </row>
    <row r="8874" spans="5:9">
      <c r="E8874" s="35">
        <v>52509</v>
      </c>
      <c r="F8874" s="35"/>
      <c r="G8874" s="36"/>
      <c r="H8874" s="36"/>
      <c r="I8874" s="36"/>
    </row>
    <row r="8875" spans="5:9">
      <c r="E8875" s="35">
        <v>52510</v>
      </c>
      <c r="F8875" s="35"/>
      <c r="G8875" s="36"/>
      <c r="H8875" s="36"/>
      <c r="I8875" s="36"/>
    </row>
    <row r="8876" spans="5:9">
      <c r="E8876" s="35">
        <v>52511</v>
      </c>
      <c r="F8876" s="35"/>
      <c r="G8876" s="36"/>
      <c r="H8876" s="36"/>
      <c r="I8876" s="36"/>
    </row>
    <row r="8877" spans="5:9">
      <c r="E8877" s="35">
        <v>52512</v>
      </c>
      <c r="F8877" s="35"/>
      <c r="G8877" s="36"/>
      <c r="H8877" s="36"/>
      <c r="I8877" s="36"/>
    </row>
    <row r="8878" spans="5:9">
      <c r="E8878" s="35">
        <v>52513</v>
      </c>
      <c r="F8878" s="35"/>
      <c r="G8878" s="36"/>
      <c r="H8878" s="36"/>
      <c r="I8878" s="36"/>
    </row>
    <row r="8879" spans="5:9">
      <c r="E8879" s="35">
        <v>52514</v>
      </c>
      <c r="F8879" s="35"/>
      <c r="G8879" s="36"/>
      <c r="H8879" s="36"/>
      <c r="I8879" s="36"/>
    </row>
    <row r="8880" spans="5:9">
      <c r="E8880" s="35">
        <v>52515</v>
      </c>
      <c r="F8880" s="35"/>
      <c r="G8880" s="36"/>
      <c r="H8880" s="36"/>
      <c r="I8880" s="36"/>
    </row>
    <row r="8881" spans="5:9">
      <c r="E8881" s="35">
        <v>52516</v>
      </c>
      <c r="F8881" s="35"/>
      <c r="G8881" s="36"/>
      <c r="H8881" s="36"/>
      <c r="I8881" s="36"/>
    </row>
    <row r="8882" spans="5:9">
      <c r="E8882" s="35">
        <v>52517</v>
      </c>
      <c r="F8882" s="35"/>
      <c r="G8882" s="36"/>
      <c r="H8882" s="36"/>
      <c r="I8882" s="36"/>
    </row>
    <row r="8883" spans="5:9">
      <c r="E8883" s="35">
        <v>52518</v>
      </c>
      <c r="F8883" s="35"/>
      <c r="G8883" s="36"/>
      <c r="H8883" s="36"/>
      <c r="I8883" s="36"/>
    </row>
    <row r="8884" spans="5:9">
      <c r="E8884" s="35">
        <v>52519</v>
      </c>
      <c r="F8884" s="35"/>
      <c r="G8884" s="36"/>
      <c r="H8884" s="36"/>
      <c r="I8884" s="36"/>
    </row>
    <row r="8885" spans="5:9">
      <c r="E8885" s="35">
        <v>52520</v>
      </c>
      <c r="F8885" s="35"/>
      <c r="G8885" s="36"/>
      <c r="H8885" s="36"/>
      <c r="I8885" s="36"/>
    </row>
    <row r="8886" spans="5:9">
      <c r="E8886" s="35">
        <v>52521</v>
      </c>
      <c r="F8886" s="35"/>
      <c r="G8886" s="36"/>
      <c r="H8886" s="36"/>
      <c r="I8886" s="36"/>
    </row>
    <row r="8887" spans="5:9">
      <c r="E8887" s="35">
        <v>52522</v>
      </c>
      <c r="F8887" s="35"/>
      <c r="G8887" s="36"/>
      <c r="H8887" s="36"/>
      <c r="I8887" s="36"/>
    </row>
    <row r="8888" spans="5:9">
      <c r="E8888" s="35">
        <v>52523</v>
      </c>
      <c r="F8888" s="35"/>
      <c r="G8888" s="36"/>
      <c r="H8888" s="36"/>
      <c r="I8888" s="36"/>
    </row>
    <row r="8889" spans="5:9">
      <c r="E8889" s="35">
        <v>52524</v>
      </c>
      <c r="F8889" s="35"/>
      <c r="G8889" s="36"/>
      <c r="H8889" s="36"/>
      <c r="I8889" s="36"/>
    </row>
    <row r="8890" spans="5:9">
      <c r="E8890" s="35">
        <v>52525</v>
      </c>
      <c r="F8890" s="35"/>
      <c r="G8890" s="36"/>
      <c r="H8890" s="36"/>
      <c r="I8890" s="36"/>
    </row>
    <row r="8891" spans="5:9">
      <c r="E8891" s="35">
        <v>52526</v>
      </c>
      <c r="F8891" s="35"/>
      <c r="G8891" s="36"/>
      <c r="H8891" s="36"/>
      <c r="I8891" s="36"/>
    </row>
    <row r="8892" spans="5:9">
      <c r="E8892" s="35">
        <v>52527</v>
      </c>
      <c r="F8892" s="35"/>
      <c r="G8892" s="36"/>
      <c r="H8892" s="36"/>
      <c r="I8892" s="36"/>
    </row>
    <row r="8893" spans="5:9">
      <c r="E8893" s="35">
        <v>52528</v>
      </c>
      <c r="F8893" s="35"/>
      <c r="G8893" s="36"/>
      <c r="H8893" s="36"/>
      <c r="I8893" s="36"/>
    </row>
    <row r="8894" spans="5:9">
      <c r="E8894" s="35">
        <v>52529</v>
      </c>
      <c r="F8894" s="35"/>
      <c r="G8894" s="36"/>
      <c r="H8894" s="36"/>
      <c r="I8894" s="36"/>
    </row>
    <row r="8895" spans="5:9">
      <c r="E8895" s="35">
        <v>52530</v>
      </c>
      <c r="F8895" s="35"/>
      <c r="G8895" s="36"/>
      <c r="H8895" s="36"/>
      <c r="I8895" s="36"/>
    </row>
    <row r="8896" spans="5:9">
      <c r="E8896" s="35">
        <v>52531</v>
      </c>
      <c r="F8896" s="35"/>
      <c r="G8896" s="36"/>
      <c r="H8896" s="36"/>
      <c r="I8896" s="36"/>
    </row>
    <row r="8897" spans="5:9">
      <c r="E8897" s="35">
        <v>52532</v>
      </c>
      <c r="F8897" s="35"/>
      <c r="G8897" s="36"/>
      <c r="H8897" s="36"/>
      <c r="I8897" s="36"/>
    </row>
    <row r="8898" spans="5:9">
      <c r="E8898" s="35">
        <v>52533</v>
      </c>
      <c r="F8898" s="35"/>
      <c r="G8898" s="36"/>
      <c r="H8898" s="36"/>
      <c r="I8898" s="36"/>
    </row>
    <row r="8899" spans="5:9">
      <c r="E8899" s="35">
        <v>52534</v>
      </c>
      <c r="F8899" s="35"/>
      <c r="G8899" s="36"/>
      <c r="H8899" s="36"/>
      <c r="I8899" s="36"/>
    </row>
    <row r="8900" spans="5:9">
      <c r="E8900" s="35">
        <v>52535</v>
      </c>
      <c r="F8900" s="35"/>
      <c r="G8900" s="36"/>
      <c r="H8900" s="36"/>
      <c r="I8900" s="36"/>
    </row>
    <row r="8901" spans="5:9">
      <c r="E8901" s="35">
        <v>52536</v>
      </c>
      <c r="F8901" s="35"/>
      <c r="G8901" s="36"/>
      <c r="H8901" s="36"/>
      <c r="I8901" s="36"/>
    </row>
    <row r="8902" spans="5:9">
      <c r="E8902" s="35">
        <v>52537</v>
      </c>
      <c r="F8902" s="35"/>
      <c r="G8902" s="36"/>
      <c r="H8902" s="36"/>
      <c r="I8902" s="36"/>
    </row>
    <row r="8903" spans="5:9">
      <c r="E8903" s="35">
        <v>52538</v>
      </c>
      <c r="F8903" s="35"/>
      <c r="G8903" s="36"/>
      <c r="H8903" s="36"/>
      <c r="I8903" s="36"/>
    </row>
    <row r="8904" spans="5:9">
      <c r="E8904" s="35">
        <v>52539</v>
      </c>
      <c r="F8904" s="35"/>
      <c r="G8904" s="36"/>
      <c r="H8904" s="36"/>
      <c r="I8904" s="36"/>
    </row>
    <row r="8905" spans="5:9">
      <c r="E8905" s="35">
        <v>52540</v>
      </c>
      <c r="F8905" s="35"/>
      <c r="G8905" s="36"/>
      <c r="H8905" s="36"/>
      <c r="I8905" s="36"/>
    </row>
    <row r="8906" spans="5:9">
      <c r="E8906" s="35">
        <v>52541</v>
      </c>
      <c r="F8906" s="35"/>
      <c r="G8906" s="36"/>
      <c r="H8906" s="36"/>
      <c r="I8906" s="36"/>
    </row>
    <row r="8907" spans="5:9">
      <c r="E8907" s="35">
        <v>52542</v>
      </c>
      <c r="F8907" s="35"/>
      <c r="G8907" s="36"/>
      <c r="H8907" s="36"/>
      <c r="I8907" s="36"/>
    </row>
    <row r="8908" spans="5:9">
      <c r="E8908" s="35">
        <v>52543</v>
      </c>
      <c r="F8908" s="35"/>
      <c r="G8908" s="36"/>
      <c r="H8908" s="36"/>
      <c r="I8908" s="36"/>
    </row>
    <row r="8909" spans="5:9">
      <c r="E8909" s="35">
        <v>52544</v>
      </c>
      <c r="F8909" s="35"/>
      <c r="G8909" s="36"/>
      <c r="H8909" s="36"/>
      <c r="I8909" s="36"/>
    </row>
    <row r="8910" spans="5:9">
      <c r="E8910" s="35">
        <v>52545</v>
      </c>
      <c r="F8910" s="35"/>
      <c r="G8910" s="36"/>
      <c r="H8910" s="36"/>
      <c r="I8910" s="36"/>
    </row>
    <row r="8911" spans="5:9">
      <c r="E8911" s="35">
        <v>52546</v>
      </c>
      <c r="F8911" s="35"/>
      <c r="G8911" s="36"/>
      <c r="H8911" s="36"/>
      <c r="I8911" s="36"/>
    </row>
    <row r="8912" spans="5:9">
      <c r="E8912" s="35">
        <v>52547</v>
      </c>
      <c r="F8912" s="35"/>
      <c r="G8912" s="36"/>
      <c r="H8912" s="36"/>
      <c r="I8912" s="36"/>
    </row>
    <row r="8913" spans="5:9">
      <c r="E8913" s="35">
        <v>52548</v>
      </c>
      <c r="F8913" s="35"/>
      <c r="G8913" s="36"/>
      <c r="H8913" s="36"/>
      <c r="I8913" s="36"/>
    </row>
    <row r="8914" spans="5:9">
      <c r="E8914" s="35">
        <v>52549</v>
      </c>
      <c r="F8914" s="35"/>
      <c r="G8914" s="36"/>
      <c r="H8914" s="36"/>
      <c r="I8914" s="36"/>
    </row>
    <row r="8915" spans="5:9">
      <c r="E8915" s="35">
        <v>52550</v>
      </c>
      <c r="F8915" s="35"/>
      <c r="G8915" s="36"/>
      <c r="H8915" s="36"/>
      <c r="I8915" s="36"/>
    </row>
    <row r="8916" spans="5:9">
      <c r="E8916" s="35">
        <v>52551</v>
      </c>
      <c r="F8916" s="35"/>
      <c r="G8916" s="36"/>
      <c r="H8916" s="36"/>
      <c r="I8916" s="36"/>
    </row>
    <row r="8917" spans="5:9">
      <c r="E8917" s="35">
        <v>52552</v>
      </c>
      <c r="F8917" s="35"/>
      <c r="G8917" s="36"/>
      <c r="H8917" s="36"/>
      <c r="I8917" s="36"/>
    </row>
    <row r="8918" spans="5:9">
      <c r="E8918" s="35">
        <v>52553</v>
      </c>
      <c r="F8918" s="35"/>
      <c r="G8918" s="36"/>
      <c r="H8918" s="36"/>
      <c r="I8918" s="36"/>
    </row>
    <row r="8919" spans="5:9">
      <c r="E8919" s="35">
        <v>52554</v>
      </c>
      <c r="F8919" s="35"/>
      <c r="G8919" s="36"/>
      <c r="H8919" s="36"/>
      <c r="I8919" s="36"/>
    </row>
    <row r="8920" spans="5:9">
      <c r="E8920" s="35">
        <v>52555</v>
      </c>
      <c r="F8920" s="35"/>
      <c r="G8920" s="36"/>
      <c r="H8920" s="36"/>
      <c r="I8920" s="36"/>
    </row>
    <row r="8921" spans="5:9">
      <c r="E8921" s="35">
        <v>52556</v>
      </c>
      <c r="F8921" s="35"/>
      <c r="G8921" s="36"/>
      <c r="H8921" s="36"/>
      <c r="I8921" s="36"/>
    </row>
    <row r="8922" spans="5:9">
      <c r="E8922" s="35">
        <v>52557</v>
      </c>
      <c r="F8922" s="35"/>
      <c r="G8922" s="36"/>
      <c r="H8922" s="36"/>
      <c r="I8922" s="36"/>
    </row>
    <row r="8923" spans="5:9">
      <c r="E8923" s="35">
        <v>52558</v>
      </c>
      <c r="F8923" s="35"/>
      <c r="G8923" s="36"/>
      <c r="H8923" s="36"/>
      <c r="I8923" s="36"/>
    </row>
    <row r="8924" spans="5:9">
      <c r="E8924" s="35">
        <v>52559</v>
      </c>
      <c r="F8924" s="35"/>
      <c r="G8924" s="36"/>
      <c r="H8924" s="36"/>
      <c r="I8924" s="36"/>
    </row>
    <row r="8925" spans="5:9">
      <c r="E8925" s="35">
        <v>52560</v>
      </c>
      <c r="F8925" s="35"/>
      <c r="G8925" s="36"/>
      <c r="H8925" s="36"/>
      <c r="I8925" s="36"/>
    </row>
    <row r="8926" spans="5:9">
      <c r="E8926" s="35">
        <v>52561</v>
      </c>
      <c r="F8926" s="35"/>
      <c r="G8926" s="36"/>
      <c r="H8926" s="36"/>
      <c r="I8926" s="36"/>
    </row>
    <row r="8927" spans="5:9">
      <c r="E8927" s="35">
        <v>52562</v>
      </c>
      <c r="F8927" s="35"/>
      <c r="G8927" s="36"/>
      <c r="H8927" s="36"/>
      <c r="I8927" s="36"/>
    </row>
    <row r="8928" spans="5:9">
      <c r="E8928" s="35">
        <v>52563</v>
      </c>
      <c r="F8928" s="35"/>
      <c r="G8928" s="36"/>
      <c r="H8928" s="36"/>
      <c r="I8928" s="36"/>
    </row>
    <row r="8929" spans="5:9">
      <c r="E8929" s="35">
        <v>52564</v>
      </c>
      <c r="F8929" s="35"/>
      <c r="G8929" s="36"/>
      <c r="H8929" s="36"/>
      <c r="I8929" s="36"/>
    </row>
    <row r="8930" spans="5:9">
      <c r="E8930" s="35">
        <v>52565</v>
      </c>
      <c r="F8930" s="35"/>
      <c r="G8930" s="36"/>
      <c r="H8930" s="36"/>
      <c r="I8930" s="36"/>
    </row>
    <row r="8931" spans="5:9">
      <c r="E8931" s="35">
        <v>52566</v>
      </c>
      <c r="F8931" s="35"/>
      <c r="G8931" s="36"/>
      <c r="H8931" s="36"/>
      <c r="I8931" s="36"/>
    </row>
    <row r="8932" spans="5:9">
      <c r="E8932" s="35">
        <v>52567</v>
      </c>
      <c r="F8932" s="35"/>
      <c r="G8932" s="36"/>
      <c r="H8932" s="36"/>
      <c r="I8932" s="36"/>
    </row>
    <row r="8933" spans="5:9">
      <c r="E8933" s="35">
        <v>52568</v>
      </c>
      <c r="F8933" s="35"/>
      <c r="G8933" s="36"/>
      <c r="H8933" s="36"/>
      <c r="I8933" s="36"/>
    </row>
    <row r="8934" spans="5:9">
      <c r="E8934" s="35">
        <v>52569</v>
      </c>
      <c r="F8934" s="35"/>
      <c r="G8934" s="36"/>
      <c r="H8934" s="36"/>
      <c r="I8934" s="36"/>
    </row>
    <row r="8935" spans="5:9">
      <c r="E8935" s="35">
        <v>52570</v>
      </c>
      <c r="F8935" s="35"/>
      <c r="G8935" s="36"/>
      <c r="H8935" s="36"/>
      <c r="I8935" s="36"/>
    </row>
    <row r="8936" spans="5:9">
      <c r="E8936" s="35">
        <v>52571</v>
      </c>
      <c r="F8936" s="35"/>
      <c r="G8936" s="36"/>
      <c r="H8936" s="36"/>
      <c r="I8936" s="36"/>
    </row>
    <row r="8937" spans="5:9">
      <c r="E8937" s="35">
        <v>52572</v>
      </c>
      <c r="F8937" s="35"/>
      <c r="G8937" s="36"/>
      <c r="H8937" s="36"/>
      <c r="I8937" s="36"/>
    </row>
    <row r="8938" spans="5:9">
      <c r="E8938" s="35">
        <v>52573</v>
      </c>
      <c r="F8938" s="35"/>
      <c r="G8938" s="36"/>
      <c r="H8938" s="36"/>
      <c r="I8938" s="36"/>
    </row>
    <row r="8939" spans="5:9">
      <c r="E8939" s="35">
        <v>52574</v>
      </c>
      <c r="F8939" s="35"/>
      <c r="G8939" s="36"/>
      <c r="H8939" s="36"/>
      <c r="I8939" s="36"/>
    </row>
    <row r="8940" spans="5:9">
      <c r="E8940" s="35">
        <v>52575</v>
      </c>
      <c r="F8940" s="35"/>
      <c r="G8940" s="36"/>
      <c r="H8940" s="36"/>
      <c r="I8940" s="36"/>
    </row>
    <row r="8941" spans="5:9">
      <c r="E8941" s="35">
        <v>52576</v>
      </c>
      <c r="F8941" s="35"/>
      <c r="G8941" s="36"/>
      <c r="H8941" s="36"/>
      <c r="I8941" s="36"/>
    </row>
    <row r="8942" spans="5:9">
      <c r="E8942" s="35">
        <v>52577</v>
      </c>
      <c r="F8942" s="35"/>
      <c r="G8942" s="36"/>
      <c r="H8942" s="36"/>
      <c r="I8942" s="36"/>
    </row>
    <row r="8943" spans="5:9">
      <c r="E8943" s="35">
        <v>52578</v>
      </c>
      <c r="F8943" s="35"/>
      <c r="G8943" s="36"/>
      <c r="H8943" s="36"/>
      <c r="I8943" s="36"/>
    </row>
    <row r="8944" spans="5:9">
      <c r="E8944" s="35">
        <v>52579</v>
      </c>
      <c r="F8944" s="35"/>
      <c r="G8944" s="36"/>
      <c r="H8944" s="36"/>
      <c r="I8944" s="36"/>
    </row>
    <row r="8945" spans="5:9">
      <c r="E8945" s="35">
        <v>52580</v>
      </c>
      <c r="F8945" s="35"/>
      <c r="G8945" s="36"/>
      <c r="H8945" s="36"/>
      <c r="I8945" s="36"/>
    </row>
    <row r="8946" spans="5:9">
      <c r="E8946" s="35">
        <v>52581</v>
      </c>
      <c r="F8946" s="35"/>
      <c r="G8946" s="36"/>
      <c r="H8946" s="36"/>
      <c r="I8946" s="36"/>
    </row>
    <row r="8947" spans="5:9">
      <c r="E8947" s="35">
        <v>52582</v>
      </c>
      <c r="F8947" s="35"/>
      <c r="G8947" s="36"/>
      <c r="H8947" s="36"/>
      <c r="I8947" s="36"/>
    </row>
    <row r="8948" spans="5:9">
      <c r="E8948" s="35">
        <v>52583</v>
      </c>
      <c r="F8948" s="35"/>
      <c r="G8948" s="36"/>
      <c r="H8948" s="36"/>
      <c r="I8948" s="36"/>
    </row>
    <row r="8949" spans="5:9">
      <c r="E8949" s="35">
        <v>52584</v>
      </c>
      <c r="F8949" s="35"/>
      <c r="G8949" s="36"/>
      <c r="H8949" s="36"/>
      <c r="I8949" s="36"/>
    </row>
    <row r="8950" spans="5:9">
      <c r="E8950" s="35">
        <v>52585</v>
      </c>
      <c r="F8950" s="35"/>
      <c r="G8950" s="36"/>
      <c r="H8950" s="36"/>
      <c r="I8950" s="36"/>
    </row>
    <row r="8951" spans="5:9">
      <c r="E8951" s="35">
        <v>52586</v>
      </c>
      <c r="F8951" s="35"/>
      <c r="G8951" s="36"/>
      <c r="H8951" s="36"/>
      <c r="I8951" s="36"/>
    </row>
    <row r="8952" spans="5:9">
      <c r="E8952" s="35">
        <v>52587</v>
      </c>
      <c r="F8952" s="35"/>
      <c r="G8952" s="36"/>
      <c r="H8952" s="36"/>
      <c r="I8952" s="36"/>
    </row>
    <row r="8953" spans="5:9">
      <c r="E8953" s="35">
        <v>52588</v>
      </c>
      <c r="F8953" s="35"/>
      <c r="G8953" s="36"/>
      <c r="H8953" s="36"/>
      <c r="I8953" s="36"/>
    </row>
    <row r="8954" spans="5:9">
      <c r="E8954" s="35">
        <v>52589</v>
      </c>
      <c r="F8954" s="35"/>
      <c r="G8954" s="36"/>
      <c r="H8954" s="36"/>
      <c r="I8954" s="36"/>
    </row>
    <row r="8955" spans="5:9">
      <c r="E8955" s="35">
        <v>52590</v>
      </c>
      <c r="F8955" s="35"/>
      <c r="G8955" s="36"/>
      <c r="H8955" s="36"/>
      <c r="I8955" s="36"/>
    </row>
    <row r="8956" spans="5:9">
      <c r="E8956" s="35">
        <v>52591</v>
      </c>
      <c r="F8956" s="35"/>
      <c r="G8956" s="36"/>
      <c r="H8956" s="36"/>
      <c r="I8956" s="36"/>
    </row>
    <row r="8957" spans="5:9">
      <c r="E8957" s="35">
        <v>52592</v>
      </c>
      <c r="F8957" s="35"/>
      <c r="G8957" s="36"/>
      <c r="H8957" s="36"/>
      <c r="I8957" s="36"/>
    </row>
    <row r="8958" spans="5:9">
      <c r="E8958" s="35">
        <v>52593</v>
      </c>
      <c r="F8958" s="35"/>
      <c r="G8958" s="36"/>
      <c r="H8958" s="36"/>
      <c r="I8958" s="36"/>
    </row>
    <row r="8959" spans="5:9">
      <c r="E8959" s="35">
        <v>52594</v>
      </c>
      <c r="F8959" s="35"/>
      <c r="G8959" s="36"/>
      <c r="H8959" s="36"/>
      <c r="I8959" s="36"/>
    </row>
    <row r="8960" spans="5:9">
      <c r="E8960" s="35">
        <v>52595</v>
      </c>
      <c r="F8960" s="35"/>
      <c r="G8960" s="36"/>
      <c r="H8960" s="36"/>
      <c r="I8960" s="36"/>
    </row>
    <row r="8961" spans="5:9">
      <c r="E8961" s="35">
        <v>52596</v>
      </c>
      <c r="F8961" s="35"/>
      <c r="G8961" s="36"/>
      <c r="H8961" s="36"/>
      <c r="I8961" s="36"/>
    </row>
    <row r="8962" spans="5:9">
      <c r="E8962" s="35">
        <v>52597</v>
      </c>
      <c r="F8962" s="35"/>
      <c r="G8962" s="36"/>
      <c r="H8962" s="36"/>
      <c r="I8962" s="36"/>
    </row>
    <row r="8963" spans="5:9">
      <c r="E8963" s="35">
        <v>52598</v>
      </c>
      <c r="F8963" s="35"/>
      <c r="G8963" s="36"/>
      <c r="H8963" s="36"/>
      <c r="I8963" s="36"/>
    </row>
    <row r="8964" spans="5:9">
      <c r="E8964" s="35">
        <v>52599</v>
      </c>
      <c r="F8964" s="35"/>
      <c r="G8964" s="36"/>
      <c r="H8964" s="36"/>
      <c r="I8964" s="36"/>
    </row>
    <row r="8965" spans="5:9">
      <c r="E8965" s="35">
        <v>52600</v>
      </c>
      <c r="F8965" s="35"/>
      <c r="G8965" s="36"/>
      <c r="H8965" s="36"/>
      <c r="I8965" s="36"/>
    </row>
    <row r="8966" spans="5:9">
      <c r="E8966" s="35">
        <v>52601</v>
      </c>
      <c r="F8966" s="35"/>
      <c r="G8966" s="36"/>
      <c r="H8966" s="36"/>
      <c r="I8966" s="36"/>
    </row>
    <row r="8967" spans="5:9">
      <c r="E8967" s="35">
        <v>52602</v>
      </c>
      <c r="F8967" s="35"/>
      <c r="G8967" s="36"/>
      <c r="H8967" s="36"/>
      <c r="I8967" s="36"/>
    </row>
    <row r="8968" spans="5:9">
      <c r="E8968" s="35">
        <v>52603</v>
      </c>
      <c r="F8968" s="35"/>
      <c r="G8968" s="36"/>
      <c r="H8968" s="36"/>
      <c r="I8968" s="36"/>
    </row>
    <row r="8969" spans="5:9">
      <c r="E8969" s="35">
        <v>52604</v>
      </c>
      <c r="F8969" s="35"/>
      <c r="G8969" s="36"/>
      <c r="H8969" s="36"/>
      <c r="I8969" s="36"/>
    </row>
    <row r="8970" spans="5:9">
      <c r="E8970" s="35">
        <v>52605</v>
      </c>
      <c r="F8970" s="35"/>
      <c r="G8970" s="36"/>
      <c r="H8970" s="36"/>
      <c r="I8970" s="36"/>
    </row>
    <row r="8971" spans="5:9">
      <c r="E8971" s="35">
        <v>52606</v>
      </c>
      <c r="F8971" s="35"/>
      <c r="G8971" s="36"/>
      <c r="H8971" s="36"/>
      <c r="I8971" s="36"/>
    </row>
    <row r="8972" spans="5:9">
      <c r="E8972" s="35">
        <v>52607</v>
      </c>
      <c r="F8972" s="35"/>
      <c r="G8972" s="36"/>
      <c r="H8972" s="36"/>
      <c r="I8972" s="36"/>
    </row>
    <row r="8973" spans="5:9">
      <c r="E8973" s="35">
        <v>52608</v>
      </c>
      <c r="F8973" s="35"/>
      <c r="G8973" s="36"/>
      <c r="H8973" s="36"/>
      <c r="I8973" s="36"/>
    </row>
    <row r="8974" spans="5:9">
      <c r="E8974" s="35">
        <v>52609</v>
      </c>
      <c r="F8974" s="35"/>
      <c r="G8974" s="36"/>
      <c r="H8974" s="36"/>
      <c r="I8974" s="36"/>
    </row>
    <row r="8975" spans="5:9">
      <c r="E8975" s="35">
        <v>52610</v>
      </c>
      <c r="F8975" s="35"/>
      <c r="G8975" s="36"/>
      <c r="H8975" s="36"/>
      <c r="I8975" s="36"/>
    </row>
    <row r="8976" spans="5:9">
      <c r="E8976" s="35">
        <v>52611</v>
      </c>
      <c r="F8976" s="35"/>
      <c r="G8976" s="36"/>
      <c r="H8976" s="36"/>
      <c r="I8976" s="36"/>
    </row>
    <row r="8977" spans="5:9">
      <c r="E8977" s="35">
        <v>52612</v>
      </c>
      <c r="F8977" s="35"/>
      <c r="G8977" s="36"/>
      <c r="H8977" s="36"/>
      <c r="I8977" s="36"/>
    </row>
    <row r="8978" spans="5:9">
      <c r="E8978" s="35">
        <v>52613</v>
      </c>
      <c r="F8978" s="35"/>
      <c r="G8978" s="36"/>
      <c r="H8978" s="36"/>
      <c r="I8978" s="36"/>
    </row>
    <row r="8979" spans="5:9">
      <c r="E8979" s="35">
        <v>52614</v>
      </c>
      <c r="F8979" s="35"/>
      <c r="G8979" s="36"/>
      <c r="H8979" s="36"/>
      <c r="I8979" s="36"/>
    </row>
    <row r="8980" spans="5:9">
      <c r="E8980" s="35">
        <v>52615</v>
      </c>
      <c r="F8980" s="35"/>
      <c r="G8980" s="36"/>
      <c r="H8980" s="36"/>
      <c r="I8980" s="36"/>
    </row>
    <row r="8981" spans="5:9">
      <c r="E8981" s="35">
        <v>52616</v>
      </c>
      <c r="F8981" s="35"/>
      <c r="G8981" s="36"/>
      <c r="H8981" s="36"/>
      <c r="I8981" s="36"/>
    </row>
    <row r="8982" spans="5:9">
      <c r="E8982" s="35">
        <v>52617</v>
      </c>
      <c r="F8982" s="35"/>
      <c r="G8982" s="36"/>
      <c r="H8982" s="36"/>
      <c r="I8982" s="36"/>
    </row>
    <row r="8983" spans="5:9">
      <c r="E8983" s="35">
        <v>52618</v>
      </c>
      <c r="F8983" s="35"/>
      <c r="G8983" s="36"/>
      <c r="H8983" s="36"/>
      <c r="I8983" s="36"/>
    </row>
    <row r="8984" spans="5:9">
      <c r="E8984" s="35">
        <v>52619</v>
      </c>
      <c r="F8984" s="35"/>
      <c r="G8984" s="36"/>
      <c r="H8984" s="36"/>
      <c r="I8984" s="36"/>
    </row>
    <row r="8985" spans="5:9">
      <c r="E8985" s="35">
        <v>52620</v>
      </c>
      <c r="F8985" s="35"/>
      <c r="G8985" s="36"/>
      <c r="H8985" s="36"/>
      <c r="I8985" s="36"/>
    </row>
    <row r="8986" spans="5:9">
      <c r="E8986" s="35">
        <v>52621</v>
      </c>
      <c r="F8986" s="35"/>
      <c r="G8986" s="36"/>
      <c r="H8986" s="36"/>
      <c r="I8986" s="36"/>
    </row>
    <row r="8987" spans="5:9">
      <c r="E8987" s="35">
        <v>52622</v>
      </c>
      <c r="F8987" s="35"/>
      <c r="G8987" s="36"/>
      <c r="H8987" s="36"/>
      <c r="I8987" s="36"/>
    </row>
    <row r="8988" spans="5:9">
      <c r="E8988" s="35">
        <v>52623</v>
      </c>
      <c r="F8988" s="35"/>
      <c r="G8988" s="36"/>
      <c r="H8988" s="36"/>
      <c r="I8988" s="36"/>
    </row>
    <row r="8989" spans="5:9">
      <c r="E8989" s="35">
        <v>52624</v>
      </c>
      <c r="F8989" s="35"/>
      <c r="G8989" s="36"/>
      <c r="H8989" s="36"/>
      <c r="I8989" s="36"/>
    </row>
    <row r="8990" spans="5:9">
      <c r="E8990" s="35">
        <v>52625</v>
      </c>
      <c r="F8990" s="35"/>
      <c r="G8990" s="36"/>
      <c r="H8990" s="36"/>
      <c r="I8990" s="36"/>
    </row>
    <row r="8991" spans="5:9">
      <c r="E8991" s="35">
        <v>52626</v>
      </c>
      <c r="F8991" s="35"/>
      <c r="G8991" s="36"/>
      <c r="H8991" s="36"/>
      <c r="I8991" s="36"/>
    </row>
    <row r="8992" spans="5:9">
      <c r="E8992" s="35">
        <v>52627</v>
      </c>
      <c r="F8992" s="35"/>
      <c r="G8992" s="36"/>
      <c r="H8992" s="36"/>
      <c r="I8992" s="36"/>
    </row>
    <row r="8993" spans="5:9">
      <c r="E8993" s="35">
        <v>52628</v>
      </c>
      <c r="F8993" s="35"/>
      <c r="G8993" s="36"/>
      <c r="H8993" s="36"/>
      <c r="I8993" s="36"/>
    </row>
    <row r="8994" spans="5:9">
      <c r="E8994" s="35">
        <v>52629</v>
      </c>
      <c r="F8994" s="35"/>
      <c r="G8994" s="36"/>
      <c r="H8994" s="36"/>
      <c r="I8994" s="36"/>
    </row>
    <row r="8995" spans="5:9">
      <c r="E8995" s="35">
        <v>52630</v>
      </c>
      <c r="F8995" s="35"/>
      <c r="G8995" s="36"/>
      <c r="H8995" s="36"/>
      <c r="I8995" s="36"/>
    </row>
    <row r="8996" spans="5:9">
      <c r="E8996" s="35">
        <v>52631</v>
      </c>
      <c r="F8996" s="35"/>
      <c r="G8996" s="36"/>
      <c r="H8996" s="36"/>
      <c r="I8996" s="36"/>
    </row>
    <row r="8997" spans="5:9">
      <c r="E8997" s="35">
        <v>52632</v>
      </c>
      <c r="F8997" s="35"/>
      <c r="G8997" s="36"/>
      <c r="H8997" s="36"/>
      <c r="I8997" s="36"/>
    </row>
    <row r="8998" spans="5:9">
      <c r="E8998" s="35">
        <v>52633</v>
      </c>
      <c r="F8998" s="35"/>
      <c r="G8998" s="36"/>
      <c r="H8998" s="36"/>
      <c r="I8998" s="36"/>
    </row>
    <row r="8999" spans="5:9">
      <c r="E8999" s="35">
        <v>52634</v>
      </c>
      <c r="F8999" s="35"/>
      <c r="G8999" s="36"/>
      <c r="H8999" s="36"/>
      <c r="I8999" s="36"/>
    </row>
    <row r="9000" spans="5:9">
      <c r="E9000" s="35">
        <v>52635</v>
      </c>
      <c r="F9000" s="35"/>
      <c r="G9000" s="36"/>
      <c r="H9000" s="36"/>
      <c r="I9000" s="36"/>
    </row>
    <row r="9001" spans="5:9">
      <c r="E9001" s="35">
        <v>52636</v>
      </c>
      <c r="F9001" s="35"/>
      <c r="G9001" s="36"/>
      <c r="H9001" s="36"/>
      <c r="I9001" s="36"/>
    </row>
    <row r="9002" spans="5:9">
      <c r="E9002" s="35">
        <v>52637</v>
      </c>
      <c r="F9002" s="35"/>
      <c r="G9002" s="36"/>
      <c r="H9002" s="36"/>
      <c r="I9002" s="36"/>
    </row>
    <row r="9003" spans="5:9">
      <c r="E9003" s="35">
        <v>52638</v>
      </c>
      <c r="F9003" s="35"/>
      <c r="G9003" s="36"/>
      <c r="H9003" s="36"/>
      <c r="I9003" s="36"/>
    </row>
    <row r="9004" spans="5:9">
      <c r="E9004" s="35">
        <v>52639</v>
      </c>
      <c r="F9004" s="35"/>
      <c r="G9004" s="36"/>
      <c r="H9004" s="36"/>
      <c r="I9004" s="36"/>
    </row>
    <row r="9005" spans="5:9">
      <c r="E9005" s="35">
        <v>52640</v>
      </c>
      <c r="F9005" s="35"/>
      <c r="G9005" s="36"/>
      <c r="H9005" s="36"/>
      <c r="I9005" s="36"/>
    </row>
    <row r="9006" spans="5:9">
      <c r="E9006" s="35">
        <v>52641</v>
      </c>
      <c r="F9006" s="35"/>
      <c r="G9006" s="36"/>
      <c r="H9006" s="36"/>
      <c r="I9006" s="36"/>
    </row>
    <row r="9007" spans="5:9">
      <c r="E9007" s="35">
        <v>52642</v>
      </c>
      <c r="F9007" s="35"/>
      <c r="G9007" s="36"/>
      <c r="H9007" s="36"/>
      <c r="I9007" s="36"/>
    </row>
    <row r="9008" spans="5:9">
      <c r="E9008" s="35">
        <v>52643</v>
      </c>
      <c r="F9008" s="35"/>
      <c r="G9008" s="36"/>
      <c r="H9008" s="36"/>
      <c r="I9008" s="36"/>
    </row>
    <row r="9009" spans="5:9">
      <c r="E9009" s="35">
        <v>52644</v>
      </c>
      <c r="F9009" s="35"/>
      <c r="G9009" s="36"/>
      <c r="H9009" s="36"/>
      <c r="I9009" s="36"/>
    </row>
    <row r="9010" spans="5:9">
      <c r="E9010" s="35">
        <v>52645</v>
      </c>
      <c r="F9010" s="35"/>
      <c r="G9010" s="36"/>
      <c r="H9010" s="36"/>
      <c r="I9010" s="36"/>
    </row>
    <row r="9011" spans="5:9">
      <c r="E9011" s="35">
        <v>52646</v>
      </c>
      <c r="F9011" s="35"/>
      <c r="G9011" s="36"/>
      <c r="H9011" s="36"/>
      <c r="I9011" s="36"/>
    </row>
    <row r="9012" spans="5:9">
      <c r="E9012" s="35">
        <v>52647</v>
      </c>
      <c r="F9012" s="35"/>
      <c r="G9012" s="36"/>
      <c r="H9012" s="36"/>
      <c r="I9012" s="36"/>
    </row>
    <row r="9013" spans="5:9">
      <c r="E9013" s="35">
        <v>52648</v>
      </c>
      <c r="F9013" s="35"/>
      <c r="G9013" s="36"/>
      <c r="H9013" s="36"/>
      <c r="I9013" s="36"/>
    </row>
    <row r="9014" spans="5:9">
      <c r="E9014" s="35">
        <v>52649</v>
      </c>
      <c r="F9014" s="35"/>
      <c r="G9014" s="36"/>
      <c r="H9014" s="36"/>
      <c r="I9014" s="36"/>
    </row>
    <row r="9015" spans="5:9">
      <c r="E9015" s="35">
        <v>52650</v>
      </c>
      <c r="F9015" s="35"/>
      <c r="G9015" s="36"/>
      <c r="H9015" s="36"/>
      <c r="I9015" s="36"/>
    </row>
    <row r="9016" spans="5:9">
      <c r="E9016" s="35">
        <v>52651</v>
      </c>
      <c r="F9016" s="35"/>
      <c r="G9016" s="36"/>
      <c r="H9016" s="36"/>
      <c r="I9016" s="36"/>
    </row>
    <row r="9017" spans="5:9">
      <c r="E9017" s="35">
        <v>52652</v>
      </c>
      <c r="F9017" s="35"/>
      <c r="G9017" s="36"/>
      <c r="H9017" s="36"/>
      <c r="I9017" s="36"/>
    </row>
    <row r="9018" spans="5:9">
      <c r="E9018" s="35">
        <v>52653</v>
      </c>
      <c r="F9018" s="35"/>
      <c r="G9018" s="36"/>
      <c r="H9018" s="36"/>
      <c r="I9018" s="36"/>
    </row>
    <row r="9019" spans="5:9">
      <c r="E9019" s="35">
        <v>52654</v>
      </c>
      <c r="F9019" s="35"/>
      <c r="G9019" s="36"/>
      <c r="H9019" s="36"/>
      <c r="I9019" s="36"/>
    </row>
    <row r="9020" spans="5:9">
      <c r="E9020" s="35">
        <v>52655</v>
      </c>
      <c r="F9020" s="35"/>
      <c r="G9020" s="36"/>
      <c r="H9020" s="36"/>
      <c r="I9020" s="36"/>
    </row>
    <row r="9021" spans="5:9">
      <c r="E9021" s="35">
        <v>52656</v>
      </c>
      <c r="F9021" s="35"/>
      <c r="G9021" s="36"/>
      <c r="H9021" s="36"/>
      <c r="I9021" s="36"/>
    </row>
    <row r="9022" spans="5:9">
      <c r="E9022" s="35">
        <v>52657</v>
      </c>
      <c r="F9022" s="35"/>
      <c r="G9022" s="36"/>
      <c r="H9022" s="36"/>
      <c r="I9022" s="36"/>
    </row>
    <row r="9023" spans="5:9">
      <c r="E9023" s="35">
        <v>52658</v>
      </c>
      <c r="F9023" s="35"/>
      <c r="G9023" s="36"/>
      <c r="H9023" s="36"/>
      <c r="I9023" s="36"/>
    </row>
    <row r="9024" spans="5:9">
      <c r="E9024" s="35">
        <v>52659</v>
      </c>
      <c r="F9024" s="35"/>
      <c r="G9024" s="36"/>
      <c r="H9024" s="36"/>
      <c r="I9024" s="36"/>
    </row>
    <row r="9025" spans="5:9">
      <c r="E9025" s="35">
        <v>52660</v>
      </c>
      <c r="F9025" s="35"/>
      <c r="G9025" s="36"/>
      <c r="H9025" s="36"/>
      <c r="I9025" s="36"/>
    </row>
    <row r="9026" spans="5:9">
      <c r="E9026" s="35">
        <v>52661</v>
      </c>
      <c r="F9026" s="35"/>
      <c r="G9026" s="36"/>
      <c r="H9026" s="36"/>
      <c r="I9026" s="36"/>
    </row>
    <row r="9027" spans="5:9">
      <c r="E9027" s="35">
        <v>52662</v>
      </c>
      <c r="F9027" s="35"/>
      <c r="G9027" s="36"/>
      <c r="H9027" s="36"/>
      <c r="I9027" s="36"/>
    </row>
    <row r="9028" spans="5:9">
      <c r="E9028" s="35">
        <v>52663</v>
      </c>
      <c r="F9028" s="35"/>
      <c r="G9028" s="36"/>
      <c r="H9028" s="36"/>
      <c r="I9028" s="36"/>
    </row>
    <row r="9029" spans="5:9">
      <c r="E9029" s="35">
        <v>52664</v>
      </c>
      <c r="F9029" s="35"/>
      <c r="G9029" s="36"/>
      <c r="H9029" s="36"/>
      <c r="I9029" s="36"/>
    </row>
    <row r="9030" spans="5:9">
      <c r="E9030" s="35">
        <v>52665</v>
      </c>
      <c r="F9030" s="35"/>
      <c r="G9030" s="36"/>
      <c r="H9030" s="36"/>
      <c r="I9030" s="36"/>
    </row>
    <row r="9031" spans="5:9">
      <c r="E9031" s="35">
        <v>52666</v>
      </c>
      <c r="F9031" s="35"/>
      <c r="G9031" s="36"/>
      <c r="H9031" s="36"/>
      <c r="I9031" s="36"/>
    </row>
    <row r="9032" spans="5:9">
      <c r="E9032" s="35">
        <v>52667</v>
      </c>
      <c r="F9032" s="35"/>
      <c r="G9032" s="36"/>
      <c r="H9032" s="36"/>
      <c r="I9032" s="36"/>
    </row>
    <row r="9033" spans="5:9">
      <c r="E9033" s="35">
        <v>52668</v>
      </c>
      <c r="F9033" s="35"/>
      <c r="G9033" s="36"/>
      <c r="H9033" s="36"/>
      <c r="I9033" s="36"/>
    </row>
    <row r="9034" spans="5:9">
      <c r="E9034" s="35">
        <v>52669</v>
      </c>
      <c r="F9034" s="35"/>
      <c r="G9034" s="36"/>
      <c r="H9034" s="36"/>
      <c r="I9034" s="36"/>
    </row>
    <row r="9035" spans="5:9">
      <c r="E9035" s="35">
        <v>52670</v>
      </c>
      <c r="F9035" s="35"/>
      <c r="G9035" s="36"/>
      <c r="H9035" s="36"/>
      <c r="I9035" s="36"/>
    </row>
    <row r="9036" spans="5:9">
      <c r="E9036" s="35">
        <v>52671</v>
      </c>
      <c r="F9036" s="35"/>
      <c r="G9036" s="36"/>
      <c r="H9036" s="36"/>
      <c r="I9036" s="36"/>
    </row>
    <row r="9037" spans="5:9">
      <c r="E9037" s="35">
        <v>52672</v>
      </c>
      <c r="F9037" s="35"/>
      <c r="G9037" s="36"/>
      <c r="H9037" s="36"/>
      <c r="I9037" s="36"/>
    </row>
    <row r="9038" spans="5:9">
      <c r="E9038" s="35">
        <v>52673</v>
      </c>
      <c r="F9038" s="35"/>
      <c r="G9038" s="36"/>
      <c r="H9038" s="36"/>
      <c r="I9038" s="36"/>
    </row>
    <row r="9039" spans="5:9">
      <c r="E9039" s="35">
        <v>52674</v>
      </c>
      <c r="F9039" s="35"/>
      <c r="G9039" s="36"/>
      <c r="H9039" s="36"/>
      <c r="I9039" s="36"/>
    </row>
    <row r="9040" spans="5:9">
      <c r="E9040" s="35">
        <v>52675</v>
      </c>
      <c r="F9040" s="35"/>
      <c r="G9040" s="36"/>
      <c r="H9040" s="36"/>
      <c r="I9040" s="36"/>
    </row>
    <row r="9041" spans="5:9">
      <c r="E9041" s="35">
        <v>52676</v>
      </c>
      <c r="F9041" s="35"/>
      <c r="G9041" s="36"/>
      <c r="H9041" s="36"/>
      <c r="I9041" s="36"/>
    </row>
    <row r="9042" spans="5:9">
      <c r="E9042" s="35">
        <v>52677</v>
      </c>
      <c r="F9042" s="35"/>
      <c r="G9042" s="36"/>
      <c r="H9042" s="36"/>
      <c r="I9042" s="36"/>
    </row>
    <row r="9043" spans="5:9">
      <c r="E9043" s="35">
        <v>52678</v>
      </c>
      <c r="F9043" s="35"/>
      <c r="G9043" s="36"/>
      <c r="H9043" s="36"/>
      <c r="I9043" s="36"/>
    </row>
    <row r="9044" spans="5:9">
      <c r="E9044" s="35">
        <v>52679</v>
      </c>
      <c r="F9044" s="35"/>
      <c r="G9044" s="36"/>
      <c r="H9044" s="36"/>
      <c r="I9044" s="36"/>
    </row>
    <row r="9045" spans="5:9">
      <c r="E9045" s="35">
        <v>52680</v>
      </c>
      <c r="F9045" s="35"/>
      <c r="G9045" s="36"/>
      <c r="H9045" s="36"/>
      <c r="I9045" s="36"/>
    </row>
    <row r="9046" spans="5:9">
      <c r="E9046" s="35">
        <v>52681</v>
      </c>
      <c r="F9046" s="35"/>
      <c r="G9046" s="36"/>
      <c r="H9046" s="36"/>
      <c r="I9046" s="36"/>
    </row>
    <row r="9047" spans="5:9">
      <c r="E9047" s="35">
        <v>52682</v>
      </c>
      <c r="F9047" s="35"/>
      <c r="G9047" s="36"/>
      <c r="H9047" s="36"/>
      <c r="I9047" s="36"/>
    </row>
    <row r="9048" spans="5:9">
      <c r="E9048" s="35">
        <v>52683</v>
      </c>
      <c r="F9048" s="35"/>
      <c r="G9048" s="36"/>
      <c r="H9048" s="36"/>
      <c r="I9048" s="36"/>
    </row>
    <row r="9049" spans="5:9">
      <c r="E9049" s="35">
        <v>52684</v>
      </c>
      <c r="F9049" s="35"/>
      <c r="G9049" s="36"/>
      <c r="H9049" s="36"/>
      <c r="I9049" s="36"/>
    </row>
    <row r="9050" spans="5:9">
      <c r="E9050" s="35">
        <v>52685</v>
      </c>
      <c r="F9050" s="35"/>
      <c r="G9050" s="36"/>
      <c r="H9050" s="36"/>
      <c r="I9050" s="36"/>
    </row>
    <row r="9051" spans="5:9">
      <c r="E9051" s="35">
        <v>52686</v>
      </c>
      <c r="F9051" s="35"/>
      <c r="G9051" s="36"/>
      <c r="H9051" s="36"/>
      <c r="I9051" s="36"/>
    </row>
    <row r="9052" spans="5:9">
      <c r="E9052" s="35">
        <v>52687</v>
      </c>
      <c r="F9052" s="35"/>
      <c r="G9052" s="36"/>
      <c r="H9052" s="36"/>
      <c r="I9052" s="36"/>
    </row>
    <row r="9053" spans="5:9">
      <c r="E9053" s="35">
        <v>52688</v>
      </c>
      <c r="F9053" s="35"/>
      <c r="G9053" s="36"/>
      <c r="H9053" s="36"/>
      <c r="I9053" s="36"/>
    </row>
    <row r="9054" spans="5:9">
      <c r="E9054" s="35">
        <v>52689</v>
      </c>
      <c r="F9054" s="35"/>
      <c r="G9054" s="36"/>
      <c r="H9054" s="36"/>
      <c r="I9054" s="36"/>
    </row>
    <row r="9055" spans="5:9">
      <c r="E9055" s="35">
        <v>52690</v>
      </c>
      <c r="F9055" s="35"/>
      <c r="G9055" s="36"/>
      <c r="H9055" s="36"/>
      <c r="I9055" s="36"/>
    </row>
    <row r="9056" spans="5:9">
      <c r="E9056" s="35">
        <v>52691</v>
      </c>
      <c r="F9056" s="35"/>
      <c r="G9056" s="36"/>
      <c r="H9056" s="36"/>
      <c r="I9056" s="36"/>
    </row>
    <row r="9057" spans="5:9">
      <c r="E9057" s="35">
        <v>52692</v>
      </c>
      <c r="F9057" s="35"/>
      <c r="G9057" s="36"/>
      <c r="H9057" s="36"/>
      <c r="I9057" s="36"/>
    </row>
    <row r="9058" spans="5:9">
      <c r="E9058" s="35">
        <v>52693</v>
      </c>
      <c r="F9058" s="35"/>
      <c r="G9058" s="36"/>
      <c r="H9058" s="36"/>
      <c r="I9058" s="36"/>
    </row>
    <row r="9059" spans="5:9">
      <c r="E9059" s="35">
        <v>52694</v>
      </c>
      <c r="F9059" s="35"/>
      <c r="G9059" s="36"/>
      <c r="H9059" s="36"/>
      <c r="I9059" s="36"/>
    </row>
    <row r="9060" spans="5:9">
      <c r="E9060" s="35">
        <v>52695</v>
      </c>
      <c r="F9060" s="35"/>
      <c r="G9060" s="36"/>
      <c r="H9060" s="36"/>
      <c r="I9060" s="36"/>
    </row>
    <row r="9061" spans="5:9">
      <c r="E9061" s="35">
        <v>52696</v>
      </c>
      <c r="F9061" s="35"/>
      <c r="G9061" s="36"/>
      <c r="H9061" s="36"/>
      <c r="I9061" s="36"/>
    </row>
    <row r="9062" spans="5:9">
      <c r="E9062" s="35">
        <v>52697</v>
      </c>
      <c r="F9062" s="35"/>
      <c r="G9062" s="36"/>
      <c r="H9062" s="36"/>
      <c r="I9062" s="36"/>
    </row>
    <row r="9063" spans="5:9">
      <c r="E9063" s="35">
        <v>52698</v>
      </c>
      <c r="F9063" s="35"/>
      <c r="G9063" s="36"/>
      <c r="H9063" s="36"/>
      <c r="I9063" s="36"/>
    </row>
    <row r="9064" spans="5:9">
      <c r="E9064" s="35">
        <v>52699</v>
      </c>
      <c r="F9064" s="35"/>
      <c r="G9064" s="36"/>
      <c r="H9064" s="36"/>
      <c r="I9064" s="36"/>
    </row>
    <row r="9065" spans="5:9">
      <c r="E9065" s="35">
        <v>52700</v>
      </c>
      <c r="F9065" s="35"/>
      <c r="G9065" s="36"/>
      <c r="H9065" s="36"/>
      <c r="I9065" s="36"/>
    </row>
    <row r="9066" spans="5:9">
      <c r="E9066" s="35">
        <v>52701</v>
      </c>
      <c r="F9066" s="35"/>
      <c r="G9066" s="36"/>
      <c r="H9066" s="36"/>
      <c r="I9066" s="36"/>
    </row>
    <row r="9067" spans="5:9">
      <c r="E9067" s="35">
        <v>52702</v>
      </c>
      <c r="F9067" s="35"/>
      <c r="G9067" s="36"/>
      <c r="H9067" s="36"/>
      <c r="I9067" s="36"/>
    </row>
    <row r="9068" spans="5:9">
      <c r="E9068" s="35">
        <v>52703</v>
      </c>
      <c r="F9068" s="35"/>
      <c r="G9068" s="36"/>
      <c r="H9068" s="36"/>
      <c r="I9068" s="36"/>
    </row>
    <row r="9069" spans="5:9">
      <c r="E9069" s="35">
        <v>52704</v>
      </c>
      <c r="F9069" s="35"/>
      <c r="G9069" s="36"/>
      <c r="H9069" s="36"/>
      <c r="I9069" s="36"/>
    </row>
    <row r="9070" spans="5:9">
      <c r="E9070" s="35">
        <v>52705</v>
      </c>
      <c r="F9070" s="35"/>
      <c r="G9070" s="36"/>
      <c r="H9070" s="36"/>
      <c r="I9070" s="36"/>
    </row>
    <row r="9071" spans="5:9">
      <c r="E9071" s="35">
        <v>52706</v>
      </c>
      <c r="F9071" s="35"/>
      <c r="G9071" s="36"/>
      <c r="H9071" s="36"/>
      <c r="I9071" s="36"/>
    </row>
    <row r="9072" spans="5:9">
      <c r="E9072" s="35">
        <v>52707</v>
      </c>
      <c r="F9072" s="35"/>
      <c r="G9072" s="36"/>
      <c r="H9072" s="36"/>
      <c r="I9072" s="36"/>
    </row>
    <row r="9073" spans="5:9">
      <c r="E9073" s="35">
        <v>52708</v>
      </c>
      <c r="F9073" s="35"/>
      <c r="G9073" s="36"/>
      <c r="H9073" s="36"/>
      <c r="I9073" s="36"/>
    </row>
    <row r="9074" spans="5:9">
      <c r="E9074" s="35">
        <v>52709</v>
      </c>
      <c r="F9074" s="35"/>
      <c r="G9074" s="36"/>
      <c r="H9074" s="36"/>
      <c r="I9074" s="36"/>
    </row>
    <row r="9075" spans="5:9">
      <c r="E9075" s="35">
        <v>52710</v>
      </c>
      <c r="F9075" s="35"/>
      <c r="G9075" s="36"/>
      <c r="H9075" s="36"/>
      <c r="I9075" s="36"/>
    </row>
    <row r="9076" spans="5:9">
      <c r="E9076" s="35">
        <v>52711</v>
      </c>
      <c r="F9076" s="35"/>
      <c r="G9076" s="36"/>
      <c r="H9076" s="36"/>
      <c r="I9076" s="36"/>
    </row>
    <row r="9077" spans="5:9">
      <c r="E9077" s="35">
        <v>52712</v>
      </c>
      <c r="F9077" s="35"/>
      <c r="G9077" s="36"/>
      <c r="H9077" s="36"/>
      <c r="I9077" s="36"/>
    </row>
    <row r="9078" spans="5:9">
      <c r="E9078" s="35">
        <v>52713</v>
      </c>
      <c r="F9078" s="35"/>
      <c r="G9078" s="36"/>
      <c r="H9078" s="36"/>
      <c r="I9078" s="36"/>
    </row>
    <row r="9079" spans="5:9">
      <c r="E9079" s="35">
        <v>52714</v>
      </c>
      <c r="F9079" s="35"/>
      <c r="G9079" s="36"/>
      <c r="H9079" s="36"/>
      <c r="I9079" s="36"/>
    </row>
    <row r="9080" spans="5:9">
      <c r="E9080" s="35">
        <v>52715</v>
      </c>
      <c r="F9080" s="35"/>
      <c r="G9080" s="36"/>
      <c r="H9080" s="36"/>
      <c r="I9080" s="36"/>
    </row>
    <row r="9081" spans="5:9">
      <c r="E9081" s="35">
        <v>52716</v>
      </c>
      <c r="F9081" s="35"/>
      <c r="G9081" s="36"/>
      <c r="H9081" s="36"/>
      <c r="I9081" s="36"/>
    </row>
    <row r="9082" spans="5:9">
      <c r="E9082" s="35">
        <v>52717</v>
      </c>
      <c r="F9082" s="35"/>
      <c r="G9082" s="36"/>
      <c r="H9082" s="36"/>
      <c r="I9082" s="36"/>
    </row>
    <row r="9083" spans="5:9">
      <c r="E9083" s="35">
        <v>52718</v>
      </c>
      <c r="F9083" s="35"/>
      <c r="G9083" s="36"/>
      <c r="H9083" s="36"/>
      <c r="I9083" s="36"/>
    </row>
    <row r="9084" spans="5:9">
      <c r="E9084" s="35">
        <v>52719</v>
      </c>
      <c r="F9084" s="35"/>
      <c r="G9084" s="36"/>
      <c r="H9084" s="36"/>
      <c r="I9084" s="36"/>
    </row>
    <row r="9085" spans="5:9">
      <c r="E9085" s="35">
        <v>52720</v>
      </c>
      <c r="F9085" s="35"/>
      <c r="G9085" s="36"/>
      <c r="H9085" s="36"/>
      <c r="I9085" s="36"/>
    </row>
    <row r="9086" spans="5:9">
      <c r="E9086" s="35">
        <v>52721</v>
      </c>
      <c r="F9086" s="35"/>
      <c r="G9086" s="36"/>
      <c r="H9086" s="36"/>
      <c r="I9086" s="36"/>
    </row>
    <row r="9087" spans="5:9">
      <c r="E9087" s="35">
        <v>52722</v>
      </c>
      <c r="F9087" s="35"/>
      <c r="G9087" s="36"/>
      <c r="H9087" s="36"/>
      <c r="I9087" s="36"/>
    </row>
    <row r="9088" spans="5:9">
      <c r="E9088" s="35">
        <v>52723</v>
      </c>
      <c r="F9088" s="35"/>
      <c r="G9088" s="36"/>
      <c r="H9088" s="36"/>
      <c r="I9088" s="36"/>
    </row>
    <row r="9089" spans="5:9">
      <c r="E9089" s="35">
        <v>52724</v>
      </c>
      <c r="F9089" s="35"/>
      <c r="G9089" s="36"/>
      <c r="H9089" s="36"/>
      <c r="I9089" s="36"/>
    </row>
    <row r="9090" spans="5:9">
      <c r="E9090" s="35">
        <v>52725</v>
      </c>
      <c r="F9090" s="35"/>
      <c r="G9090" s="36"/>
      <c r="H9090" s="36"/>
      <c r="I9090" s="36"/>
    </row>
    <row r="9091" spans="5:9">
      <c r="E9091" s="35">
        <v>52726</v>
      </c>
      <c r="F9091" s="35"/>
      <c r="G9091" s="36"/>
      <c r="H9091" s="36"/>
      <c r="I9091" s="36"/>
    </row>
    <row r="9092" spans="5:9">
      <c r="E9092" s="35">
        <v>52727</v>
      </c>
      <c r="F9092" s="35"/>
      <c r="G9092" s="36"/>
      <c r="H9092" s="36"/>
      <c r="I9092" s="36"/>
    </row>
    <row r="9093" spans="5:9">
      <c r="E9093" s="35">
        <v>52728</v>
      </c>
      <c r="F9093" s="35"/>
      <c r="G9093" s="36"/>
      <c r="H9093" s="36"/>
      <c r="I9093" s="36"/>
    </row>
    <row r="9094" spans="5:9">
      <c r="E9094" s="35">
        <v>52729</v>
      </c>
      <c r="F9094" s="35"/>
      <c r="G9094" s="36"/>
      <c r="H9094" s="36"/>
      <c r="I9094" s="36"/>
    </row>
    <row r="9095" spans="5:9">
      <c r="E9095" s="35">
        <v>52730</v>
      </c>
      <c r="F9095" s="35"/>
      <c r="G9095" s="36"/>
      <c r="H9095" s="36"/>
      <c r="I9095" s="36"/>
    </row>
    <row r="9096" spans="5:9">
      <c r="E9096" s="35">
        <v>52731</v>
      </c>
      <c r="F9096" s="35"/>
      <c r="G9096" s="36"/>
      <c r="H9096" s="36"/>
      <c r="I9096" s="36"/>
    </row>
    <row r="9097" spans="5:9">
      <c r="E9097" s="35">
        <v>52732</v>
      </c>
      <c r="F9097" s="35"/>
      <c r="G9097" s="36"/>
      <c r="H9097" s="36"/>
      <c r="I9097" s="36"/>
    </row>
    <row r="9098" spans="5:9">
      <c r="E9098" s="35">
        <v>52733</v>
      </c>
      <c r="F9098" s="35"/>
      <c r="G9098" s="36"/>
      <c r="H9098" s="36"/>
      <c r="I9098" s="36"/>
    </row>
    <row r="9099" spans="5:9">
      <c r="E9099" s="35">
        <v>52734</v>
      </c>
      <c r="F9099" s="35"/>
      <c r="G9099" s="36"/>
      <c r="H9099" s="36"/>
      <c r="I9099" s="36"/>
    </row>
    <row r="9100" spans="5:9">
      <c r="E9100" s="35">
        <v>52735</v>
      </c>
      <c r="F9100" s="35"/>
      <c r="G9100" s="36"/>
      <c r="H9100" s="36"/>
      <c r="I9100" s="36"/>
    </row>
    <row r="9101" spans="5:9">
      <c r="E9101" s="35">
        <v>52736</v>
      </c>
      <c r="F9101" s="35"/>
      <c r="G9101" s="36"/>
      <c r="H9101" s="36"/>
      <c r="I9101" s="36"/>
    </row>
    <row r="9102" spans="5:9">
      <c r="E9102" s="35">
        <v>52737</v>
      </c>
      <c r="F9102" s="35"/>
      <c r="G9102" s="36"/>
      <c r="H9102" s="36"/>
      <c r="I9102" s="36"/>
    </row>
    <row r="9103" spans="5:9">
      <c r="E9103" s="35">
        <v>52738</v>
      </c>
      <c r="F9103" s="35"/>
      <c r="G9103" s="36"/>
      <c r="H9103" s="36"/>
      <c r="I9103" s="36"/>
    </row>
    <row r="9104" spans="5:9">
      <c r="E9104" s="35">
        <v>52739</v>
      </c>
      <c r="F9104" s="35"/>
      <c r="G9104" s="36"/>
      <c r="H9104" s="36"/>
      <c r="I9104" s="36"/>
    </row>
    <row r="9105" spans="5:9">
      <c r="E9105" s="35">
        <v>52740</v>
      </c>
      <c r="F9105" s="35"/>
      <c r="G9105" s="36"/>
      <c r="H9105" s="36"/>
      <c r="I9105" s="36"/>
    </row>
    <row r="9106" spans="5:9">
      <c r="E9106" s="35">
        <v>52741</v>
      </c>
      <c r="F9106" s="35"/>
      <c r="G9106" s="36"/>
      <c r="H9106" s="36"/>
      <c r="I9106" s="36"/>
    </row>
    <row r="9107" spans="5:9">
      <c r="E9107" s="35">
        <v>52742</v>
      </c>
      <c r="F9107" s="35"/>
      <c r="G9107" s="36"/>
      <c r="H9107" s="36"/>
      <c r="I9107" s="36"/>
    </row>
    <row r="9108" spans="5:9">
      <c r="E9108" s="35">
        <v>52743</v>
      </c>
      <c r="F9108" s="35"/>
      <c r="G9108" s="36"/>
      <c r="H9108" s="36"/>
      <c r="I9108" s="36"/>
    </row>
    <row r="9109" spans="5:9">
      <c r="E9109" s="35">
        <v>52744</v>
      </c>
      <c r="F9109" s="35"/>
      <c r="G9109" s="36"/>
      <c r="H9109" s="36"/>
      <c r="I9109" s="36"/>
    </row>
    <row r="9110" spans="5:9">
      <c r="E9110" s="35">
        <v>52745</v>
      </c>
      <c r="F9110" s="35"/>
      <c r="G9110" s="36"/>
      <c r="H9110" s="36"/>
      <c r="I9110" s="36"/>
    </row>
    <row r="9111" spans="5:9">
      <c r="E9111" s="35">
        <v>52746</v>
      </c>
      <c r="F9111" s="35"/>
      <c r="G9111" s="36"/>
      <c r="H9111" s="36"/>
      <c r="I9111" s="36"/>
    </row>
    <row r="9112" spans="5:9">
      <c r="E9112" s="35">
        <v>52747</v>
      </c>
      <c r="F9112" s="35"/>
      <c r="G9112" s="36"/>
      <c r="H9112" s="36"/>
      <c r="I9112" s="36"/>
    </row>
    <row r="9113" spans="5:9">
      <c r="E9113" s="35">
        <v>52748</v>
      </c>
      <c r="F9113" s="35"/>
      <c r="G9113" s="36"/>
      <c r="H9113" s="36"/>
      <c r="I9113" s="36"/>
    </row>
    <row r="9114" spans="5:9">
      <c r="E9114" s="35">
        <v>52749</v>
      </c>
      <c r="F9114" s="35"/>
      <c r="G9114" s="36"/>
      <c r="H9114" s="36"/>
      <c r="I9114" s="36"/>
    </row>
    <row r="9115" spans="5:9">
      <c r="E9115" s="35">
        <v>52750</v>
      </c>
      <c r="F9115" s="35"/>
      <c r="G9115" s="36"/>
      <c r="H9115" s="36"/>
      <c r="I9115" s="36"/>
    </row>
    <row r="9116" spans="5:9">
      <c r="E9116" s="35">
        <v>52751</v>
      </c>
      <c r="F9116" s="35"/>
      <c r="G9116" s="36"/>
      <c r="H9116" s="36"/>
      <c r="I9116" s="36"/>
    </row>
    <row r="9117" spans="5:9">
      <c r="E9117" s="35">
        <v>52752</v>
      </c>
      <c r="F9117" s="35"/>
      <c r="G9117" s="36"/>
      <c r="H9117" s="36"/>
      <c r="I9117" s="36"/>
    </row>
    <row r="9118" spans="5:9">
      <c r="E9118" s="35">
        <v>52753</v>
      </c>
      <c r="F9118" s="35"/>
      <c r="G9118" s="36"/>
      <c r="H9118" s="36"/>
      <c r="I9118" s="36"/>
    </row>
    <row r="9119" spans="5:9">
      <c r="E9119" s="35">
        <v>52754</v>
      </c>
      <c r="F9119" s="35"/>
      <c r="G9119" s="36"/>
      <c r="H9119" s="36"/>
      <c r="I9119" s="36"/>
    </row>
    <row r="9120" spans="5:9">
      <c r="E9120" s="35">
        <v>52755</v>
      </c>
      <c r="F9120" s="35"/>
      <c r="G9120" s="36"/>
      <c r="H9120" s="36"/>
      <c r="I9120" s="36"/>
    </row>
    <row r="9121" spans="5:9">
      <c r="E9121" s="35">
        <v>52756</v>
      </c>
      <c r="F9121" s="35"/>
      <c r="G9121" s="36"/>
      <c r="H9121" s="36"/>
      <c r="I9121" s="36"/>
    </row>
    <row r="9122" spans="5:9">
      <c r="E9122" s="35">
        <v>52757</v>
      </c>
      <c r="F9122" s="35"/>
      <c r="G9122" s="36"/>
      <c r="H9122" s="36"/>
      <c r="I9122" s="36"/>
    </row>
    <row r="9123" spans="5:9">
      <c r="E9123" s="35">
        <v>52758</v>
      </c>
      <c r="F9123" s="35"/>
      <c r="G9123" s="36"/>
      <c r="H9123" s="36"/>
      <c r="I9123" s="36"/>
    </row>
    <row r="9124" spans="5:9">
      <c r="E9124" s="35">
        <v>52759</v>
      </c>
      <c r="F9124" s="35"/>
      <c r="G9124" s="36"/>
      <c r="H9124" s="36"/>
      <c r="I9124" s="36"/>
    </row>
    <row r="9125" spans="5:9">
      <c r="E9125" s="35">
        <v>52760</v>
      </c>
      <c r="F9125" s="35"/>
      <c r="G9125" s="36"/>
      <c r="H9125" s="36"/>
      <c r="I9125" s="36"/>
    </row>
    <row r="9126" spans="5:9">
      <c r="E9126" s="35">
        <v>52761</v>
      </c>
      <c r="F9126" s="35"/>
      <c r="G9126" s="36"/>
      <c r="H9126" s="36"/>
      <c r="I9126" s="36"/>
    </row>
    <row r="9127" spans="5:9">
      <c r="E9127" s="35">
        <v>52762</v>
      </c>
      <c r="F9127" s="35"/>
      <c r="G9127" s="36"/>
      <c r="H9127" s="36"/>
      <c r="I9127" s="36"/>
    </row>
    <row r="9128" spans="5:9">
      <c r="E9128" s="35">
        <v>52763</v>
      </c>
      <c r="F9128" s="35"/>
      <c r="G9128" s="36"/>
      <c r="H9128" s="36"/>
      <c r="I9128" s="36"/>
    </row>
    <row r="9129" spans="5:9">
      <c r="E9129" s="35">
        <v>52764</v>
      </c>
      <c r="F9129" s="35"/>
      <c r="G9129" s="36"/>
      <c r="H9129" s="36"/>
      <c r="I9129" s="36"/>
    </row>
    <row r="9130" spans="5:9">
      <c r="E9130" s="35">
        <v>52765</v>
      </c>
      <c r="F9130" s="35"/>
      <c r="G9130" s="36"/>
      <c r="H9130" s="36"/>
      <c r="I9130" s="36"/>
    </row>
    <row r="9131" spans="5:9">
      <c r="E9131" s="35">
        <v>52766</v>
      </c>
      <c r="F9131" s="35"/>
      <c r="G9131" s="36"/>
      <c r="H9131" s="36"/>
      <c r="I9131" s="36"/>
    </row>
    <row r="9132" spans="5:9">
      <c r="E9132" s="35">
        <v>52767</v>
      </c>
      <c r="F9132" s="35"/>
      <c r="G9132" s="36"/>
      <c r="H9132" s="36"/>
      <c r="I9132" s="36"/>
    </row>
    <row r="9133" spans="5:9">
      <c r="E9133" s="35">
        <v>52768</v>
      </c>
      <c r="F9133" s="35"/>
      <c r="G9133" s="36"/>
      <c r="H9133" s="36"/>
      <c r="I9133" s="36"/>
    </row>
    <row r="9134" spans="5:9">
      <c r="E9134" s="35">
        <v>52769</v>
      </c>
      <c r="F9134" s="35"/>
      <c r="G9134" s="36"/>
      <c r="H9134" s="36"/>
      <c r="I9134" s="36"/>
    </row>
    <row r="9135" spans="5:9">
      <c r="E9135" s="35">
        <v>52770</v>
      </c>
      <c r="F9135" s="35"/>
      <c r="G9135" s="36"/>
      <c r="H9135" s="36"/>
      <c r="I9135" s="36"/>
    </row>
    <row r="9136" spans="5:9">
      <c r="E9136" s="35">
        <v>52771</v>
      </c>
      <c r="F9136" s="35"/>
      <c r="G9136" s="36"/>
      <c r="H9136" s="36"/>
      <c r="I9136" s="36"/>
    </row>
    <row r="9137" spans="5:9">
      <c r="E9137" s="35">
        <v>52772</v>
      </c>
      <c r="F9137" s="35"/>
      <c r="G9137" s="36"/>
      <c r="H9137" s="36"/>
      <c r="I9137" s="36"/>
    </row>
    <row r="9138" spans="5:9">
      <c r="E9138" s="35">
        <v>52773</v>
      </c>
      <c r="F9138" s="35"/>
      <c r="G9138" s="36"/>
      <c r="H9138" s="36"/>
      <c r="I9138" s="36"/>
    </row>
    <row r="9139" spans="5:9">
      <c r="E9139" s="35">
        <v>52774</v>
      </c>
      <c r="F9139" s="35"/>
      <c r="G9139" s="36"/>
      <c r="H9139" s="36"/>
      <c r="I9139" s="36"/>
    </row>
    <row r="9140" spans="5:9">
      <c r="E9140" s="35">
        <v>52775</v>
      </c>
      <c r="F9140" s="35"/>
      <c r="G9140" s="36"/>
      <c r="H9140" s="36"/>
      <c r="I9140" s="36"/>
    </row>
    <row r="9141" spans="5:9">
      <c r="E9141" s="35">
        <v>52776</v>
      </c>
      <c r="F9141" s="35"/>
      <c r="G9141" s="36"/>
      <c r="H9141" s="36"/>
      <c r="I9141" s="36"/>
    </row>
    <row r="9142" spans="5:9">
      <c r="E9142" s="35">
        <v>52777</v>
      </c>
      <c r="F9142" s="35"/>
      <c r="G9142" s="36"/>
      <c r="H9142" s="36"/>
      <c r="I9142" s="36"/>
    </row>
    <row r="9143" spans="5:9">
      <c r="E9143" s="35">
        <v>52778</v>
      </c>
      <c r="F9143" s="35"/>
      <c r="G9143" s="36"/>
      <c r="H9143" s="36"/>
      <c r="I9143" s="36"/>
    </row>
    <row r="9144" spans="5:9">
      <c r="E9144" s="35">
        <v>52779</v>
      </c>
      <c r="F9144" s="35"/>
      <c r="G9144" s="36"/>
      <c r="H9144" s="36"/>
      <c r="I9144" s="36"/>
    </row>
    <row r="9145" spans="5:9">
      <c r="E9145" s="35">
        <v>52780</v>
      </c>
      <c r="F9145" s="35"/>
      <c r="G9145" s="36"/>
      <c r="H9145" s="36"/>
      <c r="I9145" s="36"/>
    </row>
    <row r="9146" spans="5:9">
      <c r="E9146" s="35">
        <v>52781</v>
      </c>
      <c r="F9146" s="35"/>
      <c r="G9146" s="36"/>
      <c r="H9146" s="36"/>
      <c r="I9146" s="36"/>
    </row>
    <row r="9147" spans="5:9">
      <c r="E9147" s="35">
        <v>52782</v>
      </c>
      <c r="F9147" s="35"/>
      <c r="G9147" s="36"/>
      <c r="H9147" s="36"/>
      <c r="I9147" s="36"/>
    </row>
    <row r="9148" spans="5:9">
      <c r="E9148" s="35">
        <v>52783</v>
      </c>
      <c r="F9148" s="35"/>
      <c r="G9148" s="36"/>
      <c r="H9148" s="36"/>
      <c r="I9148" s="36"/>
    </row>
    <row r="9149" spans="5:9">
      <c r="E9149" s="35">
        <v>52784</v>
      </c>
      <c r="F9149" s="35"/>
      <c r="G9149" s="36"/>
      <c r="H9149" s="36"/>
      <c r="I9149" s="36"/>
    </row>
    <row r="9150" spans="5:9">
      <c r="E9150" s="35">
        <v>52785</v>
      </c>
      <c r="F9150" s="35"/>
      <c r="G9150" s="36"/>
      <c r="H9150" s="36"/>
      <c r="I9150" s="36"/>
    </row>
    <row r="9151" spans="5:9">
      <c r="E9151" s="35">
        <v>52786</v>
      </c>
      <c r="F9151" s="35"/>
      <c r="G9151" s="36"/>
      <c r="H9151" s="36"/>
      <c r="I9151" s="36"/>
    </row>
    <row r="9152" spans="5:9">
      <c r="E9152" s="35">
        <v>52787</v>
      </c>
      <c r="F9152" s="35"/>
      <c r="G9152" s="36"/>
      <c r="H9152" s="36"/>
      <c r="I9152" s="36"/>
    </row>
    <row r="9153" spans="5:9">
      <c r="E9153" s="35">
        <v>52788</v>
      </c>
      <c r="F9153" s="35"/>
      <c r="G9153" s="36"/>
      <c r="H9153" s="36"/>
      <c r="I9153" s="36"/>
    </row>
    <row r="9154" spans="5:9">
      <c r="E9154" s="35">
        <v>52789</v>
      </c>
      <c r="F9154" s="35"/>
      <c r="G9154" s="36"/>
      <c r="H9154" s="36"/>
      <c r="I9154" s="36"/>
    </row>
    <row r="9155" spans="5:9">
      <c r="E9155" s="35">
        <v>52790</v>
      </c>
      <c r="F9155" s="35"/>
      <c r="G9155" s="36"/>
      <c r="H9155" s="36"/>
      <c r="I9155" s="36"/>
    </row>
    <row r="9156" spans="5:9">
      <c r="E9156" s="35">
        <v>52791</v>
      </c>
      <c r="F9156" s="35"/>
      <c r="G9156" s="36"/>
      <c r="H9156" s="36"/>
      <c r="I9156" s="36"/>
    </row>
    <row r="9157" spans="5:9">
      <c r="E9157" s="35">
        <v>52792</v>
      </c>
      <c r="F9157" s="35"/>
      <c r="G9157" s="36"/>
      <c r="H9157" s="36"/>
      <c r="I9157" s="36"/>
    </row>
    <row r="9158" spans="5:9">
      <c r="E9158" s="35">
        <v>52793</v>
      </c>
      <c r="F9158" s="35"/>
      <c r="G9158" s="36"/>
      <c r="H9158" s="36"/>
      <c r="I9158" s="36"/>
    </row>
    <row r="9159" spans="5:9">
      <c r="E9159" s="35">
        <v>52794</v>
      </c>
      <c r="F9159" s="35"/>
      <c r="G9159" s="36"/>
      <c r="H9159" s="36"/>
      <c r="I9159" s="36"/>
    </row>
    <row r="9160" spans="5:9">
      <c r="E9160" s="35">
        <v>52795</v>
      </c>
      <c r="F9160" s="35"/>
      <c r="G9160" s="36"/>
      <c r="H9160" s="36"/>
      <c r="I9160" s="36"/>
    </row>
    <row r="9161" spans="5:9">
      <c r="E9161" s="35">
        <v>52796</v>
      </c>
      <c r="F9161" s="35"/>
      <c r="G9161" s="36"/>
      <c r="H9161" s="36"/>
      <c r="I9161" s="36"/>
    </row>
    <row r="9162" spans="5:9">
      <c r="E9162" s="35">
        <v>52797</v>
      </c>
      <c r="F9162" s="35"/>
      <c r="G9162" s="36"/>
      <c r="H9162" s="36"/>
      <c r="I9162" s="36"/>
    </row>
    <row r="9163" spans="5:9">
      <c r="E9163" s="35">
        <v>52798</v>
      </c>
      <c r="F9163" s="35"/>
      <c r="G9163" s="36"/>
      <c r="H9163" s="36"/>
      <c r="I9163" s="36"/>
    </row>
    <row r="9164" spans="5:9">
      <c r="E9164" s="35">
        <v>52799</v>
      </c>
      <c r="F9164" s="35"/>
      <c r="G9164" s="36"/>
      <c r="H9164" s="36"/>
      <c r="I9164" s="36"/>
    </row>
    <row r="9165" spans="5:9">
      <c r="E9165" s="35">
        <v>52800</v>
      </c>
      <c r="F9165" s="35"/>
      <c r="G9165" s="36"/>
      <c r="H9165" s="36"/>
      <c r="I9165" s="36"/>
    </row>
    <row r="9166" spans="5:9">
      <c r="E9166" s="35">
        <v>52801</v>
      </c>
      <c r="F9166" s="35"/>
      <c r="G9166" s="36"/>
      <c r="H9166" s="36"/>
      <c r="I9166" s="36"/>
    </row>
    <row r="9167" spans="5:9">
      <c r="E9167" s="35">
        <v>52802</v>
      </c>
      <c r="F9167" s="35"/>
      <c r="G9167" s="36"/>
      <c r="H9167" s="36"/>
      <c r="I9167" s="36"/>
    </row>
    <row r="9168" spans="5:9">
      <c r="E9168" s="35">
        <v>52803</v>
      </c>
      <c r="F9168" s="35"/>
      <c r="G9168" s="36"/>
      <c r="H9168" s="36"/>
      <c r="I9168" s="36"/>
    </row>
    <row r="9169" spans="5:9">
      <c r="E9169" s="35">
        <v>52804</v>
      </c>
      <c r="F9169" s="35"/>
      <c r="G9169" s="36"/>
      <c r="H9169" s="36"/>
      <c r="I9169" s="36"/>
    </row>
    <row r="9170" spans="5:9">
      <c r="E9170" s="35">
        <v>52805</v>
      </c>
      <c r="F9170" s="35"/>
      <c r="G9170" s="36"/>
      <c r="H9170" s="36"/>
      <c r="I9170" s="36"/>
    </row>
    <row r="9171" spans="5:9">
      <c r="E9171" s="35">
        <v>52806</v>
      </c>
      <c r="F9171" s="35"/>
      <c r="G9171" s="36"/>
      <c r="H9171" s="36"/>
      <c r="I9171" s="36"/>
    </row>
    <row r="9172" spans="5:9">
      <c r="E9172" s="35">
        <v>52807</v>
      </c>
      <c r="F9172" s="35"/>
      <c r="G9172" s="36"/>
      <c r="H9172" s="36"/>
      <c r="I9172" s="36"/>
    </row>
    <row r="9173" spans="5:9">
      <c r="E9173" s="35">
        <v>52808</v>
      </c>
      <c r="F9173" s="35"/>
      <c r="G9173" s="36"/>
      <c r="H9173" s="36"/>
      <c r="I9173" s="36"/>
    </row>
    <row r="9174" spans="5:9">
      <c r="E9174" s="35">
        <v>52809</v>
      </c>
      <c r="F9174" s="35"/>
      <c r="G9174" s="36"/>
      <c r="H9174" s="36"/>
      <c r="I9174" s="36"/>
    </row>
    <row r="9175" spans="5:9">
      <c r="E9175" s="35">
        <v>52810</v>
      </c>
      <c r="F9175" s="35"/>
      <c r="G9175" s="36"/>
      <c r="H9175" s="36"/>
      <c r="I9175" s="36"/>
    </row>
    <row r="9176" spans="5:9">
      <c r="E9176" s="35">
        <v>52811</v>
      </c>
      <c r="F9176" s="35"/>
      <c r="G9176" s="36"/>
      <c r="H9176" s="36"/>
      <c r="I9176" s="36"/>
    </row>
    <row r="9177" spans="5:9">
      <c r="E9177" s="35">
        <v>52812</v>
      </c>
      <c r="F9177" s="35"/>
      <c r="G9177" s="36"/>
      <c r="H9177" s="36"/>
      <c r="I9177" s="36"/>
    </row>
    <row r="9178" spans="5:9">
      <c r="E9178" s="35">
        <v>52813</v>
      </c>
      <c r="F9178" s="35"/>
      <c r="G9178" s="36"/>
      <c r="H9178" s="36"/>
      <c r="I9178" s="36"/>
    </row>
    <row r="9179" spans="5:9">
      <c r="E9179" s="35">
        <v>52814</v>
      </c>
      <c r="F9179" s="35"/>
      <c r="G9179" s="36"/>
      <c r="H9179" s="36"/>
      <c r="I9179" s="36"/>
    </row>
    <row r="9180" spans="5:9">
      <c r="E9180" s="35">
        <v>52815</v>
      </c>
      <c r="F9180" s="35"/>
      <c r="G9180" s="36"/>
      <c r="H9180" s="36"/>
      <c r="I9180" s="36"/>
    </row>
    <row r="9181" spans="5:9">
      <c r="E9181" s="35">
        <v>52816</v>
      </c>
      <c r="F9181" s="35"/>
      <c r="G9181" s="36"/>
      <c r="H9181" s="36"/>
      <c r="I9181" s="36"/>
    </row>
    <row r="9182" spans="5:9">
      <c r="E9182" s="35">
        <v>52817</v>
      </c>
      <c r="F9182" s="35"/>
      <c r="G9182" s="36"/>
      <c r="H9182" s="36"/>
      <c r="I9182" s="36"/>
    </row>
    <row r="9183" spans="5:9">
      <c r="E9183" s="35">
        <v>52818</v>
      </c>
      <c r="F9183" s="35"/>
      <c r="G9183" s="36"/>
      <c r="H9183" s="36"/>
      <c r="I9183" s="36"/>
    </row>
    <row r="9184" spans="5:9">
      <c r="E9184" s="35">
        <v>52819</v>
      </c>
      <c r="F9184" s="35"/>
      <c r="G9184" s="36"/>
      <c r="H9184" s="36"/>
      <c r="I9184" s="36"/>
    </row>
    <row r="9185" spans="5:9">
      <c r="E9185" s="35">
        <v>52820</v>
      </c>
      <c r="F9185" s="35"/>
      <c r="G9185" s="36"/>
      <c r="H9185" s="36"/>
      <c r="I9185" s="36"/>
    </row>
    <row r="9186" spans="5:9">
      <c r="E9186" s="35">
        <v>52821</v>
      </c>
      <c r="F9186" s="35"/>
      <c r="G9186" s="36"/>
      <c r="H9186" s="36"/>
      <c r="I9186" s="36"/>
    </row>
    <row r="9187" spans="5:9">
      <c r="E9187" s="35">
        <v>52822</v>
      </c>
      <c r="F9187" s="35"/>
      <c r="G9187" s="36"/>
      <c r="H9187" s="36"/>
      <c r="I9187" s="36"/>
    </row>
    <row r="9188" spans="5:9">
      <c r="E9188" s="35">
        <v>52823</v>
      </c>
      <c r="F9188" s="35"/>
      <c r="G9188" s="36"/>
      <c r="H9188" s="36"/>
      <c r="I9188" s="36"/>
    </row>
    <row r="9189" spans="5:9">
      <c r="E9189" s="35">
        <v>52824</v>
      </c>
      <c r="F9189" s="35"/>
      <c r="G9189" s="36"/>
      <c r="H9189" s="36"/>
      <c r="I9189" s="36"/>
    </row>
    <row r="9190" spans="5:9">
      <c r="E9190" s="35">
        <v>52825</v>
      </c>
      <c r="F9190" s="35"/>
      <c r="G9190" s="36"/>
      <c r="H9190" s="36"/>
      <c r="I9190" s="36"/>
    </row>
    <row r="9191" spans="5:9">
      <c r="E9191" s="35">
        <v>52826</v>
      </c>
      <c r="F9191" s="35"/>
      <c r="G9191" s="36"/>
      <c r="H9191" s="36"/>
      <c r="I9191" s="36"/>
    </row>
    <row r="9192" spans="5:9">
      <c r="E9192" s="35">
        <v>52827</v>
      </c>
      <c r="F9192" s="35"/>
      <c r="G9192" s="36"/>
      <c r="H9192" s="36"/>
      <c r="I9192" s="36"/>
    </row>
    <row r="9193" spans="5:9">
      <c r="E9193" s="35">
        <v>52828</v>
      </c>
      <c r="F9193" s="35"/>
      <c r="G9193" s="36"/>
      <c r="H9193" s="36"/>
      <c r="I9193" s="36"/>
    </row>
    <row r="9194" spans="5:9">
      <c r="E9194" s="35">
        <v>52829</v>
      </c>
      <c r="F9194" s="35"/>
      <c r="G9194" s="36"/>
      <c r="H9194" s="36"/>
      <c r="I9194" s="36"/>
    </row>
    <row r="9195" spans="5:9">
      <c r="E9195" s="35">
        <v>52830</v>
      </c>
      <c r="F9195" s="35"/>
      <c r="G9195" s="36"/>
      <c r="H9195" s="36"/>
      <c r="I9195" s="36"/>
    </row>
    <row r="9196" spans="5:9">
      <c r="E9196" s="35">
        <v>52831</v>
      </c>
      <c r="F9196" s="35"/>
      <c r="G9196" s="36"/>
      <c r="H9196" s="36"/>
      <c r="I9196" s="36"/>
    </row>
    <row r="9197" spans="5:9">
      <c r="E9197" s="35">
        <v>52832</v>
      </c>
      <c r="F9197" s="35"/>
      <c r="G9197" s="36"/>
      <c r="H9197" s="36"/>
      <c r="I9197" s="36"/>
    </row>
    <row r="9198" spans="5:9">
      <c r="E9198" s="35">
        <v>52833</v>
      </c>
      <c r="F9198" s="35"/>
      <c r="G9198" s="36"/>
      <c r="H9198" s="36"/>
      <c r="I9198" s="36"/>
    </row>
    <row r="9199" spans="5:9">
      <c r="E9199" s="35">
        <v>52834</v>
      </c>
      <c r="F9199" s="35"/>
      <c r="G9199" s="36"/>
      <c r="H9199" s="36"/>
      <c r="I9199" s="36"/>
    </row>
    <row r="9200" spans="5:9">
      <c r="E9200" s="35">
        <v>52835</v>
      </c>
      <c r="F9200" s="35"/>
      <c r="G9200" s="36"/>
      <c r="H9200" s="36"/>
      <c r="I9200" s="36"/>
    </row>
    <row r="9201" spans="5:9">
      <c r="E9201" s="35">
        <v>52836</v>
      </c>
      <c r="F9201" s="35"/>
      <c r="G9201" s="36"/>
      <c r="H9201" s="36"/>
      <c r="I9201" s="36"/>
    </row>
    <row r="9202" spans="5:9">
      <c r="E9202" s="35">
        <v>52837</v>
      </c>
      <c r="F9202" s="35"/>
      <c r="G9202" s="36"/>
      <c r="H9202" s="36"/>
      <c r="I9202" s="36"/>
    </row>
    <row r="9203" spans="5:9">
      <c r="E9203" s="35">
        <v>52838</v>
      </c>
      <c r="F9203" s="35"/>
      <c r="G9203" s="36"/>
      <c r="H9203" s="36"/>
      <c r="I9203" s="36"/>
    </row>
    <row r="9204" spans="5:9">
      <c r="E9204" s="35">
        <v>52839</v>
      </c>
      <c r="F9204" s="35"/>
      <c r="G9204" s="36"/>
      <c r="H9204" s="36"/>
      <c r="I9204" s="36"/>
    </row>
    <row r="9205" spans="5:9">
      <c r="E9205" s="35">
        <v>52840</v>
      </c>
      <c r="F9205" s="35"/>
      <c r="G9205" s="36"/>
      <c r="H9205" s="36"/>
      <c r="I9205" s="36"/>
    </row>
    <row r="9206" spans="5:9">
      <c r="E9206" s="35">
        <v>52841</v>
      </c>
      <c r="F9206" s="35"/>
      <c r="G9206" s="36"/>
      <c r="H9206" s="36"/>
      <c r="I9206" s="36"/>
    </row>
    <row r="9207" spans="5:9">
      <c r="E9207" s="35">
        <v>52842</v>
      </c>
      <c r="F9207" s="35"/>
      <c r="G9207" s="36"/>
      <c r="H9207" s="36"/>
      <c r="I9207" s="36"/>
    </row>
    <row r="9208" spans="5:9">
      <c r="E9208" s="35">
        <v>52843</v>
      </c>
      <c r="F9208" s="35"/>
      <c r="G9208" s="36"/>
      <c r="H9208" s="36"/>
      <c r="I9208" s="36"/>
    </row>
    <row r="9209" spans="5:9">
      <c r="E9209" s="35">
        <v>52844</v>
      </c>
      <c r="F9209" s="35"/>
      <c r="G9209" s="36"/>
      <c r="H9209" s="36"/>
      <c r="I9209" s="36"/>
    </row>
    <row r="9210" spans="5:9">
      <c r="E9210" s="35">
        <v>52845</v>
      </c>
      <c r="F9210" s="35"/>
      <c r="G9210" s="36"/>
      <c r="H9210" s="36"/>
      <c r="I9210" s="36"/>
    </row>
    <row r="9211" spans="5:9">
      <c r="E9211" s="35">
        <v>52846</v>
      </c>
      <c r="F9211" s="35"/>
      <c r="G9211" s="36"/>
      <c r="H9211" s="36"/>
      <c r="I9211" s="36"/>
    </row>
    <row r="9212" spans="5:9">
      <c r="E9212" s="35">
        <v>52847</v>
      </c>
      <c r="F9212" s="35"/>
      <c r="G9212" s="36"/>
      <c r="H9212" s="36"/>
      <c r="I9212" s="36"/>
    </row>
    <row r="9213" spans="5:9">
      <c r="E9213" s="35">
        <v>52848</v>
      </c>
      <c r="F9213" s="35"/>
      <c r="G9213" s="36"/>
      <c r="H9213" s="36"/>
      <c r="I9213" s="36"/>
    </row>
    <row r="9214" spans="5:9">
      <c r="E9214" s="35">
        <v>52849</v>
      </c>
      <c r="F9214" s="35"/>
      <c r="G9214" s="36"/>
      <c r="H9214" s="36"/>
      <c r="I9214" s="36"/>
    </row>
    <row r="9215" spans="5:9">
      <c r="E9215" s="35">
        <v>52850</v>
      </c>
      <c r="F9215" s="35"/>
      <c r="G9215" s="36"/>
      <c r="H9215" s="36"/>
      <c r="I9215" s="36"/>
    </row>
    <row r="9216" spans="5:9">
      <c r="E9216" s="35">
        <v>52851</v>
      </c>
      <c r="F9216" s="35"/>
      <c r="G9216" s="36"/>
      <c r="H9216" s="36"/>
      <c r="I9216" s="36"/>
    </row>
    <row r="9217" spans="5:9">
      <c r="E9217" s="35">
        <v>52852</v>
      </c>
      <c r="F9217" s="35"/>
      <c r="G9217" s="36"/>
      <c r="H9217" s="36"/>
      <c r="I9217" s="36"/>
    </row>
    <row r="9218" spans="5:9">
      <c r="E9218" s="35">
        <v>52853</v>
      </c>
      <c r="F9218" s="35"/>
      <c r="G9218" s="36"/>
      <c r="H9218" s="36"/>
      <c r="I9218" s="36"/>
    </row>
    <row r="9219" spans="5:9">
      <c r="E9219" s="35">
        <v>52854</v>
      </c>
      <c r="F9219" s="35"/>
      <c r="G9219" s="36"/>
      <c r="H9219" s="36"/>
      <c r="I9219" s="36"/>
    </row>
    <row r="9220" spans="5:9">
      <c r="E9220" s="35">
        <v>52855</v>
      </c>
      <c r="F9220" s="35"/>
      <c r="G9220" s="36"/>
      <c r="H9220" s="36"/>
      <c r="I9220" s="36"/>
    </row>
    <row r="9221" spans="5:9">
      <c r="E9221" s="35">
        <v>52856</v>
      </c>
      <c r="F9221" s="35"/>
      <c r="G9221" s="36"/>
      <c r="H9221" s="36"/>
      <c r="I9221" s="36"/>
    </row>
    <row r="9222" spans="5:9">
      <c r="E9222" s="35">
        <v>52857</v>
      </c>
      <c r="F9222" s="35"/>
      <c r="G9222" s="36"/>
      <c r="H9222" s="36"/>
      <c r="I9222" s="36"/>
    </row>
    <row r="9223" spans="5:9">
      <c r="E9223" s="35">
        <v>52858</v>
      </c>
      <c r="F9223" s="35"/>
      <c r="G9223" s="36"/>
      <c r="H9223" s="36"/>
      <c r="I9223" s="36"/>
    </row>
    <row r="9224" spans="5:9">
      <c r="E9224" s="35">
        <v>52859</v>
      </c>
      <c r="F9224" s="35"/>
      <c r="G9224" s="36"/>
      <c r="H9224" s="36"/>
      <c r="I9224" s="36"/>
    </row>
    <row r="9225" spans="5:9">
      <c r="E9225" s="35">
        <v>52860</v>
      </c>
      <c r="F9225" s="35"/>
      <c r="G9225" s="36"/>
      <c r="H9225" s="36"/>
      <c r="I9225" s="36"/>
    </row>
    <row r="9226" spans="5:9">
      <c r="E9226" s="35">
        <v>52861</v>
      </c>
      <c r="F9226" s="35"/>
      <c r="G9226" s="36"/>
      <c r="H9226" s="36"/>
      <c r="I9226" s="36"/>
    </row>
    <row r="9227" spans="5:9">
      <c r="E9227" s="35">
        <v>52862</v>
      </c>
      <c r="F9227" s="35"/>
      <c r="G9227" s="36"/>
      <c r="H9227" s="36"/>
      <c r="I9227" s="36"/>
    </row>
    <row r="9228" spans="5:9">
      <c r="E9228" s="35">
        <v>52863</v>
      </c>
      <c r="F9228" s="35"/>
      <c r="G9228" s="36"/>
      <c r="H9228" s="36"/>
      <c r="I9228" s="36"/>
    </row>
    <row r="9229" spans="5:9">
      <c r="E9229" s="35">
        <v>52864</v>
      </c>
      <c r="F9229" s="35"/>
      <c r="G9229" s="36"/>
      <c r="H9229" s="36"/>
      <c r="I9229" s="36"/>
    </row>
    <row r="9230" spans="5:9">
      <c r="E9230" s="35">
        <v>52865</v>
      </c>
      <c r="F9230" s="35"/>
      <c r="G9230" s="36"/>
      <c r="H9230" s="36"/>
      <c r="I9230" s="36"/>
    </row>
    <row r="9231" spans="5:9">
      <c r="E9231" s="35">
        <v>52866</v>
      </c>
      <c r="F9231" s="35"/>
      <c r="G9231" s="36"/>
      <c r="H9231" s="36"/>
      <c r="I9231" s="36"/>
    </row>
    <row r="9232" spans="5:9">
      <c r="E9232" s="35">
        <v>52867</v>
      </c>
      <c r="F9232" s="35"/>
      <c r="G9232" s="36"/>
      <c r="H9232" s="36"/>
      <c r="I9232" s="36"/>
    </row>
    <row r="9233" spans="5:9">
      <c r="E9233" s="35">
        <v>52868</v>
      </c>
      <c r="F9233" s="35"/>
      <c r="G9233" s="36"/>
      <c r="H9233" s="36"/>
      <c r="I9233" s="36"/>
    </row>
    <row r="9234" spans="5:9">
      <c r="E9234" s="35">
        <v>52869</v>
      </c>
      <c r="F9234" s="35"/>
      <c r="G9234" s="36"/>
      <c r="H9234" s="36"/>
      <c r="I9234" s="36"/>
    </row>
    <row r="9235" spans="5:9">
      <c r="E9235" s="35">
        <v>52870</v>
      </c>
      <c r="F9235" s="35"/>
      <c r="G9235" s="36"/>
      <c r="H9235" s="36"/>
      <c r="I9235" s="36"/>
    </row>
    <row r="9236" spans="5:9">
      <c r="E9236" s="35">
        <v>52871</v>
      </c>
      <c r="F9236" s="35"/>
      <c r="G9236" s="36"/>
      <c r="H9236" s="36"/>
      <c r="I9236" s="36"/>
    </row>
    <row r="9237" spans="5:9">
      <c r="E9237" s="35">
        <v>52872</v>
      </c>
      <c r="F9237" s="35"/>
      <c r="G9237" s="36"/>
      <c r="H9237" s="36"/>
      <c r="I9237" s="36"/>
    </row>
    <row r="9238" spans="5:9">
      <c r="E9238" s="35">
        <v>52873</v>
      </c>
      <c r="F9238" s="35"/>
      <c r="G9238" s="36"/>
      <c r="H9238" s="36"/>
      <c r="I9238" s="36"/>
    </row>
    <row r="9239" spans="5:9">
      <c r="E9239" s="35">
        <v>52874</v>
      </c>
      <c r="F9239" s="35"/>
      <c r="G9239" s="36"/>
      <c r="H9239" s="36"/>
      <c r="I9239" s="36"/>
    </row>
    <row r="9240" spans="5:9">
      <c r="E9240" s="35">
        <v>52875</v>
      </c>
      <c r="F9240" s="35"/>
      <c r="G9240" s="36"/>
      <c r="H9240" s="36"/>
      <c r="I9240" s="36"/>
    </row>
    <row r="9241" spans="5:9">
      <c r="E9241" s="35">
        <v>52876</v>
      </c>
      <c r="F9241" s="35"/>
      <c r="G9241" s="36"/>
      <c r="H9241" s="36"/>
      <c r="I9241" s="36"/>
    </row>
    <row r="9242" spans="5:9">
      <c r="E9242" s="35">
        <v>52877</v>
      </c>
      <c r="F9242" s="35"/>
      <c r="G9242" s="36"/>
      <c r="H9242" s="36"/>
      <c r="I9242" s="36"/>
    </row>
    <row r="9243" spans="5:9">
      <c r="E9243" s="35">
        <v>52878</v>
      </c>
      <c r="F9243" s="35"/>
      <c r="G9243" s="36"/>
      <c r="H9243" s="36"/>
      <c r="I9243" s="36"/>
    </row>
    <row r="9244" spans="5:9">
      <c r="E9244" s="35">
        <v>52879</v>
      </c>
      <c r="F9244" s="35"/>
      <c r="G9244" s="36"/>
      <c r="H9244" s="36"/>
      <c r="I9244" s="36"/>
    </row>
    <row r="9245" spans="5:9">
      <c r="E9245" s="35">
        <v>52880</v>
      </c>
      <c r="F9245" s="35"/>
      <c r="G9245" s="36"/>
      <c r="H9245" s="36"/>
      <c r="I9245" s="36"/>
    </row>
    <row r="9246" spans="5:9">
      <c r="E9246" s="35">
        <v>52881</v>
      </c>
      <c r="F9246" s="35"/>
      <c r="G9246" s="36"/>
      <c r="H9246" s="36"/>
      <c r="I9246" s="36"/>
    </row>
    <row r="9247" spans="5:9">
      <c r="E9247" s="35">
        <v>52882</v>
      </c>
      <c r="F9247" s="35"/>
      <c r="G9247" s="36"/>
      <c r="H9247" s="36"/>
      <c r="I9247" s="36"/>
    </row>
    <row r="9248" spans="5:9">
      <c r="E9248" s="35">
        <v>52883</v>
      </c>
      <c r="F9248" s="35"/>
      <c r="G9248" s="36"/>
      <c r="H9248" s="36"/>
      <c r="I9248" s="36"/>
    </row>
    <row r="9249" spans="5:9">
      <c r="E9249" s="35">
        <v>52884</v>
      </c>
      <c r="F9249" s="35"/>
      <c r="G9249" s="36"/>
      <c r="H9249" s="36"/>
      <c r="I9249" s="36"/>
    </row>
    <row r="9250" spans="5:9">
      <c r="E9250" s="35">
        <v>52885</v>
      </c>
      <c r="F9250" s="35"/>
      <c r="G9250" s="36"/>
      <c r="H9250" s="36"/>
      <c r="I9250" s="36"/>
    </row>
    <row r="9251" spans="5:9">
      <c r="E9251" s="35">
        <v>52886</v>
      </c>
      <c r="F9251" s="35"/>
      <c r="G9251" s="36"/>
      <c r="H9251" s="36"/>
      <c r="I9251" s="36"/>
    </row>
    <row r="9252" spans="5:9">
      <c r="E9252" s="35">
        <v>52887</v>
      </c>
      <c r="F9252" s="35"/>
      <c r="G9252" s="36"/>
      <c r="H9252" s="36"/>
      <c r="I9252" s="36"/>
    </row>
    <row r="9253" spans="5:9">
      <c r="E9253" s="35">
        <v>52888</v>
      </c>
      <c r="F9253" s="35"/>
      <c r="G9253" s="36"/>
      <c r="H9253" s="36"/>
      <c r="I9253" s="36"/>
    </row>
    <row r="9254" spans="5:9">
      <c r="E9254" s="35">
        <v>52889</v>
      </c>
      <c r="F9254" s="35"/>
      <c r="G9254" s="36"/>
      <c r="H9254" s="36"/>
      <c r="I9254" s="36"/>
    </row>
    <row r="9255" spans="5:9">
      <c r="E9255" s="35">
        <v>52890</v>
      </c>
      <c r="F9255" s="35"/>
      <c r="G9255" s="36"/>
      <c r="H9255" s="36"/>
      <c r="I9255" s="36"/>
    </row>
    <row r="9256" spans="5:9">
      <c r="E9256" s="35">
        <v>52891</v>
      </c>
      <c r="F9256" s="35"/>
      <c r="G9256" s="36"/>
      <c r="H9256" s="36"/>
      <c r="I9256" s="36"/>
    </row>
    <row r="9257" spans="5:9">
      <c r="E9257" s="35">
        <v>52892</v>
      </c>
      <c r="F9257" s="35"/>
      <c r="G9257" s="36"/>
      <c r="H9257" s="36"/>
      <c r="I9257" s="36"/>
    </row>
    <row r="9258" spans="5:9">
      <c r="E9258" s="35">
        <v>52893</v>
      </c>
      <c r="F9258" s="35"/>
      <c r="G9258" s="36"/>
      <c r="H9258" s="36"/>
      <c r="I9258" s="36"/>
    </row>
    <row r="9259" spans="5:9">
      <c r="E9259" s="35">
        <v>52894</v>
      </c>
      <c r="F9259" s="35"/>
      <c r="G9259" s="36"/>
      <c r="H9259" s="36"/>
      <c r="I9259" s="36"/>
    </row>
    <row r="9260" spans="5:9">
      <c r="E9260" s="35">
        <v>52895</v>
      </c>
      <c r="F9260" s="35"/>
      <c r="G9260" s="36"/>
      <c r="H9260" s="36"/>
      <c r="I9260" s="36"/>
    </row>
    <row r="9261" spans="5:9">
      <c r="E9261" s="35">
        <v>52896</v>
      </c>
      <c r="F9261" s="35"/>
      <c r="G9261" s="36"/>
      <c r="H9261" s="36"/>
      <c r="I9261" s="36"/>
    </row>
    <row r="9262" spans="5:9">
      <c r="E9262" s="35">
        <v>52897</v>
      </c>
      <c r="F9262" s="35"/>
      <c r="G9262" s="36"/>
      <c r="H9262" s="36"/>
      <c r="I9262" s="36"/>
    </row>
    <row r="9263" spans="5:9">
      <c r="E9263" s="35">
        <v>52898</v>
      </c>
      <c r="F9263" s="35"/>
      <c r="G9263" s="36"/>
      <c r="H9263" s="36"/>
      <c r="I9263" s="36"/>
    </row>
    <row r="9264" spans="5:9">
      <c r="E9264" s="35">
        <v>52899</v>
      </c>
      <c r="F9264" s="35"/>
      <c r="G9264" s="36"/>
      <c r="H9264" s="36"/>
      <c r="I9264" s="36"/>
    </row>
    <row r="9265" spans="5:9">
      <c r="E9265" s="35">
        <v>52900</v>
      </c>
      <c r="F9265" s="35"/>
      <c r="G9265" s="36"/>
      <c r="H9265" s="36"/>
      <c r="I9265" s="36"/>
    </row>
    <row r="9266" spans="5:9">
      <c r="E9266" s="35">
        <v>52901</v>
      </c>
      <c r="F9266" s="35"/>
      <c r="G9266" s="36"/>
      <c r="H9266" s="36"/>
      <c r="I9266" s="36"/>
    </row>
    <row r="9267" spans="5:9">
      <c r="E9267" s="35">
        <v>52902</v>
      </c>
      <c r="F9267" s="35"/>
      <c r="G9267" s="36"/>
      <c r="H9267" s="36"/>
      <c r="I9267" s="36"/>
    </row>
    <row r="9268" spans="5:9">
      <c r="E9268" s="35">
        <v>52903</v>
      </c>
      <c r="F9268" s="35"/>
      <c r="G9268" s="36"/>
      <c r="H9268" s="36"/>
      <c r="I9268" s="36"/>
    </row>
    <row r="9269" spans="5:9">
      <c r="E9269" s="35">
        <v>52904</v>
      </c>
      <c r="F9269" s="35"/>
      <c r="G9269" s="36"/>
      <c r="H9269" s="36"/>
      <c r="I9269" s="36"/>
    </row>
    <row r="9270" spans="5:9">
      <c r="E9270" s="35">
        <v>52905</v>
      </c>
      <c r="F9270" s="35"/>
      <c r="G9270" s="36"/>
      <c r="H9270" s="36"/>
      <c r="I9270" s="36"/>
    </row>
    <row r="9271" spans="5:9">
      <c r="E9271" s="35">
        <v>52906</v>
      </c>
      <c r="F9271" s="35"/>
      <c r="G9271" s="36"/>
      <c r="H9271" s="36"/>
      <c r="I9271" s="36"/>
    </row>
    <row r="9272" spans="5:9">
      <c r="E9272" s="35">
        <v>52907</v>
      </c>
      <c r="F9272" s="35"/>
      <c r="G9272" s="36"/>
      <c r="H9272" s="36"/>
      <c r="I9272" s="36"/>
    </row>
    <row r="9273" spans="5:9">
      <c r="E9273" s="35">
        <v>52908</v>
      </c>
      <c r="F9273" s="35"/>
      <c r="G9273" s="36"/>
      <c r="H9273" s="36"/>
      <c r="I9273" s="36"/>
    </row>
    <row r="9274" spans="5:9">
      <c r="E9274" s="35">
        <v>52909</v>
      </c>
      <c r="F9274" s="35"/>
      <c r="G9274" s="36"/>
      <c r="H9274" s="36"/>
      <c r="I9274" s="36"/>
    </row>
    <row r="9275" spans="5:9">
      <c r="E9275" s="35">
        <v>52910</v>
      </c>
      <c r="F9275" s="35"/>
      <c r="G9275" s="36"/>
      <c r="H9275" s="36"/>
      <c r="I9275" s="36"/>
    </row>
    <row r="9276" spans="5:9">
      <c r="E9276" s="35">
        <v>52911</v>
      </c>
      <c r="F9276" s="35"/>
      <c r="G9276" s="36"/>
      <c r="H9276" s="36"/>
      <c r="I9276" s="36"/>
    </row>
    <row r="9277" spans="5:9">
      <c r="E9277" s="35">
        <v>52912</v>
      </c>
      <c r="F9277" s="35"/>
      <c r="G9277" s="36"/>
      <c r="H9277" s="36"/>
      <c r="I9277" s="36"/>
    </row>
    <row r="9278" spans="5:9">
      <c r="E9278" s="35">
        <v>52913</v>
      </c>
      <c r="F9278" s="35"/>
      <c r="G9278" s="36"/>
      <c r="H9278" s="36"/>
      <c r="I9278" s="36"/>
    </row>
    <row r="9279" spans="5:9">
      <c r="E9279" s="35">
        <v>52914</v>
      </c>
      <c r="F9279" s="35"/>
      <c r="G9279" s="36"/>
      <c r="H9279" s="36"/>
      <c r="I9279" s="36"/>
    </row>
    <row r="9280" spans="5:9">
      <c r="E9280" s="35">
        <v>52915</v>
      </c>
      <c r="F9280" s="35"/>
      <c r="G9280" s="36"/>
      <c r="H9280" s="36"/>
      <c r="I9280" s="36"/>
    </row>
    <row r="9281" spans="5:9">
      <c r="E9281" s="35">
        <v>52916</v>
      </c>
      <c r="F9281" s="35"/>
      <c r="G9281" s="36"/>
      <c r="H9281" s="36"/>
      <c r="I9281" s="36"/>
    </row>
    <row r="9282" spans="5:9">
      <c r="E9282" s="35">
        <v>52917</v>
      </c>
      <c r="F9282" s="35"/>
      <c r="G9282" s="36"/>
      <c r="H9282" s="36"/>
      <c r="I9282" s="36"/>
    </row>
    <row r="9283" spans="5:9">
      <c r="E9283" s="35">
        <v>52918</v>
      </c>
      <c r="F9283" s="35"/>
      <c r="G9283" s="36"/>
      <c r="H9283" s="36"/>
      <c r="I9283" s="36"/>
    </row>
    <row r="9284" spans="5:9">
      <c r="E9284" s="35">
        <v>52919</v>
      </c>
      <c r="F9284" s="35"/>
      <c r="G9284" s="36"/>
      <c r="H9284" s="36"/>
      <c r="I9284" s="36"/>
    </row>
    <row r="9285" spans="5:9">
      <c r="E9285" s="35">
        <v>52920</v>
      </c>
      <c r="F9285" s="35"/>
      <c r="G9285" s="36"/>
      <c r="H9285" s="36"/>
      <c r="I9285" s="36"/>
    </row>
    <row r="9286" spans="5:9">
      <c r="E9286" s="35">
        <v>52921</v>
      </c>
      <c r="F9286" s="35"/>
      <c r="G9286" s="36"/>
      <c r="H9286" s="36"/>
      <c r="I9286" s="36"/>
    </row>
    <row r="9287" spans="5:9">
      <c r="E9287" s="35">
        <v>52922</v>
      </c>
      <c r="F9287" s="35"/>
      <c r="G9287" s="36"/>
      <c r="H9287" s="36"/>
      <c r="I9287" s="36"/>
    </row>
    <row r="9288" spans="5:9">
      <c r="E9288" s="35">
        <v>52923</v>
      </c>
      <c r="F9288" s="35"/>
      <c r="G9288" s="36"/>
      <c r="H9288" s="36"/>
      <c r="I9288" s="36"/>
    </row>
    <row r="9289" spans="5:9">
      <c r="E9289" s="35">
        <v>52924</v>
      </c>
      <c r="F9289" s="35"/>
      <c r="G9289" s="36"/>
      <c r="H9289" s="36"/>
      <c r="I9289" s="36"/>
    </row>
    <row r="9290" spans="5:9">
      <c r="E9290" s="35">
        <v>52925</v>
      </c>
      <c r="F9290" s="35"/>
      <c r="G9290" s="36"/>
      <c r="H9290" s="36"/>
      <c r="I9290" s="36"/>
    </row>
    <row r="9291" spans="5:9">
      <c r="E9291" s="35">
        <v>52926</v>
      </c>
      <c r="F9291" s="35"/>
      <c r="G9291" s="36"/>
      <c r="H9291" s="36"/>
      <c r="I9291" s="36"/>
    </row>
    <row r="9292" spans="5:9">
      <c r="E9292" s="35">
        <v>52927</v>
      </c>
      <c r="F9292" s="35"/>
      <c r="G9292" s="36"/>
      <c r="H9292" s="36"/>
      <c r="I9292" s="36"/>
    </row>
    <row r="9293" spans="5:9">
      <c r="E9293" s="35">
        <v>52928</v>
      </c>
      <c r="F9293" s="35"/>
      <c r="G9293" s="36"/>
      <c r="H9293" s="36"/>
      <c r="I9293" s="36"/>
    </row>
    <row r="9294" spans="5:9">
      <c r="E9294" s="35">
        <v>52929</v>
      </c>
      <c r="F9294" s="35"/>
      <c r="G9294" s="36"/>
      <c r="H9294" s="36"/>
      <c r="I9294" s="36"/>
    </row>
    <row r="9295" spans="5:9">
      <c r="E9295" s="35">
        <v>52930</v>
      </c>
      <c r="F9295" s="35"/>
      <c r="G9295" s="36"/>
      <c r="H9295" s="36"/>
      <c r="I9295" s="36"/>
    </row>
    <row r="9296" spans="5:9">
      <c r="E9296" s="35">
        <v>52931</v>
      </c>
      <c r="F9296" s="35"/>
      <c r="G9296" s="36"/>
      <c r="H9296" s="36"/>
      <c r="I9296" s="36"/>
    </row>
    <row r="9297" spans="5:9">
      <c r="E9297" s="35">
        <v>52932</v>
      </c>
      <c r="F9297" s="35"/>
      <c r="G9297" s="36"/>
      <c r="H9297" s="36"/>
      <c r="I9297" s="36"/>
    </row>
    <row r="9298" spans="5:9">
      <c r="E9298" s="35">
        <v>52933</v>
      </c>
      <c r="F9298" s="35"/>
      <c r="G9298" s="36"/>
      <c r="H9298" s="36"/>
      <c r="I9298" s="36"/>
    </row>
    <row r="9299" spans="5:9">
      <c r="E9299" s="35">
        <v>52934</v>
      </c>
      <c r="F9299" s="35"/>
      <c r="G9299" s="36"/>
      <c r="H9299" s="36"/>
      <c r="I9299" s="36"/>
    </row>
    <row r="9300" spans="5:9">
      <c r="E9300" s="35">
        <v>52935</v>
      </c>
      <c r="F9300" s="35"/>
      <c r="G9300" s="36"/>
      <c r="H9300" s="36"/>
      <c r="I9300" s="36"/>
    </row>
    <row r="9301" spans="5:9">
      <c r="E9301" s="35">
        <v>52936</v>
      </c>
      <c r="F9301" s="35"/>
      <c r="G9301" s="36"/>
      <c r="H9301" s="36"/>
      <c r="I9301" s="36"/>
    </row>
    <row r="9302" spans="5:9">
      <c r="E9302" s="35">
        <v>52937</v>
      </c>
      <c r="F9302" s="35"/>
      <c r="G9302" s="36"/>
      <c r="H9302" s="36"/>
      <c r="I9302" s="36"/>
    </row>
    <row r="9303" spans="5:9">
      <c r="E9303" s="35">
        <v>52938</v>
      </c>
      <c r="F9303" s="35"/>
      <c r="G9303" s="36"/>
      <c r="H9303" s="36"/>
      <c r="I9303" s="36"/>
    </row>
    <row r="9304" spans="5:9">
      <c r="E9304" s="35">
        <v>52939</v>
      </c>
      <c r="F9304" s="35"/>
      <c r="G9304" s="36"/>
      <c r="H9304" s="36"/>
      <c r="I9304" s="36"/>
    </row>
    <row r="9305" spans="5:9">
      <c r="E9305" s="35">
        <v>52940</v>
      </c>
      <c r="F9305" s="35"/>
      <c r="G9305" s="36"/>
      <c r="H9305" s="36"/>
      <c r="I9305" s="36"/>
    </row>
    <row r="9306" spans="5:9">
      <c r="E9306" s="35">
        <v>52941</v>
      </c>
      <c r="F9306" s="35"/>
      <c r="G9306" s="36"/>
      <c r="H9306" s="36"/>
      <c r="I9306" s="36"/>
    </row>
    <row r="9307" spans="5:9">
      <c r="E9307" s="35">
        <v>52942</v>
      </c>
      <c r="F9307" s="35"/>
      <c r="G9307" s="36"/>
      <c r="H9307" s="36"/>
      <c r="I9307" s="36"/>
    </row>
    <row r="9308" spans="5:9">
      <c r="E9308" s="35">
        <v>52943</v>
      </c>
      <c r="F9308" s="35"/>
      <c r="G9308" s="36"/>
      <c r="H9308" s="36"/>
      <c r="I9308" s="36"/>
    </row>
    <row r="9309" spans="5:9">
      <c r="E9309" s="35">
        <v>52944</v>
      </c>
      <c r="F9309" s="35"/>
      <c r="G9309" s="36"/>
      <c r="H9309" s="36"/>
      <c r="I9309" s="36"/>
    </row>
    <row r="9310" spans="5:9">
      <c r="E9310" s="35">
        <v>52945</v>
      </c>
      <c r="F9310" s="35"/>
      <c r="G9310" s="36"/>
      <c r="H9310" s="36"/>
      <c r="I9310" s="36"/>
    </row>
    <row r="9311" spans="5:9">
      <c r="E9311" s="35">
        <v>52946</v>
      </c>
      <c r="F9311" s="35"/>
      <c r="G9311" s="36"/>
      <c r="H9311" s="36"/>
      <c r="I9311" s="36"/>
    </row>
    <row r="9312" spans="5:9">
      <c r="E9312" s="35">
        <v>52947</v>
      </c>
      <c r="F9312" s="35"/>
      <c r="G9312" s="36"/>
      <c r="H9312" s="36"/>
      <c r="I9312" s="36"/>
    </row>
    <row r="9313" spans="5:9">
      <c r="E9313" s="35">
        <v>52948</v>
      </c>
      <c r="F9313" s="35"/>
      <c r="G9313" s="36"/>
      <c r="H9313" s="36"/>
      <c r="I9313" s="36"/>
    </row>
    <row r="9314" spans="5:9">
      <c r="E9314" s="35">
        <v>52949</v>
      </c>
      <c r="F9314" s="35"/>
      <c r="G9314" s="36"/>
      <c r="H9314" s="36"/>
      <c r="I9314" s="36"/>
    </row>
    <row r="9315" spans="5:9">
      <c r="E9315" s="35">
        <v>52950</v>
      </c>
      <c r="F9315" s="35"/>
      <c r="G9315" s="36"/>
      <c r="H9315" s="36"/>
      <c r="I9315" s="36"/>
    </row>
    <row r="9316" spans="5:9">
      <c r="E9316" s="35">
        <v>52951</v>
      </c>
      <c r="F9316" s="35"/>
      <c r="G9316" s="36"/>
      <c r="H9316" s="36"/>
      <c r="I9316" s="36"/>
    </row>
    <row r="9317" spans="5:9">
      <c r="E9317" s="35">
        <v>52952</v>
      </c>
      <c r="F9317" s="35"/>
      <c r="G9317" s="36"/>
      <c r="H9317" s="36"/>
      <c r="I9317" s="36"/>
    </row>
    <row r="9318" spans="5:9">
      <c r="E9318" s="35">
        <v>52953</v>
      </c>
      <c r="F9318" s="35"/>
      <c r="G9318" s="36"/>
      <c r="H9318" s="36"/>
      <c r="I9318" s="36"/>
    </row>
    <row r="9319" spans="5:9">
      <c r="E9319" s="35">
        <v>52954</v>
      </c>
      <c r="F9319" s="35"/>
      <c r="G9319" s="36"/>
      <c r="H9319" s="36"/>
      <c r="I9319" s="36"/>
    </row>
    <row r="9320" spans="5:9">
      <c r="E9320" s="35">
        <v>52955</v>
      </c>
      <c r="F9320" s="35"/>
      <c r="G9320" s="36"/>
      <c r="H9320" s="36"/>
      <c r="I9320" s="36"/>
    </row>
    <row r="9321" spans="5:9">
      <c r="E9321" s="35">
        <v>52956</v>
      </c>
      <c r="F9321" s="35"/>
      <c r="G9321" s="36"/>
      <c r="H9321" s="36"/>
      <c r="I9321" s="36"/>
    </row>
    <row r="9322" spans="5:9">
      <c r="E9322" s="35">
        <v>52957</v>
      </c>
      <c r="F9322" s="35"/>
      <c r="G9322" s="36"/>
      <c r="H9322" s="36"/>
      <c r="I9322" s="36"/>
    </row>
    <row r="9323" spans="5:9">
      <c r="E9323" s="35">
        <v>52958</v>
      </c>
      <c r="F9323" s="35"/>
      <c r="G9323" s="36"/>
      <c r="H9323" s="36"/>
      <c r="I9323" s="36"/>
    </row>
    <row r="9324" spans="5:9">
      <c r="E9324" s="35">
        <v>52959</v>
      </c>
      <c r="F9324" s="35"/>
      <c r="G9324" s="36"/>
      <c r="H9324" s="36"/>
      <c r="I9324" s="36"/>
    </row>
    <row r="9325" spans="5:9">
      <c r="E9325" s="35">
        <v>52960</v>
      </c>
      <c r="F9325" s="35"/>
      <c r="G9325" s="36"/>
      <c r="H9325" s="36"/>
      <c r="I9325" s="36"/>
    </row>
    <row r="9326" spans="5:9">
      <c r="E9326" s="35">
        <v>52961</v>
      </c>
      <c r="F9326" s="35"/>
      <c r="G9326" s="36"/>
      <c r="H9326" s="36"/>
      <c r="I9326" s="36"/>
    </row>
    <row r="9327" spans="5:9">
      <c r="E9327" s="35">
        <v>52962</v>
      </c>
      <c r="F9327" s="35"/>
      <c r="G9327" s="36"/>
      <c r="H9327" s="36"/>
      <c r="I9327" s="36"/>
    </row>
    <row r="9328" spans="5:9">
      <c r="E9328" s="35">
        <v>52963</v>
      </c>
      <c r="F9328" s="35"/>
      <c r="G9328" s="36"/>
      <c r="H9328" s="36"/>
      <c r="I9328" s="36"/>
    </row>
    <row r="9329" spans="5:9">
      <c r="E9329" s="35">
        <v>52964</v>
      </c>
      <c r="F9329" s="35"/>
      <c r="G9329" s="36"/>
      <c r="H9329" s="36"/>
      <c r="I9329" s="36"/>
    </row>
    <row r="9330" spans="5:9">
      <c r="E9330" s="35">
        <v>52965</v>
      </c>
      <c r="F9330" s="35"/>
      <c r="G9330" s="36"/>
      <c r="H9330" s="36"/>
      <c r="I9330" s="36"/>
    </row>
    <row r="9331" spans="5:9">
      <c r="E9331" s="35">
        <v>52966</v>
      </c>
      <c r="F9331" s="35"/>
      <c r="G9331" s="36"/>
      <c r="H9331" s="36"/>
      <c r="I9331" s="36"/>
    </row>
    <row r="9332" spans="5:9">
      <c r="E9332" s="35">
        <v>52967</v>
      </c>
      <c r="F9332" s="35"/>
      <c r="G9332" s="36"/>
      <c r="H9332" s="36"/>
      <c r="I9332" s="36"/>
    </row>
    <row r="9333" spans="5:9">
      <c r="E9333" s="35">
        <v>52968</v>
      </c>
      <c r="F9333" s="35"/>
      <c r="G9333" s="36"/>
      <c r="H9333" s="36"/>
      <c r="I9333" s="36"/>
    </row>
    <row r="9334" spans="5:9">
      <c r="E9334" s="35">
        <v>52969</v>
      </c>
      <c r="F9334" s="35"/>
      <c r="G9334" s="36"/>
      <c r="H9334" s="36"/>
      <c r="I9334" s="36"/>
    </row>
    <row r="9335" spans="5:9">
      <c r="E9335" s="35">
        <v>52970</v>
      </c>
      <c r="F9335" s="35"/>
      <c r="G9335" s="36"/>
      <c r="H9335" s="36"/>
      <c r="I9335" s="36"/>
    </row>
    <row r="9336" spans="5:9">
      <c r="E9336" s="35">
        <v>52971</v>
      </c>
      <c r="F9336" s="35"/>
      <c r="G9336" s="36"/>
      <c r="H9336" s="36"/>
      <c r="I9336" s="36"/>
    </row>
    <row r="9337" spans="5:9">
      <c r="E9337" s="35">
        <v>52972</v>
      </c>
      <c r="F9337" s="35"/>
      <c r="G9337" s="36"/>
      <c r="H9337" s="36"/>
      <c r="I9337" s="36"/>
    </row>
    <row r="9338" spans="5:9">
      <c r="E9338" s="35">
        <v>52973</v>
      </c>
      <c r="F9338" s="35"/>
      <c r="G9338" s="36"/>
      <c r="H9338" s="36"/>
      <c r="I9338" s="36"/>
    </row>
    <row r="9339" spans="5:9">
      <c r="E9339" s="35">
        <v>52974</v>
      </c>
      <c r="F9339" s="35"/>
      <c r="G9339" s="36"/>
      <c r="H9339" s="36"/>
      <c r="I9339" s="36"/>
    </row>
    <row r="9340" spans="5:9">
      <c r="E9340" s="35">
        <v>52975</v>
      </c>
      <c r="F9340" s="35"/>
      <c r="G9340" s="36"/>
      <c r="H9340" s="36"/>
      <c r="I9340" s="36"/>
    </row>
    <row r="9341" spans="5:9">
      <c r="E9341" s="35">
        <v>52976</v>
      </c>
      <c r="F9341" s="35"/>
      <c r="G9341" s="36"/>
      <c r="H9341" s="36"/>
      <c r="I9341" s="36"/>
    </row>
    <row r="9342" spans="5:9">
      <c r="E9342" s="35">
        <v>52977</v>
      </c>
      <c r="F9342" s="35"/>
      <c r="G9342" s="36"/>
      <c r="H9342" s="36"/>
      <c r="I9342" s="36"/>
    </row>
    <row r="9343" spans="5:9">
      <c r="E9343" s="35">
        <v>52978</v>
      </c>
      <c r="F9343" s="35"/>
      <c r="G9343" s="36"/>
      <c r="H9343" s="36"/>
      <c r="I9343" s="36"/>
    </row>
    <row r="9344" spans="5:9">
      <c r="E9344" s="35">
        <v>52979</v>
      </c>
      <c r="F9344" s="35"/>
      <c r="G9344" s="36"/>
      <c r="H9344" s="36"/>
      <c r="I9344" s="36"/>
    </row>
    <row r="9345" spans="5:9">
      <c r="E9345" s="35">
        <v>52980</v>
      </c>
      <c r="F9345" s="35"/>
      <c r="G9345" s="36"/>
      <c r="H9345" s="36"/>
      <c r="I9345" s="36"/>
    </row>
    <row r="9346" spans="5:9">
      <c r="E9346" s="35">
        <v>52981</v>
      </c>
      <c r="F9346" s="35"/>
      <c r="G9346" s="36"/>
      <c r="H9346" s="36"/>
      <c r="I9346" s="36"/>
    </row>
    <row r="9347" spans="5:9">
      <c r="E9347" s="35">
        <v>52982</v>
      </c>
      <c r="F9347" s="35"/>
      <c r="G9347" s="36"/>
      <c r="H9347" s="36"/>
      <c r="I9347" s="36"/>
    </row>
    <row r="9348" spans="5:9">
      <c r="E9348" s="35">
        <v>52983</v>
      </c>
      <c r="F9348" s="35"/>
      <c r="G9348" s="36"/>
      <c r="H9348" s="36"/>
      <c r="I9348" s="36"/>
    </row>
    <row r="9349" spans="5:9">
      <c r="E9349" s="35">
        <v>52984</v>
      </c>
      <c r="F9349" s="35"/>
      <c r="G9349" s="36"/>
      <c r="H9349" s="36"/>
      <c r="I9349" s="36"/>
    </row>
    <row r="9350" spans="5:9">
      <c r="E9350" s="35">
        <v>52985</v>
      </c>
      <c r="F9350" s="35"/>
      <c r="G9350" s="36"/>
      <c r="H9350" s="36"/>
      <c r="I9350" s="36"/>
    </row>
    <row r="9351" spans="5:9">
      <c r="E9351" s="35">
        <v>52986</v>
      </c>
      <c r="F9351" s="35"/>
      <c r="G9351" s="36"/>
      <c r="H9351" s="36"/>
      <c r="I9351" s="36"/>
    </row>
    <row r="9352" spans="5:9">
      <c r="E9352" s="35">
        <v>52987</v>
      </c>
      <c r="F9352" s="35"/>
      <c r="G9352" s="36"/>
      <c r="H9352" s="36"/>
      <c r="I9352" s="36"/>
    </row>
    <row r="9353" spans="5:9">
      <c r="E9353" s="35">
        <v>52988</v>
      </c>
      <c r="F9353" s="35"/>
      <c r="G9353" s="36"/>
      <c r="H9353" s="36"/>
      <c r="I9353" s="36"/>
    </row>
    <row r="9354" spans="5:9">
      <c r="E9354" s="35">
        <v>52989</v>
      </c>
      <c r="F9354" s="35"/>
      <c r="G9354" s="36"/>
      <c r="H9354" s="36"/>
      <c r="I9354" s="36"/>
    </row>
    <row r="9355" spans="5:9">
      <c r="E9355" s="35">
        <v>52990</v>
      </c>
      <c r="F9355" s="35"/>
      <c r="G9355" s="36"/>
      <c r="H9355" s="36"/>
      <c r="I9355" s="36"/>
    </row>
    <row r="9356" spans="5:9">
      <c r="E9356" s="35">
        <v>52991</v>
      </c>
      <c r="F9356" s="35"/>
      <c r="G9356" s="36"/>
      <c r="H9356" s="36"/>
      <c r="I9356" s="36"/>
    </row>
    <row r="9357" spans="5:9">
      <c r="E9357" s="35">
        <v>52992</v>
      </c>
      <c r="F9357" s="35"/>
      <c r="G9357" s="36"/>
      <c r="H9357" s="36"/>
      <c r="I9357" s="36"/>
    </row>
    <row r="9358" spans="5:9">
      <c r="E9358" s="35">
        <v>52993</v>
      </c>
      <c r="F9358" s="35"/>
      <c r="G9358" s="36"/>
      <c r="H9358" s="36"/>
      <c r="I9358" s="36"/>
    </row>
    <row r="9359" spans="5:9">
      <c r="E9359" s="35">
        <v>52994</v>
      </c>
      <c r="F9359" s="35"/>
      <c r="G9359" s="36"/>
      <c r="H9359" s="36"/>
      <c r="I9359" s="36"/>
    </row>
    <row r="9360" spans="5:9">
      <c r="E9360" s="35">
        <v>52995</v>
      </c>
      <c r="F9360" s="35"/>
      <c r="G9360" s="36"/>
      <c r="H9360" s="36"/>
      <c r="I9360" s="36"/>
    </row>
    <row r="9361" spans="5:9">
      <c r="E9361" s="35">
        <v>52996</v>
      </c>
      <c r="F9361" s="35"/>
      <c r="G9361" s="36"/>
      <c r="H9361" s="36"/>
      <c r="I9361" s="36"/>
    </row>
    <row r="9362" spans="5:9">
      <c r="E9362" s="35">
        <v>52997</v>
      </c>
      <c r="F9362" s="35"/>
      <c r="G9362" s="36"/>
      <c r="H9362" s="36"/>
      <c r="I9362" s="36"/>
    </row>
    <row r="9363" spans="5:9">
      <c r="E9363" s="35">
        <v>52998</v>
      </c>
      <c r="F9363" s="35"/>
      <c r="G9363" s="36"/>
      <c r="H9363" s="36"/>
      <c r="I9363" s="36"/>
    </row>
    <row r="9364" spans="5:9">
      <c r="E9364" s="35">
        <v>52999</v>
      </c>
      <c r="F9364" s="35"/>
      <c r="G9364" s="36"/>
      <c r="H9364" s="36"/>
      <c r="I9364" s="36"/>
    </row>
    <row r="9365" spans="5:9">
      <c r="E9365" s="35">
        <v>53000</v>
      </c>
      <c r="F9365" s="35"/>
      <c r="G9365" s="36"/>
      <c r="H9365" s="36"/>
      <c r="I9365" s="36"/>
    </row>
    <row r="9366" spans="5:9">
      <c r="E9366" s="35">
        <v>53001</v>
      </c>
      <c r="F9366" s="35"/>
      <c r="G9366" s="36"/>
      <c r="H9366" s="36"/>
      <c r="I9366" s="36"/>
    </row>
    <row r="9367" spans="5:9">
      <c r="E9367" s="35">
        <v>53002</v>
      </c>
      <c r="F9367" s="35"/>
      <c r="G9367" s="36"/>
      <c r="H9367" s="36"/>
      <c r="I9367" s="36"/>
    </row>
    <row r="9368" spans="5:9">
      <c r="E9368" s="35">
        <v>53003</v>
      </c>
      <c r="F9368" s="35"/>
      <c r="G9368" s="36"/>
      <c r="H9368" s="36"/>
      <c r="I9368" s="36"/>
    </row>
    <row r="9369" spans="5:9">
      <c r="E9369" s="35">
        <v>53004</v>
      </c>
      <c r="F9369" s="35"/>
      <c r="G9369" s="36"/>
      <c r="H9369" s="36"/>
      <c r="I9369" s="36"/>
    </row>
    <row r="9370" spans="5:9">
      <c r="E9370" s="35">
        <v>53005</v>
      </c>
      <c r="F9370" s="35"/>
      <c r="G9370" s="36"/>
      <c r="H9370" s="36"/>
      <c r="I9370" s="36"/>
    </row>
    <row r="9371" spans="5:9">
      <c r="E9371" s="35">
        <v>53006</v>
      </c>
      <c r="F9371" s="35"/>
      <c r="G9371" s="36"/>
      <c r="H9371" s="36"/>
      <c r="I9371" s="36"/>
    </row>
    <row r="9372" spans="5:9">
      <c r="E9372" s="35">
        <v>53007</v>
      </c>
      <c r="F9372" s="35"/>
      <c r="G9372" s="36"/>
      <c r="H9372" s="36"/>
      <c r="I9372" s="36"/>
    </row>
    <row r="9373" spans="5:9">
      <c r="E9373" s="35">
        <v>53008</v>
      </c>
      <c r="F9373" s="35"/>
      <c r="G9373" s="36"/>
      <c r="H9373" s="36"/>
      <c r="I9373" s="36"/>
    </row>
    <row r="9374" spans="5:9">
      <c r="E9374" s="35">
        <v>53009</v>
      </c>
      <c r="F9374" s="35"/>
      <c r="G9374" s="36"/>
      <c r="H9374" s="36"/>
      <c r="I9374" s="36"/>
    </row>
    <row r="9375" spans="5:9">
      <c r="E9375" s="35">
        <v>53010</v>
      </c>
      <c r="F9375" s="35"/>
      <c r="G9375" s="36"/>
      <c r="H9375" s="36"/>
      <c r="I9375" s="36"/>
    </row>
    <row r="9376" spans="5:9">
      <c r="E9376" s="35">
        <v>53011</v>
      </c>
      <c r="F9376" s="35"/>
      <c r="G9376" s="36"/>
      <c r="H9376" s="36"/>
      <c r="I9376" s="36"/>
    </row>
    <row r="9377" spans="5:9">
      <c r="E9377" s="35">
        <v>53012</v>
      </c>
      <c r="F9377" s="35"/>
      <c r="G9377" s="36"/>
      <c r="H9377" s="36"/>
      <c r="I9377" s="36"/>
    </row>
    <row r="9378" spans="5:9">
      <c r="E9378" s="35">
        <v>53013</v>
      </c>
      <c r="F9378" s="35"/>
      <c r="G9378" s="36"/>
      <c r="H9378" s="36"/>
      <c r="I9378" s="36"/>
    </row>
    <row r="9379" spans="5:9">
      <c r="E9379" s="35">
        <v>53014</v>
      </c>
      <c r="F9379" s="35"/>
      <c r="G9379" s="36"/>
      <c r="H9379" s="36"/>
      <c r="I9379" s="36"/>
    </row>
    <row r="9380" spans="5:9">
      <c r="E9380" s="35">
        <v>53015</v>
      </c>
      <c r="F9380" s="35"/>
      <c r="G9380" s="36"/>
      <c r="H9380" s="36"/>
      <c r="I9380" s="36"/>
    </row>
    <row r="9381" spans="5:9">
      <c r="E9381" s="35">
        <v>53016</v>
      </c>
      <c r="F9381" s="35"/>
      <c r="G9381" s="36"/>
      <c r="H9381" s="36"/>
      <c r="I9381" s="36"/>
    </row>
    <row r="9382" spans="5:9">
      <c r="E9382" s="35">
        <v>53017</v>
      </c>
      <c r="F9382" s="35"/>
      <c r="G9382" s="36"/>
      <c r="H9382" s="36"/>
      <c r="I9382" s="36"/>
    </row>
    <row r="9383" spans="5:9">
      <c r="E9383" s="35">
        <v>53018</v>
      </c>
      <c r="F9383" s="35"/>
      <c r="G9383" s="36"/>
      <c r="H9383" s="36"/>
      <c r="I9383" s="36"/>
    </row>
    <row r="9384" spans="5:9">
      <c r="E9384" s="35">
        <v>53019</v>
      </c>
      <c r="F9384" s="35"/>
      <c r="G9384" s="36"/>
      <c r="H9384" s="36"/>
      <c r="I9384" s="36"/>
    </row>
    <row r="9385" spans="5:9">
      <c r="E9385" s="35">
        <v>53020</v>
      </c>
      <c r="F9385" s="35"/>
      <c r="G9385" s="36"/>
      <c r="H9385" s="36"/>
      <c r="I9385" s="36"/>
    </row>
    <row r="9386" spans="5:9">
      <c r="E9386" s="35">
        <v>53021</v>
      </c>
      <c r="F9386" s="35"/>
      <c r="G9386" s="36"/>
      <c r="H9386" s="36"/>
      <c r="I9386" s="36"/>
    </row>
    <row r="9387" spans="5:9">
      <c r="E9387" s="35">
        <v>53022</v>
      </c>
      <c r="F9387" s="35"/>
      <c r="G9387" s="36"/>
      <c r="H9387" s="36"/>
      <c r="I9387" s="36"/>
    </row>
    <row r="9388" spans="5:9">
      <c r="E9388" s="35">
        <v>53023</v>
      </c>
      <c r="F9388" s="35"/>
      <c r="G9388" s="36"/>
      <c r="H9388" s="36"/>
      <c r="I9388" s="36"/>
    </row>
    <row r="9389" spans="5:9">
      <c r="E9389" s="35">
        <v>53024</v>
      </c>
      <c r="F9389" s="35"/>
      <c r="G9389" s="36"/>
      <c r="H9389" s="36"/>
      <c r="I9389" s="36"/>
    </row>
    <row r="9390" spans="5:9">
      <c r="E9390" s="35">
        <v>53025</v>
      </c>
      <c r="F9390" s="35"/>
      <c r="G9390" s="36"/>
      <c r="H9390" s="36"/>
      <c r="I9390" s="36"/>
    </row>
    <row r="9391" spans="5:9">
      <c r="E9391" s="35">
        <v>53026</v>
      </c>
      <c r="F9391" s="35"/>
      <c r="G9391" s="36"/>
      <c r="H9391" s="36"/>
      <c r="I9391" s="36"/>
    </row>
    <row r="9392" spans="5:9">
      <c r="E9392" s="35">
        <v>53027</v>
      </c>
      <c r="F9392" s="35"/>
      <c r="G9392" s="36"/>
      <c r="H9392" s="36"/>
      <c r="I9392" s="36"/>
    </row>
    <row r="9393" spans="5:9">
      <c r="E9393" s="35">
        <v>53028</v>
      </c>
      <c r="F9393" s="35"/>
      <c r="G9393" s="36"/>
      <c r="H9393" s="36"/>
      <c r="I9393" s="36"/>
    </row>
    <row r="9394" spans="5:9">
      <c r="E9394" s="35">
        <v>53029</v>
      </c>
      <c r="F9394" s="35"/>
      <c r="G9394" s="36"/>
      <c r="H9394" s="36"/>
      <c r="I9394" s="36"/>
    </row>
    <row r="9395" spans="5:9">
      <c r="E9395" s="35">
        <v>53030</v>
      </c>
      <c r="F9395" s="35"/>
      <c r="G9395" s="36"/>
      <c r="H9395" s="36"/>
      <c r="I9395" s="36"/>
    </row>
    <row r="9396" spans="5:9">
      <c r="E9396" s="35">
        <v>53031</v>
      </c>
      <c r="F9396" s="35"/>
      <c r="G9396" s="36"/>
      <c r="H9396" s="36"/>
      <c r="I9396" s="36"/>
    </row>
    <row r="9397" spans="5:9">
      <c r="E9397" s="35">
        <v>53032</v>
      </c>
      <c r="F9397" s="35"/>
      <c r="G9397" s="36"/>
      <c r="H9397" s="36"/>
      <c r="I9397" s="36"/>
    </row>
    <row r="9398" spans="5:9">
      <c r="E9398" s="35">
        <v>53033</v>
      </c>
      <c r="F9398" s="35"/>
      <c r="G9398" s="36"/>
      <c r="H9398" s="36"/>
      <c r="I9398" s="36"/>
    </row>
    <row r="9399" spans="5:9">
      <c r="E9399" s="35">
        <v>53034</v>
      </c>
      <c r="F9399" s="35"/>
      <c r="G9399" s="36"/>
      <c r="H9399" s="36"/>
      <c r="I9399" s="36"/>
    </row>
    <row r="9400" spans="5:9">
      <c r="E9400" s="35">
        <v>53035</v>
      </c>
      <c r="F9400" s="35"/>
      <c r="G9400" s="36"/>
      <c r="H9400" s="36"/>
      <c r="I9400" s="36"/>
    </row>
    <row r="9401" spans="5:9">
      <c r="E9401" s="35">
        <v>53036</v>
      </c>
      <c r="F9401" s="35"/>
      <c r="G9401" s="36"/>
      <c r="H9401" s="36"/>
      <c r="I9401" s="36"/>
    </row>
    <row r="9402" spans="5:9">
      <c r="E9402" s="35">
        <v>53037</v>
      </c>
      <c r="F9402" s="35"/>
      <c r="G9402" s="36"/>
      <c r="H9402" s="36"/>
      <c r="I9402" s="36"/>
    </row>
    <row r="9403" spans="5:9">
      <c r="E9403" s="35">
        <v>53038</v>
      </c>
      <c r="F9403" s="35"/>
      <c r="G9403" s="36"/>
      <c r="H9403" s="36"/>
      <c r="I9403" s="36"/>
    </row>
    <row r="9404" spans="5:9">
      <c r="E9404" s="35">
        <v>53039</v>
      </c>
      <c r="F9404" s="35"/>
      <c r="G9404" s="36"/>
      <c r="H9404" s="36"/>
      <c r="I9404" s="36"/>
    </row>
    <row r="9405" spans="5:9">
      <c r="E9405" s="35">
        <v>53040</v>
      </c>
      <c r="F9405" s="35"/>
      <c r="G9405" s="36"/>
      <c r="H9405" s="36"/>
      <c r="I9405" s="36"/>
    </row>
    <row r="9406" spans="5:9">
      <c r="E9406" s="35">
        <v>53041</v>
      </c>
      <c r="F9406" s="35"/>
      <c r="G9406" s="36"/>
      <c r="H9406" s="36"/>
      <c r="I9406" s="36"/>
    </row>
    <row r="9407" spans="5:9">
      <c r="E9407" s="35">
        <v>53042</v>
      </c>
      <c r="F9407" s="35"/>
      <c r="G9407" s="36"/>
      <c r="H9407" s="36"/>
      <c r="I9407" s="36"/>
    </row>
    <row r="9408" spans="5:9">
      <c r="E9408" s="35">
        <v>53043</v>
      </c>
      <c r="F9408" s="35"/>
      <c r="G9408" s="36"/>
      <c r="H9408" s="36"/>
      <c r="I9408" s="36"/>
    </row>
    <row r="9409" spans="5:9">
      <c r="E9409" s="35">
        <v>53044</v>
      </c>
      <c r="F9409" s="35"/>
      <c r="G9409" s="36"/>
      <c r="H9409" s="36"/>
      <c r="I9409" s="36"/>
    </row>
    <row r="9410" spans="5:9">
      <c r="E9410" s="35">
        <v>53045</v>
      </c>
      <c r="F9410" s="35"/>
      <c r="G9410" s="36"/>
      <c r="H9410" s="36"/>
      <c r="I9410" s="36"/>
    </row>
    <row r="9411" spans="5:9">
      <c r="E9411" s="35">
        <v>53046</v>
      </c>
      <c r="F9411" s="35"/>
      <c r="G9411" s="36"/>
      <c r="H9411" s="36"/>
      <c r="I9411" s="36"/>
    </row>
    <row r="9412" spans="5:9">
      <c r="E9412" s="35">
        <v>53047</v>
      </c>
      <c r="F9412" s="35"/>
      <c r="G9412" s="36"/>
      <c r="H9412" s="36"/>
      <c r="I9412" s="36"/>
    </row>
    <row r="9413" spans="5:9">
      <c r="E9413" s="35">
        <v>53048</v>
      </c>
      <c r="F9413" s="35"/>
      <c r="G9413" s="36"/>
      <c r="H9413" s="36"/>
      <c r="I9413" s="36"/>
    </row>
    <row r="9414" spans="5:9">
      <c r="E9414" s="35">
        <v>53049</v>
      </c>
      <c r="F9414" s="35"/>
      <c r="G9414" s="36"/>
      <c r="H9414" s="36"/>
      <c r="I9414" s="36"/>
    </row>
    <row r="9415" spans="5:9">
      <c r="E9415" s="35">
        <v>53050</v>
      </c>
      <c r="F9415" s="35"/>
      <c r="G9415" s="36"/>
      <c r="H9415" s="36"/>
      <c r="I9415" s="36"/>
    </row>
    <row r="9416" spans="5:9">
      <c r="E9416" s="35">
        <v>53051</v>
      </c>
      <c r="F9416" s="35"/>
      <c r="G9416" s="36"/>
      <c r="H9416" s="36"/>
      <c r="I9416" s="36"/>
    </row>
    <row r="9417" spans="5:9">
      <c r="E9417" s="35">
        <v>53052</v>
      </c>
      <c r="F9417" s="35"/>
      <c r="G9417" s="36"/>
      <c r="H9417" s="36"/>
      <c r="I9417" s="36"/>
    </row>
    <row r="9418" spans="5:9">
      <c r="E9418" s="35">
        <v>53053</v>
      </c>
      <c r="F9418" s="35"/>
      <c r="G9418" s="36"/>
      <c r="H9418" s="36"/>
      <c r="I9418" s="36"/>
    </row>
    <row r="9419" spans="5:9">
      <c r="E9419" s="35">
        <v>53054</v>
      </c>
      <c r="F9419" s="35"/>
      <c r="G9419" s="36"/>
      <c r="H9419" s="36"/>
      <c r="I9419" s="36"/>
    </row>
    <row r="9420" spans="5:9">
      <c r="E9420" s="35">
        <v>53055</v>
      </c>
      <c r="F9420" s="35"/>
      <c r="G9420" s="36"/>
      <c r="H9420" s="36"/>
      <c r="I9420" s="36"/>
    </row>
    <row r="9421" spans="5:9">
      <c r="E9421" s="35">
        <v>53056</v>
      </c>
      <c r="F9421" s="35"/>
      <c r="G9421" s="36"/>
      <c r="H9421" s="36"/>
      <c r="I9421" s="36"/>
    </row>
    <row r="9422" spans="5:9">
      <c r="E9422" s="35">
        <v>53057</v>
      </c>
      <c r="F9422" s="35"/>
      <c r="G9422" s="36"/>
      <c r="H9422" s="36"/>
      <c r="I9422" s="36"/>
    </row>
    <row r="9423" spans="5:9">
      <c r="E9423" s="35">
        <v>53058</v>
      </c>
      <c r="F9423" s="35"/>
      <c r="G9423" s="36"/>
      <c r="H9423" s="36"/>
      <c r="I9423" s="36"/>
    </row>
    <row r="9424" spans="5:9">
      <c r="E9424" s="35">
        <v>53059</v>
      </c>
      <c r="F9424" s="35"/>
      <c r="G9424" s="36"/>
      <c r="H9424" s="36"/>
      <c r="I9424" s="36"/>
    </row>
    <row r="9425" spans="5:9">
      <c r="E9425" s="35">
        <v>53060</v>
      </c>
      <c r="F9425" s="35"/>
      <c r="G9425" s="36"/>
      <c r="H9425" s="36"/>
      <c r="I9425" s="36"/>
    </row>
    <row r="9426" spans="5:9">
      <c r="E9426" s="35">
        <v>53061</v>
      </c>
      <c r="F9426" s="35"/>
      <c r="G9426" s="36"/>
      <c r="H9426" s="36"/>
      <c r="I9426" s="36"/>
    </row>
    <row r="9427" spans="5:9">
      <c r="E9427" s="35">
        <v>53062</v>
      </c>
      <c r="F9427" s="35"/>
      <c r="G9427" s="36"/>
      <c r="H9427" s="36"/>
      <c r="I9427" s="36"/>
    </row>
    <row r="9428" spans="5:9">
      <c r="E9428" s="35">
        <v>53063</v>
      </c>
      <c r="F9428" s="35"/>
      <c r="G9428" s="36"/>
      <c r="H9428" s="36"/>
      <c r="I9428" s="36"/>
    </row>
    <row r="9429" spans="5:9">
      <c r="E9429" s="35">
        <v>53064</v>
      </c>
      <c r="F9429" s="35"/>
      <c r="G9429" s="36"/>
      <c r="H9429" s="36"/>
      <c r="I9429" s="36"/>
    </row>
    <row r="9430" spans="5:9">
      <c r="E9430" s="35">
        <v>53065</v>
      </c>
      <c r="F9430" s="35"/>
      <c r="G9430" s="36"/>
      <c r="H9430" s="36"/>
      <c r="I9430" s="36"/>
    </row>
    <row r="9431" spans="5:9">
      <c r="E9431" s="35">
        <v>53066</v>
      </c>
      <c r="F9431" s="35"/>
      <c r="G9431" s="36"/>
      <c r="H9431" s="36"/>
      <c r="I9431" s="36"/>
    </row>
    <row r="9432" spans="5:9">
      <c r="E9432" s="35">
        <v>53067</v>
      </c>
      <c r="F9432" s="35"/>
      <c r="G9432" s="36"/>
      <c r="H9432" s="36"/>
      <c r="I9432" s="36"/>
    </row>
    <row r="9433" spans="5:9">
      <c r="E9433" s="35">
        <v>53068</v>
      </c>
      <c r="F9433" s="35"/>
      <c r="G9433" s="36"/>
      <c r="H9433" s="36"/>
      <c r="I9433" s="36"/>
    </row>
    <row r="9434" spans="5:9">
      <c r="E9434" s="35">
        <v>53069</v>
      </c>
      <c r="F9434" s="35"/>
      <c r="G9434" s="36"/>
      <c r="H9434" s="36"/>
      <c r="I9434" s="36"/>
    </row>
    <row r="9435" spans="5:9">
      <c r="E9435" s="35">
        <v>53070</v>
      </c>
      <c r="F9435" s="35"/>
      <c r="G9435" s="36"/>
      <c r="H9435" s="36"/>
      <c r="I9435" s="36"/>
    </row>
    <row r="9436" spans="5:9">
      <c r="E9436" s="35">
        <v>53071</v>
      </c>
      <c r="F9436" s="35"/>
      <c r="G9436" s="36"/>
      <c r="H9436" s="36"/>
      <c r="I9436" s="36"/>
    </row>
    <row r="9437" spans="5:9">
      <c r="E9437" s="35">
        <v>53072</v>
      </c>
      <c r="F9437" s="35"/>
      <c r="G9437" s="36"/>
      <c r="H9437" s="36"/>
      <c r="I9437" s="36"/>
    </row>
    <row r="9438" spans="5:9">
      <c r="E9438" s="35">
        <v>53073</v>
      </c>
      <c r="F9438" s="35"/>
      <c r="G9438" s="36"/>
      <c r="H9438" s="36"/>
      <c r="I9438" s="36"/>
    </row>
    <row r="9439" spans="5:9">
      <c r="E9439" s="35">
        <v>53074</v>
      </c>
      <c r="F9439" s="35"/>
      <c r="G9439" s="36"/>
      <c r="H9439" s="36"/>
      <c r="I9439" s="36"/>
    </row>
    <row r="9440" spans="5:9">
      <c r="E9440" s="35">
        <v>53075</v>
      </c>
      <c r="F9440" s="35"/>
      <c r="G9440" s="36"/>
      <c r="H9440" s="36"/>
      <c r="I9440" s="36"/>
    </row>
    <row r="9441" spans="5:9">
      <c r="E9441" s="35">
        <v>53076</v>
      </c>
      <c r="F9441" s="35"/>
      <c r="G9441" s="36"/>
      <c r="H9441" s="36"/>
      <c r="I9441" s="36"/>
    </row>
    <row r="9442" spans="5:9">
      <c r="E9442" s="35">
        <v>53077</v>
      </c>
      <c r="F9442" s="35"/>
      <c r="G9442" s="36"/>
      <c r="H9442" s="36"/>
      <c r="I9442" s="36"/>
    </row>
    <row r="9443" spans="5:9">
      <c r="E9443" s="35">
        <v>53078</v>
      </c>
      <c r="F9443" s="35"/>
      <c r="G9443" s="36"/>
      <c r="H9443" s="36"/>
      <c r="I9443" s="36"/>
    </row>
    <row r="9444" spans="5:9">
      <c r="E9444" s="35">
        <v>53079</v>
      </c>
      <c r="F9444" s="35"/>
      <c r="G9444" s="36"/>
      <c r="H9444" s="36"/>
      <c r="I9444" s="36"/>
    </row>
    <row r="9445" spans="5:9">
      <c r="E9445" s="35">
        <v>53080</v>
      </c>
      <c r="F9445" s="35"/>
      <c r="G9445" s="36"/>
      <c r="H9445" s="36"/>
      <c r="I9445" s="36"/>
    </row>
    <row r="9446" spans="5:9">
      <c r="E9446" s="35">
        <v>53081</v>
      </c>
      <c r="F9446" s="35"/>
      <c r="G9446" s="36"/>
      <c r="H9446" s="36"/>
      <c r="I9446" s="36"/>
    </row>
    <row r="9447" spans="5:9">
      <c r="E9447" s="35">
        <v>53082</v>
      </c>
      <c r="F9447" s="35"/>
      <c r="G9447" s="36"/>
      <c r="H9447" s="36"/>
      <c r="I9447" s="36"/>
    </row>
    <row r="9448" spans="5:9">
      <c r="E9448" s="35">
        <v>53083</v>
      </c>
      <c r="F9448" s="35"/>
      <c r="G9448" s="36"/>
      <c r="H9448" s="36"/>
      <c r="I9448" s="36"/>
    </row>
    <row r="9449" spans="5:9">
      <c r="E9449" s="35">
        <v>53084</v>
      </c>
      <c r="F9449" s="35"/>
      <c r="G9449" s="36"/>
      <c r="H9449" s="36"/>
      <c r="I9449" s="36"/>
    </row>
    <row r="9450" spans="5:9">
      <c r="E9450" s="35">
        <v>53085</v>
      </c>
      <c r="F9450" s="35"/>
      <c r="G9450" s="36"/>
      <c r="H9450" s="36"/>
      <c r="I9450" s="36"/>
    </row>
    <row r="9451" spans="5:9">
      <c r="E9451" s="35">
        <v>53086</v>
      </c>
      <c r="F9451" s="35"/>
      <c r="G9451" s="36"/>
      <c r="H9451" s="36"/>
      <c r="I9451" s="36"/>
    </row>
    <row r="9452" spans="5:9">
      <c r="E9452" s="35">
        <v>53087</v>
      </c>
      <c r="F9452" s="35"/>
      <c r="G9452" s="36"/>
      <c r="H9452" s="36"/>
      <c r="I9452" s="36"/>
    </row>
    <row r="9453" spans="5:9">
      <c r="E9453" s="35">
        <v>53088</v>
      </c>
      <c r="F9453" s="35"/>
      <c r="G9453" s="36"/>
      <c r="H9453" s="36"/>
      <c r="I9453" s="36"/>
    </row>
    <row r="9454" spans="5:9">
      <c r="E9454" s="35">
        <v>53089</v>
      </c>
      <c r="F9454" s="35"/>
      <c r="G9454" s="36"/>
      <c r="H9454" s="36"/>
      <c r="I9454" s="36"/>
    </row>
    <row r="9455" spans="5:9">
      <c r="E9455" s="35">
        <v>53090</v>
      </c>
      <c r="F9455" s="35"/>
      <c r="G9455" s="36"/>
      <c r="H9455" s="36"/>
      <c r="I9455" s="36"/>
    </row>
    <row r="9456" spans="5:9">
      <c r="E9456" s="35">
        <v>53091</v>
      </c>
      <c r="F9456" s="35"/>
      <c r="G9456" s="36"/>
      <c r="H9456" s="36"/>
      <c r="I9456" s="36"/>
    </row>
    <row r="9457" spans="5:9">
      <c r="E9457" s="35">
        <v>53092</v>
      </c>
      <c r="F9457" s="35"/>
      <c r="G9457" s="36"/>
      <c r="H9457" s="36"/>
      <c r="I9457" s="36"/>
    </row>
    <row r="9458" spans="5:9">
      <c r="E9458" s="35">
        <v>53093</v>
      </c>
      <c r="F9458" s="35"/>
      <c r="G9458" s="36"/>
      <c r="H9458" s="36"/>
      <c r="I9458" s="36"/>
    </row>
    <row r="9459" spans="5:9">
      <c r="E9459" s="35">
        <v>53094</v>
      </c>
      <c r="F9459" s="35"/>
      <c r="G9459" s="36"/>
      <c r="H9459" s="36"/>
      <c r="I9459" s="36"/>
    </row>
    <row r="9460" spans="5:9">
      <c r="E9460" s="35">
        <v>53095</v>
      </c>
      <c r="F9460" s="35"/>
      <c r="G9460" s="36"/>
      <c r="H9460" s="36"/>
      <c r="I9460" s="36"/>
    </row>
    <row r="9461" spans="5:9">
      <c r="E9461" s="35">
        <v>53096</v>
      </c>
      <c r="F9461" s="35"/>
      <c r="G9461" s="36"/>
      <c r="H9461" s="36"/>
      <c r="I9461" s="36"/>
    </row>
    <row r="9462" spans="5:9">
      <c r="E9462" s="35">
        <v>53097</v>
      </c>
      <c r="F9462" s="35"/>
      <c r="G9462" s="36"/>
      <c r="H9462" s="36"/>
      <c r="I9462" s="36"/>
    </row>
    <row r="9463" spans="5:9">
      <c r="E9463" s="35">
        <v>53098</v>
      </c>
      <c r="F9463" s="35"/>
      <c r="G9463" s="36"/>
      <c r="H9463" s="36"/>
      <c r="I9463" s="36"/>
    </row>
    <row r="9464" spans="5:9">
      <c r="E9464" s="35">
        <v>53099</v>
      </c>
      <c r="F9464" s="35"/>
      <c r="G9464" s="36"/>
      <c r="H9464" s="36"/>
      <c r="I9464" s="36"/>
    </row>
    <row r="9465" spans="5:9">
      <c r="E9465" s="35">
        <v>53100</v>
      </c>
      <c r="F9465" s="35"/>
      <c r="G9465" s="36"/>
      <c r="H9465" s="36"/>
      <c r="I9465" s="36"/>
    </row>
    <row r="9466" spans="5:9">
      <c r="E9466" s="35">
        <v>53101</v>
      </c>
      <c r="F9466" s="35"/>
      <c r="G9466" s="36"/>
      <c r="H9466" s="36"/>
      <c r="I9466" s="36"/>
    </row>
    <row r="9467" spans="5:9">
      <c r="E9467" s="35">
        <v>53102</v>
      </c>
      <c r="F9467" s="35"/>
      <c r="G9467" s="36"/>
      <c r="H9467" s="36"/>
      <c r="I9467" s="36"/>
    </row>
    <row r="9468" spans="5:9">
      <c r="E9468" s="35">
        <v>53103</v>
      </c>
      <c r="F9468" s="35"/>
      <c r="G9468" s="36"/>
      <c r="H9468" s="36"/>
      <c r="I9468" s="36"/>
    </row>
    <row r="9469" spans="5:9">
      <c r="E9469" s="35">
        <v>53104</v>
      </c>
      <c r="F9469" s="35"/>
      <c r="G9469" s="36"/>
      <c r="H9469" s="36"/>
      <c r="I9469" s="36"/>
    </row>
    <row r="9470" spans="5:9">
      <c r="E9470" s="35">
        <v>53105</v>
      </c>
      <c r="F9470" s="35"/>
      <c r="G9470" s="36"/>
      <c r="H9470" s="36"/>
      <c r="I9470" s="36"/>
    </row>
    <row r="9471" spans="5:9">
      <c r="E9471" s="35">
        <v>53106</v>
      </c>
      <c r="F9471" s="35"/>
      <c r="G9471" s="36"/>
      <c r="H9471" s="36"/>
      <c r="I9471" s="36"/>
    </row>
    <row r="9472" spans="5:9">
      <c r="E9472" s="35">
        <v>53107</v>
      </c>
      <c r="F9472" s="35"/>
      <c r="G9472" s="36"/>
      <c r="H9472" s="36"/>
      <c r="I9472" s="36"/>
    </row>
    <row r="9473" spans="5:9">
      <c r="E9473" s="35">
        <v>53108</v>
      </c>
      <c r="F9473" s="35"/>
      <c r="G9473" s="36"/>
      <c r="H9473" s="36"/>
      <c r="I9473" s="36"/>
    </row>
    <row r="9474" spans="5:9">
      <c r="E9474" s="35">
        <v>53109</v>
      </c>
      <c r="F9474" s="35"/>
      <c r="G9474" s="36"/>
      <c r="H9474" s="36"/>
      <c r="I9474" s="36"/>
    </row>
    <row r="9475" spans="5:9">
      <c r="E9475" s="35">
        <v>53110</v>
      </c>
      <c r="F9475" s="35"/>
      <c r="G9475" s="36"/>
      <c r="H9475" s="36"/>
      <c r="I9475" s="36"/>
    </row>
    <row r="9476" spans="5:9">
      <c r="E9476" s="35">
        <v>53111</v>
      </c>
      <c r="F9476" s="35"/>
      <c r="G9476" s="36"/>
      <c r="H9476" s="36"/>
      <c r="I9476" s="36"/>
    </row>
    <row r="9477" spans="5:9">
      <c r="E9477" s="35">
        <v>53112</v>
      </c>
      <c r="F9477" s="35"/>
      <c r="G9477" s="36"/>
      <c r="H9477" s="36"/>
      <c r="I9477" s="36"/>
    </row>
    <row r="9478" spans="5:9">
      <c r="E9478" s="35">
        <v>53113</v>
      </c>
      <c r="F9478" s="35"/>
      <c r="G9478" s="36"/>
      <c r="H9478" s="36"/>
      <c r="I9478" s="36"/>
    </row>
    <row r="9479" spans="5:9">
      <c r="E9479" s="35">
        <v>53114</v>
      </c>
      <c r="F9479" s="35"/>
      <c r="G9479" s="36"/>
      <c r="H9479" s="36"/>
      <c r="I9479" s="36"/>
    </row>
    <row r="9480" spans="5:9">
      <c r="E9480" s="35">
        <v>53115</v>
      </c>
      <c r="F9480" s="35"/>
      <c r="G9480" s="36"/>
      <c r="H9480" s="36"/>
      <c r="I9480" s="36"/>
    </row>
    <row r="9481" spans="5:9">
      <c r="E9481" s="35">
        <v>53116</v>
      </c>
      <c r="F9481" s="35"/>
      <c r="G9481" s="36"/>
      <c r="H9481" s="36"/>
      <c r="I9481" s="36"/>
    </row>
    <row r="9482" spans="5:9">
      <c r="E9482" s="35">
        <v>53117</v>
      </c>
      <c r="F9482" s="35"/>
      <c r="G9482" s="36"/>
      <c r="H9482" s="36"/>
      <c r="I9482" s="36"/>
    </row>
    <row r="9483" spans="5:9">
      <c r="E9483" s="35">
        <v>53118</v>
      </c>
      <c r="F9483" s="35"/>
      <c r="G9483" s="36"/>
      <c r="H9483" s="36"/>
      <c r="I9483" s="36"/>
    </row>
    <row r="9484" spans="5:9">
      <c r="E9484" s="35">
        <v>53119</v>
      </c>
      <c r="F9484" s="35"/>
      <c r="G9484" s="36"/>
      <c r="H9484" s="36"/>
      <c r="I9484" s="36"/>
    </row>
    <row r="9485" spans="5:9">
      <c r="E9485" s="35">
        <v>53120</v>
      </c>
      <c r="F9485" s="35"/>
      <c r="G9485" s="36"/>
      <c r="H9485" s="36"/>
      <c r="I9485" s="36"/>
    </row>
    <row r="9486" spans="5:9">
      <c r="E9486" s="35">
        <v>53121</v>
      </c>
      <c r="F9486" s="35"/>
      <c r="G9486" s="36"/>
      <c r="H9486" s="36"/>
      <c r="I9486" s="36"/>
    </row>
    <row r="9487" spans="5:9">
      <c r="E9487" s="35">
        <v>53122</v>
      </c>
      <c r="F9487" s="35"/>
      <c r="G9487" s="36"/>
      <c r="H9487" s="36"/>
      <c r="I9487" s="36"/>
    </row>
    <row r="9488" spans="5:9">
      <c r="E9488" s="35">
        <v>53123</v>
      </c>
      <c r="F9488" s="35"/>
      <c r="G9488" s="36"/>
      <c r="H9488" s="36"/>
      <c r="I9488" s="36"/>
    </row>
    <row r="9489" spans="5:9">
      <c r="E9489" s="35">
        <v>53124</v>
      </c>
      <c r="F9489" s="35"/>
      <c r="G9489" s="36"/>
      <c r="H9489" s="36"/>
      <c r="I9489" s="36"/>
    </row>
    <row r="9490" spans="5:9">
      <c r="E9490" s="35">
        <v>53125</v>
      </c>
      <c r="F9490" s="35"/>
      <c r="G9490" s="36"/>
      <c r="H9490" s="36"/>
      <c r="I9490" s="36"/>
    </row>
    <row r="9491" spans="5:9">
      <c r="E9491" s="35">
        <v>53126</v>
      </c>
      <c r="F9491" s="35"/>
      <c r="G9491" s="36"/>
      <c r="H9491" s="36"/>
      <c r="I9491" s="36"/>
    </row>
    <row r="9492" spans="5:9">
      <c r="E9492" s="35">
        <v>53127</v>
      </c>
      <c r="F9492" s="35"/>
      <c r="G9492" s="36"/>
      <c r="H9492" s="36"/>
      <c r="I9492" s="36"/>
    </row>
    <row r="9493" spans="5:9">
      <c r="E9493" s="35">
        <v>53128</v>
      </c>
      <c r="F9493" s="35"/>
      <c r="G9493" s="36"/>
      <c r="H9493" s="36"/>
      <c r="I9493" s="36"/>
    </row>
    <row r="9494" spans="5:9">
      <c r="E9494" s="35">
        <v>53129</v>
      </c>
      <c r="F9494" s="35"/>
      <c r="G9494" s="36"/>
      <c r="H9494" s="36"/>
      <c r="I9494" s="36"/>
    </row>
    <row r="9495" spans="5:9">
      <c r="E9495" s="35">
        <v>53130</v>
      </c>
      <c r="F9495" s="35"/>
      <c r="G9495" s="36"/>
      <c r="H9495" s="36"/>
      <c r="I9495" s="36"/>
    </row>
    <row r="9496" spans="5:9">
      <c r="E9496" s="35">
        <v>53131</v>
      </c>
      <c r="F9496" s="35"/>
      <c r="G9496" s="36"/>
      <c r="H9496" s="36"/>
      <c r="I9496" s="36"/>
    </row>
    <row r="9497" spans="5:9">
      <c r="E9497" s="35">
        <v>53132</v>
      </c>
      <c r="F9497" s="35"/>
      <c r="G9497" s="36"/>
      <c r="H9497" s="36"/>
      <c r="I9497" s="36"/>
    </row>
    <row r="9498" spans="5:9">
      <c r="E9498" s="35">
        <v>53133</v>
      </c>
      <c r="F9498" s="35"/>
      <c r="G9498" s="36"/>
      <c r="H9498" s="36"/>
      <c r="I9498" s="36"/>
    </row>
    <row r="9499" spans="5:9">
      <c r="E9499" s="35">
        <v>53134</v>
      </c>
      <c r="F9499" s="35"/>
      <c r="G9499" s="36"/>
      <c r="H9499" s="36"/>
      <c r="I9499" s="36"/>
    </row>
    <row r="9500" spans="5:9">
      <c r="E9500" s="35">
        <v>53135</v>
      </c>
      <c r="F9500" s="35"/>
      <c r="G9500" s="36"/>
      <c r="H9500" s="36"/>
      <c r="I9500" s="36"/>
    </row>
    <row r="9501" spans="5:9">
      <c r="E9501" s="35">
        <v>53136</v>
      </c>
      <c r="F9501" s="35"/>
      <c r="G9501" s="36"/>
      <c r="H9501" s="36"/>
      <c r="I9501" s="36"/>
    </row>
    <row r="9502" spans="5:9">
      <c r="E9502" s="35">
        <v>53137</v>
      </c>
      <c r="F9502" s="35"/>
      <c r="G9502" s="36"/>
      <c r="H9502" s="36"/>
      <c r="I9502" s="36"/>
    </row>
    <row r="9503" spans="5:9">
      <c r="E9503" s="35">
        <v>53138</v>
      </c>
      <c r="F9503" s="35"/>
      <c r="G9503" s="36"/>
      <c r="H9503" s="36"/>
      <c r="I9503" s="36"/>
    </row>
    <row r="9504" spans="5:9">
      <c r="E9504" s="35">
        <v>53139</v>
      </c>
      <c r="F9504" s="35"/>
      <c r="G9504" s="36"/>
      <c r="H9504" s="36"/>
      <c r="I9504" s="36"/>
    </row>
    <row r="9505" spans="5:9">
      <c r="E9505" s="35">
        <v>53140</v>
      </c>
      <c r="F9505" s="35"/>
      <c r="G9505" s="36"/>
      <c r="H9505" s="36"/>
      <c r="I9505" s="36"/>
    </row>
    <row r="9506" spans="5:9">
      <c r="E9506" s="35">
        <v>53141</v>
      </c>
      <c r="F9506" s="35"/>
      <c r="G9506" s="36"/>
      <c r="H9506" s="36"/>
      <c r="I9506" s="36"/>
    </row>
    <row r="9507" spans="5:9">
      <c r="E9507" s="35">
        <v>53142</v>
      </c>
      <c r="F9507" s="35"/>
      <c r="G9507" s="36"/>
      <c r="H9507" s="36"/>
      <c r="I9507" s="36"/>
    </row>
    <row r="9508" spans="5:9">
      <c r="E9508" s="35">
        <v>53143</v>
      </c>
      <c r="F9508" s="35"/>
      <c r="G9508" s="36"/>
      <c r="H9508" s="36"/>
      <c r="I9508" s="36"/>
    </row>
    <row r="9509" spans="5:9">
      <c r="E9509" s="35">
        <v>53144</v>
      </c>
      <c r="F9509" s="35"/>
      <c r="G9509" s="36"/>
      <c r="H9509" s="36"/>
      <c r="I9509" s="36"/>
    </row>
    <row r="9510" spans="5:9">
      <c r="E9510" s="35">
        <v>53145</v>
      </c>
      <c r="F9510" s="35"/>
      <c r="G9510" s="36"/>
      <c r="H9510" s="36"/>
      <c r="I9510" s="36"/>
    </row>
    <row r="9511" spans="5:9">
      <c r="E9511" s="35">
        <v>53146</v>
      </c>
      <c r="F9511" s="35"/>
      <c r="G9511" s="36"/>
      <c r="H9511" s="36"/>
      <c r="I9511" s="36"/>
    </row>
    <row r="9512" spans="5:9">
      <c r="E9512" s="35">
        <v>53147</v>
      </c>
      <c r="F9512" s="35"/>
      <c r="G9512" s="36"/>
      <c r="H9512" s="36"/>
      <c r="I9512" s="36"/>
    </row>
    <row r="9513" spans="5:9">
      <c r="E9513" s="35">
        <v>53148</v>
      </c>
      <c r="F9513" s="35"/>
      <c r="G9513" s="36"/>
      <c r="H9513" s="36"/>
      <c r="I9513" s="36"/>
    </row>
    <row r="9514" spans="5:9">
      <c r="E9514" s="35">
        <v>53149</v>
      </c>
      <c r="F9514" s="35"/>
      <c r="G9514" s="36"/>
      <c r="H9514" s="36"/>
      <c r="I9514" s="36"/>
    </row>
    <row r="9515" spans="5:9">
      <c r="E9515" s="35">
        <v>53150</v>
      </c>
      <c r="F9515" s="35"/>
      <c r="G9515" s="36"/>
      <c r="H9515" s="36"/>
      <c r="I9515" s="36"/>
    </row>
    <row r="9516" spans="5:9">
      <c r="E9516" s="35">
        <v>53151</v>
      </c>
      <c r="F9516" s="35"/>
      <c r="G9516" s="36"/>
      <c r="H9516" s="36"/>
      <c r="I9516" s="36"/>
    </row>
    <row r="9517" spans="5:9">
      <c r="E9517" s="35">
        <v>53152</v>
      </c>
      <c r="F9517" s="35"/>
      <c r="G9517" s="36"/>
      <c r="H9517" s="36"/>
      <c r="I9517" s="36"/>
    </row>
    <row r="9518" spans="5:9">
      <c r="E9518" s="35">
        <v>53153</v>
      </c>
      <c r="F9518" s="35"/>
      <c r="G9518" s="36"/>
      <c r="H9518" s="36"/>
      <c r="I9518" s="36"/>
    </row>
    <row r="9519" spans="5:9">
      <c r="E9519" s="35">
        <v>53154</v>
      </c>
      <c r="F9519" s="35"/>
      <c r="G9519" s="36"/>
      <c r="H9519" s="36"/>
      <c r="I9519" s="36"/>
    </row>
    <row r="9520" spans="5:9">
      <c r="E9520" s="35">
        <v>53155</v>
      </c>
      <c r="F9520" s="35"/>
      <c r="G9520" s="36"/>
      <c r="H9520" s="36"/>
      <c r="I9520" s="36"/>
    </row>
    <row r="9521" spans="5:9">
      <c r="E9521" s="35">
        <v>53156</v>
      </c>
      <c r="F9521" s="35"/>
      <c r="G9521" s="36"/>
      <c r="H9521" s="36"/>
      <c r="I9521" s="36"/>
    </row>
    <row r="9522" spans="5:9">
      <c r="E9522" s="35">
        <v>53157</v>
      </c>
      <c r="F9522" s="35"/>
      <c r="G9522" s="36"/>
      <c r="H9522" s="36"/>
      <c r="I9522" s="36"/>
    </row>
    <row r="9523" spans="5:9">
      <c r="E9523" s="35">
        <v>53158</v>
      </c>
      <c r="F9523" s="35"/>
      <c r="G9523" s="36"/>
      <c r="H9523" s="36"/>
      <c r="I9523" s="36"/>
    </row>
    <row r="9524" spans="5:9">
      <c r="E9524" s="35">
        <v>53159</v>
      </c>
      <c r="F9524" s="35"/>
      <c r="G9524" s="36"/>
      <c r="H9524" s="36"/>
      <c r="I9524" s="36"/>
    </row>
    <row r="9525" spans="5:9">
      <c r="E9525" s="35">
        <v>53160</v>
      </c>
      <c r="F9525" s="35"/>
      <c r="G9525" s="36"/>
      <c r="H9525" s="36"/>
      <c r="I9525" s="36"/>
    </row>
    <row r="9526" spans="5:9">
      <c r="E9526" s="35">
        <v>53161</v>
      </c>
      <c r="F9526" s="35"/>
      <c r="G9526" s="36"/>
      <c r="H9526" s="36"/>
      <c r="I9526" s="36"/>
    </row>
    <row r="9527" spans="5:9">
      <c r="E9527" s="35">
        <v>53162</v>
      </c>
      <c r="F9527" s="35"/>
      <c r="G9527" s="36"/>
      <c r="H9527" s="36"/>
      <c r="I9527" s="36"/>
    </row>
    <row r="9528" spans="5:9">
      <c r="E9528" s="35">
        <v>53163</v>
      </c>
      <c r="F9528" s="35"/>
      <c r="G9528" s="36"/>
      <c r="H9528" s="36"/>
      <c r="I9528" s="36"/>
    </row>
    <row r="9529" spans="5:9">
      <c r="E9529" s="35">
        <v>53164</v>
      </c>
      <c r="F9529" s="35"/>
      <c r="G9529" s="36"/>
      <c r="H9529" s="36"/>
      <c r="I9529" s="36"/>
    </row>
    <row r="9530" spans="5:9">
      <c r="E9530" s="35">
        <v>53165</v>
      </c>
      <c r="F9530" s="35"/>
      <c r="G9530" s="36"/>
      <c r="H9530" s="36"/>
      <c r="I9530" s="36"/>
    </row>
    <row r="9531" spans="5:9">
      <c r="E9531" s="35">
        <v>53166</v>
      </c>
      <c r="F9531" s="35"/>
      <c r="G9531" s="36"/>
      <c r="H9531" s="36"/>
      <c r="I9531" s="36"/>
    </row>
    <row r="9532" spans="5:9">
      <c r="E9532" s="35">
        <v>53167</v>
      </c>
      <c r="F9532" s="35"/>
      <c r="G9532" s="36"/>
      <c r="H9532" s="36"/>
      <c r="I9532" s="36"/>
    </row>
    <row r="9533" spans="5:9">
      <c r="E9533" s="35">
        <v>53168</v>
      </c>
      <c r="F9533" s="35"/>
      <c r="G9533" s="36"/>
      <c r="H9533" s="36"/>
      <c r="I9533" s="36"/>
    </row>
    <row r="9534" spans="5:9">
      <c r="E9534" s="35">
        <v>53169</v>
      </c>
      <c r="F9534" s="35"/>
      <c r="G9534" s="36"/>
      <c r="H9534" s="36"/>
      <c r="I9534" s="36"/>
    </row>
    <row r="9535" spans="5:9">
      <c r="E9535" s="35">
        <v>53170</v>
      </c>
      <c r="F9535" s="35"/>
      <c r="G9535" s="36"/>
      <c r="H9535" s="36"/>
      <c r="I9535" s="36"/>
    </row>
    <row r="9536" spans="5:9">
      <c r="E9536" s="35">
        <v>53171</v>
      </c>
      <c r="F9536" s="35"/>
      <c r="G9536" s="36"/>
      <c r="H9536" s="36"/>
      <c r="I9536" s="36"/>
    </row>
    <row r="9537" spans="5:9">
      <c r="E9537" s="35">
        <v>53172</v>
      </c>
      <c r="F9537" s="35"/>
      <c r="G9537" s="36"/>
      <c r="H9537" s="36"/>
      <c r="I9537" s="36"/>
    </row>
    <row r="9538" spans="5:9">
      <c r="E9538" s="35">
        <v>53173</v>
      </c>
      <c r="F9538" s="35"/>
      <c r="G9538" s="36"/>
      <c r="H9538" s="36"/>
      <c r="I9538" s="36"/>
    </row>
    <row r="9539" spans="5:9">
      <c r="E9539" s="35">
        <v>53174</v>
      </c>
      <c r="F9539" s="35"/>
      <c r="G9539" s="36"/>
      <c r="H9539" s="36"/>
      <c r="I9539" s="36"/>
    </row>
    <row r="9540" spans="5:9">
      <c r="E9540" s="35">
        <v>53175</v>
      </c>
      <c r="F9540" s="35"/>
      <c r="G9540" s="36"/>
      <c r="H9540" s="36"/>
      <c r="I9540" s="36"/>
    </row>
    <row r="9541" spans="5:9">
      <c r="E9541" s="35">
        <v>53176</v>
      </c>
      <c r="F9541" s="35"/>
      <c r="G9541" s="36"/>
      <c r="H9541" s="36"/>
      <c r="I9541" s="36"/>
    </row>
    <row r="9542" spans="5:9">
      <c r="E9542" s="35">
        <v>53177</v>
      </c>
      <c r="F9542" s="35"/>
      <c r="G9542" s="36"/>
      <c r="H9542" s="36"/>
      <c r="I9542" s="36"/>
    </row>
    <row r="9543" spans="5:9">
      <c r="E9543" s="35">
        <v>53178</v>
      </c>
      <c r="F9543" s="35"/>
      <c r="G9543" s="36"/>
      <c r="H9543" s="36"/>
      <c r="I9543" s="36"/>
    </row>
    <row r="9544" spans="5:9">
      <c r="E9544" s="35">
        <v>53179</v>
      </c>
      <c r="F9544" s="35"/>
      <c r="G9544" s="36"/>
      <c r="H9544" s="36"/>
      <c r="I9544" s="36"/>
    </row>
    <row r="9545" spans="5:9">
      <c r="E9545" s="35">
        <v>53180</v>
      </c>
      <c r="F9545" s="35"/>
      <c r="G9545" s="36"/>
      <c r="H9545" s="36"/>
      <c r="I9545" s="36"/>
    </row>
    <row r="9546" spans="5:9">
      <c r="E9546" s="35">
        <v>53181</v>
      </c>
      <c r="F9546" s="35"/>
      <c r="G9546" s="36"/>
      <c r="H9546" s="36"/>
      <c r="I9546" s="36"/>
    </row>
    <row r="9547" spans="5:9">
      <c r="E9547" s="35">
        <v>53182</v>
      </c>
      <c r="F9547" s="35"/>
      <c r="G9547" s="36"/>
      <c r="H9547" s="36"/>
      <c r="I9547" s="36"/>
    </row>
    <row r="9548" spans="5:9">
      <c r="E9548" s="35">
        <v>53183</v>
      </c>
      <c r="F9548" s="35"/>
      <c r="G9548" s="36"/>
      <c r="H9548" s="36"/>
      <c r="I9548" s="36"/>
    </row>
    <row r="9549" spans="5:9">
      <c r="E9549" s="35">
        <v>53184</v>
      </c>
      <c r="F9549" s="35"/>
      <c r="G9549" s="36"/>
      <c r="H9549" s="36"/>
      <c r="I9549" s="36"/>
    </row>
    <row r="9550" spans="5:9">
      <c r="E9550" s="35">
        <v>53185</v>
      </c>
      <c r="F9550" s="35"/>
      <c r="G9550" s="36"/>
      <c r="H9550" s="36"/>
      <c r="I9550" s="36"/>
    </row>
    <row r="9551" spans="5:9">
      <c r="E9551" s="35">
        <v>53186</v>
      </c>
      <c r="F9551" s="35"/>
      <c r="G9551" s="36"/>
      <c r="H9551" s="36"/>
      <c r="I9551" s="36"/>
    </row>
    <row r="9552" spans="5:9">
      <c r="E9552" s="35">
        <v>53187</v>
      </c>
      <c r="F9552" s="35"/>
      <c r="G9552" s="36"/>
      <c r="H9552" s="36"/>
      <c r="I9552" s="36"/>
    </row>
    <row r="9553" spans="5:9">
      <c r="E9553" s="35">
        <v>53188</v>
      </c>
      <c r="F9553" s="35"/>
      <c r="G9553" s="36"/>
      <c r="H9553" s="36"/>
      <c r="I9553" s="36"/>
    </row>
    <row r="9554" spans="5:9">
      <c r="E9554" s="35">
        <v>53189</v>
      </c>
      <c r="F9554" s="35"/>
      <c r="G9554" s="36"/>
      <c r="H9554" s="36"/>
      <c r="I9554" s="36"/>
    </row>
    <row r="9555" spans="5:9">
      <c r="E9555" s="35">
        <v>53190</v>
      </c>
      <c r="F9555" s="35"/>
      <c r="G9555" s="36"/>
      <c r="H9555" s="36"/>
      <c r="I9555" s="36"/>
    </row>
    <row r="9556" spans="5:9">
      <c r="E9556" s="35">
        <v>53191</v>
      </c>
      <c r="F9556" s="35"/>
      <c r="G9556" s="36"/>
      <c r="H9556" s="36"/>
      <c r="I9556" s="36"/>
    </row>
    <row r="9557" spans="5:9">
      <c r="E9557" s="35">
        <v>53192</v>
      </c>
      <c r="F9557" s="35"/>
      <c r="G9557" s="36"/>
      <c r="H9557" s="36"/>
      <c r="I9557" s="36"/>
    </row>
    <row r="9558" spans="5:9">
      <c r="E9558" s="35">
        <v>53193</v>
      </c>
      <c r="F9558" s="35"/>
      <c r="G9558" s="36"/>
      <c r="H9558" s="36"/>
      <c r="I9558" s="36"/>
    </row>
    <row r="9559" spans="5:9">
      <c r="E9559" s="35">
        <v>53194</v>
      </c>
      <c r="F9559" s="35"/>
      <c r="G9559" s="36"/>
      <c r="H9559" s="36"/>
      <c r="I9559" s="36"/>
    </row>
    <row r="9560" spans="5:9">
      <c r="E9560" s="35">
        <v>53195</v>
      </c>
      <c r="F9560" s="35"/>
      <c r="G9560" s="36"/>
      <c r="H9560" s="36"/>
      <c r="I9560" s="36"/>
    </row>
    <row r="9561" spans="5:9">
      <c r="E9561" s="35">
        <v>53196</v>
      </c>
      <c r="F9561" s="35"/>
      <c r="G9561" s="36"/>
      <c r="H9561" s="36"/>
      <c r="I9561" s="36"/>
    </row>
    <row r="9562" spans="5:9">
      <c r="E9562" s="35">
        <v>53197</v>
      </c>
      <c r="F9562" s="35"/>
      <c r="G9562" s="36"/>
      <c r="H9562" s="36"/>
      <c r="I9562" s="36"/>
    </row>
    <row r="9563" spans="5:9">
      <c r="E9563" s="35">
        <v>53198</v>
      </c>
      <c r="F9563" s="35"/>
      <c r="G9563" s="36"/>
      <c r="H9563" s="36"/>
      <c r="I9563" s="36"/>
    </row>
    <row r="9564" spans="5:9">
      <c r="E9564" s="35">
        <v>53199</v>
      </c>
      <c r="F9564" s="35"/>
      <c r="G9564" s="36"/>
      <c r="H9564" s="36"/>
      <c r="I9564" s="36"/>
    </row>
    <row r="9565" spans="5:9">
      <c r="E9565" s="35">
        <v>53200</v>
      </c>
      <c r="F9565" s="35"/>
      <c r="G9565" s="36"/>
      <c r="H9565" s="36"/>
      <c r="I9565" s="36"/>
    </row>
    <row r="9566" spans="5:9">
      <c r="E9566" s="35">
        <v>53201</v>
      </c>
      <c r="F9566" s="35"/>
      <c r="G9566" s="36"/>
      <c r="H9566" s="36"/>
      <c r="I9566" s="36"/>
    </row>
    <row r="9567" spans="5:9">
      <c r="E9567" s="35">
        <v>53202</v>
      </c>
      <c r="F9567" s="35"/>
      <c r="G9567" s="36"/>
      <c r="H9567" s="36"/>
      <c r="I9567" s="36"/>
    </row>
    <row r="9568" spans="5:9">
      <c r="E9568" s="35">
        <v>53203</v>
      </c>
      <c r="F9568" s="35"/>
      <c r="G9568" s="36"/>
      <c r="H9568" s="36"/>
      <c r="I9568" s="36"/>
    </row>
    <row r="9569" spans="5:9">
      <c r="E9569" s="35">
        <v>53204</v>
      </c>
      <c r="F9569" s="35"/>
      <c r="G9569" s="36"/>
      <c r="H9569" s="36"/>
      <c r="I9569" s="36"/>
    </row>
    <row r="9570" spans="5:9">
      <c r="E9570" s="35">
        <v>53205</v>
      </c>
      <c r="F9570" s="35"/>
      <c r="G9570" s="36"/>
      <c r="H9570" s="36"/>
      <c r="I9570" s="36"/>
    </row>
    <row r="9571" spans="5:9">
      <c r="E9571" s="35">
        <v>53206</v>
      </c>
      <c r="F9571" s="35"/>
      <c r="G9571" s="36"/>
      <c r="H9571" s="36"/>
      <c r="I9571" s="36"/>
    </row>
    <row r="9572" spans="5:9">
      <c r="E9572" s="35">
        <v>53207</v>
      </c>
      <c r="F9572" s="35"/>
      <c r="G9572" s="36"/>
      <c r="H9572" s="36"/>
      <c r="I9572" s="36"/>
    </row>
    <row r="9573" spans="5:9">
      <c r="E9573" s="35">
        <v>53208</v>
      </c>
      <c r="F9573" s="35"/>
      <c r="G9573" s="36"/>
      <c r="H9573" s="36"/>
      <c r="I9573" s="36"/>
    </row>
    <row r="9574" spans="5:9">
      <c r="E9574" s="35">
        <v>53209</v>
      </c>
      <c r="F9574" s="35"/>
      <c r="G9574" s="36"/>
      <c r="H9574" s="36"/>
      <c r="I9574" s="36"/>
    </row>
    <row r="9575" spans="5:9">
      <c r="E9575" s="35">
        <v>53210</v>
      </c>
      <c r="F9575" s="35"/>
      <c r="G9575" s="36"/>
      <c r="H9575" s="36"/>
      <c r="I9575" s="36"/>
    </row>
    <row r="9576" spans="5:9">
      <c r="E9576" s="35">
        <v>53211</v>
      </c>
      <c r="F9576" s="35"/>
      <c r="G9576" s="36"/>
      <c r="H9576" s="36"/>
      <c r="I9576" s="36"/>
    </row>
    <row r="9577" spans="5:9">
      <c r="E9577" s="35">
        <v>53212</v>
      </c>
      <c r="F9577" s="35"/>
      <c r="G9577" s="36"/>
      <c r="H9577" s="36"/>
      <c r="I9577" s="36"/>
    </row>
    <row r="9578" spans="5:9">
      <c r="E9578" s="35">
        <v>53213</v>
      </c>
      <c r="F9578" s="35"/>
      <c r="G9578" s="36"/>
      <c r="H9578" s="36"/>
      <c r="I9578" s="36"/>
    </row>
    <row r="9579" spans="5:9">
      <c r="E9579" s="35">
        <v>53214</v>
      </c>
      <c r="F9579" s="35"/>
      <c r="G9579" s="36"/>
      <c r="H9579" s="36"/>
      <c r="I9579" s="36"/>
    </row>
    <row r="9580" spans="5:9">
      <c r="E9580" s="35">
        <v>53215</v>
      </c>
      <c r="F9580" s="35"/>
      <c r="G9580" s="36"/>
      <c r="H9580" s="36"/>
      <c r="I9580" s="36"/>
    </row>
    <row r="9581" spans="5:9">
      <c r="E9581" s="35">
        <v>53216</v>
      </c>
      <c r="F9581" s="35"/>
      <c r="G9581" s="36"/>
      <c r="H9581" s="36"/>
      <c r="I9581" s="36"/>
    </row>
    <row r="9582" spans="5:9">
      <c r="E9582" s="35">
        <v>53217</v>
      </c>
      <c r="F9582" s="35"/>
      <c r="G9582" s="36"/>
      <c r="H9582" s="36"/>
      <c r="I9582" s="36"/>
    </row>
    <row r="9583" spans="5:9">
      <c r="E9583" s="35">
        <v>53218</v>
      </c>
      <c r="F9583" s="35"/>
      <c r="G9583" s="36"/>
      <c r="H9583" s="36"/>
      <c r="I9583" s="36"/>
    </row>
    <row r="9584" spans="5:9">
      <c r="E9584" s="35">
        <v>53219</v>
      </c>
      <c r="F9584" s="35"/>
      <c r="G9584" s="36"/>
      <c r="H9584" s="36"/>
      <c r="I9584" s="36"/>
    </row>
    <row r="9585" spans="5:9">
      <c r="E9585" s="35">
        <v>53220</v>
      </c>
      <c r="F9585" s="35"/>
      <c r="G9585" s="36"/>
      <c r="H9585" s="36"/>
      <c r="I9585" s="36"/>
    </row>
    <row r="9586" spans="5:9">
      <c r="E9586" s="35">
        <v>53221</v>
      </c>
      <c r="F9586" s="35"/>
      <c r="G9586" s="36"/>
      <c r="H9586" s="36"/>
      <c r="I9586" s="36"/>
    </row>
    <row r="9587" spans="5:9">
      <c r="E9587" s="35">
        <v>53222</v>
      </c>
      <c r="F9587" s="35"/>
      <c r="G9587" s="36"/>
      <c r="H9587" s="36"/>
      <c r="I9587" s="36"/>
    </row>
    <row r="9588" spans="5:9">
      <c r="E9588" s="35">
        <v>53223</v>
      </c>
      <c r="F9588" s="35"/>
      <c r="G9588" s="36"/>
      <c r="H9588" s="36"/>
      <c r="I9588" s="36"/>
    </row>
    <row r="9589" spans="5:9">
      <c r="E9589" s="35">
        <v>53224</v>
      </c>
      <c r="F9589" s="35"/>
      <c r="G9589" s="36"/>
      <c r="H9589" s="36"/>
      <c r="I9589" s="36"/>
    </row>
    <row r="9590" spans="5:9">
      <c r="E9590" s="35">
        <v>53225</v>
      </c>
      <c r="F9590" s="35"/>
      <c r="G9590" s="36"/>
      <c r="H9590" s="36"/>
      <c r="I9590" s="36"/>
    </row>
    <row r="9591" spans="5:9">
      <c r="E9591" s="35">
        <v>53226</v>
      </c>
      <c r="F9591" s="35"/>
      <c r="G9591" s="36"/>
      <c r="H9591" s="36"/>
      <c r="I9591" s="36"/>
    </row>
    <row r="9592" spans="5:9">
      <c r="E9592" s="35">
        <v>53227</v>
      </c>
      <c r="F9592" s="35"/>
      <c r="G9592" s="36"/>
      <c r="H9592" s="36"/>
      <c r="I9592" s="36"/>
    </row>
    <row r="9593" spans="5:9">
      <c r="E9593" s="35">
        <v>53228</v>
      </c>
      <c r="F9593" s="35"/>
      <c r="G9593" s="36"/>
      <c r="H9593" s="36"/>
      <c r="I9593" s="36"/>
    </row>
    <row r="9594" spans="5:9">
      <c r="E9594" s="35">
        <v>53229</v>
      </c>
      <c r="F9594" s="35"/>
      <c r="G9594" s="36"/>
      <c r="H9594" s="36"/>
      <c r="I9594" s="36"/>
    </row>
    <row r="9595" spans="5:9">
      <c r="E9595" s="35">
        <v>53230</v>
      </c>
      <c r="F9595" s="35"/>
      <c r="G9595" s="36"/>
      <c r="H9595" s="36"/>
      <c r="I9595" s="36"/>
    </row>
    <row r="9596" spans="5:9">
      <c r="E9596" s="35">
        <v>53231</v>
      </c>
      <c r="F9596" s="35"/>
      <c r="G9596" s="36"/>
      <c r="H9596" s="36"/>
      <c r="I9596" s="36"/>
    </row>
    <row r="9597" spans="5:9">
      <c r="E9597" s="35">
        <v>53232</v>
      </c>
      <c r="F9597" s="35"/>
      <c r="G9597" s="36"/>
      <c r="H9597" s="36"/>
      <c r="I9597" s="36"/>
    </row>
    <row r="9598" spans="5:9">
      <c r="E9598" s="35">
        <v>53233</v>
      </c>
      <c r="F9598" s="35"/>
      <c r="G9598" s="36"/>
      <c r="H9598" s="36"/>
      <c r="I9598" s="36"/>
    </row>
    <row r="9599" spans="5:9">
      <c r="E9599" s="35">
        <v>53234</v>
      </c>
      <c r="F9599" s="35"/>
      <c r="G9599" s="36"/>
      <c r="H9599" s="36"/>
      <c r="I9599" s="36"/>
    </row>
    <row r="9600" spans="5:9">
      <c r="E9600" s="35">
        <v>53235</v>
      </c>
      <c r="F9600" s="35"/>
      <c r="G9600" s="36"/>
      <c r="H9600" s="36"/>
      <c r="I9600" s="36"/>
    </row>
    <row r="9601" spans="5:9">
      <c r="E9601" s="35">
        <v>53236</v>
      </c>
      <c r="F9601" s="35"/>
      <c r="G9601" s="36"/>
      <c r="H9601" s="36"/>
      <c r="I9601" s="36"/>
    </row>
    <row r="9602" spans="5:9">
      <c r="E9602" s="35">
        <v>53237</v>
      </c>
      <c r="F9602" s="35"/>
      <c r="G9602" s="36"/>
      <c r="H9602" s="36"/>
      <c r="I9602" s="36"/>
    </row>
    <row r="9603" spans="5:9">
      <c r="E9603" s="35">
        <v>53238</v>
      </c>
      <c r="F9603" s="35"/>
      <c r="G9603" s="36"/>
      <c r="H9603" s="36"/>
      <c r="I9603" s="36"/>
    </row>
    <row r="9604" spans="5:9">
      <c r="E9604" s="35">
        <v>53239</v>
      </c>
      <c r="F9604" s="35"/>
      <c r="G9604" s="36"/>
      <c r="H9604" s="36"/>
      <c r="I9604" s="36"/>
    </row>
    <row r="9605" spans="5:9">
      <c r="E9605" s="35">
        <v>53240</v>
      </c>
      <c r="F9605" s="35"/>
      <c r="G9605" s="36"/>
      <c r="H9605" s="36"/>
      <c r="I9605" s="36"/>
    </row>
    <row r="9606" spans="5:9">
      <c r="E9606" s="35">
        <v>53241</v>
      </c>
      <c r="F9606" s="35"/>
      <c r="G9606" s="36"/>
      <c r="H9606" s="36"/>
      <c r="I9606" s="36"/>
    </row>
    <row r="9607" spans="5:9">
      <c r="E9607" s="35">
        <v>53242</v>
      </c>
      <c r="F9607" s="35"/>
      <c r="G9607" s="36"/>
      <c r="H9607" s="36"/>
      <c r="I9607" s="36"/>
    </row>
    <row r="9608" spans="5:9">
      <c r="E9608" s="35">
        <v>53243</v>
      </c>
      <c r="F9608" s="35"/>
      <c r="G9608" s="36"/>
      <c r="H9608" s="36"/>
      <c r="I9608" s="36"/>
    </row>
    <row r="9609" spans="5:9">
      <c r="E9609" s="35">
        <v>53244</v>
      </c>
      <c r="F9609" s="35"/>
      <c r="G9609" s="36"/>
      <c r="H9609" s="36"/>
      <c r="I9609" s="36"/>
    </row>
    <row r="9610" spans="5:9">
      <c r="E9610" s="35">
        <v>53245</v>
      </c>
      <c r="F9610" s="35"/>
      <c r="G9610" s="36"/>
      <c r="H9610" s="36"/>
      <c r="I9610" s="36"/>
    </row>
    <row r="9611" spans="5:9">
      <c r="E9611" s="35">
        <v>53246</v>
      </c>
      <c r="F9611" s="35"/>
      <c r="G9611" s="36"/>
      <c r="H9611" s="36"/>
      <c r="I9611" s="36"/>
    </row>
    <row r="9612" spans="5:9">
      <c r="E9612" s="35">
        <v>53247</v>
      </c>
      <c r="F9612" s="35"/>
      <c r="G9612" s="36"/>
      <c r="H9612" s="36"/>
      <c r="I9612" s="36"/>
    </row>
    <row r="9613" spans="5:9">
      <c r="E9613" s="35">
        <v>53248</v>
      </c>
      <c r="F9613" s="35"/>
      <c r="G9613" s="36"/>
      <c r="H9613" s="36"/>
      <c r="I9613" s="36"/>
    </row>
    <row r="9614" spans="5:9">
      <c r="E9614" s="35">
        <v>53249</v>
      </c>
      <c r="F9614" s="35"/>
      <c r="G9614" s="36"/>
      <c r="H9614" s="36"/>
      <c r="I9614" s="36"/>
    </row>
    <row r="9615" spans="5:9">
      <c r="E9615" s="35">
        <v>53250</v>
      </c>
      <c r="F9615" s="35"/>
      <c r="G9615" s="36"/>
      <c r="H9615" s="36"/>
      <c r="I9615" s="36"/>
    </row>
    <row r="9616" spans="5:9">
      <c r="E9616" s="35">
        <v>53251</v>
      </c>
      <c r="F9616" s="35"/>
      <c r="G9616" s="36"/>
      <c r="H9616" s="36"/>
      <c r="I9616" s="36"/>
    </row>
    <row r="9617" spans="5:9">
      <c r="E9617" s="35">
        <v>53252</v>
      </c>
      <c r="F9617" s="35"/>
      <c r="G9617" s="36"/>
      <c r="H9617" s="36"/>
      <c r="I9617" s="36"/>
    </row>
    <row r="9618" spans="5:9">
      <c r="E9618" s="35">
        <v>53253</v>
      </c>
      <c r="F9618" s="35"/>
      <c r="G9618" s="36"/>
      <c r="H9618" s="36"/>
      <c r="I9618" s="36"/>
    </row>
    <row r="9619" spans="5:9">
      <c r="E9619" s="35">
        <v>53254</v>
      </c>
      <c r="F9619" s="35"/>
      <c r="G9619" s="36"/>
      <c r="H9619" s="36"/>
      <c r="I9619" s="36"/>
    </row>
    <row r="9620" spans="5:9">
      <c r="E9620" s="35">
        <v>53255</v>
      </c>
      <c r="F9620" s="35"/>
      <c r="G9620" s="36"/>
      <c r="H9620" s="36"/>
      <c r="I9620" s="36"/>
    </row>
    <row r="9621" spans="5:9">
      <c r="E9621" s="35">
        <v>53256</v>
      </c>
      <c r="F9621" s="35"/>
      <c r="G9621" s="36"/>
      <c r="H9621" s="36"/>
      <c r="I9621" s="36"/>
    </row>
    <row r="9622" spans="5:9">
      <c r="E9622" s="35">
        <v>53257</v>
      </c>
      <c r="F9622" s="35"/>
      <c r="G9622" s="36"/>
      <c r="H9622" s="36"/>
      <c r="I9622" s="36"/>
    </row>
    <row r="9623" spans="5:9">
      <c r="E9623" s="35">
        <v>53258</v>
      </c>
      <c r="F9623" s="35"/>
      <c r="G9623" s="36"/>
      <c r="H9623" s="36"/>
      <c r="I9623" s="36"/>
    </row>
    <row r="9624" spans="5:9">
      <c r="E9624" s="35">
        <v>53259</v>
      </c>
      <c r="F9624" s="35"/>
      <c r="G9624" s="36"/>
      <c r="H9624" s="36"/>
      <c r="I9624" s="36"/>
    </row>
    <row r="9625" spans="5:9">
      <c r="E9625" s="35">
        <v>53260</v>
      </c>
      <c r="F9625" s="35"/>
      <c r="G9625" s="36"/>
      <c r="H9625" s="36"/>
      <c r="I9625" s="36"/>
    </row>
    <row r="9626" spans="5:9">
      <c r="E9626" s="35">
        <v>53261</v>
      </c>
      <c r="F9626" s="35"/>
      <c r="G9626" s="36"/>
      <c r="H9626" s="36"/>
      <c r="I9626" s="36"/>
    </row>
    <row r="9627" spans="5:9">
      <c r="E9627" s="35">
        <v>53262</v>
      </c>
      <c r="F9627" s="35"/>
      <c r="G9627" s="36"/>
      <c r="H9627" s="36"/>
      <c r="I9627" s="36"/>
    </row>
    <row r="9628" spans="5:9">
      <c r="E9628" s="35">
        <v>53263</v>
      </c>
      <c r="F9628" s="35"/>
      <c r="G9628" s="36"/>
      <c r="H9628" s="36"/>
      <c r="I9628" s="36"/>
    </row>
    <row r="9629" spans="5:9">
      <c r="E9629" s="35">
        <v>53264</v>
      </c>
      <c r="F9629" s="35"/>
      <c r="G9629" s="36"/>
      <c r="H9629" s="36"/>
      <c r="I9629" s="36"/>
    </row>
    <row r="9630" spans="5:9">
      <c r="E9630" s="35">
        <v>53265</v>
      </c>
      <c r="F9630" s="35"/>
      <c r="G9630" s="36"/>
      <c r="H9630" s="36"/>
      <c r="I9630" s="36"/>
    </row>
    <row r="9631" spans="5:9">
      <c r="E9631" s="35">
        <v>53266</v>
      </c>
      <c r="F9631" s="35"/>
      <c r="G9631" s="36"/>
      <c r="H9631" s="36"/>
      <c r="I9631" s="36"/>
    </row>
    <row r="9632" spans="5:9">
      <c r="E9632" s="35">
        <v>53267</v>
      </c>
      <c r="F9632" s="35"/>
      <c r="G9632" s="36"/>
      <c r="H9632" s="36"/>
      <c r="I9632" s="36"/>
    </row>
    <row r="9633" spans="5:9">
      <c r="E9633" s="35">
        <v>53268</v>
      </c>
      <c r="F9633" s="35"/>
      <c r="G9633" s="36"/>
      <c r="H9633" s="36"/>
      <c r="I9633" s="36"/>
    </row>
    <row r="9634" spans="5:9">
      <c r="E9634" s="35">
        <v>53269</v>
      </c>
      <c r="F9634" s="35"/>
      <c r="G9634" s="36"/>
      <c r="H9634" s="36"/>
      <c r="I9634" s="36"/>
    </row>
    <row r="9635" spans="5:9">
      <c r="E9635" s="35">
        <v>53270</v>
      </c>
      <c r="F9635" s="35"/>
      <c r="G9635" s="36"/>
      <c r="H9635" s="36"/>
      <c r="I9635" s="36"/>
    </row>
    <row r="9636" spans="5:9">
      <c r="E9636" s="35">
        <v>53271</v>
      </c>
      <c r="F9636" s="35"/>
      <c r="G9636" s="36"/>
      <c r="H9636" s="36"/>
      <c r="I9636" s="36"/>
    </row>
    <row r="9637" spans="5:9">
      <c r="E9637" s="35">
        <v>53272</v>
      </c>
      <c r="F9637" s="35"/>
      <c r="G9637" s="36"/>
      <c r="H9637" s="36"/>
      <c r="I9637" s="36"/>
    </row>
    <row r="9638" spans="5:9">
      <c r="E9638" s="35">
        <v>53273</v>
      </c>
      <c r="F9638" s="35"/>
      <c r="G9638" s="36"/>
      <c r="H9638" s="36"/>
      <c r="I9638" s="36"/>
    </row>
    <row r="9639" spans="5:9">
      <c r="E9639" s="35">
        <v>53274</v>
      </c>
      <c r="F9639" s="35"/>
      <c r="G9639" s="36"/>
      <c r="H9639" s="36"/>
      <c r="I9639" s="36"/>
    </row>
    <row r="9640" spans="5:9">
      <c r="E9640" s="35">
        <v>53275</v>
      </c>
      <c r="F9640" s="35"/>
      <c r="G9640" s="36"/>
      <c r="H9640" s="36"/>
      <c r="I9640" s="36"/>
    </row>
    <row r="9641" spans="5:9">
      <c r="E9641" s="35">
        <v>53276</v>
      </c>
      <c r="F9641" s="35"/>
      <c r="G9641" s="36"/>
      <c r="H9641" s="36"/>
      <c r="I9641" s="36"/>
    </row>
    <row r="9642" spans="5:9">
      <c r="E9642" s="35">
        <v>53277</v>
      </c>
      <c r="F9642" s="35"/>
      <c r="G9642" s="36"/>
      <c r="H9642" s="36"/>
      <c r="I9642" s="36"/>
    </row>
    <row r="9643" spans="5:9">
      <c r="E9643" s="35">
        <v>53278</v>
      </c>
      <c r="F9643" s="35"/>
      <c r="G9643" s="36"/>
      <c r="H9643" s="36"/>
      <c r="I9643" s="36"/>
    </row>
    <row r="9644" spans="5:9">
      <c r="E9644" s="35">
        <v>53279</v>
      </c>
      <c r="F9644" s="35"/>
      <c r="G9644" s="36"/>
      <c r="H9644" s="36"/>
      <c r="I9644" s="36"/>
    </row>
    <row r="9645" spans="5:9">
      <c r="E9645" s="35">
        <v>53280</v>
      </c>
      <c r="F9645" s="35"/>
      <c r="G9645" s="36"/>
      <c r="H9645" s="36"/>
      <c r="I9645" s="36"/>
    </row>
    <row r="9646" spans="5:9">
      <c r="E9646" s="35">
        <v>53281</v>
      </c>
      <c r="F9646" s="35"/>
      <c r="G9646" s="36"/>
      <c r="H9646" s="36"/>
      <c r="I9646" s="36"/>
    </row>
    <row r="9647" spans="5:9">
      <c r="E9647" s="35">
        <v>53282</v>
      </c>
      <c r="F9647" s="35"/>
      <c r="G9647" s="36"/>
      <c r="H9647" s="36"/>
      <c r="I9647" s="36"/>
    </row>
    <row r="9648" spans="5:9">
      <c r="E9648" s="35">
        <v>53283</v>
      </c>
      <c r="F9648" s="35"/>
      <c r="G9648" s="36"/>
      <c r="H9648" s="36"/>
      <c r="I9648" s="36"/>
    </row>
    <row r="9649" spans="5:9">
      <c r="E9649" s="35">
        <v>53284</v>
      </c>
      <c r="F9649" s="35"/>
      <c r="G9649" s="36"/>
      <c r="H9649" s="36"/>
      <c r="I9649" s="36"/>
    </row>
    <row r="9650" spans="5:9">
      <c r="E9650" s="35">
        <v>53285</v>
      </c>
      <c r="F9650" s="35"/>
      <c r="G9650" s="36"/>
      <c r="H9650" s="36"/>
      <c r="I9650" s="36"/>
    </row>
    <row r="9651" spans="5:9">
      <c r="E9651" s="35">
        <v>53286</v>
      </c>
      <c r="F9651" s="35"/>
      <c r="G9651" s="36"/>
      <c r="H9651" s="36"/>
      <c r="I9651" s="36"/>
    </row>
    <row r="9652" spans="5:9">
      <c r="E9652" s="35">
        <v>53287</v>
      </c>
      <c r="F9652" s="35"/>
      <c r="G9652" s="36"/>
      <c r="H9652" s="36"/>
      <c r="I9652" s="36"/>
    </row>
    <row r="9653" spans="5:9">
      <c r="E9653" s="35">
        <v>53288</v>
      </c>
      <c r="F9653" s="35"/>
      <c r="G9653" s="36"/>
      <c r="H9653" s="36"/>
      <c r="I9653" s="36"/>
    </row>
    <row r="9654" spans="5:9">
      <c r="E9654" s="35">
        <v>53289</v>
      </c>
      <c r="F9654" s="35"/>
      <c r="G9654" s="36"/>
      <c r="H9654" s="36"/>
      <c r="I9654" s="36"/>
    </row>
    <row r="9655" spans="5:9">
      <c r="E9655" s="35">
        <v>53290</v>
      </c>
      <c r="F9655" s="35"/>
      <c r="G9655" s="36"/>
      <c r="H9655" s="36"/>
      <c r="I9655" s="36"/>
    </row>
    <row r="9656" spans="5:9">
      <c r="E9656" s="35">
        <v>53291</v>
      </c>
      <c r="F9656" s="35"/>
      <c r="G9656" s="36"/>
      <c r="H9656" s="36"/>
      <c r="I9656" s="36"/>
    </row>
    <row r="9657" spans="5:9">
      <c r="E9657" s="35">
        <v>53292</v>
      </c>
      <c r="F9657" s="35"/>
      <c r="G9657" s="36"/>
      <c r="H9657" s="36"/>
      <c r="I9657" s="36"/>
    </row>
    <row r="9658" spans="5:9">
      <c r="E9658" s="35">
        <v>53293</v>
      </c>
      <c r="F9658" s="35"/>
      <c r="G9658" s="36"/>
      <c r="H9658" s="36"/>
      <c r="I9658" s="36"/>
    </row>
    <row r="9659" spans="5:9">
      <c r="E9659" s="35">
        <v>53294</v>
      </c>
      <c r="F9659" s="35"/>
      <c r="G9659" s="36"/>
      <c r="H9659" s="36"/>
      <c r="I9659" s="36"/>
    </row>
    <row r="9660" spans="5:9">
      <c r="E9660" s="35">
        <v>53295</v>
      </c>
      <c r="F9660" s="35"/>
      <c r="G9660" s="36"/>
      <c r="H9660" s="36"/>
      <c r="I9660" s="36"/>
    </row>
    <row r="9661" spans="5:9">
      <c r="E9661" s="35">
        <v>53296</v>
      </c>
      <c r="F9661" s="35"/>
      <c r="G9661" s="36"/>
      <c r="H9661" s="36"/>
      <c r="I9661" s="36"/>
    </row>
    <row r="9662" spans="5:9">
      <c r="E9662" s="35">
        <v>53297</v>
      </c>
      <c r="F9662" s="35"/>
      <c r="G9662" s="36"/>
      <c r="H9662" s="36"/>
      <c r="I9662" s="36"/>
    </row>
    <row r="9663" spans="5:9">
      <c r="E9663" s="35">
        <v>53298</v>
      </c>
      <c r="F9663" s="35"/>
      <c r="G9663" s="36"/>
      <c r="H9663" s="36"/>
      <c r="I9663" s="36"/>
    </row>
    <row r="9664" spans="5:9">
      <c r="E9664" s="35">
        <v>53299</v>
      </c>
      <c r="F9664" s="35"/>
      <c r="G9664" s="36"/>
      <c r="H9664" s="36"/>
      <c r="I9664" s="36"/>
    </row>
    <row r="9665" spans="5:9">
      <c r="E9665" s="35">
        <v>53300</v>
      </c>
      <c r="F9665" s="35"/>
      <c r="G9665" s="36"/>
      <c r="H9665" s="36"/>
      <c r="I9665" s="36"/>
    </row>
    <row r="9666" spans="5:9">
      <c r="E9666" s="35">
        <v>53301</v>
      </c>
      <c r="F9666" s="35"/>
      <c r="G9666" s="36"/>
      <c r="H9666" s="36"/>
      <c r="I9666" s="36"/>
    </row>
    <row r="9667" spans="5:9">
      <c r="E9667" s="35">
        <v>53302</v>
      </c>
      <c r="F9667" s="35"/>
      <c r="G9667" s="36"/>
      <c r="H9667" s="36"/>
      <c r="I9667" s="36"/>
    </row>
    <row r="9668" spans="5:9">
      <c r="E9668" s="35">
        <v>53303</v>
      </c>
      <c r="F9668" s="35"/>
      <c r="G9668" s="36"/>
      <c r="H9668" s="36"/>
      <c r="I9668" s="36"/>
    </row>
    <row r="9669" spans="5:9">
      <c r="E9669" s="35">
        <v>53304</v>
      </c>
      <c r="F9669" s="35"/>
      <c r="G9669" s="36"/>
      <c r="H9669" s="36"/>
      <c r="I9669" s="36"/>
    </row>
    <row r="9670" spans="5:9">
      <c r="E9670" s="35">
        <v>53305</v>
      </c>
      <c r="F9670" s="35"/>
      <c r="G9670" s="36"/>
      <c r="H9670" s="36"/>
      <c r="I9670" s="36"/>
    </row>
    <row r="9671" spans="5:9">
      <c r="E9671" s="35">
        <v>53306</v>
      </c>
      <c r="F9671" s="35"/>
      <c r="G9671" s="36"/>
      <c r="H9671" s="36"/>
      <c r="I9671" s="36"/>
    </row>
    <row r="9672" spans="5:9">
      <c r="E9672" s="35">
        <v>53307</v>
      </c>
      <c r="F9672" s="35"/>
      <c r="G9672" s="36"/>
      <c r="H9672" s="36"/>
      <c r="I9672" s="36"/>
    </row>
    <row r="9673" spans="5:9">
      <c r="E9673" s="35">
        <v>53308</v>
      </c>
      <c r="F9673" s="35"/>
      <c r="G9673" s="36"/>
      <c r="H9673" s="36"/>
      <c r="I9673" s="36"/>
    </row>
    <row r="9674" spans="5:9">
      <c r="E9674" s="35">
        <v>53309</v>
      </c>
      <c r="F9674" s="35"/>
      <c r="G9674" s="36"/>
      <c r="H9674" s="36"/>
      <c r="I9674" s="36"/>
    </row>
    <row r="9675" spans="5:9">
      <c r="E9675" s="35">
        <v>53310</v>
      </c>
      <c r="F9675" s="35"/>
      <c r="G9675" s="36"/>
      <c r="H9675" s="36"/>
      <c r="I9675" s="36"/>
    </row>
    <row r="9676" spans="5:9">
      <c r="E9676" s="35">
        <v>53311</v>
      </c>
      <c r="F9676" s="35"/>
      <c r="G9676" s="36"/>
      <c r="H9676" s="36"/>
      <c r="I9676" s="36"/>
    </row>
    <row r="9677" spans="5:9">
      <c r="E9677" s="35">
        <v>53312</v>
      </c>
      <c r="F9677" s="35"/>
      <c r="G9677" s="36"/>
      <c r="H9677" s="36"/>
      <c r="I9677" s="36"/>
    </row>
    <row r="9678" spans="5:9">
      <c r="E9678" s="35">
        <v>53313</v>
      </c>
      <c r="F9678" s="35"/>
      <c r="G9678" s="36"/>
      <c r="H9678" s="36"/>
      <c r="I9678" s="36"/>
    </row>
    <row r="9679" spans="5:9">
      <c r="E9679" s="35">
        <v>53314</v>
      </c>
      <c r="F9679" s="35"/>
      <c r="G9679" s="36"/>
      <c r="H9679" s="36"/>
      <c r="I9679" s="36"/>
    </row>
    <row r="9680" spans="5:9">
      <c r="E9680" s="35">
        <v>53315</v>
      </c>
      <c r="F9680" s="35"/>
      <c r="G9680" s="36"/>
      <c r="H9680" s="36"/>
      <c r="I9680" s="36"/>
    </row>
    <row r="9681" spans="5:9">
      <c r="E9681" s="35">
        <v>53316</v>
      </c>
      <c r="F9681" s="35"/>
      <c r="G9681" s="36"/>
      <c r="H9681" s="36"/>
      <c r="I9681" s="36"/>
    </row>
    <row r="9682" spans="5:9">
      <c r="E9682" s="35">
        <v>53317</v>
      </c>
      <c r="F9682" s="35"/>
      <c r="G9682" s="36"/>
      <c r="H9682" s="36"/>
      <c r="I9682" s="36"/>
    </row>
    <row r="9683" spans="5:9">
      <c r="E9683" s="35">
        <v>53318</v>
      </c>
      <c r="F9683" s="35"/>
      <c r="G9683" s="36"/>
      <c r="H9683" s="36"/>
      <c r="I9683" s="36"/>
    </row>
    <row r="9684" spans="5:9">
      <c r="E9684" s="35">
        <v>53319</v>
      </c>
      <c r="F9684" s="35"/>
      <c r="G9684" s="36"/>
      <c r="H9684" s="36"/>
      <c r="I9684" s="36"/>
    </row>
    <row r="9685" spans="5:9">
      <c r="E9685" s="35">
        <v>53320</v>
      </c>
      <c r="F9685" s="35"/>
      <c r="G9685" s="36"/>
      <c r="H9685" s="36"/>
      <c r="I9685" s="36"/>
    </row>
    <row r="9686" spans="5:9">
      <c r="E9686" s="35">
        <v>53321</v>
      </c>
      <c r="F9686" s="35"/>
      <c r="G9686" s="36"/>
      <c r="H9686" s="36"/>
      <c r="I9686" s="36"/>
    </row>
    <row r="9687" spans="5:9">
      <c r="E9687" s="35">
        <v>53322</v>
      </c>
      <c r="F9687" s="35"/>
      <c r="G9687" s="36"/>
      <c r="H9687" s="36"/>
      <c r="I9687" s="36"/>
    </row>
    <row r="9688" spans="5:9">
      <c r="E9688" s="35">
        <v>53323</v>
      </c>
      <c r="F9688" s="35"/>
      <c r="G9688" s="36"/>
      <c r="H9688" s="36"/>
      <c r="I9688" s="36"/>
    </row>
    <row r="9689" spans="5:9">
      <c r="E9689" s="35">
        <v>53324</v>
      </c>
      <c r="F9689" s="35"/>
      <c r="G9689" s="36"/>
      <c r="H9689" s="36"/>
      <c r="I9689" s="36"/>
    </row>
    <row r="9690" spans="5:9">
      <c r="E9690" s="35">
        <v>53325</v>
      </c>
      <c r="F9690" s="35"/>
      <c r="G9690" s="36"/>
      <c r="H9690" s="36"/>
      <c r="I9690" s="36"/>
    </row>
    <row r="9691" spans="5:9">
      <c r="E9691" s="35">
        <v>53326</v>
      </c>
      <c r="F9691" s="35"/>
      <c r="G9691" s="36"/>
      <c r="H9691" s="36"/>
      <c r="I9691" s="36"/>
    </row>
    <row r="9692" spans="5:9">
      <c r="E9692" s="35">
        <v>53327</v>
      </c>
      <c r="F9692" s="35"/>
      <c r="G9692" s="36"/>
      <c r="H9692" s="36"/>
      <c r="I9692" s="36"/>
    </row>
    <row r="9693" spans="5:9">
      <c r="E9693" s="35">
        <v>53328</v>
      </c>
      <c r="F9693" s="35"/>
      <c r="G9693" s="36"/>
      <c r="H9693" s="36"/>
      <c r="I9693" s="36"/>
    </row>
    <row r="9694" spans="5:9">
      <c r="E9694" s="35">
        <v>53329</v>
      </c>
      <c r="F9694" s="35"/>
      <c r="G9694" s="36"/>
      <c r="H9694" s="36"/>
      <c r="I9694" s="36"/>
    </row>
    <row r="9695" spans="5:9">
      <c r="E9695" s="35">
        <v>53330</v>
      </c>
      <c r="F9695" s="35"/>
      <c r="G9695" s="36"/>
      <c r="H9695" s="36"/>
      <c r="I9695" s="36"/>
    </row>
    <row r="9696" spans="5:9">
      <c r="E9696" s="35">
        <v>53331</v>
      </c>
      <c r="F9696" s="35"/>
      <c r="G9696" s="36"/>
      <c r="H9696" s="36"/>
      <c r="I9696" s="36"/>
    </row>
    <row r="9697" spans="5:9">
      <c r="E9697" s="35">
        <v>53332</v>
      </c>
      <c r="F9697" s="35"/>
      <c r="G9697" s="36"/>
      <c r="H9697" s="36"/>
      <c r="I9697" s="36"/>
    </row>
    <row r="9698" spans="5:9">
      <c r="E9698" s="35">
        <v>53333</v>
      </c>
      <c r="F9698" s="35"/>
      <c r="G9698" s="36"/>
      <c r="H9698" s="36"/>
      <c r="I9698" s="36"/>
    </row>
    <row r="9699" spans="5:9">
      <c r="E9699" s="35">
        <v>53334</v>
      </c>
      <c r="F9699" s="35"/>
      <c r="G9699" s="36"/>
      <c r="H9699" s="36"/>
      <c r="I9699" s="36"/>
    </row>
    <row r="9700" spans="5:9">
      <c r="E9700" s="35">
        <v>53335</v>
      </c>
      <c r="F9700" s="35"/>
      <c r="G9700" s="36"/>
      <c r="H9700" s="36"/>
      <c r="I9700" s="36"/>
    </row>
    <row r="9701" spans="5:9">
      <c r="E9701" s="35">
        <v>53336</v>
      </c>
      <c r="F9701" s="35"/>
      <c r="G9701" s="36"/>
      <c r="H9701" s="36"/>
      <c r="I9701" s="36"/>
    </row>
    <row r="9702" spans="5:9">
      <c r="E9702" s="35">
        <v>53337</v>
      </c>
      <c r="F9702" s="35"/>
      <c r="G9702" s="36"/>
      <c r="H9702" s="36"/>
      <c r="I9702" s="36"/>
    </row>
    <row r="9703" spans="5:9">
      <c r="E9703" s="35">
        <v>53338</v>
      </c>
      <c r="F9703" s="35"/>
      <c r="G9703" s="36"/>
      <c r="H9703" s="36"/>
      <c r="I9703" s="36"/>
    </row>
    <row r="9704" spans="5:9">
      <c r="E9704" s="35">
        <v>53339</v>
      </c>
      <c r="F9704" s="35"/>
      <c r="G9704" s="36"/>
      <c r="H9704" s="36"/>
      <c r="I9704" s="36"/>
    </row>
    <row r="9705" spans="5:9">
      <c r="E9705" s="35">
        <v>53340</v>
      </c>
      <c r="F9705" s="35"/>
      <c r="G9705" s="36"/>
      <c r="H9705" s="36"/>
      <c r="I9705" s="36"/>
    </row>
    <row r="9706" spans="5:9">
      <c r="E9706" s="35">
        <v>53341</v>
      </c>
      <c r="F9706" s="35"/>
      <c r="G9706" s="36"/>
      <c r="H9706" s="36"/>
      <c r="I9706" s="36"/>
    </row>
    <row r="9707" spans="5:9">
      <c r="E9707" s="35">
        <v>53342</v>
      </c>
      <c r="F9707" s="35"/>
      <c r="G9707" s="36"/>
      <c r="H9707" s="36"/>
      <c r="I9707" s="36"/>
    </row>
    <row r="9708" spans="5:9">
      <c r="E9708" s="35">
        <v>53343</v>
      </c>
      <c r="F9708" s="35"/>
      <c r="G9708" s="36"/>
      <c r="H9708" s="36"/>
      <c r="I9708" s="36"/>
    </row>
    <row r="9709" spans="5:9">
      <c r="E9709" s="35">
        <v>53344</v>
      </c>
      <c r="F9709" s="35"/>
      <c r="G9709" s="36"/>
      <c r="H9709" s="36"/>
      <c r="I9709" s="36"/>
    </row>
    <row r="9710" spans="5:9">
      <c r="E9710" s="35">
        <v>53345</v>
      </c>
      <c r="F9710" s="35"/>
      <c r="G9710" s="36"/>
      <c r="H9710" s="36"/>
      <c r="I9710" s="36"/>
    </row>
    <row r="9711" spans="5:9">
      <c r="E9711" s="35">
        <v>53346</v>
      </c>
      <c r="F9711" s="35"/>
      <c r="G9711" s="36"/>
      <c r="H9711" s="36"/>
      <c r="I9711" s="36"/>
    </row>
    <row r="9712" spans="5:9">
      <c r="E9712" s="35">
        <v>53347</v>
      </c>
      <c r="F9712" s="35"/>
      <c r="G9712" s="36"/>
      <c r="H9712" s="36"/>
      <c r="I9712" s="36"/>
    </row>
    <row r="9713" spans="5:9">
      <c r="E9713" s="35">
        <v>53348</v>
      </c>
      <c r="F9713" s="35"/>
      <c r="G9713" s="36"/>
      <c r="H9713" s="36"/>
      <c r="I9713" s="36"/>
    </row>
    <row r="9714" spans="5:9">
      <c r="E9714" s="35">
        <v>53349</v>
      </c>
      <c r="F9714" s="35"/>
      <c r="G9714" s="36"/>
      <c r="H9714" s="36"/>
      <c r="I9714" s="36"/>
    </row>
    <row r="9715" spans="5:9">
      <c r="E9715" s="35">
        <v>53350</v>
      </c>
      <c r="F9715" s="35"/>
      <c r="G9715" s="36"/>
      <c r="H9715" s="36"/>
      <c r="I9715" s="36"/>
    </row>
    <row r="9716" spans="5:9">
      <c r="E9716" s="35">
        <v>53351</v>
      </c>
      <c r="F9716" s="35"/>
      <c r="G9716" s="36"/>
      <c r="H9716" s="36"/>
      <c r="I9716" s="36"/>
    </row>
    <row r="9717" spans="5:9">
      <c r="E9717" s="35">
        <v>53352</v>
      </c>
      <c r="F9717" s="35"/>
      <c r="G9717" s="36"/>
      <c r="H9717" s="36"/>
      <c r="I9717" s="36"/>
    </row>
    <row r="9718" spans="5:9">
      <c r="E9718" s="35">
        <v>53353</v>
      </c>
      <c r="F9718" s="35"/>
      <c r="G9718" s="36"/>
      <c r="H9718" s="36"/>
      <c r="I9718" s="36"/>
    </row>
    <row r="9719" spans="5:9">
      <c r="E9719" s="35">
        <v>53354</v>
      </c>
      <c r="F9719" s="35"/>
      <c r="G9719" s="36"/>
      <c r="H9719" s="36"/>
      <c r="I9719" s="36"/>
    </row>
    <row r="9720" spans="5:9">
      <c r="E9720" s="35">
        <v>53355</v>
      </c>
      <c r="F9720" s="35"/>
      <c r="G9720" s="36"/>
      <c r="H9720" s="36"/>
      <c r="I9720" s="36"/>
    </row>
    <row r="9721" spans="5:9">
      <c r="E9721" s="35">
        <v>53356</v>
      </c>
      <c r="F9721" s="35"/>
      <c r="G9721" s="36"/>
      <c r="H9721" s="36"/>
      <c r="I9721" s="36"/>
    </row>
    <row r="9722" spans="5:9">
      <c r="E9722" s="35">
        <v>53357</v>
      </c>
      <c r="F9722" s="35"/>
      <c r="G9722" s="36"/>
      <c r="H9722" s="36"/>
      <c r="I9722" s="36"/>
    </row>
    <row r="9723" spans="5:9">
      <c r="E9723" s="35">
        <v>53358</v>
      </c>
      <c r="F9723" s="35"/>
      <c r="G9723" s="36"/>
      <c r="H9723" s="36"/>
      <c r="I9723" s="36"/>
    </row>
    <row r="9724" spans="5:9">
      <c r="E9724" s="35">
        <v>53359</v>
      </c>
      <c r="F9724" s="35"/>
      <c r="G9724" s="36"/>
      <c r="H9724" s="36"/>
      <c r="I9724" s="36"/>
    </row>
    <row r="9725" spans="5:9">
      <c r="E9725" s="35">
        <v>53360</v>
      </c>
      <c r="F9725" s="35"/>
      <c r="G9725" s="36"/>
      <c r="H9725" s="36"/>
      <c r="I9725" s="36"/>
    </row>
    <row r="9726" spans="5:9">
      <c r="E9726" s="35">
        <v>53361</v>
      </c>
      <c r="F9726" s="35"/>
      <c r="G9726" s="36"/>
      <c r="H9726" s="36"/>
      <c r="I9726" s="36"/>
    </row>
    <row r="9727" spans="5:9">
      <c r="E9727" s="35">
        <v>53362</v>
      </c>
      <c r="F9727" s="35"/>
      <c r="G9727" s="36"/>
      <c r="H9727" s="36"/>
      <c r="I9727" s="36"/>
    </row>
    <row r="9728" spans="5:9">
      <c r="E9728" s="35">
        <v>53363</v>
      </c>
      <c r="F9728" s="35"/>
      <c r="G9728" s="36"/>
      <c r="H9728" s="36"/>
      <c r="I9728" s="36"/>
    </row>
    <row r="9729" spans="5:9">
      <c r="E9729" s="35">
        <v>53364</v>
      </c>
      <c r="F9729" s="35"/>
      <c r="G9729" s="36"/>
      <c r="H9729" s="36"/>
      <c r="I9729" s="36"/>
    </row>
    <row r="9730" spans="5:9">
      <c r="E9730" s="35">
        <v>53365</v>
      </c>
      <c r="F9730" s="35"/>
      <c r="G9730" s="36"/>
      <c r="H9730" s="36"/>
      <c r="I9730" s="36"/>
    </row>
    <row r="9731" spans="5:9">
      <c r="E9731" s="35">
        <v>53366</v>
      </c>
      <c r="F9731" s="35"/>
      <c r="G9731" s="36"/>
      <c r="H9731" s="36"/>
      <c r="I9731" s="36"/>
    </row>
    <row r="9732" spans="5:9">
      <c r="E9732" s="35">
        <v>53367</v>
      </c>
      <c r="F9732" s="35"/>
      <c r="G9732" s="36"/>
      <c r="H9732" s="36"/>
      <c r="I9732" s="36"/>
    </row>
    <row r="9733" spans="5:9">
      <c r="E9733" s="35">
        <v>53368</v>
      </c>
      <c r="F9733" s="35"/>
      <c r="G9733" s="36"/>
      <c r="H9733" s="36"/>
      <c r="I9733" s="36"/>
    </row>
    <row r="9734" spans="5:9">
      <c r="E9734" s="35">
        <v>53369</v>
      </c>
      <c r="F9734" s="35"/>
      <c r="G9734" s="36"/>
      <c r="H9734" s="36"/>
      <c r="I9734" s="36"/>
    </row>
    <row r="9735" spans="5:9">
      <c r="E9735" s="35">
        <v>53370</v>
      </c>
      <c r="F9735" s="35"/>
      <c r="G9735" s="36"/>
      <c r="H9735" s="36"/>
      <c r="I9735" s="36"/>
    </row>
    <row r="9736" spans="5:9">
      <c r="E9736" s="35">
        <v>53371</v>
      </c>
      <c r="F9736" s="35"/>
      <c r="G9736" s="36"/>
      <c r="H9736" s="36"/>
      <c r="I9736" s="36"/>
    </row>
    <row r="9737" spans="5:9">
      <c r="E9737" s="35">
        <v>53372</v>
      </c>
      <c r="F9737" s="35"/>
      <c r="G9737" s="36"/>
      <c r="H9737" s="36"/>
      <c r="I9737" s="36"/>
    </row>
    <row r="9738" spans="5:9">
      <c r="E9738" s="35">
        <v>53373</v>
      </c>
      <c r="F9738" s="35"/>
      <c r="G9738" s="36"/>
      <c r="H9738" s="36"/>
      <c r="I9738" s="36"/>
    </row>
    <row r="9739" spans="5:9">
      <c r="E9739" s="35">
        <v>53374</v>
      </c>
      <c r="F9739" s="35"/>
      <c r="G9739" s="36"/>
      <c r="H9739" s="36"/>
      <c r="I9739" s="36"/>
    </row>
    <row r="9740" spans="5:9">
      <c r="E9740" s="35">
        <v>53375</v>
      </c>
      <c r="F9740" s="35"/>
      <c r="G9740" s="36"/>
      <c r="H9740" s="36"/>
      <c r="I9740" s="36"/>
    </row>
    <row r="9741" spans="5:9">
      <c r="E9741" s="35">
        <v>53376</v>
      </c>
      <c r="F9741" s="35"/>
      <c r="G9741" s="36"/>
      <c r="H9741" s="36"/>
      <c r="I9741" s="36"/>
    </row>
    <row r="9742" spans="5:9">
      <c r="E9742" s="35">
        <v>53377</v>
      </c>
      <c r="F9742" s="35"/>
      <c r="G9742" s="36"/>
      <c r="H9742" s="36"/>
      <c r="I9742" s="36"/>
    </row>
    <row r="9743" spans="5:9">
      <c r="E9743" s="35">
        <v>53378</v>
      </c>
      <c r="F9743" s="35"/>
      <c r="G9743" s="36"/>
      <c r="H9743" s="36"/>
      <c r="I9743" s="36"/>
    </row>
    <row r="9744" spans="5:9">
      <c r="E9744" s="35">
        <v>53379</v>
      </c>
      <c r="F9744" s="35"/>
      <c r="G9744" s="36"/>
      <c r="H9744" s="36"/>
      <c r="I9744" s="36"/>
    </row>
    <row r="9745" spans="5:9">
      <c r="E9745" s="35">
        <v>53380</v>
      </c>
      <c r="F9745" s="35"/>
      <c r="G9745" s="36"/>
      <c r="H9745" s="36"/>
      <c r="I9745" s="36"/>
    </row>
    <row r="9746" spans="5:9">
      <c r="E9746" s="35">
        <v>53381</v>
      </c>
      <c r="F9746" s="35"/>
      <c r="G9746" s="36"/>
      <c r="H9746" s="36"/>
      <c r="I9746" s="36"/>
    </row>
    <row r="9747" spans="5:9">
      <c r="E9747" s="35">
        <v>53382</v>
      </c>
      <c r="F9747" s="35"/>
      <c r="G9747" s="36"/>
      <c r="H9747" s="36"/>
      <c r="I9747" s="36"/>
    </row>
    <row r="9748" spans="5:9">
      <c r="E9748" s="35">
        <v>53383</v>
      </c>
      <c r="F9748" s="35"/>
      <c r="G9748" s="36"/>
      <c r="H9748" s="36"/>
      <c r="I9748" s="36"/>
    </row>
    <row r="9749" spans="5:9">
      <c r="E9749" s="35">
        <v>53384</v>
      </c>
      <c r="F9749" s="35"/>
      <c r="G9749" s="36"/>
      <c r="H9749" s="36"/>
      <c r="I9749" s="36"/>
    </row>
    <row r="9750" spans="5:9">
      <c r="E9750" s="35">
        <v>53385</v>
      </c>
      <c r="F9750" s="35"/>
      <c r="G9750" s="36"/>
      <c r="H9750" s="36"/>
      <c r="I9750" s="36"/>
    </row>
    <row r="9751" spans="5:9">
      <c r="E9751" s="35">
        <v>53386</v>
      </c>
      <c r="F9751" s="35"/>
      <c r="G9751" s="36"/>
      <c r="H9751" s="36"/>
      <c r="I9751" s="36"/>
    </row>
    <row r="9752" spans="5:9">
      <c r="E9752" s="35">
        <v>53387</v>
      </c>
      <c r="F9752" s="35"/>
      <c r="G9752" s="36"/>
      <c r="H9752" s="36"/>
      <c r="I9752" s="36"/>
    </row>
    <row r="9753" spans="5:9">
      <c r="E9753" s="35">
        <v>53388</v>
      </c>
      <c r="F9753" s="35"/>
      <c r="G9753" s="36"/>
      <c r="H9753" s="36"/>
      <c r="I9753" s="36"/>
    </row>
    <row r="9754" spans="5:9">
      <c r="E9754" s="35">
        <v>53389</v>
      </c>
      <c r="F9754" s="35"/>
      <c r="G9754" s="36"/>
      <c r="H9754" s="36"/>
      <c r="I9754" s="36"/>
    </row>
    <row r="9755" spans="5:9">
      <c r="E9755" s="35">
        <v>53390</v>
      </c>
      <c r="F9755" s="35"/>
      <c r="G9755" s="36"/>
      <c r="H9755" s="36"/>
      <c r="I9755" s="36"/>
    </row>
    <row r="9756" spans="5:9">
      <c r="E9756" s="35">
        <v>53391</v>
      </c>
      <c r="F9756" s="35"/>
      <c r="G9756" s="36"/>
      <c r="H9756" s="36"/>
      <c r="I9756" s="36"/>
    </row>
    <row r="9757" spans="5:9">
      <c r="E9757" s="35">
        <v>53392</v>
      </c>
      <c r="F9757" s="35"/>
      <c r="G9757" s="36"/>
      <c r="H9757" s="36"/>
      <c r="I9757" s="36"/>
    </row>
    <row r="9758" spans="5:9">
      <c r="E9758" s="35">
        <v>53393</v>
      </c>
      <c r="F9758" s="35"/>
      <c r="G9758" s="36"/>
      <c r="H9758" s="36"/>
      <c r="I9758" s="36"/>
    </row>
    <row r="9759" spans="5:9">
      <c r="E9759" s="35">
        <v>53394</v>
      </c>
      <c r="F9759" s="35"/>
      <c r="G9759" s="36"/>
      <c r="H9759" s="36"/>
      <c r="I9759" s="36"/>
    </row>
    <row r="9760" spans="5:9">
      <c r="E9760" s="35">
        <v>53395</v>
      </c>
      <c r="F9760" s="35"/>
      <c r="G9760" s="36"/>
      <c r="H9760" s="36"/>
      <c r="I9760" s="36"/>
    </row>
    <row r="9761" spans="5:9">
      <c r="E9761" s="35">
        <v>53396</v>
      </c>
      <c r="F9761" s="35"/>
      <c r="G9761" s="36"/>
      <c r="H9761" s="36"/>
      <c r="I9761" s="36"/>
    </row>
    <row r="9762" spans="5:9">
      <c r="E9762" s="35">
        <v>53397</v>
      </c>
      <c r="F9762" s="35"/>
      <c r="G9762" s="36"/>
      <c r="H9762" s="36"/>
      <c r="I9762" s="36"/>
    </row>
    <row r="9763" spans="5:9">
      <c r="E9763" s="35">
        <v>53398</v>
      </c>
      <c r="F9763" s="35"/>
      <c r="G9763" s="36"/>
      <c r="H9763" s="36"/>
      <c r="I9763" s="36"/>
    </row>
    <row r="9764" spans="5:9">
      <c r="E9764" s="35">
        <v>53399</v>
      </c>
      <c r="F9764" s="35"/>
      <c r="G9764" s="36"/>
      <c r="H9764" s="36"/>
      <c r="I9764" s="36"/>
    </row>
    <row r="9765" spans="5:9">
      <c r="E9765" s="35">
        <v>53400</v>
      </c>
      <c r="F9765" s="35"/>
      <c r="G9765" s="36"/>
      <c r="H9765" s="36"/>
      <c r="I9765" s="36"/>
    </row>
    <row r="9766" spans="5:9">
      <c r="E9766" s="35">
        <v>53401</v>
      </c>
      <c r="F9766" s="35"/>
      <c r="G9766" s="36"/>
      <c r="H9766" s="36"/>
      <c r="I9766" s="36"/>
    </row>
    <row r="9767" spans="5:9">
      <c r="E9767" s="35">
        <v>53402</v>
      </c>
      <c r="F9767" s="35"/>
      <c r="G9767" s="36"/>
      <c r="H9767" s="36"/>
      <c r="I9767" s="36"/>
    </row>
    <row r="9768" spans="5:9">
      <c r="E9768" s="35">
        <v>53403</v>
      </c>
      <c r="F9768" s="35"/>
      <c r="G9768" s="36"/>
      <c r="H9768" s="36"/>
      <c r="I9768" s="36"/>
    </row>
    <row r="9769" spans="5:9">
      <c r="E9769" s="35">
        <v>53404</v>
      </c>
      <c r="F9769" s="35"/>
      <c r="G9769" s="36"/>
      <c r="H9769" s="36"/>
      <c r="I9769" s="36"/>
    </row>
    <row r="9770" spans="5:9">
      <c r="E9770" s="35">
        <v>53405</v>
      </c>
      <c r="F9770" s="35"/>
      <c r="G9770" s="36"/>
      <c r="H9770" s="36"/>
      <c r="I9770" s="36"/>
    </row>
    <row r="9771" spans="5:9">
      <c r="E9771" s="35">
        <v>53406</v>
      </c>
      <c r="F9771" s="35"/>
      <c r="G9771" s="36"/>
      <c r="H9771" s="36"/>
      <c r="I9771" s="36"/>
    </row>
    <row r="9772" spans="5:9">
      <c r="E9772" s="35">
        <v>53407</v>
      </c>
      <c r="F9772" s="35"/>
      <c r="G9772" s="36"/>
      <c r="H9772" s="36"/>
      <c r="I9772" s="36"/>
    </row>
    <row r="9773" spans="5:9">
      <c r="E9773" s="35">
        <v>53408</v>
      </c>
      <c r="F9773" s="35"/>
      <c r="G9773" s="36"/>
      <c r="H9773" s="36"/>
      <c r="I9773" s="36"/>
    </row>
    <row r="9774" spans="5:9">
      <c r="E9774" s="35">
        <v>53409</v>
      </c>
      <c r="F9774" s="35"/>
      <c r="G9774" s="36"/>
      <c r="H9774" s="36"/>
      <c r="I9774" s="36"/>
    </row>
    <row r="9775" spans="5:9">
      <c r="E9775" s="35">
        <v>53410</v>
      </c>
      <c r="F9775" s="35"/>
      <c r="G9775" s="36"/>
      <c r="H9775" s="36"/>
      <c r="I9775" s="36"/>
    </row>
    <row r="9776" spans="5:9">
      <c r="E9776" s="35">
        <v>53411</v>
      </c>
      <c r="F9776" s="35"/>
      <c r="G9776" s="36"/>
      <c r="H9776" s="36"/>
      <c r="I9776" s="36"/>
    </row>
    <row r="9777" spans="5:9">
      <c r="E9777" s="35">
        <v>53412</v>
      </c>
      <c r="F9777" s="35"/>
      <c r="G9777" s="36"/>
      <c r="H9777" s="36"/>
      <c r="I9777" s="36"/>
    </row>
    <row r="9778" spans="5:9">
      <c r="E9778" s="35">
        <v>53413</v>
      </c>
      <c r="F9778" s="35"/>
      <c r="G9778" s="36"/>
      <c r="H9778" s="36"/>
      <c r="I9778" s="36"/>
    </row>
    <row r="9779" spans="5:9">
      <c r="E9779" s="35">
        <v>53414</v>
      </c>
      <c r="F9779" s="35"/>
      <c r="G9779" s="36"/>
      <c r="H9779" s="36"/>
      <c r="I9779" s="36"/>
    </row>
    <row r="9780" spans="5:9">
      <c r="E9780" s="35">
        <v>53415</v>
      </c>
      <c r="F9780" s="35"/>
      <c r="G9780" s="36"/>
      <c r="H9780" s="36"/>
      <c r="I9780" s="36"/>
    </row>
    <row r="9781" spans="5:9">
      <c r="E9781" s="35">
        <v>53416</v>
      </c>
      <c r="F9781" s="35"/>
      <c r="G9781" s="36"/>
      <c r="H9781" s="36"/>
      <c r="I9781" s="36"/>
    </row>
    <row r="9782" spans="5:9">
      <c r="E9782" s="35">
        <v>53417</v>
      </c>
      <c r="F9782" s="35"/>
      <c r="G9782" s="36"/>
      <c r="H9782" s="36"/>
      <c r="I9782" s="36"/>
    </row>
    <row r="9783" spans="5:9">
      <c r="E9783" s="35">
        <v>53418</v>
      </c>
      <c r="F9783" s="35"/>
      <c r="G9783" s="36"/>
      <c r="H9783" s="36"/>
      <c r="I9783" s="36"/>
    </row>
    <row r="9784" spans="5:9">
      <c r="E9784" s="35">
        <v>53419</v>
      </c>
      <c r="F9784" s="35"/>
      <c r="G9784" s="36"/>
      <c r="H9784" s="36"/>
      <c r="I9784" s="36"/>
    </row>
    <row r="9785" spans="5:9">
      <c r="E9785" s="35">
        <v>53420</v>
      </c>
      <c r="F9785" s="35"/>
      <c r="G9785" s="36"/>
      <c r="H9785" s="36"/>
      <c r="I9785" s="36"/>
    </row>
    <row r="9786" spans="5:9">
      <c r="E9786" s="35">
        <v>53421</v>
      </c>
      <c r="F9786" s="35"/>
      <c r="G9786" s="36"/>
      <c r="H9786" s="36"/>
      <c r="I9786" s="36"/>
    </row>
    <row r="9787" spans="5:9">
      <c r="E9787" s="35">
        <v>53422</v>
      </c>
      <c r="F9787" s="35"/>
      <c r="G9787" s="36"/>
      <c r="H9787" s="36"/>
      <c r="I9787" s="36"/>
    </row>
    <row r="9788" spans="5:9">
      <c r="E9788" s="35">
        <v>53423</v>
      </c>
      <c r="F9788" s="35"/>
      <c r="G9788" s="36"/>
      <c r="H9788" s="36"/>
      <c r="I9788" s="36"/>
    </row>
    <row r="9789" spans="5:9">
      <c r="E9789" s="35">
        <v>53424</v>
      </c>
      <c r="F9789" s="35"/>
      <c r="G9789" s="36"/>
      <c r="H9789" s="36"/>
      <c r="I9789" s="36"/>
    </row>
    <row r="9790" spans="5:9">
      <c r="E9790" s="35">
        <v>53425</v>
      </c>
      <c r="F9790" s="35"/>
      <c r="G9790" s="36"/>
      <c r="H9790" s="36"/>
      <c r="I9790" s="36"/>
    </row>
    <row r="9791" spans="5:9">
      <c r="E9791" s="35">
        <v>53426</v>
      </c>
      <c r="F9791" s="35"/>
      <c r="G9791" s="36"/>
      <c r="H9791" s="36"/>
      <c r="I9791" s="36"/>
    </row>
    <row r="9792" spans="5:9">
      <c r="E9792" s="35">
        <v>53427</v>
      </c>
      <c r="F9792" s="35"/>
      <c r="G9792" s="36"/>
      <c r="H9792" s="36"/>
      <c r="I9792" s="36"/>
    </row>
    <row r="9793" spans="5:9">
      <c r="E9793" s="35">
        <v>53428</v>
      </c>
      <c r="F9793" s="35"/>
      <c r="G9793" s="36"/>
      <c r="H9793" s="36"/>
      <c r="I9793" s="36"/>
    </row>
    <row r="9794" spans="5:9">
      <c r="E9794" s="35">
        <v>53429</v>
      </c>
      <c r="F9794" s="35"/>
      <c r="G9794" s="36"/>
      <c r="H9794" s="36"/>
      <c r="I9794" s="36"/>
    </row>
    <row r="9795" spans="5:9">
      <c r="E9795" s="35">
        <v>53430</v>
      </c>
      <c r="F9795" s="35"/>
      <c r="G9795" s="36"/>
      <c r="H9795" s="36"/>
      <c r="I9795" s="36"/>
    </row>
    <row r="9796" spans="5:9">
      <c r="E9796" s="35">
        <v>53431</v>
      </c>
      <c r="F9796" s="35"/>
      <c r="G9796" s="36"/>
      <c r="H9796" s="36"/>
      <c r="I9796" s="36"/>
    </row>
    <row r="9797" spans="5:9">
      <c r="E9797" s="35">
        <v>53432</v>
      </c>
      <c r="F9797" s="35"/>
      <c r="G9797" s="36"/>
      <c r="H9797" s="36"/>
      <c r="I9797" s="36"/>
    </row>
    <row r="9798" spans="5:9">
      <c r="E9798" s="35">
        <v>53433</v>
      </c>
      <c r="F9798" s="35"/>
      <c r="G9798" s="36"/>
      <c r="H9798" s="36"/>
      <c r="I9798" s="36"/>
    </row>
    <row r="9799" spans="5:9">
      <c r="E9799" s="35">
        <v>53434</v>
      </c>
      <c r="F9799" s="35"/>
      <c r="G9799" s="36"/>
      <c r="H9799" s="36"/>
      <c r="I9799" s="36"/>
    </row>
    <row r="9800" spans="5:9">
      <c r="E9800" s="35">
        <v>53435</v>
      </c>
      <c r="F9800" s="35"/>
      <c r="G9800" s="36"/>
      <c r="H9800" s="36"/>
      <c r="I9800" s="36"/>
    </row>
    <row r="9801" spans="5:9">
      <c r="E9801" s="35">
        <v>53436</v>
      </c>
      <c r="F9801" s="35"/>
      <c r="G9801" s="36"/>
      <c r="H9801" s="36"/>
      <c r="I9801" s="36"/>
    </row>
    <row r="9802" spans="5:9">
      <c r="E9802" s="35">
        <v>53437</v>
      </c>
      <c r="F9802" s="35"/>
      <c r="G9802" s="36"/>
      <c r="H9802" s="36"/>
      <c r="I9802" s="36"/>
    </row>
    <row r="9803" spans="5:9">
      <c r="E9803" s="35">
        <v>53438</v>
      </c>
      <c r="F9803" s="35"/>
      <c r="G9803" s="36"/>
      <c r="H9803" s="36"/>
      <c r="I9803" s="36"/>
    </row>
    <row r="9804" spans="5:9">
      <c r="E9804" s="35">
        <v>53439</v>
      </c>
      <c r="F9804" s="35"/>
      <c r="G9804" s="36"/>
      <c r="H9804" s="36"/>
      <c r="I9804" s="36"/>
    </row>
    <row r="9805" spans="5:9">
      <c r="E9805" s="35">
        <v>53440</v>
      </c>
      <c r="F9805" s="35"/>
      <c r="G9805" s="36"/>
      <c r="H9805" s="36"/>
      <c r="I9805" s="36"/>
    </row>
    <row r="9806" spans="5:9">
      <c r="E9806" s="35">
        <v>53441</v>
      </c>
      <c r="F9806" s="35"/>
      <c r="G9806" s="36"/>
      <c r="H9806" s="36"/>
      <c r="I9806" s="36"/>
    </row>
    <row r="9807" spans="5:9">
      <c r="E9807" s="35">
        <v>53442</v>
      </c>
      <c r="F9807" s="35"/>
      <c r="G9807" s="36"/>
      <c r="H9807" s="36"/>
      <c r="I9807" s="36"/>
    </row>
    <row r="9808" spans="5:9">
      <c r="E9808" s="35">
        <v>53443</v>
      </c>
      <c r="F9808" s="35"/>
      <c r="G9808" s="36"/>
      <c r="H9808" s="36"/>
      <c r="I9808" s="36"/>
    </row>
    <row r="9809" spans="5:9">
      <c r="E9809" s="35">
        <v>53444</v>
      </c>
      <c r="F9809" s="35"/>
      <c r="G9809" s="36"/>
      <c r="H9809" s="36"/>
      <c r="I9809" s="36"/>
    </row>
    <row r="9810" spans="5:9">
      <c r="E9810" s="35">
        <v>53445</v>
      </c>
      <c r="F9810" s="35"/>
      <c r="G9810" s="36"/>
      <c r="H9810" s="36"/>
      <c r="I9810" s="36"/>
    </row>
    <row r="9811" spans="5:9">
      <c r="E9811" s="35">
        <v>53446</v>
      </c>
      <c r="F9811" s="35"/>
      <c r="G9811" s="36"/>
      <c r="H9811" s="36"/>
      <c r="I9811" s="36"/>
    </row>
    <row r="9812" spans="5:9">
      <c r="E9812" s="35">
        <v>53447</v>
      </c>
      <c r="F9812" s="35"/>
      <c r="G9812" s="36"/>
      <c r="H9812" s="36"/>
      <c r="I9812" s="36"/>
    </row>
    <row r="9813" spans="5:9">
      <c r="E9813" s="35">
        <v>53448</v>
      </c>
      <c r="F9813" s="35"/>
      <c r="G9813" s="36"/>
      <c r="H9813" s="36"/>
      <c r="I9813" s="36"/>
    </row>
    <row r="9814" spans="5:9">
      <c r="E9814" s="35">
        <v>53449</v>
      </c>
      <c r="F9814" s="35"/>
      <c r="G9814" s="36"/>
      <c r="H9814" s="36"/>
      <c r="I9814" s="36"/>
    </row>
    <row r="9815" spans="5:9">
      <c r="E9815" s="35">
        <v>53450</v>
      </c>
      <c r="F9815" s="35"/>
      <c r="G9815" s="36"/>
      <c r="H9815" s="36"/>
      <c r="I9815" s="36"/>
    </row>
    <row r="9816" spans="5:9">
      <c r="E9816" s="35">
        <v>53451</v>
      </c>
      <c r="F9816" s="35"/>
      <c r="G9816" s="36"/>
      <c r="H9816" s="36"/>
      <c r="I9816" s="36"/>
    </row>
    <row r="9817" spans="5:9">
      <c r="E9817" s="35">
        <v>53452</v>
      </c>
      <c r="F9817" s="35"/>
      <c r="G9817" s="36"/>
      <c r="H9817" s="36"/>
      <c r="I9817" s="36"/>
    </row>
    <row r="9818" spans="5:9">
      <c r="E9818" s="35">
        <v>53453</v>
      </c>
      <c r="F9818" s="35"/>
      <c r="G9818" s="36"/>
      <c r="H9818" s="36"/>
      <c r="I9818" s="36"/>
    </row>
    <row r="9819" spans="5:9">
      <c r="E9819" s="35">
        <v>53454</v>
      </c>
      <c r="F9819" s="35"/>
      <c r="G9819" s="36"/>
      <c r="H9819" s="36"/>
      <c r="I9819" s="36"/>
    </row>
    <row r="9820" spans="5:9">
      <c r="E9820" s="35">
        <v>53455</v>
      </c>
      <c r="F9820" s="35"/>
      <c r="G9820" s="36"/>
      <c r="H9820" s="36"/>
      <c r="I9820" s="36"/>
    </row>
    <row r="9821" spans="5:9">
      <c r="E9821" s="35">
        <v>53456</v>
      </c>
      <c r="F9821" s="35"/>
      <c r="G9821" s="36"/>
      <c r="H9821" s="36"/>
      <c r="I9821" s="36"/>
    </row>
    <row r="9822" spans="5:9">
      <c r="E9822" s="35">
        <v>53457</v>
      </c>
      <c r="F9822" s="35"/>
      <c r="G9822" s="36"/>
      <c r="H9822" s="36"/>
      <c r="I9822" s="36"/>
    </row>
    <row r="9823" spans="5:9">
      <c r="E9823" s="35">
        <v>53458</v>
      </c>
      <c r="F9823" s="35"/>
      <c r="G9823" s="36"/>
      <c r="H9823" s="36"/>
      <c r="I9823" s="36"/>
    </row>
    <row r="9824" spans="5:9">
      <c r="E9824" s="35">
        <v>53459</v>
      </c>
      <c r="F9824" s="35"/>
      <c r="G9824" s="36"/>
      <c r="H9824" s="36"/>
      <c r="I9824" s="36"/>
    </row>
    <row r="9825" spans="5:9">
      <c r="E9825" s="35">
        <v>53460</v>
      </c>
      <c r="F9825" s="35"/>
      <c r="G9825" s="36"/>
      <c r="H9825" s="36"/>
      <c r="I9825" s="36"/>
    </row>
    <row r="9826" spans="5:9">
      <c r="E9826" s="35">
        <v>53461</v>
      </c>
      <c r="F9826" s="35"/>
      <c r="G9826" s="36"/>
      <c r="H9826" s="36"/>
      <c r="I9826" s="36"/>
    </row>
    <row r="9827" spans="5:9">
      <c r="E9827" s="35">
        <v>53462</v>
      </c>
      <c r="F9827" s="35"/>
      <c r="G9827" s="36"/>
      <c r="H9827" s="36"/>
      <c r="I9827" s="36"/>
    </row>
    <row r="9828" spans="5:9">
      <c r="E9828" s="35">
        <v>53463</v>
      </c>
      <c r="F9828" s="35"/>
      <c r="G9828" s="36"/>
      <c r="H9828" s="36"/>
      <c r="I9828" s="36"/>
    </row>
    <row r="9829" spans="5:9">
      <c r="E9829" s="35">
        <v>53464</v>
      </c>
      <c r="F9829" s="35"/>
      <c r="G9829" s="36"/>
      <c r="H9829" s="36"/>
      <c r="I9829" s="36"/>
    </row>
    <row r="9830" spans="5:9">
      <c r="E9830" s="35">
        <v>53465</v>
      </c>
      <c r="F9830" s="35"/>
      <c r="G9830" s="36"/>
      <c r="H9830" s="36"/>
      <c r="I9830" s="36"/>
    </row>
    <row r="9831" spans="5:9">
      <c r="E9831" s="35">
        <v>53466</v>
      </c>
      <c r="F9831" s="35"/>
      <c r="G9831" s="36"/>
      <c r="H9831" s="36"/>
      <c r="I9831" s="36"/>
    </row>
    <row r="9832" spans="5:9">
      <c r="E9832" s="35">
        <v>53467</v>
      </c>
      <c r="F9832" s="35"/>
      <c r="G9832" s="36"/>
      <c r="H9832" s="36"/>
      <c r="I9832" s="36"/>
    </row>
    <row r="9833" spans="5:9">
      <c r="E9833" s="35">
        <v>53468</v>
      </c>
      <c r="F9833" s="35"/>
      <c r="G9833" s="36"/>
      <c r="H9833" s="36"/>
      <c r="I9833" s="36"/>
    </row>
    <row r="9834" spans="5:9">
      <c r="E9834" s="35">
        <v>53469</v>
      </c>
      <c r="F9834" s="35"/>
      <c r="G9834" s="36"/>
      <c r="H9834" s="36"/>
      <c r="I9834" s="36"/>
    </row>
    <row r="9835" spans="5:9">
      <c r="E9835" s="35">
        <v>53470</v>
      </c>
      <c r="F9835" s="35"/>
      <c r="G9835" s="36"/>
      <c r="H9835" s="36"/>
      <c r="I9835" s="36"/>
    </row>
    <row r="9836" spans="5:9">
      <c r="E9836" s="35">
        <v>53471</v>
      </c>
      <c r="F9836" s="35"/>
      <c r="G9836" s="36"/>
      <c r="H9836" s="36"/>
      <c r="I9836" s="36"/>
    </row>
    <row r="9837" spans="5:9">
      <c r="E9837" s="35">
        <v>53472</v>
      </c>
      <c r="F9837" s="35"/>
      <c r="G9837" s="36"/>
      <c r="H9837" s="36"/>
      <c r="I9837" s="36"/>
    </row>
    <row r="9838" spans="5:9">
      <c r="E9838" s="35">
        <v>53473</v>
      </c>
      <c r="F9838" s="35"/>
      <c r="G9838" s="36"/>
      <c r="H9838" s="36"/>
      <c r="I9838" s="36"/>
    </row>
    <row r="9839" spans="5:9">
      <c r="E9839" s="35">
        <v>53474</v>
      </c>
      <c r="F9839" s="35"/>
      <c r="G9839" s="36"/>
      <c r="H9839" s="36"/>
      <c r="I9839" s="36"/>
    </row>
    <row r="9840" spans="5:9">
      <c r="E9840" s="35">
        <v>53475</v>
      </c>
      <c r="F9840" s="35"/>
      <c r="G9840" s="36"/>
      <c r="H9840" s="36"/>
      <c r="I9840" s="36"/>
    </row>
    <row r="9841" spans="5:9">
      <c r="E9841" s="35">
        <v>53476</v>
      </c>
      <c r="F9841" s="35"/>
      <c r="G9841" s="36"/>
      <c r="H9841" s="36"/>
      <c r="I9841" s="36"/>
    </row>
    <row r="9842" spans="5:9">
      <c r="E9842" s="35">
        <v>53477</v>
      </c>
      <c r="F9842" s="35"/>
      <c r="G9842" s="36"/>
      <c r="H9842" s="36"/>
      <c r="I9842" s="36"/>
    </row>
    <row r="9843" spans="5:9">
      <c r="E9843" s="35">
        <v>53478</v>
      </c>
      <c r="F9843" s="35"/>
      <c r="G9843" s="36"/>
      <c r="H9843" s="36"/>
      <c r="I9843" s="36"/>
    </row>
    <row r="9844" spans="5:9">
      <c r="E9844" s="35">
        <v>53479</v>
      </c>
      <c r="F9844" s="35"/>
      <c r="G9844" s="36"/>
      <c r="H9844" s="36"/>
      <c r="I9844" s="36"/>
    </row>
    <row r="9845" spans="5:9">
      <c r="E9845" s="35">
        <v>53480</v>
      </c>
      <c r="F9845" s="35"/>
      <c r="G9845" s="36"/>
      <c r="H9845" s="36"/>
      <c r="I9845" s="36"/>
    </row>
    <row r="9846" spans="5:9">
      <c r="E9846" s="35">
        <v>53481</v>
      </c>
      <c r="F9846" s="35"/>
      <c r="G9846" s="36"/>
      <c r="H9846" s="36"/>
      <c r="I9846" s="36"/>
    </row>
    <row r="9847" spans="5:9">
      <c r="E9847" s="35">
        <v>53482</v>
      </c>
      <c r="F9847" s="35"/>
      <c r="G9847" s="36"/>
      <c r="H9847" s="36"/>
      <c r="I9847" s="36"/>
    </row>
    <row r="9848" spans="5:9">
      <c r="E9848" s="35">
        <v>53483</v>
      </c>
      <c r="F9848" s="35"/>
      <c r="G9848" s="36"/>
      <c r="H9848" s="36"/>
      <c r="I9848" s="36"/>
    </row>
    <row r="9849" spans="5:9">
      <c r="E9849" s="35">
        <v>53484</v>
      </c>
      <c r="F9849" s="35"/>
      <c r="G9849" s="36"/>
      <c r="H9849" s="36"/>
      <c r="I9849" s="36"/>
    </row>
    <row r="9850" spans="5:9">
      <c r="E9850" s="35">
        <v>53485</v>
      </c>
      <c r="F9850" s="35"/>
      <c r="G9850" s="36"/>
      <c r="H9850" s="36"/>
      <c r="I9850" s="36"/>
    </row>
    <row r="9851" spans="5:9">
      <c r="E9851" s="35">
        <v>53486</v>
      </c>
      <c r="F9851" s="35"/>
      <c r="G9851" s="36"/>
      <c r="H9851" s="36"/>
      <c r="I9851" s="36"/>
    </row>
    <row r="9852" spans="5:9">
      <c r="E9852" s="35">
        <v>53487</v>
      </c>
      <c r="F9852" s="35"/>
      <c r="G9852" s="36"/>
      <c r="H9852" s="36"/>
      <c r="I9852" s="36"/>
    </row>
    <row r="9853" spans="5:9">
      <c r="E9853" s="35">
        <v>53488</v>
      </c>
      <c r="F9853" s="35"/>
      <c r="G9853" s="36"/>
      <c r="H9853" s="36"/>
      <c r="I9853" s="36"/>
    </row>
    <row r="9854" spans="5:9">
      <c r="E9854" s="35">
        <v>53489</v>
      </c>
      <c r="F9854" s="35"/>
      <c r="G9854" s="36"/>
      <c r="H9854" s="36"/>
      <c r="I9854" s="36"/>
    </row>
    <row r="9855" spans="5:9">
      <c r="E9855" s="35">
        <v>53490</v>
      </c>
      <c r="F9855" s="35"/>
      <c r="G9855" s="36"/>
      <c r="H9855" s="36"/>
      <c r="I9855" s="36"/>
    </row>
    <row r="9856" spans="5:9">
      <c r="E9856" s="35">
        <v>53491</v>
      </c>
      <c r="F9856" s="35"/>
      <c r="G9856" s="36"/>
      <c r="H9856" s="36"/>
      <c r="I9856" s="36"/>
    </row>
    <row r="9857" spans="5:9">
      <c r="E9857" s="35">
        <v>53492</v>
      </c>
      <c r="F9857" s="35"/>
      <c r="G9857" s="36"/>
      <c r="H9857" s="36"/>
      <c r="I9857" s="36"/>
    </row>
    <row r="9858" spans="5:9">
      <c r="E9858" s="35">
        <v>53493</v>
      </c>
      <c r="F9858" s="35"/>
      <c r="G9858" s="36"/>
      <c r="H9858" s="36"/>
      <c r="I9858" s="36"/>
    </row>
    <row r="9859" spans="5:9">
      <c r="E9859" s="35">
        <v>53494</v>
      </c>
      <c r="F9859" s="35"/>
      <c r="G9859" s="36"/>
      <c r="H9859" s="36"/>
      <c r="I9859" s="36"/>
    </row>
    <row r="9860" spans="5:9">
      <c r="E9860" s="35">
        <v>53495</v>
      </c>
      <c r="F9860" s="35"/>
      <c r="G9860" s="36"/>
      <c r="H9860" s="36"/>
      <c r="I9860" s="36"/>
    </row>
    <row r="9861" spans="5:9">
      <c r="E9861" s="35">
        <v>53496</v>
      </c>
      <c r="F9861" s="35"/>
      <c r="G9861" s="36"/>
      <c r="H9861" s="36"/>
      <c r="I9861" s="36"/>
    </row>
    <row r="9862" spans="5:9">
      <c r="E9862" s="35">
        <v>53497</v>
      </c>
      <c r="F9862" s="35"/>
      <c r="G9862" s="36"/>
      <c r="H9862" s="36"/>
      <c r="I9862" s="36"/>
    </row>
    <row r="9863" spans="5:9">
      <c r="E9863" s="35">
        <v>53498</v>
      </c>
      <c r="F9863" s="35"/>
      <c r="G9863" s="36"/>
      <c r="H9863" s="36"/>
      <c r="I9863" s="36"/>
    </row>
    <row r="9864" spans="5:9">
      <c r="E9864" s="35">
        <v>53499</v>
      </c>
      <c r="F9864" s="35"/>
      <c r="G9864" s="36"/>
      <c r="H9864" s="36"/>
      <c r="I9864" s="36"/>
    </row>
    <row r="9865" spans="5:9">
      <c r="E9865" s="35">
        <v>53500</v>
      </c>
      <c r="F9865" s="35"/>
      <c r="G9865" s="36"/>
      <c r="H9865" s="36"/>
      <c r="I9865" s="36"/>
    </row>
    <row r="9866" spans="5:9">
      <c r="E9866" s="35">
        <v>53501</v>
      </c>
      <c r="F9866" s="35"/>
      <c r="G9866" s="36"/>
      <c r="H9866" s="36"/>
      <c r="I9866" s="36"/>
    </row>
    <row r="9867" spans="5:9">
      <c r="E9867" s="35">
        <v>53502</v>
      </c>
      <c r="F9867" s="35"/>
      <c r="G9867" s="36"/>
      <c r="H9867" s="36"/>
      <c r="I9867" s="36"/>
    </row>
    <row r="9868" spans="5:9">
      <c r="E9868" s="35">
        <v>53503</v>
      </c>
      <c r="F9868" s="35"/>
      <c r="G9868" s="36"/>
      <c r="H9868" s="36"/>
      <c r="I9868" s="36"/>
    </row>
    <row r="9869" spans="5:9">
      <c r="E9869" s="35">
        <v>53504</v>
      </c>
      <c r="F9869" s="35"/>
      <c r="G9869" s="36"/>
      <c r="H9869" s="36"/>
      <c r="I9869" s="36"/>
    </row>
    <row r="9870" spans="5:9">
      <c r="E9870" s="35">
        <v>53505</v>
      </c>
      <c r="F9870" s="35"/>
      <c r="G9870" s="36"/>
      <c r="H9870" s="36"/>
      <c r="I9870" s="36"/>
    </row>
    <row r="9871" spans="5:9">
      <c r="E9871" s="35">
        <v>53506</v>
      </c>
      <c r="F9871" s="35"/>
      <c r="G9871" s="36"/>
      <c r="H9871" s="36"/>
      <c r="I9871" s="36"/>
    </row>
    <row r="9872" spans="5:9">
      <c r="E9872" s="35">
        <v>53507</v>
      </c>
      <c r="F9872" s="35"/>
      <c r="G9872" s="36"/>
      <c r="H9872" s="36"/>
      <c r="I9872" s="36"/>
    </row>
    <row r="9873" spans="5:9">
      <c r="E9873" s="35">
        <v>53508</v>
      </c>
      <c r="F9873" s="35"/>
      <c r="G9873" s="36"/>
      <c r="H9873" s="36"/>
      <c r="I9873" s="36"/>
    </row>
    <row r="9874" spans="5:9">
      <c r="E9874" s="35">
        <v>53509</v>
      </c>
      <c r="F9874" s="35"/>
      <c r="G9874" s="36"/>
      <c r="H9874" s="36"/>
      <c r="I9874" s="36"/>
    </row>
    <row r="9875" spans="5:9">
      <c r="E9875" s="35">
        <v>53510</v>
      </c>
      <c r="F9875" s="35"/>
      <c r="G9875" s="36"/>
      <c r="H9875" s="36"/>
      <c r="I9875" s="36"/>
    </row>
    <row r="9876" spans="5:9">
      <c r="E9876" s="35">
        <v>53511</v>
      </c>
      <c r="F9876" s="35"/>
      <c r="G9876" s="36"/>
      <c r="H9876" s="36"/>
      <c r="I9876" s="36"/>
    </row>
    <row r="9877" spans="5:9">
      <c r="E9877" s="35">
        <v>53512</v>
      </c>
      <c r="F9877" s="35"/>
      <c r="G9877" s="36"/>
      <c r="H9877" s="36"/>
      <c r="I9877" s="36"/>
    </row>
    <row r="9878" spans="5:9">
      <c r="E9878" s="35">
        <v>53513</v>
      </c>
      <c r="F9878" s="35"/>
      <c r="G9878" s="36"/>
      <c r="H9878" s="36"/>
      <c r="I9878" s="36"/>
    </row>
    <row r="9879" spans="5:9">
      <c r="E9879" s="35">
        <v>53514</v>
      </c>
      <c r="F9879" s="35"/>
      <c r="G9879" s="36"/>
      <c r="H9879" s="36"/>
      <c r="I9879" s="36"/>
    </row>
    <row r="9880" spans="5:9">
      <c r="E9880" s="35">
        <v>53515</v>
      </c>
      <c r="F9880" s="35"/>
      <c r="G9880" s="36"/>
      <c r="H9880" s="36"/>
      <c r="I9880" s="36"/>
    </row>
    <row r="9881" spans="5:9">
      <c r="E9881" s="35">
        <v>53516</v>
      </c>
      <c r="F9881" s="35"/>
      <c r="G9881" s="36"/>
      <c r="H9881" s="36"/>
      <c r="I9881" s="36"/>
    </row>
    <row r="9882" spans="5:9">
      <c r="E9882" s="35">
        <v>53517</v>
      </c>
      <c r="F9882" s="35"/>
      <c r="G9882" s="36"/>
      <c r="H9882" s="36"/>
      <c r="I9882" s="36"/>
    </row>
    <row r="9883" spans="5:9">
      <c r="E9883" s="35">
        <v>53518</v>
      </c>
      <c r="F9883" s="35"/>
      <c r="G9883" s="36"/>
      <c r="H9883" s="36"/>
      <c r="I9883" s="36"/>
    </row>
    <row r="9884" spans="5:9">
      <c r="E9884" s="35">
        <v>53519</v>
      </c>
      <c r="F9884" s="35"/>
      <c r="G9884" s="36"/>
      <c r="H9884" s="36"/>
      <c r="I9884" s="36"/>
    </row>
    <row r="9885" spans="5:9">
      <c r="E9885" s="35">
        <v>53520</v>
      </c>
      <c r="F9885" s="35"/>
      <c r="G9885" s="36"/>
      <c r="H9885" s="36"/>
      <c r="I9885" s="36"/>
    </row>
    <row r="9886" spans="5:9">
      <c r="E9886" s="35">
        <v>53521</v>
      </c>
      <c r="F9886" s="35"/>
      <c r="G9886" s="36"/>
      <c r="H9886" s="36"/>
      <c r="I9886" s="36"/>
    </row>
    <row r="9887" spans="5:9">
      <c r="E9887" s="35">
        <v>53522</v>
      </c>
      <c r="F9887" s="35"/>
      <c r="G9887" s="36"/>
      <c r="H9887" s="36"/>
      <c r="I9887" s="36"/>
    </row>
    <row r="9888" spans="5:9">
      <c r="E9888" s="35">
        <v>53523</v>
      </c>
      <c r="F9888" s="35"/>
      <c r="G9888" s="36"/>
      <c r="H9888" s="36"/>
      <c r="I9888" s="36"/>
    </row>
    <row r="9889" spans="5:9">
      <c r="E9889" s="35">
        <v>53524</v>
      </c>
      <c r="F9889" s="35"/>
      <c r="G9889" s="36"/>
      <c r="H9889" s="36"/>
      <c r="I9889" s="36"/>
    </row>
    <row r="9890" spans="5:9">
      <c r="E9890" s="35">
        <v>53525</v>
      </c>
      <c r="F9890" s="35"/>
      <c r="G9890" s="36"/>
      <c r="H9890" s="36"/>
      <c r="I9890" s="36"/>
    </row>
    <row r="9891" spans="5:9">
      <c r="E9891" s="35">
        <v>53526</v>
      </c>
      <c r="F9891" s="35"/>
      <c r="G9891" s="36"/>
      <c r="H9891" s="36"/>
      <c r="I9891" s="36"/>
    </row>
    <row r="9892" spans="5:9">
      <c r="E9892" s="35">
        <v>53527</v>
      </c>
      <c r="F9892" s="35"/>
      <c r="G9892" s="36"/>
      <c r="H9892" s="36"/>
      <c r="I9892" s="36"/>
    </row>
    <row r="9893" spans="5:9">
      <c r="E9893" s="35">
        <v>53528</v>
      </c>
      <c r="F9893" s="35"/>
      <c r="G9893" s="36"/>
      <c r="H9893" s="36"/>
      <c r="I9893" s="36"/>
    </row>
    <row r="9894" spans="5:9">
      <c r="E9894" s="35">
        <v>53529</v>
      </c>
      <c r="F9894" s="35"/>
      <c r="G9894" s="36"/>
      <c r="H9894" s="36"/>
      <c r="I9894" s="36"/>
    </row>
    <row r="9895" spans="5:9">
      <c r="E9895" s="35">
        <v>53530</v>
      </c>
      <c r="F9895" s="35"/>
      <c r="G9895" s="36"/>
      <c r="H9895" s="36"/>
      <c r="I9895" s="36"/>
    </row>
    <row r="9896" spans="5:9">
      <c r="E9896" s="35">
        <v>53531</v>
      </c>
      <c r="F9896" s="35"/>
      <c r="G9896" s="36"/>
      <c r="H9896" s="36"/>
      <c r="I9896" s="36"/>
    </row>
    <row r="9897" spans="5:9">
      <c r="E9897" s="35">
        <v>53532</v>
      </c>
      <c r="F9897" s="35"/>
      <c r="G9897" s="36"/>
      <c r="H9897" s="36"/>
      <c r="I9897" s="36"/>
    </row>
    <row r="9898" spans="5:9">
      <c r="E9898" s="35">
        <v>53533</v>
      </c>
      <c r="F9898" s="35"/>
      <c r="G9898" s="36"/>
      <c r="H9898" s="36"/>
      <c r="I9898" s="36"/>
    </row>
    <row r="9899" spans="5:9">
      <c r="E9899" s="35">
        <v>53534</v>
      </c>
      <c r="F9899" s="35"/>
      <c r="G9899" s="36"/>
      <c r="H9899" s="36"/>
      <c r="I9899" s="36"/>
    </row>
    <row r="9900" spans="5:9">
      <c r="E9900" s="35">
        <v>53535</v>
      </c>
      <c r="F9900" s="35"/>
      <c r="G9900" s="36"/>
      <c r="H9900" s="36"/>
      <c r="I9900" s="36"/>
    </row>
    <row r="9901" spans="5:9">
      <c r="E9901" s="35">
        <v>53536</v>
      </c>
      <c r="F9901" s="35"/>
      <c r="G9901" s="36"/>
      <c r="H9901" s="36"/>
      <c r="I9901" s="36"/>
    </row>
    <row r="9902" spans="5:9">
      <c r="E9902" s="35">
        <v>53537</v>
      </c>
      <c r="F9902" s="35"/>
      <c r="G9902" s="36"/>
      <c r="H9902" s="36"/>
      <c r="I9902" s="36"/>
    </row>
    <row r="9903" spans="5:9">
      <c r="E9903" s="35">
        <v>53538</v>
      </c>
      <c r="F9903" s="35"/>
      <c r="G9903" s="36"/>
      <c r="H9903" s="36"/>
      <c r="I9903" s="36"/>
    </row>
    <row r="9904" spans="5:9">
      <c r="E9904" s="35">
        <v>53539</v>
      </c>
      <c r="F9904" s="35"/>
      <c r="G9904" s="36"/>
      <c r="H9904" s="36"/>
      <c r="I9904" s="36"/>
    </row>
    <row r="9905" spans="5:9">
      <c r="E9905" s="35">
        <v>53540</v>
      </c>
      <c r="F9905" s="35"/>
      <c r="G9905" s="36"/>
      <c r="H9905" s="36"/>
      <c r="I9905" s="36"/>
    </row>
    <row r="9906" spans="5:9">
      <c r="E9906" s="35">
        <v>53541</v>
      </c>
      <c r="F9906" s="35"/>
      <c r="G9906" s="36"/>
      <c r="H9906" s="36"/>
      <c r="I9906" s="36"/>
    </row>
    <row r="9907" spans="5:9">
      <c r="E9907" s="35">
        <v>53542</v>
      </c>
      <c r="F9907" s="35"/>
      <c r="G9907" s="36"/>
      <c r="H9907" s="36"/>
      <c r="I9907" s="36"/>
    </row>
    <row r="9908" spans="5:9">
      <c r="E9908" s="35">
        <v>53543</v>
      </c>
      <c r="F9908" s="35"/>
      <c r="G9908" s="36"/>
      <c r="H9908" s="36"/>
      <c r="I9908" s="36"/>
    </row>
    <row r="9909" spans="5:9">
      <c r="E9909" s="35">
        <v>53544</v>
      </c>
      <c r="F9909" s="35"/>
      <c r="G9909" s="36"/>
      <c r="H9909" s="36"/>
      <c r="I9909" s="36"/>
    </row>
    <row r="9910" spans="5:9">
      <c r="E9910" s="35">
        <v>53545</v>
      </c>
      <c r="F9910" s="35"/>
      <c r="G9910" s="36"/>
      <c r="H9910" s="36"/>
      <c r="I9910" s="36"/>
    </row>
    <row r="9911" spans="5:9">
      <c r="E9911" s="35">
        <v>53546</v>
      </c>
      <c r="F9911" s="35"/>
      <c r="G9911" s="36"/>
      <c r="H9911" s="36"/>
      <c r="I9911" s="36"/>
    </row>
    <row r="9912" spans="5:9">
      <c r="E9912" s="35">
        <v>53547</v>
      </c>
      <c r="F9912" s="35"/>
      <c r="G9912" s="36"/>
      <c r="H9912" s="36"/>
      <c r="I9912" s="36"/>
    </row>
    <row r="9913" spans="5:9">
      <c r="E9913" s="35">
        <v>53548</v>
      </c>
      <c r="F9913" s="35"/>
      <c r="G9913" s="36"/>
      <c r="H9913" s="36"/>
      <c r="I9913" s="36"/>
    </row>
    <row r="9914" spans="5:9">
      <c r="E9914" s="35">
        <v>53549</v>
      </c>
      <c r="F9914" s="35"/>
      <c r="G9914" s="36"/>
      <c r="H9914" s="36"/>
      <c r="I9914" s="36"/>
    </row>
    <row r="9915" spans="5:9">
      <c r="E9915" s="35">
        <v>53550</v>
      </c>
      <c r="F9915" s="35"/>
      <c r="G9915" s="36"/>
      <c r="H9915" s="36"/>
      <c r="I9915" s="36"/>
    </row>
    <row r="9916" spans="5:9">
      <c r="E9916" s="35">
        <v>53551</v>
      </c>
      <c r="F9916" s="35"/>
      <c r="G9916" s="36"/>
      <c r="H9916" s="36"/>
      <c r="I9916" s="36"/>
    </row>
    <row r="9917" spans="5:9">
      <c r="E9917" s="35">
        <v>53552</v>
      </c>
      <c r="F9917" s="35"/>
      <c r="G9917" s="36"/>
      <c r="H9917" s="36"/>
      <c r="I9917" s="36"/>
    </row>
    <row r="9918" spans="5:9">
      <c r="E9918" s="35">
        <v>53553</v>
      </c>
      <c r="F9918" s="35"/>
      <c r="G9918" s="36"/>
      <c r="H9918" s="36"/>
      <c r="I9918" s="36"/>
    </row>
    <row r="9919" spans="5:9">
      <c r="E9919" s="35">
        <v>53554</v>
      </c>
      <c r="F9919" s="35"/>
      <c r="G9919" s="36"/>
      <c r="H9919" s="36"/>
      <c r="I9919" s="36"/>
    </row>
    <row r="9920" spans="5:9">
      <c r="E9920" s="35">
        <v>53555</v>
      </c>
      <c r="F9920" s="35"/>
      <c r="G9920" s="36"/>
      <c r="H9920" s="36"/>
      <c r="I9920" s="36"/>
    </row>
    <row r="9921" spans="5:9">
      <c r="E9921" s="35">
        <v>53556</v>
      </c>
      <c r="F9921" s="35"/>
      <c r="G9921" s="36"/>
      <c r="H9921" s="36"/>
      <c r="I9921" s="36"/>
    </row>
    <row r="9922" spans="5:9">
      <c r="E9922" s="35">
        <v>53557</v>
      </c>
      <c r="F9922" s="35"/>
      <c r="G9922" s="36"/>
      <c r="H9922" s="36"/>
      <c r="I9922" s="36"/>
    </row>
    <row r="9923" spans="5:9">
      <c r="E9923" s="35">
        <v>53558</v>
      </c>
      <c r="F9923" s="35"/>
      <c r="G9923" s="36"/>
      <c r="H9923" s="36"/>
      <c r="I9923" s="36"/>
    </row>
    <row r="9924" spans="5:9">
      <c r="E9924" s="35">
        <v>53559</v>
      </c>
      <c r="F9924" s="35"/>
      <c r="G9924" s="36"/>
      <c r="H9924" s="36"/>
      <c r="I9924" s="36"/>
    </row>
    <row r="9925" spans="5:9">
      <c r="E9925" s="35">
        <v>53560</v>
      </c>
      <c r="F9925" s="35"/>
      <c r="G9925" s="36"/>
      <c r="H9925" s="36"/>
      <c r="I9925" s="36"/>
    </row>
    <row r="9926" spans="5:9">
      <c r="E9926" s="35">
        <v>53561</v>
      </c>
      <c r="F9926" s="35"/>
      <c r="G9926" s="36"/>
      <c r="H9926" s="36"/>
      <c r="I9926" s="36"/>
    </row>
    <row r="9927" spans="5:9">
      <c r="E9927" s="35">
        <v>53562</v>
      </c>
      <c r="F9927" s="35"/>
      <c r="G9927" s="36"/>
      <c r="H9927" s="36"/>
      <c r="I9927" s="36"/>
    </row>
    <row r="9928" spans="5:9">
      <c r="E9928" s="35">
        <v>53563</v>
      </c>
      <c r="F9928" s="35"/>
      <c r="G9928" s="36"/>
      <c r="H9928" s="36"/>
      <c r="I9928" s="36"/>
    </row>
    <row r="9929" spans="5:9">
      <c r="E9929" s="35">
        <v>53564</v>
      </c>
      <c r="F9929" s="35"/>
      <c r="G9929" s="36"/>
      <c r="H9929" s="36"/>
      <c r="I9929" s="36"/>
    </row>
    <row r="9930" spans="5:9">
      <c r="E9930" s="35">
        <v>53565</v>
      </c>
      <c r="F9930" s="35"/>
      <c r="G9930" s="36"/>
      <c r="H9930" s="36"/>
      <c r="I9930" s="36"/>
    </row>
    <row r="9931" spans="5:9">
      <c r="E9931" s="35">
        <v>53566</v>
      </c>
      <c r="F9931" s="35"/>
      <c r="G9931" s="36"/>
      <c r="H9931" s="36"/>
      <c r="I9931" s="36"/>
    </row>
    <row r="9932" spans="5:9">
      <c r="E9932" s="35">
        <v>53567</v>
      </c>
      <c r="F9932" s="35"/>
      <c r="G9932" s="36"/>
      <c r="H9932" s="36"/>
      <c r="I9932" s="36"/>
    </row>
    <row r="9933" spans="5:9">
      <c r="E9933" s="35">
        <v>53568</v>
      </c>
      <c r="F9933" s="35"/>
      <c r="G9933" s="36"/>
      <c r="H9933" s="36"/>
      <c r="I9933" s="36"/>
    </row>
    <row r="9934" spans="5:9">
      <c r="E9934" s="35">
        <v>53569</v>
      </c>
      <c r="F9934" s="35"/>
      <c r="G9934" s="36"/>
      <c r="H9934" s="36"/>
      <c r="I9934" s="36"/>
    </row>
    <row r="9935" spans="5:9">
      <c r="E9935" s="35">
        <v>53570</v>
      </c>
      <c r="F9935" s="35"/>
      <c r="G9935" s="36"/>
      <c r="H9935" s="36"/>
      <c r="I9935" s="36"/>
    </row>
    <row r="9936" spans="5:9">
      <c r="E9936" s="35">
        <v>53571</v>
      </c>
      <c r="F9936" s="35"/>
      <c r="G9936" s="36"/>
      <c r="H9936" s="36"/>
      <c r="I9936" s="36"/>
    </row>
    <row r="9937" spans="5:9">
      <c r="E9937" s="35">
        <v>53572</v>
      </c>
      <c r="F9937" s="35"/>
      <c r="G9937" s="36"/>
      <c r="H9937" s="36"/>
      <c r="I9937" s="36"/>
    </row>
    <row r="9938" spans="5:9">
      <c r="E9938" s="35">
        <v>53573</v>
      </c>
      <c r="F9938" s="35"/>
      <c r="G9938" s="36"/>
      <c r="H9938" s="36"/>
      <c r="I9938" s="36"/>
    </row>
    <row r="9939" spans="5:9">
      <c r="E9939" s="35">
        <v>53574</v>
      </c>
      <c r="F9939" s="35"/>
      <c r="G9939" s="36"/>
      <c r="H9939" s="36"/>
      <c r="I9939" s="36"/>
    </row>
    <row r="9940" spans="5:9">
      <c r="E9940" s="35">
        <v>53575</v>
      </c>
      <c r="F9940" s="35"/>
      <c r="G9940" s="36"/>
      <c r="H9940" s="36"/>
      <c r="I9940" s="36"/>
    </row>
    <row r="9941" spans="5:9">
      <c r="E9941" s="35">
        <v>53576</v>
      </c>
      <c r="F9941" s="35"/>
      <c r="G9941" s="36"/>
      <c r="H9941" s="36"/>
      <c r="I9941" s="36"/>
    </row>
    <row r="9942" spans="5:9">
      <c r="E9942" s="35">
        <v>53577</v>
      </c>
      <c r="F9942" s="35"/>
      <c r="G9942" s="36"/>
      <c r="H9942" s="36"/>
      <c r="I9942" s="36"/>
    </row>
    <row r="9943" spans="5:9">
      <c r="E9943" s="35">
        <v>53578</v>
      </c>
      <c r="F9943" s="35"/>
      <c r="G9943" s="36"/>
      <c r="H9943" s="36"/>
      <c r="I9943" s="36"/>
    </row>
    <row r="9944" spans="5:9">
      <c r="E9944" s="35">
        <v>53579</v>
      </c>
      <c r="F9944" s="35"/>
      <c r="G9944" s="36"/>
      <c r="H9944" s="36"/>
      <c r="I9944" s="36"/>
    </row>
    <row r="9945" spans="5:9">
      <c r="E9945" s="35">
        <v>53580</v>
      </c>
      <c r="F9945" s="35"/>
      <c r="G9945" s="36"/>
      <c r="H9945" s="36"/>
      <c r="I9945" s="36"/>
    </row>
    <row r="9946" spans="5:9">
      <c r="E9946" s="35">
        <v>53581</v>
      </c>
      <c r="F9946" s="35"/>
      <c r="G9946" s="36"/>
      <c r="H9946" s="36"/>
      <c r="I9946" s="36"/>
    </row>
    <row r="9947" spans="5:9">
      <c r="E9947" s="35">
        <v>53582</v>
      </c>
      <c r="F9947" s="35"/>
      <c r="G9947" s="36"/>
      <c r="H9947" s="36"/>
      <c r="I9947" s="36"/>
    </row>
    <row r="9948" spans="5:9">
      <c r="E9948" s="35">
        <v>53583</v>
      </c>
      <c r="F9948" s="35"/>
      <c r="G9948" s="36"/>
      <c r="H9948" s="36"/>
      <c r="I9948" s="36"/>
    </row>
    <row r="9949" spans="5:9">
      <c r="E9949" s="35">
        <v>53584</v>
      </c>
      <c r="F9949" s="35"/>
      <c r="G9949" s="36"/>
      <c r="H9949" s="36"/>
      <c r="I9949" s="36"/>
    </row>
    <row r="9950" spans="5:9">
      <c r="E9950" s="35">
        <v>53585</v>
      </c>
      <c r="F9950" s="35"/>
      <c r="G9950" s="36"/>
      <c r="H9950" s="36"/>
      <c r="I9950" s="36"/>
    </row>
    <row r="9951" spans="5:9">
      <c r="E9951" s="35">
        <v>53586</v>
      </c>
      <c r="F9951" s="35"/>
      <c r="G9951" s="36"/>
      <c r="H9951" s="36"/>
      <c r="I9951" s="36"/>
    </row>
    <row r="9952" spans="5:9">
      <c r="E9952" s="35">
        <v>53587</v>
      </c>
      <c r="F9952" s="35"/>
      <c r="G9952" s="36"/>
      <c r="H9952" s="36"/>
      <c r="I9952" s="36"/>
    </row>
    <row r="9953" spans="5:9">
      <c r="E9953" s="35">
        <v>53588</v>
      </c>
      <c r="F9953" s="35"/>
      <c r="G9953" s="36"/>
      <c r="H9953" s="36"/>
      <c r="I9953" s="36"/>
    </row>
    <row r="9954" spans="5:9">
      <c r="E9954" s="35">
        <v>53589</v>
      </c>
      <c r="F9954" s="35"/>
      <c r="G9954" s="36"/>
      <c r="H9954" s="36"/>
      <c r="I9954" s="36"/>
    </row>
    <row r="9955" spans="5:9">
      <c r="E9955" s="35">
        <v>53590</v>
      </c>
      <c r="F9955" s="35"/>
      <c r="G9955" s="36"/>
      <c r="H9955" s="36"/>
      <c r="I9955" s="36"/>
    </row>
    <row r="9956" spans="5:9">
      <c r="E9956" s="35">
        <v>53591</v>
      </c>
      <c r="F9956" s="35"/>
      <c r="G9956" s="36"/>
      <c r="H9956" s="36"/>
      <c r="I9956" s="36"/>
    </row>
    <row r="9957" spans="5:9">
      <c r="E9957" s="35">
        <v>53592</v>
      </c>
      <c r="F9957" s="35"/>
      <c r="G9957" s="36"/>
      <c r="H9957" s="36"/>
      <c r="I9957" s="36"/>
    </row>
    <row r="9958" spans="5:9">
      <c r="E9958" s="35">
        <v>53593</v>
      </c>
      <c r="F9958" s="35"/>
      <c r="G9958" s="36"/>
      <c r="H9958" s="36"/>
      <c r="I9958" s="36"/>
    </row>
    <row r="9959" spans="5:9">
      <c r="E9959" s="35">
        <v>53594</v>
      </c>
      <c r="F9959" s="35"/>
      <c r="G9959" s="36"/>
      <c r="H9959" s="36"/>
      <c r="I9959" s="36"/>
    </row>
    <row r="9960" spans="5:9">
      <c r="E9960" s="35">
        <v>53595</v>
      </c>
      <c r="F9960" s="35"/>
      <c r="G9960" s="36"/>
      <c r="H9960" s="36"/>
      <c r="I9960" s="36"/>
    </row>
    <row r="9961" spans="5:9">
      <c r="E9961" s="35">
        <v>53596</v>
      </c>
      <c r="F9961" s="35"/>
      <c r="G9961" s="36"/>
      <c r="H9961" s="36"/>
      <c r="I9961" s="36"/>
    </row>
    <row r="9962" spans="5:9">
      <c r="E9962" s="35">
        <v>53597</v>
      </c>
      <c r="F9962" s="35"/>
      <c r="G9962" s="36"/>
      <c r="H9962" s="36"/>
      <c r="I9962" s="36"/>
    </row>
    <row r="9963" spans="5:9">
      <c r="E9963" s="35">
        <v>53598</v>
      </c>
      <c r="F9963" s="35"/>
      <c r="G9963" s="36"/>
      <c r="H9963" s="36"/>
      <c r="I9963" s="36"/>
    </row>
    <row r="9964" spans="5:9">
      <c r="E9964" s="35">
        <v>53599</v>
      </c>
      <c r="F9964" s="35"/>
      <c r="G9964" s="36"/>
      <c r="H9964" s="36"/>
      <c r="I9964" s="36"/>
    </row>
    <row r="9965" spans="5:9">
      <c r="E9965" s="35">
        <v>53600</v>
      </c>
      <c r="F9965" s="35"/>
      <c r="G9965" s="36"/>
      <c r="H9965" s="36"/>
      <c r="I9965" s="36"/>
    </row>
    <row r="9966" spans="5:9">
      <c r="E9966" s="35">
        <v>53601</v>
      </c>
      <c r="F9966" s="35"/>
      <c r="G9966" s="36"/>
      <c r="H9966" s="36"/>
      <c r="I9966" s="36"/>
    </row>
    <row r="9967" spans="5:9">
      <c r="E9967" s="35">
        <v>53602</v>
      </c>
      <c r="F9967" s="35"/>
      <c r="G9967" s="36"/>
      <c r="H9967" s="36"/>
      <c r="I9967" s="36"/>
    </row>
    <row r="9968" spans="5:9">
      <c r="E9968" s="35">
        <v>53603</v>
      </c>
      <c r="F9968" s="35"/>
      <c r="G9968" s="36"/>
      <c r="H9968" s="36"/>
      <c r="I9968" s="36"/>
    </row>
    <row r="9969" spans="5:9">
      <c r="E9969" s="35">
        <v>53604</v>
      </c>
      <c r="F9969" s="35"/>
      <c r="G9969" s="36"/>
      <c r="H9969" s="36"/>
      <c r="I9969" s="36"/>
    </row>
    <row r="9970" spans="5:9">
      <c r="E9970" s="35">
        <v>53605</v>
      </c>
      <c r="F9970" s="35"/>
      <c r="G9970" s="36"/>
      <c r="H9970" s="36"/>
      <c r="I9970" s="36"/>
    </row>
    <row r="9971" spans="5:9">
      <c r="E9971" s="35">
        <v>53606</v>
      </c>
      <c r="F9971" s="35"/>
      <c r="G9971" s="36"/>
      <c r="H9971" s="36"/>
      <c r="I9971" s="36"/>
    </row>
    <row r="9972" spans="5:9">
      <c r="E9972" s="35">
        <v>53607</v>
      </c>
      <c r="F9972" s="35"/>
      <c r="G9972" s="36"/>
      <c r="H9972" s="36"/>
      <c r="I9972" s="36"/>
    </row>
    <row r="9973" spans="5:9">
      <c r="E9973" s="35">
        <v>53608</v>
      </c>
      <c r="F9973" s="35"/>
      <c r="G9973" s="36"/>
      <c r="H9973" s="36"/>
      <c r="I9973" s="36"/>
    </row>
    <row r="9974" spans="5:9">
      <c r="E9974" s="35">
        <v>53609</v>
      </c>
      <c r="F9974" s="35"/>
      <c r="G9974" s="36"/>
      <c r="H9974" s="36"/>
      <c r="I9974" s="36"/>
    </row>
    <row r="9975" spans="5:9">
      <c r="E9975" s="35">
        <v>53610</v>
      </c>
      <c r="F9975" s="35"/>
      <c r="G9975" s="36"/>
      <c r="H9975" s="36"/>
      <c r="I9975" s="36"/>
    </row>
    <row r="9976" spans="5:9">
      <c r="E9976" s="35">
        <v>53611</v>
      </c>
      <c r="F9976" s="35"/>
      <c r="G9976" s="36"/>
      <c r="H9976" s="36"/>
      <c r="I9976" s="36"/>
    </row>
    <row r="9977" spans="5:9">
      <c r="E9977" s="35">
        <v>53612</v>
      </c>
      <c r="F9977" s="35"/>
      <c r="G9977" s="36"/>
      <c r="H9977" s="36"/>
      <c r="I9977" s="36"/>
    </row>
    <row r="9978" spans="5:9">
      <c r="E9978" s="35">
        <v>53613</v>
      </c>
      <c r="F9978" s="35"/>
      <c r="G9978" s="36"/>
      <c r="H9978" s="36"/>
      <c r="I9978" s="36"/>
    </row>
    <row r="9979" spans="5:9">
      <c r="E9979" s="35">
        <v>53614</v>
      </c>
      <c r="F9979" s="35"/>
      <c r="G9979" s="36"/>
      <c r="H9979" s="36"/>
      <c r="I9979" s="36"/>
    </row>
    <row r="9980" spans="5:9">
      <c r="E9980" s="35">
        <v>53615</v>
      </c>
      <c r="F9980" s="35"/>
      <c r="G9980" s="36"/>
      <c r="H9980" s="36"/>
      <c r="I9980" s="36"/>
    </row>
    <row r="9981" spans="5:9">
      <c r="E9981" s="35">
        <v>53616</v>
      </c>
      <c r="F9981" s="35"/>
      <c r="G9981" s="36"/>
      <c r="H9981" s="36"/>
      <c r="I9981" s="36"/>
    </row>
    <row r="9982" spans="5:9">
      <c r="E9982" s="35">
        <v>53617</v>
      </c>
      <c r="F9982" s="35"/>
      <c r="G9982" s="36"/>
      <c r="H9982" s="36"/>
      <c r="I9982" s="36"/>
    </row>
    <row r="9983" spans="5:9">
      <c r="E9983" s="35">
        <v>53618</v>
      </c>
      <c r="F9983" s="35"/>
      <c r="G9983" s="36"/>
      <c r="H9983" s="36"/>
      <c r="I9983" s="36"/>
    </row>
    <row r="9984" spans="5:9">
      <c r="E9984" s="35">
        <v>53619</v>
      </c>
      <c r="F9984" s="35"/>
      <c r="G9984" s="36"/>
      <c r="H9984" s="36"/>
      <c r="I9984" s="36"/>
    </row>
    <row r="9985" spans="5:9">
      <c r="E9985" s="35">
        <v>53620</v>
      </c>
      <c r="F9985" s="35"/>
      <c r="G9985" s="36"/>
      <c r="H9985" s="36"/>
      <c r="I9985" s="36"/>
    </row>
    <row r="9986" spans="5:9">
      <c r="E9986" s="35">
        <v>53621</v>
      </c>
      <c r="F9986" s="35"/>
      <c r="G9986" s="36"/>
      <c r="H9986" s="36"/>
      <c r="I9986" s="36"/>
    </row>
    <row r="9987" spans="5:9">
      <c r="E9987" s="35">
        <v>53622</v>
      </c>
      <c r="F9987" s="35"/>
      <c r="G9987" s="36"/>
      <c r="H9987" s="36"/>
      <c r="I9987" s="36"/>
    </row>
    <row r="9988" spans="5:9">
      <c r="E9988" s="35">
        <v>53623</v>
      </c>
      <c r="F9988" s="35"/>
      <c r="G9988" s="36"/>
      <c r="H9988" s="36"/>
      <c r="I9988" s="36"/>
    </row>
    <row r="9989" spans="5:9">
      <c r="E9989" s="35">
        <v>53624</v>
      </c>
      <c r="F9989" s="35"/>
      <c r="G9989" s="36"/>
      <c r="H9989" s="36"/>
      <c r="I9989" s="36"/>
    </row>
    <row r="9990" spans="5:9">
      <c r="E9990" s="35">
        <v>53625</v>
      </c>
      <c r="F9990" s="35"/>
      <c r="G9990" s="36"/>
      <c r="H9990" s="36"/>
      <c r="I9990" s="36"/>
    </row>
    <row r="9991" spans="5:9">
      <c r="E9991" s="35">
        <v>53626</v>
      </c>
      <c r="F9991" s="35"/>
      <c r="G9991" s="36"/>
      <c r="H9991" s="36"/>
      <c r="I9991" s="36"/>
    </row>
    <row r="9992" spans="5:9">
      <c r="E9992" s="35">
        <v>53627</v>
      </c>
      <c r="F9992" s="35"/>
      <c r="G9992" s="36"/>
      <c r="H9992" s="36"/>
      <c r="I9992" s="36"/>
    </row>
    <row r="9993" spans="5:9">
      <c r="E9993" s="35">
        <v>53628</v>
      </c>
      <c r="F9993" s="35"/>
      <c r="G9993" s="36"/>
      <c r="H9993" s="36"/>
      <c r="I9993" s="36"/>
    </row>
    <row r="9994" spans="5:9">
      <c r="E9994" s="35">
        <v>53629</v>
      </c>
      <c r="F9994" s="35"/>
      <c r="G9994" s="36"/>
      <c r="H9994" s="36"/>
      <c r="I9994" s="36"/>
    </row>
    <row r="9995" spans="5:9">
      <c r="E9995" s="35">
        <v>53630</v>
      </c>
      <c r="F9995" s="35"/>
      <c r="G9995" s="36"/>
      <c r="H9995" s="36"/>
      <c r="I9995" s="36"/>
    </row>
    <row r="9996" spans="5:9">
      <c r="E9996" s="35">
        <v>53631</v>
      </c>
      <c r="F9996" s="35"/>
      <c r="G9996" s="36"/>
      <c r="H9996" s="36"/>
      <c r="I9996" s="36"/>
    </row>
    <row r="9997" spans="5:9">
      <c r="E9997" s="35">
        <v>53632</v>
      </c>
      <c r="F9997" s="35"/>
      <c r="G9997" s="36"/>
      <c r="H9997" s="36"/>
      <c r="I9997" s="36"/>
    </row>
    <row r="9998" spans="5:9">
      <c r="E9998" s="35">
        <v>53633</v>
      </c>
      <c r="F9998" s="35"/>
      <c r="G9998" s="36"/>
      <c r="H9998" s="36"/>
      <c r="I9998" s="36"/>
    </row>
    <row r="9999" spans="5:9">
      <c r="E9999" s="35">
        <v>53634</v>
      </c>
      <c r="F9999" s="35"/>
      <c r="G9999" s="36"/>
      <c r="H9999" s="36"/>
      <c r="I9999" s="36"/>
    </row>
    <row r="10000" spans="5:9">
      <c r="E10000" s="35">
        <v>53635</v>
      </c>
      <c r="F10000" s="35"/>
      <c r="G10000" s="36"/>
      <c r="H10000" s="36"/>
      <c r="I10000" s="36"/>
    </row>
    <row r="10001" spans="5:9">
      <c r="E10001" s="35">
        <v>53636</v>
      </c>
      <c r="F10001" s="35"/>
      <c r="G10001" s="36"/>
      <c r="H10001" s="36"/>
      <c r="I10001" s="36"/>
    </row>
    <row r="10002" spans="5:9">
      <c r="E10002" s="35">
        <v>53637</v>
      </c>
      <c r="F10002" s="35"/>
      <c r="G10002" s="36"/>
      <c r="H10002" s="36"/>
      <c r="I10002" s="36"/>
    </row>
    <row r="10003" spans="5:9">
      <c r="E10003" s="35">
        <v>53638</v>
      </c>
      <c r="F10003" s="35"/>
      <c r="G10003" s="36"/>
      <c r="H10003" s="36"/>
      <c r="I10003" s="36"/>
    </row>
    <row r="10004" spans="5:9">
      <c r="E10004" s="35">
        <v>53639</v>
      </c>
      <c r="F10004" s="35"/>
      <c r="G10004" s="36"/>
      <c r="H10004" s="36"/>
      <c r="I10004" s="36"/>
    </row>
    <row r="10005" spans="5:9">
      <c r="E10005" s="35">
        <v>53640</v>
      </c>
      <c r="F10005" s="35"/>
      <c r="G10005" s="36"/>
      <c r="H10005" s="36"/>
      <c r="I10005" s="36"/>
    </row>
    <row r="10006" spans="5:9">
      <c r="E10006" s="35">
        <v>53641</v>
      </c>
      <c r="F10006" s="35"/>
      <c r="G10006" s="36"/>
      <c r="H10006" s="36"/>
      <c r="I10006" s="36"/>
    </row>
    <row r="10007" spans="5:9">
      <c r="E10007" s="35">
        <v>53642</v>
      </c>
      <c r="F10007" s="35"/>
      <c r="G10007" s="36"/>
      <c r="H10007" s="36"/>
      <c r="I10007" s="36"/>
    </row>
    <row r="10008" spans="5:9">
      <c r="E10008" s="35">
        <v>53643</v>
      </c>
      <c r="F10008" s="35"/>
      <c r="G10008" s="36"/>
      <c r="H10008" s="36"/>
      <c r="I10008" s="36"/>
    </row>
    <row r="10009" spans="5:9">
      <c r="E10009" s="35">
        <v>53644</v>
      </c>
      <c r="F10009" s="35"/>
      <c r="G10009" s="36"/>
      <c r="H10009" s="36"/>
      <c r="I10009" s="36"/>
    </row>
    <row r="10010" spans="5:9">
      <c r="E10010" s="35">
        <v>53645</v>
      </c>
      <c r="F10010" s="35"/>
      <c r="G10010" s="36"/>
      <c r="H10010" s="36"/>
      <c r="I10010" s="36"/>
    </row>
    <row r="10011" spans="5:9">
      <c r="E10011" s="35">
        <v>53646</v>
      </c>
      <c r="F10011" s="35"/>
      <c r="G10011" s="36"/>
      <c r="H10011" s="36"/>
      <c r="I10011" s="36"/>
    </row>
    <row r="10012" spans="5:9">
      <c r="E10012" s="35">
        <v>53647</v>
      </c>
      <c r="F10012" s="35"/>
      <c r="G10012" s="36"/>
      <c r="H10012" s="36"/>
      <c r="I10012" s="36"/>
    </row>
    <row r="10013" spans="5:9">
      <c r="E10013" s="35">
        <v>53648</v>
      </c>
      <c r="F10013" s="35"/>
      <c r="G10013" s="36"/>
      <c r="H10013" s="36"/>
      <c r="I10013" s="36"/>
    </row>
    <row r="10014" spans="5:9">
      <c r="E10014" s="35">
        <v>53649</v>
      </c>
      <c r="F10014" s="35"/>
      <c r="G10014" s="36"/>
      <c r="H10014" s="36"/>
      <c r="I10014" s="36"/>
    </row>
    <row r="10015" spans="5:9">
      <c r="E10015" s="35">
        <v>53650</v>
      </c>
      <c r="F10015" s="35"/>
      <c r="G10015" s="36"/>
      <c r="H10015" s="36"/>
      <c r="I10015" s="36"/>
    </row>
    <row r="10016" spans="5:9">
      <c r="E10016" s="35">
        <v>53651</v>
      </c>
      <c r="F10016" s="35"/>
      <c r="G10016" s="36"/>
      <c r="H10016" s="36"/>
      <c r="I10016" s="36"/>
    </row>
    <row r="10017" spans="5:9">
      <c r="E10017" s="35">
        <v>53652</v>
      </c>
      <c r="F10017" s="35"/>
      <c r="G10017" s="36"/>
      <c r="H10017" s="36"/>
      <c r="I10017" s="36"/>
    </row>
    <row r="10018" spans="5:9">
      <c r="E10018" s="35">
        <v>53653</v>
      </c>
      <c r="F10018" s="35"/>
      <c r="G10018" s="36"/>
      <c r="H10018" s="36"/>
      <c r="I10018" s="36"/>
    </row>
    <row r="10019" spans="5:9">
      <c r="E10019" s="35">
        <v>53654</v>
      </c>
      <c r="F10019" s="35"/>
      <c r="G10019" s="36"/>
      <c r="H10019" s="36"/>
      <c r="I10019" s="36"/>
    </row>
    <row r="10020" spans="5:9">
      <c r="E10020" s="35">
        <v>53655</v>
      </c>
      <c r="F10020" s="35"/>
      <c r="G10020" s="36"/>
      <c r="H10020" s="36"/>
      <c r="I10020" s="36"/>
    </row>
    <row r="10021" spans="5:9">
      <c r="E10021" s="35">
        <v>53656</v>
      </c>
      <c r="F10021" s="35"/>
      <c r="G10021" s="36"/>
      <c r="H10021" s="36"/>
      <c r="I10021" s="36"/>
    </row>
    <row r="10022" spans="5:9">
      <c r="E10022" s="35">
        <v>53657</v>
      </c>
      <c r="F10022" s="35"/>
      <c r="G10022" s="36"/>
      <c r="H10022" s="36"/>
      <c r="I10022" s="36"/>
    </row>
    <row r="10023" spans="5:9">
      <c r="E10023" s="35">
        <v>53658</v>
      </c>
      <c r="F10023" s="35"/>
      <c r="G10023" s="36"/>
      <c r="H10023" s="36"/>
      <c r="I10023" s="36"/>
    </row>
    <row r="10024" spans="5:9">
      <c r="E10024" s="35">
        <v>53659</v>
      </c>
      <c r="F10024" s="35"/>
      <c r="G10024" s="36"/>
      <c r="H10024" s="36"/>
      <c r="I10024" s="36"/>
    </row>
    <row r="10025" spans="5:9">
      <c r="E10025" s="35">
        <v>53660</v>
      </c>
      <c r="F10025" s="35"/>
      <c r="G10025" s="36"/>
      <c r="H10025" s="36"/>
      <c r="I10025" s="36"/>
    </row>
    <row r="10026" spans="5:9">
      <c r="E10026" s="35">
        <v>53661</v>
      </c>
      <c r="F10026" s="35"/>
      <c r="G10026" s="36"/>
      <c r="H10026" s="36"/>
      <c r="I10026" s="36"/>
    </row>
    <row r="10027" spans="5:9">
      <c r="E10027" s="35">
        <v>53662</v>
      </c>
      <c r="F10027" s="35"/>
      <c r="G10027" s="36"/>
      <c r="H10027" s="36"/>
      <c r="I10027" s="36"/>
    </row>
    <row r="10028" spans="5:9">
      <c r="E10028" s="35">
        <v>53663</v>
      </c>
      <c r="F10028" s="35"/>
      <c r="G10028" s="36"/>
      <c r="H10028" s="36"/>
      <c r="I10028" s="36"/>
    </row>
    <row r="10029" spans="5:9">
      <c r="E10029" s="35">
        <v>53664</v>
      </c>
      <c r="F10029" s="35"/>
      <c r="G10029" s="36"/>
      <c r="H10029" s="36"/>
      <c r="I10029" s="36"/>
    </row>
    <row r="10030" spans="5:9">
      <c r="E10030" s="35">
        <v>53665</v>
      </c>
      <c r="F10030" s="35"/>
      <c r="G10030" s="36"/>
      <c r="H10030" s="36"/>
      <c r="I10030" s="36"/>
    </row>
    <row r="10031" spans="5:9">
      <c r="E10031" s="35">
        <v>53666</v>
      </c>
      <c r="F10031" s="35"/>
      <c r="G10031" s="36"/>
      <c r="H10031" s="36"/>
      <c r="I10031" s="36"/>
    </row>
    <row r="10032" spans="5:9">
      <c r="E10032" s="35">
        <v>53667</v>
      </c>
      <c r="F10032" s="35"/>
      <c r="G10032" s="36"/>
      <c r="H10032" s="36"/>
      <c r="I10032" s="36"/>
    </row>
    <row r="10033" spans="5:9">
      <c r="E10033" s="35">
        <v>53668</v>
      </c>
      <c r="F10033" s="35"/>
      <c r="G10033" s="36"/>
      <c r="H10033" s="36"/>
      <c r="I10033" s="36"/>
    </row>
    <row r="10034" spans="5:9">
      <c r="E10034" s="35">
        <v>53669</v>
      </c>
      <c r="F10034" s="35"/>
      <c r="G10034" s="36"/>
      <c r="H10034" s="36"/>
      <c r="I10034" s="36"/>
    </row>
    <row r="10035" spans="5:9">
      <c r="E10035" s="35">
        <v>53670</v>
      </c>
      <c r="F10035" s="35"/>
      <c r="G10035" s="36"/>
      <c r="H10035" s="36"/>
      <c r="I10035" s="36"/>
    </row>
    <row r="10036" spans="5:9">
      <c r="E10036" s="35">
        <v>53671</v>
      </c>
      <c r="F10036" s="35"/>
      <c r="G10036" s="36"/>
      <c r="H10036" s="36"/>
      <c r="I10036" s="36"/>
    </row>
    <row r="10037" spans="5:9">
      <c r="E10037" s="35">
        <v>53672</v>
      </c>
      <c r="F10037" s="35"/>
      <c r="G10037" s="36"/>
      <c r="H10037" s="36"/>
      <c r="I10037" s="36"/>
    </row>
    <row r="10038" spans="5:9">
      <c r="E10038" s="35">
        <v>53673</v>
      </c>
      <c r="F10038" s="35"/>
      <c r="G10038" s="36"/>
      <c r="H10038" s="36"/>
      <c r="I10038" s="36"/>
    </row>
    <row r="10039" spans="5:9">
      <c r="E10039" s="35">
        <v>53674</v>
      </c>
      <c r="F10039" s="35"/>
      <c r="G10039" s="36"/>
      <c r="H10039" s="36"/>
      <c r="I10039" s="36"/>
    </row>
    <row r="10040" spans="5:9">
      <c r="E10040" s="35">
        <v>53675</v>
      </c>
      <c r="F10040" s="35"/>
      <c r="G10040" s="36"/>
      <c r="H10040" s="36"/>
      <c r="I10040" s="36"/>
    </row>
    <row r="10041" spans="5:9">
      <c r="E10041" s="35">
        <v>53676</v>
      </c>
      <c r="F10041" s="35"/>
      <c r="G10041" s="36"/>
      <c r="H10041" s="36"/>
      <c r="I10041" s="36"/>
    </row>
    <row r="10042" spans="5:9">
      <c r="E10042" s="35">
        <v>53677</v>
      </c>
      <c r="F10042" s="35"/>
      <c r="G10042" s="36"/>
      <c r="H10042" s="36"/>
      <c r="I10042" s="36"/>
    </row>
    <row r="10043" spans="5:9">
      <c r="E10043" s="35">
        <v>53678</v>
      </c>
      <c r="F10043" s="35"/>
      <c r="G10043" s="36"/>
      <c r="H10043" s="36"/>
      <c r="I10043" s="36"/>
    </row>
    <row r="10044" spans="5:9">
      <c r="E10044" s="35">
        <v>53679</v>
      </c>
      <c r="F10044" s="35"/>
      <c r="G10044" s="36"/>
      <c r="H10044" s="36"/>
      <c r="I10044" s="36"/>
    </row>
    <row r="10045" spans="5:9">
      <c r="E10045" s="35">
        <v>53680</v>
      </c>
      <c r="F10045" s="35"/>
      <c r="G10045" s="36"/>
      <c r="H10045" s="36"/>
      <c r="I10045" s="36"/>
    </row>
    <row r="10046" spans="5:9">
      <c r="E10046" s="35">
        <v>53681</v>
      </c>
      <c r="F10046" s="35"/>
      <c r="G10046" s="36"/>
      <c r="H10046" s="36"/>
      <c r="I10046" s="36"/>
    </row>
    <row r="10047" spans="5:9">
      <c r="E10047" s="35">
        <v>53682</v>
      </c>
      <c r="F10047" s="35"/>
      <c r="G10047" s="36"/>
      <c r="H10047" s="36"/>
      <c r="I10047" s="36"/>
    </row>
    <row r="10048" spans="5:9">
      <c r="E10048" s="35">
        <v>53683</v>
      </c>
      <c r="F10048" s="35"/>
      <c r="G10048" s="36"/>
      <c r="H10048" s="36"/>
      <c r="I10048" s="36"/>
    </row>
    <row r="10049" spans="5:9">
      <c r="E10049" s="35">
        <v>53684</v>
      </c>
      <c r="F10049" s="35"/>
      <c r="G10049" s="36"/>
      <c r="H10049" s="36"/>
      <c r="I10049" s="36"/>
    </row>
    <row r="10050" spans="5:9">
      <c r="E10050" s="35">
        <v>53685</v>
      </c>
      <c r="F10050" s="35"/>
      <c r="G10050" s="36"/>
      <c r="H10050" s="36"/>
      <c r="I10050" s="36"/>
    </row>
    <row r="10051" spans="5:9">
      <c r="E10051" s="35">
        <v>53686</v>
      </c>
      <c r="F10051" s="35"/>
      <c r="G10051" s="36"/>
      <c r="H10051" s="36"/>
      <c r="I10051" s="36"/>
    </row>
    <row r="10052" spans="5:9">
      <c r="E10052" s="35">
        <v>53687</v>
      </c>
      <c r="F10052" s="35"/>
      <c r="G10052" s="36"/>
      <c r="H10052" s="36"/>
      <c r="I10052" s="36"/>
    </row>
    <row r="10053" spans="5:9">
      <c r="E10053" s="35">
        <v>53688</v>
      </c>
      <c r="F10053" s="35"/>
      <c r="G10053" s="36"/>
      <c r="H10053" s="36"/>
      <c r="I10053" s="36"/>
    </row>
    <row r="10054" spans="5:9">
      <c r="E10054" s="35">
        <v>53689</v>
      </c>
      <c r="F10054" s="35"/>
      <c r="G10054" s="36"/>
      <c r="H10054" s="36"/>
      <c r="I10054" s="36"/>
    </row>
    <row r="10055" spans="5:9">
      <c r="E10055" s="35">
        <v>53690</v>
      </c>
      <c r="F10055" s="35"/>
      <c r="G10055" s="36"/>
      <c r="H10055" s="36"/>
      <c r="I10055" s="36"/>
    </row>
    <row r="10056" spans="5:9">
      <c r="E10056" s="35">
        <v>53691</v>
      </c>
      <c r="F10056" s="35"/>
      <c r="G10056" s="36"/>
      <c r="H10056" s="36"/>
      <c r="I10056" s="36"/>
    </row>
    <row r="10057" spans="5:9">
      <c r="E10057" s="35">
        <v>53692</v>
      </c>
      <c r="F10057" s="35"/>
      <c r="G10057" s="36"/>
      <c r="H10057" s="36"/>
      <c r="I10057" s="36"/>
    </row>
    <row r="10058" spans="5:9">
      <c r="E10058" s="35">
        <v>53693</v>
      </c>
      <c r="F10058" s="35"/>
      <c r="G10058" s="36"/>
      <c r="H10058" s="36"/>
      <c r="I10058" s="36"/>
    </row>
    <row r="10059" spans="5:9">
      <c r="E10059" s="35">
        <v>53694</v>
      </c>
      <c r="F10059" s="35"/>
      <c r="G10059" s="36"/>
      <c r="H10059" s="36"/>
      <c r="I10059" s="36"/>
    </row>
    <row r="10060" spans="5:9">
      <c r="E10060" s="35">
        <v>53695</v>
      </c>
      <c r="F10060" s="35"/>
      <c r="G10060" s="36"/>
      <c r="H10060" s="36"/>
      <c r="I10060" s="36"/>
    </row>
    <row r="10061" spans="5:9">
      <c r="E10061" s="35">
        <v>53696</v>
      </c>
      <c r="F10061" s="35"/>
      <c r="G10061" s="36"/>
      <c r="H10061" s="36"/>
      <c r="I10061" s="36"/>
    </row>
    <row r="10062" spans="5:9">
      <c r="E10062" s="35">
        <v>53697</v>
      </c>
      <c r="F10062" s="35"/>
      <c r="G10062" s="36"/>
      <c r="H10062" s="36"/>
      <c r="I10062" s="36"/>
    </row>
    <row r="10063" spans="5:9">
      <c r="E10063" s="35">
        <v>53698</v>
      </c>
      <c r="F10063" s="35"/>
      <c r="G10063" s="36"/>
      <c r="H10063" s="36"/>
      <c r="I10063" s="36"/>
    </row>
    <row r="10064" spans="5:9">
      <c r="E10064" s="35">
        <v>53699</v>
      </c>
      <c r="F10064" s="35"/>
      <c r="G10064" s="36"/>
      <c r="H10064" s="36"/>
      <c r="I10064" s="36"/>
    </row>
    <row r="10065" spans="5:9">
      <c r="E10065" s="35">
        <v>53700</v>
      </c>
      <c r="F10065" s="35"/>
      <c r="G10065" s="36"/>
      <c r="H10065" s="36"/>
      <c r="I10065" s="36"/>
    </row>
    <row r="10066" spans="5:9">
      <c r="E10066" s="35">
        <v>53701</v>
      </c>
      <c r="F10066" s="35"/>
      <c r="G10066" s="36"/>
      <c r="H10066" s="36"/>
      <c r="I10066" s="36"/>
    </row>
    <row r="10067" spans="5:9">
      <c r="E10067" s="35">
        <v>53702</v>
      </c>
      <c r="F10067" s="35"/>
      <c r="G10067" s="36"/>
      <c r="H10067" s="36"/>
      <c r="I10067" s="36"/>
    </row>
    <row r="10068" spans="5:9">
      <c r="E10068" s="35">
        <v>53703</v>
      </c>
      <c r="F10068" s="35"/>
      <c r="G10068" s="36"/>
      <c r="H10068" s="36"/>
      <c r="I10068" s="36"/>
    </row>
    <row r="10069" spans="5:9">
      <c r="E10069" s="35">
        <v>53704</v>
      </c>
      <c r="F10069" s="35"/>
      <c r="G10069" s="36"/>
      <c r="H10069" s="36"/>
      <c r="I10069" s="36"/>
    </row>
    <row r="10070" spans="5:9">
      <c r="E10070" s="35">
        <v>53705</v>
      </c>
      <c r="F10070" s="35"/>
      <c r="G10070" s="36"/>
      <c r="H10070" s="36"/>
      <c r="I10070" s="36"/>
    </row>
    <row r="10071" spans="5:9">
      <c r="E10071" s="35">
        <v>53706</v>
      </c>
      <c r="F10071" s="35"/>
      <c r="G10071" s="36"/>
      <c r="H10071" s="36"/>
      <c r="I10071" s="36"/>
    </row>
    <row r="10072" spans="5:9">
      <c r="E10072" s="35">
        <v>53707</v>
      </c>
      <c r="F10072" s="35"/>
      <c r="G10072" s="36"/>
      <c r="H10072" s="36"/>
      <c r="I10072" s="36"/>
    </row>
    <row r="10073" spans="5:9">
      <c r="E10073" s="35">
        <v>53708</v>
      </c>
      <c r="F10073" s="35"/>
      <c r="G10073" s="36"/>
      <c r="H10073" s="36"/>
      <c r="I10073" s="36"/>
    </row>
    <row r="10074" spans="5:9">
      <c r="E10074" s="35">
        <v>53709</v>
      </c>
      <c r="F10074" s="35"/>
      <c r="G10074" s="36"/>
      <c r="H10074" s="36"/>
      <c r="I10074" s="36"/>
    </row>
    <row r="10075" spans="5:9">
      <c r="E10075" s="35">
        <v>53710</v>
      </c>
      <c r="F10075" s="35"/>
      <c r="G10075" s="36"/>
      <c r="H10075" s="36"/>
      <c r="I10075" s="36"/>
    </row>
    <row r="10076" spans="5:9">
      <c r="E10076" s="35">
        <v>53711</v>
      </c>
      <c r="F10076" s="35"/>
      <c r="G10076" s="36"/>
      <c r="H10076" s="36"/>
      <c r="I10076" s="36"/>
    </row>
    <row r="10077" spans="5:9">
      <c r="E10077" s="35">
        <v>53712</v>
      </c>
      <c r="F10077" s="35"/>
      <c r="G10077" s="36"/>
      <c r="H10077" s="36"/>
      <c r="I10077" s="36"/>
    </row>
    <row r="10078" spans="5:9">
      <c r="E10078" s="35">
        <v>53713</v>
      </c>
      <c r="F10078" s="35"/>
      <c r="G10078" s="36"/>
      <c r="H10078" s="36"/>
      <c r="I10078" s="36"/>
    </row>
    <row r="10079" spans="5:9">
      <c r="E10079" s="35">
        <v>53714</v>
      </c>
      <c r="F10079" s="35"/>
      <c r="G10079" s="36"/>
      <c r="H10079" s="36"/>
      <c r="I10079" s="36"/>
    </row>
    <row r="10080" spans="5:9">
      <c r="E10080" s="35">
        <v>53715</v>
      </c>
      <c r="F10080" s="35"/>
      <c r="G10080" s="36"/>
      <c r="H10080" s="36"/>
      <c r="I10080" s="36"/>
    </row>
    <row r="10081" spans="5:9">
      <c r="E10081" s="35">
        <v>53716</v>
      </c>
      <c r="F10081" s="35"/>
      <c r="G10081" s="36"/>
      <c r="H10081" s="36"/>
      <c r="I10081" s="36"/>
    </row>
    <row r="10082" spans="5:9">
      <c r="E10082" s="35">
        <v>53717</v>
      </c>
      <c r="F10082" s="35"/>
      <c r="G10082" s="36"/>
      <c r="H10082" s="36"/>
      <c r="I10082" s="36"/>
    </row>
    <row r="10083" spans="5:9">
      <c r="E10083" s="35">
        <v>53718</v>
      </c>
      <c r="F10083" s="35"/>
      <c r="G10083" s="36"/>
      <c r="H10083" s="36"/>
      <c r="I10083" s="36"/>
    </row>
    <row r="10084" spans="5:9">
      <c r="E10084" s="35">
        <v>53719</v>
      </c>
      <c r="F10084" s="35"/>
      <c r="G10084" s="36"/>
      <c r="H10084" s="36"/>
      <c r="I10084" s="36"/>
    </row>
    <row r="10085" spans="5:9">
      <c r="E10085" s="35">
        <v>53720</v>
      </c>
      <c r="F10085" s="35"/>
      <c r="G10085" s="36"/>
      <c r="H10085" s="36"/>
      <c r="I10085" s="36"/>
    </row>
    <row r="10086" spans="5:9">
      <c r="E10086" s="35">
        <v>53721</v>
      </c>
      <c r="F10086" s="35"/>
      <c r="G10086" s="36"/>
      <c r="H10086" s="36"/>
      <c r="I10086" s="36"/>
    </row>
    <row r="10087" spans="5:9">
      <c r="E10087" s="35">
        <v>53722</v>
      </c>
      <c r="F10087" s="35"/>
      <c r="G10087" s="36"/>
      <c r="H10087" s="36"/>
      <c r="I10087" s="36"/>
    </row>
    <row r="10088" spans="5:9">
      <c r="E10088" s="35">
        <v>53723</v>
      </c>
      <c r="F10088" s="35"/>
      <c r="G10088" s="36"/>
      <c r="H10088" s="36"/>
      <c r="I10088" s="36"/>
    </row>
    <row r="10089" spans="5:9">
      <c r="E10089" s="35">
        <v>53724</v>
      </c>
      <c r="F10089" s="35"/>
      <c r="G10089" s="36"/>
      <c r="H10089" s="36"/>
      <c r="I10089" s="36"/>
    </row>
    <row r="10090" spans="5:9">
      <c r="E10090" s="35">
        <v>53725</v>
      </c>
      <c r="F10090" s="35"/>
      <c r="G10090" s="36"/>
      <c r="H10090" s="36"/>
      <c r="I10090" s="36"/>
    </row>
    <row r="10091" spans="5:9">
      <c r="E10091" s="35">
        <v>53726</v>
      </c>
      <c r="F10091" s="35"/>
      <c r="G10091" s="36"/>
      <c r="H10091" s="36"/>
      <c r="I10091" s="36"/>
    </row>
    <row r="10092" spans="5:9">
      <c r="E10092" s="35">
        <v>53727</v>
      </c>
      <c r="F10092" s="35"/>
      <c r="G10092" s="36"/>
      <c r="H10092" s="36"/>
      <c r="I10092" s="36"/>
    </row>
    <row r="10093" spans="5:9">
      <c r="E10093" s="35">
        <v>53728</v>
      </c>
      <c r="F10093" s="35"/>
      <c r="G10093" s="36"/>
      <c r="H10093" s="36"/>
      <c r="I10093" s="36"/>
    </row>
    <row r="10094" spans="5:9">
      <c r="E10094" s="35">
        <v>53729</v>
      </c>
      <c r="F10094" s="35"/>
      <c r="G10094" s="36"/>
      <c r="H10094" s="36"/>
      <c r="I10094" s="36"/>
    </row>
    <row r="10095" spans="5:9">
      <c r="E10095" s="35">
        <v>53730</v>
      </c>
      <c r="F10095" s="35"/>
      <c r="G10095" s="36"/>
      <c r="H10095" s="36"/>
      <c r="I10095" s="36"/>
    </row>
    <row r="10096" spans="5:9">
      <c r="E10096" s="35">
        <v>53731</v>
      </c>
      <c r="F10096" s="35"/>
      <c r="G10096" s="36"/>
      <c r="H10096" s="36"/>
      <c r="I10096" s="36"/>
    </row>
    <row r="10097" spans="5:9">
      <c r="E10097" s="35">
        <v>53732</v>
      </c>
      <c r="F10097" s="35"/>
      <c r="G10097" s="36"/>
      <c r="H10097" s="36"/>
      <c r="I10097" s="36"/>
    </row>
    <row r="10098" spans="5:9">
      <c r="E10098" s="35">
        <v>53733</v>
      </c>
      <c r="F10098" s="35"/>
      <c r="G10098" s="36"/>
      <c r="H10098" s="36"/>
      <c r="I10098" s="36"/>
    </row>
    <row r="10099" spans="5:9">
      <c r="E10099" s="35">
        <v>53734</v>
      </c>
      <c r="F10099" s="35"/>
      <c r="G10099" s="36"/>
      <c r="H10099" s="36"/>
      <c r="I10099" s="36"/>
    </row>
    <row r="10100" spans="5:9">
      <c r="E10100" s="35">
        <v>53735</v>
      </c>
      <c r="F10100" s="35"/>
      <c r="G10100" s="36"/>
      <c r="H10100" s="36"/>
      <c r="I10100" s="36"/>
    </row>
    <row r="10101" spans="5:9">
      <c r="E10101" s="35">
        <v>53736</v>
      </c>
      <c r="F10101" s="35"/>
      <c r="G10101" s="36"/>
      <c r="H10101" s="36"/>
      <c r="I10101" s="36"/>
    </row>
    <row r="10102" spans="5:9">
      <c r="E10102" s="35">
        <v>53737</v>
      </c>
      <c r="F10102" s="35"/>
      <c r="G10102" s="36"/>
      <c r="H10102" s="36"/>
      <c r="I10102" s="36"/>
    </row>
    <row r="10103" spans="5:9">
      <c r="E10103" s="35">
        <v>53738</v>
      </c>
      <c r="F10103" s="35"/>
      <c r="G10103" s="36"/>
      <c r="H10103" s="36"/>
      <c r="I10103" s="36"/>
    </row>
    <row r="10104" spans="5:9">
      <c r="E10104" s="35">
        <v>53739</v>
      </c>
      <c r="F10104" s="35"/>
      <c r="G10104" s="36"/>
      <c r="H10104" s="36"/>
      <c r="I10104" s="36"/>
    </row>
    <row r="10105" spans="5:9">
      <c r="E10105" s="35">
        <v>53740</v>
      </c>
      <c r="F10105" s="35"/>
      <c r="G10105" s="36"/>
      <c r="H10105" s="36"/>
      <c r="I10105" s="36"/>
    </row>
    <row r="10106" spans="5:9">
      <c r="E10106" s="35">
        <v>53741</v>
      </c>
      <c r="F10106" s="35"/>
      <c r="G10106" s="36"/>
      <c r="H10106" s="36"/>
      <c r="I10106" s="36"/>
    </row>
    <row r="10107" spans="5:9">
      <c r="E10107" s="35">
        <v>53742</v>
      </c>
      <c r="F10107" s="35"/>
      <c r="G10107" s="36"/>
      <c r="H10107" s="36"/>
      <c r="I10107" s="36"/>
    </row>
    <row r="10108" spans="5:9">
      <c r="E10108" s="35">
        <v>53743</v>
      </c>
      <c r="F10108" s="35"/>
      <c r="G10108" s="36"/>
      <c r="H10108" s="36"/>
      <c r="I10108" s="36"/>
    </row>
    <row r="10109" spans="5:9">
      <c r="E10109" s="35">
        <v>53744</v>
      </c>
      <c r="F10109" s="35"/>
      <c r="G10109" s="36"/>
      <c r="H10109" s="36"/>
      <c r="I10109" s="36"/>
    </row>
    <row r="10110" spans="5:9">
      <c r="E10110" s="35">
        <v>53745</v>
      </c>
      <c r="F10110" s="35"/>
      <c r="G10110" s="36"/>
      <c r="H10110" s="36"/>
      <c r="I10110" s="36"/>
    </row>
    <row r="10111" spans="5:9">
      <c r="E10111" s="35">
        <v>53746</v>
      </c>
      <c r="F10111" s="35"/>
      <c r="G10111" s="36"/>
      <c r="H10111" s="36"/>
      <c r="I10111" s="36"/>
    </row>
    <row r="10112" spans="5:9">
      <c r="E10112" s="35">
        <v>53747</v>
      </c>
      <c r="F10112" s="35"/>
      <c r="G10112" s="36"/>
      <c r="H10112" s="36"/>
      <c r="I10112" s="36"/>
    </row>
    <row r="10113" spans="5:9">
      <c r="E10113" s="35">
        <v>53748</v>
      </c>
      <c r="F10113" s="35"/>
      <c r="G10113" s="36"/>
      <c r="H10113" s="36"/>
      <c r="I10113" s="36"/>
    </row>
    <row r="10114" spans="5:9">
      <c r="E10114" s="35">
        <v>53749</v>
      </c>
      <c r="F10114" s="35"/>
      <c r="G10114" s="36"/>
      <c r="H10114" s="36"/>
      <c r="I10114" s="36"/>
    </row>
    <row r="10115" spans="5:9">
      <c r="E10115" s="35">
        <v>53750</v>
      </c>
      <c r="F10115" s="35"/>
      <c r="G10115" s="36"/>
      <c r="H10115" s="36"/>
      <c r="I10115" s="36"/>
    </row>
    <row r="10116" spans="5:9">
      <c r="E10116" s="35">
        <v>53751</v>
      </c>
      <c r="F10116" s="35"/>
      <c r="G10116" s="36"/>
      <c r="H10116" s="36"/>
      <c r="I10116" s="36"/>
    </row>
    <row r="10117" spans="5:9">
      <c r="E10117" s="35">
        <v>53752</v>
      </c>
      <c r="F10117" s="35"/>
      <c r="G10117" s="36"/>
      <c r="H10117" s="36"/>
      <c r="I10117" s="36"/>
    </row>
    <row r="10118" spans="5:9">
      <c r="E10118" s="35">
        <v>53753</v>
      </c>
      <c r="F10118" s="35"/>
      <c r="G10118" s="36"/>
      <c r="H10118" s="36"/>
      <c r="I10118" s="36"/>
    </row>
    <row r="10119" spans="5:9">
      <c r="E10119" s="35">
        <v>53754</v>
      </c>
      <c r="F10119" s="35"/>
      <c r="G10119" s="36"/>
      <c r="H10119" s="36"/>
      <c r="I10119" s="36"/>
    </row>
    <row r="10120" spans="5:9">
      <c r="E10120" s="35">
        <v>53755</v>
      </c>
      <c r="F10120" s="35"/>
      <c r="G10120" s="36"/>
      <c r="H10120" s="36"/>
      <c r="I10120" s="36"/>
    </row>
    <row r="10121" spans="5:9">
      <c r="E10121" s="35">
        <v>53756</v>
      </c>
      <c r="F10121" s="35"/>
      <c r="G10121" s="36"/>
      <c r="H10121" s="36"/>
      <c r="I10121" s="36"/>
    </row>
    <row r="10122" spans="5:9">
      <c r="E10122" s="35">
        <v>53757</v>
      </c>
      <c r="F10122" s="35"/>
      <c r="G10122" s="36"/>
      <c r="H10122" s="36"/>
      <c r="I10122" s="36"/>
    </row>
    <row r="10123" spans="5:9">
      <c r="E10123" s="35">
        <v>53758</v>
      </c>
      <c r="F10123" s="35"/>
      <c r="G10123" s="36"/>
      <c r="H10123" s="36"/>
      <c r="I10123" s="36"/>
    </row>
    <row r="10124" spans="5:9">
      <c r="E10124" s="35">
        <v>53759</v>
      </c>
      <c r="F10124" s="35"/>
      <c r="G10124" s="36"/>
      <c r="H10124" s="36"/>
      <c r="I10124" s="36"/>
    </row>
    <row r="10125" spans="5:9">
      <c r="E10125" s="35">
        <v>53760</v>
      </c>
      <c r="F10125" s="35"/>
      <c r="G10125" s="36"/>
      <c r="H10125" s="36"/>
      <c r="I10125" s="36"/>
    </row>
    <row r="10126" spans="5:9">
      <c r="E10126" s="35">
        <v>53761</v>
      </c>
      <c r="F10126" s="35"/>
      <c r="G10126" s="36"/>
      <c r="H10126" s="36"/>
      <c r="I10126" s="36"/>
    </row>
    <row r="10127" spans="5:9">
      <c r="E10127" s="35">
        <v>53762</v>
      </c>
      <c r="F10127" s="35"/>
      <c r="G10127" s="36"/>
      <c r="H10127" s="36"/>
      <c r="I10127" s="36"/>
    </row>
    <row r="10128" spans="5:9">
      <c r="E10128" s="35">
        <v>53763</v>
      </c>
      <c r="F10128" s="35"/>
      <c r="G10128" s="36"/>
      <c r="H10128" s="36"/>
      <c r="I10128" s="36"/>
    </row>
    <row r="10129" spans="5:9">
      <c r="E10129" s="35">
        <v>53764</v>
      </c>
      <c r="F10129" s="35"/>
      <c r="G10129" s="36"/>
      <c r="H10129" s="36"/>
      <c r="I10129" s="36"/>
    </row>
    <row r="10130" spans="5:9">
      <c r="E10130" s="35">
        <v>53765</v>
      </c>
      <c r="F10130" s="35"/>
      <c r="G10130" s="36"/>
      <c r="H10130" s="36"/>
      <c r="I10130" s="36"/>
    </row>
    <row r="10131" spans="5:9">
      <c r="E10131" s="35">
        <v>53766</v>
      </c>
      <c r="F10131" s="35"/>
      <c r="G10131" s="36"/>
      <c r="H10131" s="36"/>
      <c r="I10131" s="36"/>
    </row>
    <row r="10132" spans="5:9">
      <c r="E10132" s="35">
        <v>53767</v>
      </c>
      <c r="F10132" s="35"/>
      <c r="G10132" s="36"/>
      <c r="H10132" s="36"/>
      <c r="I10132" s="36"/>
    </row>
    <row r="10133" spans="5:9">
      <c r="E10133" s="35">
        <v>53768</v>
      </c>
      <c r="F10133" s="35"/>
      <c r="G10133" s="36"/>
      <c r="H10133" s="36"/>
      <c r="I10133" s="36"/>
    </row>
    <row r="10134" spans="5:9">
      <c r="E10134" s="35">
        <v>53769</v>
      </c>
      <c r="F10134" s="35"/>
      <c r="G10134" s="36"/>
      <c r="H10134" s="36"/>
      <c r="I10134" s="36"/>
    </row>
    <row r="10135" spans="5:9">
      <c r="E10135" s="35">
        <v>53770</v>
      </c>
      <c r="F10135" s="35"/>
      <c r="G10135" s="36"/>
      <c r="H10135" s="36"/>
      <c r="I10135" s="36"/>
    </row>
    <row r="10136" spans="5:9">
      <c r="E10136" s="35">
        <v>53771</v>
      </c>
      <c r="F10136" s="35"/>
      <c r="G10136" s="36"/>
      <c r="H10136" s="36"/>
      <c r="I10136" s="36"/>
    </row>
    <row r="10137" spans="5:9">
      <c r="E10137" s="35">
        <v>53772</v>
      </c>
      <c r="F10137" s="35"/>
      <c r="G10137" s="36"/>
      <c r="H10137" s="36"/>
      <c r="I10137" s="36"/>
    </row>
    <row r="10138" spans="5:9">
      <c r="E10138" s="35">
        <v>53773</v>
      </c>
      <c r="F10138" s="35"/>
      <c r="G10138" s="36"/>
      <c r="H10138" s="36"/>
      <c r="I10138" s="36"/>
    </row>
    <row r="10139" spans="5:9">
      <c r="E10139" s="35">
        <v>53774</v>
      </c>
      <c r="F10139" s="35"/>
      <c r="G10139" s="36"/>
      <c r="H10139" s="36"/>
      <c r="I10139" s="36"/>
    </row>
    <row r="10140" spans="5:9">
      <c r="E10140" s="35">
        <v>53775</v>
      </c>
      <c r="F10140" s="35"/>
      <c r="G10140" s="36"/>
      <c r="H10140" s="36"/>
      <c r="I10140" s="36"/>
    </row>
    <row r="10141" spans="5:9">
      <c r="E10141" s="35">
        <v>53776</v>
      </c>
      <c r="F10141" s="35"/>
      <c r="G10141" s="36"/>
      <c r="H10141" s="36"/>
      <c r="I10141" s="36"/>
    </row>
    <row r="10142" spans="5:9">
      <c r="E10142" s="35">
        <v>53777</v>
      </c>
      <c r="F10142" s="35"/>
      <c r="G10142" s="36"/>
      <c r="H10142" s="36"/>
      <c r="I10142" s="36"/>
    </row>
    <row r="10143" spans="5:9">
      <c r="E10143" s="35">
        <v>53778</v>
      </c>
      <c r="F10143" s="35"/>
      <c r="G10143" s="36"/>
      <c r="H10143" s="36"/>
      <c r="I10143" s="36"/>
    </row>
    <row r="10144" spans="5:9">
      <c r="E10144" s="35">
        <v>53779</v>
      </c>
      <c r="F10144" s="35"/>
      <c r="G10144" s="36"/>
      <c r="H10144" s="36"/>
      <c r="I10144" s="36"/>
    </row>
    <row r="10145" spans="5:9">
      <c r="E10145" s="35">
        <v>53780</v>
      </c>
      <c r="F10145" s="35"/>
      <c r="G10145" s="36"/>
      <c r="H10145" s="36"/>
      <c r="I10145" s="36"/>
    </row>
    <row r="10146" spans="5:9">
      <c r="E10146" s="35">
        <v>53781</v>
      </c>
      <c r="F10146" s="35"/>
      <c r="G10146" s="36"/>
      <c r="H10146" s="36"/>
      <c r="I10146" s="36"/>
    </row>
    <row r="10147" spans="5:9">
      <c r="E10147" s="35">
        <v>53782</v>
      </c>
      <c r="F10147" s="35"/>
      <c r="G10147" s="36"/>
      <c r="H10147" s="36"/>
      <c r="I10147" s="36"/>
    </row>
    <row r="10148" spans="5:9">
      <c r="E10148" s="35">
        <v>53783</v>
      </c>
      <c r="F10148" s="35"/>
      <c r="G10148" s="36"/>
      <c r="H10148" s="36"/>
      <c r="I10148" s="36"/>
    </row>
    <row r="10149" spans="5:9">
      <c r="E10149" s="35">
        <v>53784</v>
      </c>
      <c r="F10149" s="35"/>
      <c r="G10149" s="36"/>
      <c r="H10149" s="36"/>
      <c r="I10149" s="36"/>
    </row>
    <row r="10150" spans="5:9">
      <c r="E10150" s="35">
        <v>53785</v>
      </c>
      <c r="F10150" s="35"/>
      <c r="G10150" s="36"/>
      <c r="H10150" s="36"/>
      <c r="I10150" s="36"/>
    </row>
    <row r="10151" spans="5:9">
      <c r="E10151" s="35">
        <v>53786</v>
      </c>
      <c r="F10151" s="35"/>
      <c r="G10151" s="36"/>
      <c r="H10151" s="36"/>
      <c r="I10151" s="36"/>
    </row>
    <row r="10152" spans="5:9">
      <c r="E10152" s="35">
        <v>53787</v>
      </c>
      <c r="F10152" s="35"/>
      <c r="G10152" s="36"/>
      <c r="H10152" s="36"/>
      <c r="I10152" s="36"/>
    </row>
    <row r="10153" spans="5:9">
      <c r="E10153" s="35">
        <v>53788</v>
      </c>
      <c r="F10153" s="35"/>
      <c r="G10153" s="36"/>
      <c r="H10153" s="36"/>
      <c r="I10153" s="36"/>
    </row>
    <row r="10154" spans="5:9">
      <c r="E10154" s="35">
        <v>53789</v>
      </c>
      <c r="F10154" s="35"/>
      <c r="G10154" s="36"/>
      <c r="H10154" s="36"/>
      <c r="I10154" s="36"/>
    </row>
    <row r="10155" spans="5:9">
      <c r="E10155" s="35">
        <v>53790</v>
      </c>
      <c r="F10155" s="35"/>
      <c r="G10155" s="36"/>
      <c r="H10155" s="36"/>
      <c r="I10155" s="36"/>
    </row>
    <row r="10156" spans="5:9">
      <c r="E10156" s="35">
        <v>53791</v>
      </c>
      <c r="F10156" s="35"/>
      <c r="G10156" s="36"/>
      <c r="H10156" s="36"/>
      <c r="I10156" s="36"/>
    </row>
    <row r="10157" spans="5:9">
      <c r="E10157" s="35">
        <v>53792</v>
      </c>
      <c r="F10157" s="35"/>
      <c r="G10157" s="36"/>
      <c r="H10157" s="36"/>
      <c r="I10157" s="36"/>
    </row>
    <row r="10158" spans="5:9">
      <c r="E10158" s="35">
        <v>53793</v>
      </c>
      <c r="F10158" s="35"/>
      <c r="G10158" s="36"/>
      <c r="H10158" s="36"/>
      <c r="I10158" s="36"/>
    </row>
    <row r="10159" spans="5:9">
      <c r="E10159" s="35">
        <v>53794</v>
      </c>
      <c r="F10159" s="35"/>
      <c r="G10159" s="36"/>
      <c r="H10159" s="36"/>
      <c r="I10159" s="36"/>
    </row>
    <row r="10160" spans="5:9">
      <c r="E10160" s="35">
        <v>53795</v>
      </c>
      <c r="F10160" s="35"/>
      <c r="G10160" s="36"/>
      <c r="H10160" s="36"/>
      <c r="I10160" s="36"/>
    </row>
    <row r="10161" spans="5:9">
      <c r="E10161" s="35">
        <v>53796</v>
      </c>
      <c r="F10161" s="35"/>
      <c r="G10161" s="36"/>
      <c r="H10161" s="36"/>
      <c r="I10161" s="36"/>
    </row>
    <row r="10162" spans="5:9">
      <c r="E10162" s="35">
        <v>53797</v>
      </c>
      <c r="F10162" s="35"/>
      <c r="G10162" s="36"/>
      <c r="H10162" s="36"/>
      <c r="I10162" s="36"/>
    </row>
    <row r="10163" spans="5:9">
      <c r="E10163" s="35">
        <v>53798</v>
      </c>
      <c r="F10163" s="35"/>
      <c r="G10163" s="36"/>
      <c r="H10163" s="36"/>
      <c r="I10163" s="36"/>
    </row>
    <row r="10164" spans="5:9">
      <c r="E10164" s="35">
        <v>53799</v>
      </c>
      <c r="F10164" s="35"/>
      <c r="G10164" s="36"/>
      <c r="H10164" s="36"/>
      <c r="I10164" s="36"/>
    </row>
    <row r="10165" spans="5:9">
      <c r="E10165" s="35">
        <v>53800</v>
      </c>
      <c r="F10165" s="35"/>
      <c r="G10165" s="36"/>
      <c r="H10165" s="36"/>
      <c r="I10165" s="36"/>
    </row>
    <row r="10166" spans="5:9">
      <c r="E10166" s="35">
        <v>53801</v>
      </c>
      <c r="F10166" s="35"/>
      <c r="G10166" s="36"/>
      <c r="H10166" s="36"/>
      <c r="I10166" s="36"/>
    </row>
    <row r="10167" spans="5:9">
      <c r="E10167" s="35">
        <v>53802</v>
      </c>
      <c r="F10167" s="35"/>
      <c r="G10167" s="36"/>
      <c r="H10167" s="36"/>
      <c r="I10167" s="36"/>
    </row>
    <row r="10168" spans="5:9">
      <c r="E10168" s="35">
        <v>53803</v>
      </c>
      <c r="F10168" s="35"/>
      <c r="G10168" s="36"/>
      <c r="H10168" s="36"/>
      <c r="I10168" s="36"/>
    </row>
    <row r="10169" spans="5:9">
      <c r="E10169" s="35">
        <v>53804</v>
      </c>
      <c r="F10169" s="35"/>
      <c r="G10169" s="36"/>
      <c r="H10169" s="36"/>
      <c r="I10169" s="36"/>
    </row>
    <row r="10170" spans="5:9">
      <c r="E10170" s="35">
        <v>53805</v>
      </c>
      <c r="F10170" s="35"/>
      <c r="G10170" s="36"/>
      <c r="H10170" s="36"/>
      <c r="I10170" s="36"/>
    </row>
    <row r="10171" spans="5:9">
      <c r="E10171" s="35">
        <v>53806</v>
      </c>
      <c r="F10171" s="35"/>
      <c r="G10171" s="36"/>
      <c r="H10171" s="36"/>
      <c r="I10171" s="36"/>
    </row>
    <row r="10172" spans="5:9">
      <c r="E10172" s="35">
        <v>53807</v>
      </c>
      <c r="F10172" s="35"/>
      <c r="G10172" s="36"/>
      <c r="H10172" s="36"/>
      <c r="I10172" s="36"/>
    </row>
    <row r="10173" spans="5:9">
      <c r="E10173" s="35">
        <v>53808</v>
      </c>
      <c r="F10173" s="35"/>
      <c r="G10173" s="36"/>
      <c r="H10173" s="36"/>
      <c r="I10173" s="36"/>
    </row>
    <row r="10174" spans="5:9">
      <c r="E10174" s="35">
        <v>53809</v>
      </c>
      <c r="F10174" s="35"/>
      <c r="G10174" s="36"/>
      <c r="H10174" s="36"/>
      <c r="I10174" s="36"/>
    </row>
    <row r="10175" spans="5:9">
      <c r="E10175" s="35">
        <v>53810</v>
      </c>
      <c r="F10175" s="35"/>
      <c r="G10175" s="36"/>
      <c r="H10175" s="36"/>
      <c r="I10175" s="36"/>
    </row>
    <row r="10176" spans="5:9">
      <c r="E10176" s="35">
        <v>53811</v>
      </c>
      <c r="F10176" s="35"/>
      <c r="G10176" s="36"/>
      <c r="H10176" s="36"/>
      <c r="I10176" s="36"/>
    </row>
    <row r="10177" spans="5:9">
      <c r="E10177" s="35">
        <v>53812</v>
      </c>
      <c r="F10177" s="35"/>
      <c r="G10177" s="36"/>
      <c r="H10177" s="36"/>
      <c r="I10177" s="36"/>
    </row>
    <row r="10178" spans="5:9">
      <c r="E10178" s="35">
        <v>53813</v>
      </c>
      <c r="F10178" s="35"/>
      <c r="G10178" s="36"/>
      <c r="H10178" s="36"/>
      <c r="I10178" s="36"/>
    </row>
    <row r="10179" spans="5:9">
      <c r="E10179" s="35">
        <v>53814</v>
      </c>
      <c r="F10179" s="35"/>
      <c r="G10179" s="36"/>
      <c r="H10179" s="36"/>
      <c r="I10179" s="36"/>
    </row>
    <row r="10180" spans="5:9">
      <c r="E10180" s="35">
        <v>53815</v>
      </c>
      <c r="F10180" s="35"/>
      <c r="G10180" s="36"/>
      <c r="H10180" s="36"/>
      <c r="I10180" s="36"/>
    </row>
    <row r="10181" spans="5:9">
      <c r="E10181" s="35">
        <v>53816</v>
      </c>
      <c r="F10181" s="35"/>
      <c r="G10181" s="36"/>
      <c r="H10181" s="36"/>
      <c r="I10181" s="36"/>
    </row>
    <row r="10182" spans="5:9">
      <c r="E10182" s="35">
        <v>53817</v>
      </c>
      <c r="F10182" s="35"/>
      <c r="G10182" s="36"/>
      <c r="H10182" s="36"/>
      <c r="I10182" s="36"/>
    </row>
    <row r="10183" spans="5:9">
      <c r="E10183" s="35">
        <v>53818</v>
      </c>
      <c r="F10183" s="35"/>
      <c r="G10183" s="36"/>
      <c r="H10183" s="36"/>
      <c r="I10183" s="36"/>
    </row>
    <row r="10184" spans="5:9">
      <c r="E10184" s="35">
        <v>53819</v>
      </c>
      <c r="F10184" s="35"/>
      <c r="G10184" s="36"/>
      <c r="H10184" s="36"/>
      <c r="I10184" s="36"/>
    </row>
    <row r="10185" spans="5:9">
      <c r="E10185" s="35">
        <v>53820</v>
      </c>
      <c r="F10185" s="35"/>
      <c r="G10185" s="36"/>
      <c r="H10185" s="36"/>
      <c r="I10185" s="36"/>
    </row>
    <row r="10186" spans="5:9">
      <c r="E10186" s="35">
        <v>53821</v>
      </c>
      <c r="F10186" s="35"/>
      <c r="G10186" s="36"/>
      <c r="H10186" s="36"/>
      <c r="I10186" s="36"/>
    </row>
    <row r="10187" spans="5:9">
      <c r="E10187" s="35">
        <v>53822</v>
      </c>
      <c r="F10187" s="35"/>
      <c r="G10187" s="36"/>
      <c r="H10187" s="36"/>
      <c r="I10187" s="36"/>
    </row>
    <row r="10188" spans="5:9">
      <c r="E10188" s="35">
        <v>53823</v>
      </c>
      <c r="F10188" s="35"/>
      <c r="G10188" s="36"/>
      <c r="H10188" s="36"/>
      <c r="I10188" s="36"/>
    </row>
    <row r="10189" spans="5:9">
      <c r="E10189" s="35">
        <v>53824</v>
      </c>
      <c r="F10189" s="35"/>
      <c r="G10189" s="36"/>
      <c r="H10189" s="36"/>
      <c r="I10189" s="36"/>
    </row>
    <row r="10190" spans="5:9">
      <c r="E10190" s="35">
        <v>53825</v>
      </c>
      <c r="F10190" s="35"/>
      <c r="G10190" s="36"/>
      <c r="H10190" s="36"/>
      <c r="I10190" s="36"/>
    </row>
    <row r="10191" spans="5:9">
      <c r="E10191" s="35">
        <v>53826</v>
      </c>
      <c r="F10191" s="35"/>
      <c r="G10191" s="36"/>
      <c r="H10191" s="36"/>
      <c r="I10191" s="36"/>
    </row>
    <row r="10192" spans="5:9">
      <c r="E10192" s="35">
        <v>53827</v>
      </c>
      <c r="F10192" s="35"/>
      <c r="G10192" s="36"/>
      <c r="H10192" s="36"/>
      <c r="I10192" s="36"/>
    </row>
    <row r="10193" spans="5:9">
      <c r="E10193" s="35">
        <v>53828</v>
      </c>
      <c r="F10193" s="35"/>
      <c r="G10193" s="36"/>
      <c r="H10193" s="36"/>
      <c r="I10193" s="36"/>
    </row>
    <row r="10194" spans="5:9">
      <c r="E10194" s="35">
        <v>53829</v>
      </c>
      <c r="F10194" s="35"/>
      <c r="G10194" s="36"/>
      <c r="H10194" s="36"/>
      <c r="I10194" s="36"/>
    </row>
    <row r="10195" spans="5:9">
      <c r="E10195" s="35">
        <v>53830</v>
      </c>
      <c r="F10195" s="35"/>
      <c r="G10195" s="36"/>
      <c r="H10195" s="36"/>
      <c r="I10195" s="36"/>
    </row>
    <row r="10196" spans="5:9">
      <c r="E10196" s="35">
        <v>53831</v>
      </c>
      <c r="F10196" s="35"/>
      <c r="G10196" s="36"/>
      <c r="H10196" s="36"/>
      <c r="I10196" s="36"/>
    </row>
    <row r="10197" spans="5:9">
      <c r="E10197" s="35">
        <v>53832</v>
      </c>
      <c r="F10197" s="35"/>
      <c r="G10197" s="36"/>
      <c r="H10197" s="36"/>
      <c r="I10197" s="36"/>
    </row>
    <row r="10198" spans="5:9">
      <c r="E10198" s="35">
        <v>53833</v>
      </c>
      <c r="F10198" s="35"/>
      <c r="G10198" s="36"/>
      <c r="H10198" s="36"/>
      <c r="I10198" s="36"/>
    </row>
    <row r="10199" spans="5:9">
      <c r="E10199" s="35">
        <v>53834</v>
      </c>
      <c r="F10199" s="35"/>
      <c r="G10199" s="36"/>
      <c r="H10199" s="36"/>
      <c r="I10199" s="36"/>
    </row>
    <row r="10200" spans="5:9">
      <c r="E10200" s="35">
        <v>53835</v>
      </c>
      <c r="F10200" s="35"/>
      <c r="G10200" s="36"/>
      <c r="H10200" s="36"/>
      <c r="I10200" s="36"/>
    </row>
    <row r="10201" spans="5:9">
      <c r="E10201" s="35">
        <v>53836</v>
      </c>
      <c r="F10201" s="35"/>
      <c r="G10201" s="36"/>
      <c r="H10201" s="36"/>
      <c r="I10201" s="36"/>
    </row>
    <row r="10202" spans="5:9">
      <c r="E10202" s="35">
        <v>53837</v>
      </c>
      <c r="F10202" s="35"/>
      <c r="G10202" s="36"/>
      <c r="H10202" s="36"/>
      <c r="I10202" s="36"/>
    </row>
    <row r="10203" spans="5:9">
      <c r="E10203" s="35">
        <v>53838</v>
      </c>
      <c r="F10203" s="35"/>
      <c r="G10203" s="36"/>
      <c r="H10203" s="36"/>
      <c r="I10203" s="36"/>
    </row>
    <row r="10204" spans="5:9">
      <c r="E10204" s="35">
        <v>53839</v>
      </c>
      <c r="F10204" s="35"/>
      <c r="G10204" s="36"/>
      <c r="H10204" s="36"/>
      <c r="I10204" s="36"/>
    </row>
    <row r="10205" spans="5:9">
      <c r="E10205" s="35">
        <v>53840</v>
      </c>
      <c r="F10205" s="35"/>
      <c r="G10205" s="36"/>
      <c r="H10205" s="36"/>
      <c r="I10205" s="36"/>
    </row>
    <row r="10206" spans="5:9">
      <c r="E10206" s="35">
        <v>53841</v>
      </c>
      <c r="F10206" s="35"/>
      <c r="G10206" s="36"/>
      <c r="H10206" s="36"/>
      <c r="I10206" s="36"/>
    </row>
    <row r="10207" spans="5:9">
      <c r="E10207" s="35">
        <v>53842</v>
      </c>
      <c r="F10207" s="35"/>
      <c r="G10207" s="36"/>
      <c r="H10207" s="36"/>
      <c r="I10207" s="36"/>
    </row>
    <row r="10208" spans="5:9">
      <c r="E10208" s="35">
        <v>53843</v>
      </c>
      <c r="F10208" s="35"/>
      <c r="G10208" s="36"/>
      <c r="H10208" s="36"/>
      <c r="I10208" s="36"/>
    </row>
    <row r="10209" spans="5:9">
      <c r="E10209" s="35">
        <v>53844</v>
      </c>
      <c r="F10209" s="35"/>
      <c r="G10209" s="36"/>
      <c r="H10209" s="36"/>
      <c r="I10209" s="36"/>
    </row>
    <row r="10210" spans="5:9">
      <c r="E10210" s="35">
        <v>53845</v>
      </c>
      <c r="F10210" s="35"/>
      <c r="G10210" s="36"/>
      <c r="H10210" s="36"/>
      <c r="I10210" s="36"/>
    </row>
    <row r="10211" spans="5:9">
      <c r="E10211" s="35">
        <v>53846</v>
      </c>
      <c r="F10211" s="35"/>
      <c r="G10211" s="36"/>
      <c r="H10211" s="36"/>
      <c r="I10211" s="36"/>
    </row>
    <row r="10212" spans="5:9">
      <c r="E10212" s="35">
        <v>53847</v>
      </c>
      <c r="F10212" s="35"/>
      <c r="G10212" s="36"/>
      <c r="H10212" s="36"/>
      <c r="I10212" s="36"/>
    </row>
    <row r="10213" spans="5:9">
      <c r="E10213" s="35">
        <v>53848</v>
      </c>
      <c r="F10213" s="35"/>
      <c r="G10213" s="36"/>
      <c r="H10213" s="36"/>
      <c r="I10213" s="36"/>
    </row>
    <row r="10214" spans="5:9">
      <c r="E10214" s="35">
        <v>53849</v>
      </c>
      <c r="F10214" s="35"/>
      <c r="G10214" s="36"/>
      <c r="H10214" s="36"/>
      <c r="I10214" s="36"/>
    </row>
    <row r="10215" spans="5:9">
      <c r="E10215" s="35">
        <v>53850</v>
      </c>
      <c r="F10215" s="35"/>
      <c r="G10215" s="36"/>
      <c r="H10215" s="36"/>
      <c r="I10215" s="36"/>
    </row>
    <row r="10216" spans="5:9">
      <c r="E10216" s="35">
        <v>53851</v>
      </c>
      <c r="F10216" s="35"/>
      <c r="G10216" s="36"/>
      <c r="H10216" s="36"/>
      <c r="I10216" s="36"/>
    </row>
    <row r="10217" spans="5:9">
      <c r="E10217" s="35">
        <v>53852</v>
      </c>
      <c r="F10217" s="35"/>
      <c r="G10217" s="36"/>
      <c r="H10217" s="36"/>
      <c r="I10217" s="36"/>
    </row>
    <row r="10218" spans="5:9">
      <c r="E10218" s="35">
        <v>53853</v>
      </c>
      <c r="F10218" s="35"/>
      <c r="G10218" s="36"/>
      <c r="H10218" s="36"/>
      <c r="I10218" s="36"/>
    </row>
    <row r="10219" spans="5:9">
      <c r="E10219" s="35">
        <v>53854</v>
      </c>
      <c r="F10219" s="35"/>
      <c r="G10219" s="36"/>
      <c r="H10219" s="36"/>
      <c r="I10219" s="36"/>
    </row>
    <row r="10220" spans="5:9">
      <c r="E10220" s="35">
        <v>53855</v>
      </c>
      <c r="F10220" s="35"/>
      <c r="G10220" s="36"/>
      <c r="H10220" s="36"/>
      <c r="I10220" s="36"/>
    </row>
    <row r="10221" spans="5:9">
      <c r="E10221" s="35">
        <v>53856</v>
      </c>
      <c r="F10221" s="35"/>
      <c r="G10221" s="36"/>
      <c r="H10221" s="36"/>
      <c r="I10221" s="36"/>
    </row>
    <row r="10222" spans="5:9">
      <c r="E10222" s="35">
        <v>53857</v>
      </c>
      <c r="F10222" s="35"/>
      <c r="G10222" s="36"/>
      <c r="H10222" s="36"/>
      <c r="I10222" s="36"/>
    </row>
    <row r="10223" spans="5:9">
      <c r="E10223" s="35">
        <v>53858</v>
      </c>
      <c r="F10223" s="35"/>
      <c r="G10223" s="36"/>
      <c r="H10223" s="36"/>
      <c r="I10223" s="36"/>
    </row>
    <row r="10224" spans="5:9">
      <c r="E10224" s="35">
        <v>53859</v>
      </c>
      <c r="F10224" s="35"/>
      <c r="G10224" s="36"/>
      <c r="H10224" s="36"/>
      <c r="I10224" s="36"/>
    </row>
    <row r="10225" spans="5:9">
      <c r="E10225" s="35">
        <v>53860</v>
      </c>
      <c r="F10225" s="35"/>
      <c r="G10225" s="36"/>
      <c r="H10225" s="36"/>
      <c r="I10225" s="36"/>
    </row>
    <row r="10226" spans="5:9">
      <c r="E10226" s="35">
        <v>53861</v>
      </c>
      <c r="F10226" s="35"/>
      <c r="G10226" s="36"/>
      <c r="H10226" s="36"/>
      <c r="I10226" s="36"/>
    </row>
    <row r="10227" spans="5:9">
      <c r="E10227" s="35">
        <v>53862</v>
      </c>
      <c r="F10227" s="35"/>
      <c r="G10227" s="36"/>
      <c r="H10227" s="36"/>
      <c r="I10227" s="36"/>
    </row>
    <row r="10228" spans="5:9">
      <c r="E10228" s="35">
        <v>53863</v>
      </c>
      <c r="F10228" s="35"/>
      <c r="G10228" s="36"/>
      <c r="H10228" s="36"/>
      <c r="I10228" s="36"/>
    </row>
    <row r="10229" spans="5:9">
      <c r="E10229" s="35">
        <v>53864</v>
      </c>
      <c r="F10229" s="35"/>
      <c r="G10229" s="36"/>
      <c r="H10229" s="36"/>
      <c r="I10229" s="36"/>
    </row>
    <row r="10230" spans="5:9">
      <c r="E10230" s="35">
        <v>53865</v>
      </c>
      <c r="F10230" s="35"/>
      <c r="G10230" s="36"/>
      <c r="H10230" s="36"/>
      <c r="I10230" s="36"/>
    </row>
    <row r="10231" spans="5:9">
      <c r="E10231" s="35">
        <v>53866</v>
      </c>
      <c r="F10231" s="35"/>
      <c r="G10231" s="36"/>
      <c r="H10231" s="36"/>
      <c r="I10231" s="36"/>
    </row>
    <row r="10232" spans="5:9">
      <c r="E10232" s="35">
        <v>53867</v>
      </c>
      <c r="F10232" s="35"/>
      <c r="G10232" s="36"/>
      <c r="H10232" s="36"/>
      <c r="I10232" s="36"/>
    </row>
    <row r="10233" spans="5:9">
      <c r="E10233" s="35">
        <v>53868</v>
      </c>
      <c r="F10233" s="35"/>
      <c r="G10233" s="36"/>
      <c r="H10233" s="36"/>
      <c r="I10233" s="36"/>
    </row>
    <row r="10234" spans="5:9">
      <c r="E10234" s="35">
        <v>53869</v>
      </c>
      <c r="F10234" s="35"/>
      <c r="G10234" s="36"/>
      <c r="H10234" s="36"/>
      <c r="I10234" s="36"/>
    </row>
    <row r="10235" spans="5:9">
      <c r="E10235" s="35">
        <v>53870</v>
      </c>
      <c r="F10235" s="35"/>
      <c r="G10235" s="36"/>
      <c r="H10235" s="36"/>
      <c r="I10235" s="36"/>
    </row>
    <row r="10236" spans="5:9">
      <c r="E10236" s="35">
        <v>53871</v>
      </c>
      <c r="F10236" s="35"/>
      <c r="G10236" s="36"/>
      <c r="H10236" s="36"/>
      <c r="I10236" s="36"/>
    </row>
    <row r="10237" spans="5:9">
      <c r="E10237" s="35">
        <v>53872</v>
      </c>
      <c r="F10237" s="35"/>
      <c r="G10237" s="36"/>
      <c r="H10237" s="36"/>
      <c r="I10237" s="36"/>
    </row>
    <row r="10238" spans="5:9">
      <c r="E10238" s="35">
        <v>53873</v>
      </c>
      <c r="F10238" s="35"/>
      <c r="G10238" s="36"/>
      <c r="H10238" s="36"/>
      <c r="I10238" s="36"/>
    </row>
    <row r="10239" spans="5:9">
      <c r="E10239" s="35">
        <v>53874</v>
      </c>
      <c r="F10239" s="35"/>
      <c r="G10239" s="36"/>
      <c r="H10239" s="36"/>
      <c r="I10239" s="36"/>
    </row>
    <row r="10240" spans="5:9">
      <c r="E10240" s="35">
        <v>53875</v>
      </c>
      <c r="F10240" s="35"/>
      <c r="G10240" s="36"/>
      <c r="H10240" s="36"/>
      <c r="I10240" s="36"/>
    </row>
    <row r="10241" spans="5:9">
      <c r="E10241" s="35">
        <v>53876</v>
      </c>
      <c r="F10241" s="35"/>
      <c r="G10241" s="36"/>
      <c r="H10241" s="36"/>
      <c r="I10241" s="36"/>
    </row>
    <row r="10242" spans="5:9">
      <c r="E10242" s="35">
        <v>53877</v>
      </c>
      <c r="F10242" s="35"/>
      <c r="G10242" s="36"/>
      <c r="H10242" s="36"/>
      <c r="I10242" s="36"/>
    </row>
    <row r="10243" spans="5:9">
      <c r="E10243" s="35">
        <v>53878</v>
      </c>
      <c r="F10243" s="35"/>
      <c r="G10243" s="36"/>
      <c r="H10243" s="36"/>
      <c r="I10243" s="36"/>
    </row>
    <row r="10244" spans="5:9">
      <c r="E10244" s="35">
        <v>53879</v>
      </c>
      <c r="F10244" s="35"/>
      <c r="G10244" s="36"/>
      <c r="H10244" s="36"/>
      <c r="I10244" s="36"/>
    </row>
    <row r="10245" spans="5:9">
      <c r="E10245" s="35">
        <v>53880</v>
      </c>
      <c r="F10245" s="35"/>
      <c r="G10245" s="36"/>
      <c r="H10245" s="36"/>
      <c r="I10245" s="36"/>
    </row>
    <row r="10246" spans="5:9">
      <c r="E10246" s="35">
        <v>53881</v>
      </c>
      <c r="F10246" s="35"/>
      <c r="G10246" s="36"/>
      <c r="H10246" s="36"/>
      <c r="I10246" s="36"/>
    </row>
    <row r="10247" spans="5:9">
      <c r="E10247" s="35">
        <v>53882</v>
      </c>
      <c r="F10247" s="35"/>
      <c r="G10247" s="36"/>
      <c r="H10247" s="36"/>
      <c r="I10247" s="36"/>
    </row>
    <row r="10248" spans="5:9">
      <c r="E10248" s="35">
        <v>53883</v>
      </c>
      <c r="F10248" s="35"/>
      <c r="G10248" s="36"/>
      <c r="H10248" s="36"/>
      <c r="I10248" s="36"/>
    </row>
    <row r="10249" spans="5:9">
      <c r="E10249" s="35">
        <v>53884</v>
      </c>
      <c r="F10249" s="35"/>
      <c r="G10249" s="36"/>
      <c r="H10249" s="36"/>
      <c r="I10249" s="36"/>
    </row>
    <row r="10250" spans="5:9">
      <c r="E10250" s="35">
        <v>53885</v>
      </c>
      <c r="F10250" s="35"/>
      <c r="G10250" s="36"/>
      <c r="H10250" s="36"/>
      <c r="I10250" s="36"/>
    </row>
    <row r="10251" spans="5:9">
      <c r="E10251" s="35">
        <v>53886</v>
      </c>
      <c r="F10251" s="35"/>
      <c r="G10251" s="36"/>
      <c r="H10251" s="36"/>
      <c r="I10251" s="36"/>
    </row>
    <row r="10252" spans="5:9">
      <c r="E10252" s="35">
        <v>53887</v>
      </c>
      <c r="F10252" s="35"/>
      <c r="G10252" s="36"/>
      <c r="H10252" s="36"/>
      <c r="I10252" s="36"/>
    </row>
    <row r="10253" spans="5:9">
      <c r="E10253" s="35">
        <v>53888</v>
      </c>
      <c r="F10253" s="35"/>
      <c r="G10253" s="36"/>
      <c r="H10253" s="36"/>
      <c r="I10253" s="36"/>
    </row>
    <row r="10254" spans="5:9">
      <c r="E10254" s="35">
        <v>53889</v>
      </c>
      <c r="F10254" s="35"/>
      <c r="G10254" s="36"/>
      <c r="H10254" s="36"/>
      <c r="I10254" s="36"/>
    </row>
    <row r="10255" spans="5:9">
      <c r="E10255" s="35">
        <v>53890</v>
      </c>
      <c r="F10255" s="35"/>
      <c r="G10255" s="36"/>
      <c r="H10255" s="36"/>
      <c r="I10255" s="36"/>
    </row>
    <row r="10256" spans="5:9">
      <c r="E10256" s="35">
        <v>53891</v>
      </c>
      <c r="F10256" s="35"/>
      <c r="G10256" s="36"/>
      <c r="H10256" s="36"/>
      <c r="I10256" s="36"/>
    </row>
    <row r="10257" spans="5:9">
      <c r="E10257" s="35">
        <v>53892</v>
      </c>
      <c r="F10257" s="35"/>
      <c r="G10257" s="36"/>
      <c r="H10257" s="36"/>
      <c r="I10257" s="36"/>
    </row>
    <row r="10258" spans="5:9">
      <c r="E10258" s="35">
        <v>53893</v>
      </c>
      <c r="F10258" s="35"/>
      <c r="G10258" s="36"/>
      <c r="H10258" s="36"/>
      <c r="I10258" s="36"/>
    </row>
    <row r="10259" spans="5:9">
      <c r="E10259" s="35">
        <v>53894</v>
      </c>
      <c r="F10259" s="35"/>
      <c r="G10259" s="36"/>
      <c r="H10259" s="36"/>
      <c r="I10259" s="36"/>
    </row>
    <row r="10260" spans="5:9">
      <c r="E10260" s="35">
        <v>53895</v>
      </c>
      <c r="F10260" s="35"/>
      <c r="G10260" s="36"/>
      <c r="H10260" s="36"/>
      <c r="I10260" s="36"/>
    </row>
    <row r="10261" spans="5:9">
      <c r="E10261" s="35">
        <v>53896</v>
      </c>
      <c r="F10261" s="35"/>
      <c r="G10261" s="36"/>
      <c r="H10261" s="36"/>
      <c r="I10261" s="36"/>
    </row>
    <row r="10262" spans="5:9">
      <c r="E10262" s="35">
        <v>53897</v>
      </c>
      <c r="F10262" s="35"/>
      <c r="G10262" s="36"/>
      <c r="H10262" s="36"/>
      <c r="I10262" s="36"/>
    </row>
    <row r="10263" spans="5:9">
      <c r="E10263" s="35">
        <v>53898</v>
      </c>
      <c r="F10263" s="35"/>
      <c r="G10263" s="36"/>
      <c r="H10263" s="36"/>
      <c r="I10263" s="36"/>
    </row>
    <row r="10264" spans="5:9">
      <c r="E10264" s="35">
        <v>53899</v>
      </c>
      <c r="F10264" s="35"/>
      <c r="G10264" s="36"/>
      <c r="H10264" s="36"/>
      <c r="I10264" s="36"/>
    </row>
    <row r="10265" spans="5:9">
      <c r="E10265" s="35">
        <v>53900</v>
      </c>
      <c r="F10265" s="35"/>
      <c r="G10265" s="36"/>
      <c r="H10265" s="36"/>
      <c r="I10265" s="36"/>
    </row>
    <row r="10266" spans="5:9">
      <c r="E10266" s="35">
        <v>53901</v>
      </c>
      <c r="F10266" s="35"/>
      <c r="G10266" s="36"/>
      <c r="H10266" s="36"/>
      <c r="I10266" s="36"/>
    </row>
    <row r="10267" spans="5:9">
      <c r="E10267" s="35">
        <v>53902</v>
      </c>
      <c r="F10267" s="35"/>
      <c r="G10267" s="36"/>
      <c r="H10267" s="36"/>
      <c r="I10267" s="36"/>
    </row>
    <row r="10268" spans="5:9">
      <c r="E10268" s="35">
        <v>53903</v>
      </c>
      <c r="F10268" s="35"/>
      <c r="G10268" s="36"/>
      <c r="H10268" s="36"/>
      <c r="I10268" s="36"/>
    </row>
    <row r="10269" spans="5:9">
      <c r="E10269" s="35">
        <v>53904</v>
      </c>
      <c r="F10269" s="35"/>
      <c r="G10269" s="36"/>
      <c r="H10269" s="36"/>
      <c r="I10269" s="36"/>
    </row>
    <row r="10270" spans="5:9">
      <c r="E10270" s="35">
        <v>53905</v>
      </c>
      <c r="F10270" s="35"/>
      <c r="G10270" s="36"/>
      <c r="H10270" s="36"/>
      <c r="I10270" s="36"/>
    </row>
    <row r="10271" spans="5:9">
      <c r="E10271" s="35">
        <v>53906</v>
      </c>
      <c r="F10271" s="35"/>
      <c r="G10271" s="36"/>
      <c r="H10271" s="36"/>
      <c r="I10271" s="36"/>
    </row>
    <row r="10272" spans="5:9">
      <c r="E10272" s="35">
        <v>53907</v>
      </c>
      <c r="F10272" s="35"/>
      <c r="G10272" s="36"/>
      <c r="H10272" s="36"/>
      <c r="I10272" s="36"/>
    </row>
    <row r="10273" spans="5:9">
      <c r="E10273" s="35">
        <v>53908</v>
      </c>
      <c r="F10273" s="35"/>
      <c r="G10273" s="36"/>
      <c r="H10273" s="36"/>
      <c r="I10273" s="36"/>
    </row>
    <row r="10274" spans="5:9">
      <c r="E10274" s="35">
        <v>53909</v>
      </c>
      <c r="F10274" s="35"/>
      <c r="G10274" s="36"/>
      <c r="H10274" s="36"/>
      <c r="I10274" s="36"/>
    </row>
    <row r="10275" spans="5:9">
      <c r="E10275" s="35">
        <v>53910</v>
      </c>
      <c r="F10275" s="35"/>
      <c r="G10275" s="36"/>
      <c r="H10275" s="36"/>
      <c r="I10275" s="36"/>
    </row>
    <row r="10276" spans="5:9">
      <c r="E10276" s="35">
        <v>53911</v>
      </c>
      <c r="F10276" s="35"/>
      <c r="G10276" s="36"/>
      <c r="H10276" s="36"/>
      <c r="I10276" s="36"/>
    </row>
    <row r="10277" spans="5:9">
      <c r="E10277" s="35">
        <v>53912</v>
      </c>
      <c r="F10277" s="35"/>
      <c r="G10277" s="36"/>
      <c r="H10277" s="36"/>
      <c r="I10277" s="36"/>
    </row>
    <row r="10278" spans="5:9">
      <c r="E10278" s="35">
        <v>53913</v>
      </c>
      <c r="F10278" s="35"/>
      <c r="G10278" s="36"/>
      <c r="H10278" s="36"/>
      <c r="I10278" s="36"/>
    </row>
    <row r="10279" spans="5:9">
      <c r="E10279" s="35">
        <v>53914</v>
      </c>
      <c r="F10279" s="35"/>
      <c r="G10279" s="36"/>
      <c r="H10279" s="36"/>
      <c r="I10279" s="36"/>
    </row>
    <row r="10280" spans="5:9">
      <c r="E10280" s="35">
        <v>53915</v>
      </c>
      <c r="F10280" s="35"/>
      <c r="G10280" s="36"/>
      <c r="H10280" s="36"/>
      <c r="I10280" s="36"/>
    </row>
    <row r="10281" spans="5:9">
      <c r="E10281" s="35">
        <v>53916</v>
      </c>
      <c r="F10281" s="35"/>
      <c r="G10281" s="36"/>
      <c r="H10281" s="36"/>
      <c r="I10281" s="36"/>
    </row>
    <row r="10282" spans="5:9">
      <c r="E10282" s="35">
        <v>53917</v>
      </c>
      <c r="F10282" s="35"/>
      <c r="G10282" s="36"/>
      <c r="H10282" s="36"/>
      <c r="I10282" s="36"/>
    </row>
    <row r="10283" spans="5:9">
      <c r="E10283" s="35">
        <v>53918</v>
      </c>
      <c r="F10283" s="35"/>
      <c r="G10283" s="36"/>
      <c r="H10283" s="36"/>
      <c r="I10283" s="36"/>
    </row>
    <row r="10284" spans="5:9">
      <c r="E10284" s="35">
        <v>53919</v>
      </c>
      <c r="F10284" s="35"/>
      <c r="G10284" s="36"/>
      <c r="H10284" s="36"/>
      <c r="I10284" s="36"/>
    </row>
    <row r="10285" spans="5:9">
      <c r="E10285" s="35">
        <v>53920</v>
      </c>
      <c r="F10285" s="35"/>
      <c r="G10285" s="36"/>
      <c r="H10285" s="36"/>
      <c r="I10285" s="36"/>
    </row>
    <row r="10286" spans="5:9">
      <c r="E10286" s="35">
        <v>53921</v>
      </c>
      <c r="F10286" s="35"/>
      <c r="G10286" s="36"/>
      <c r="H10286" s="36"/>
      <c r="I10286" s="36"/>
    </row>
    <row r="10287" spans="5:9">
      <c r="E10287" s="35">
        <v>53922</v>
      </c>
      <c r="F10287" s="35"/>
      <c r="G10287" s="36"/>
      <c r="H10287" s="36"/>
      <c r="I10287" s="36"/>
    </row>
    <row r="10288" spans="5:9">
      <c r="E10288" s="35">
        <v>53923</v>
      </c>
      <c r="F10288" s="35"/>
      <c r="G10288" s="36"/>
      <c r="H10288" s="36"/>
      <c r="I10288" s="36"/>
    </row>
    <row r="10289" spans="5:9">
      <c r="E10289" s="35">
        <v>53924</v>
      </c>
      <c r="F10289" s="35"/>
      <c r="G10289" s="36"/>
      <c r="H10289" s="36"/>
      <c r="I10289" s="36"/>
    </row>
    <row r="10290" spans="5:9">
      <c r="E10290" s="35">
        <v>53925</v>
      </c>
      <c r="F10290" s="35"/>
      <c r="G10290" s="36"/>
      <c r="H10290" s="36"/>
      <c r="I10290" s="36"/>
    </row>
    <row r="10291" spans="5:9">
      <c r="E10291" s="35">
        <v>53926</v>
      </c>
      <c r="F10291" s="35"/>
      <c r="G10291" s="36"/>
      <c r="H10291" s="36"/>
      <c r="I10291" s="36"/>
    </row>
    <row r="10292" spans="5:9">
      <c r="E10292" s="35">
        <v>53927</v>
      </c>
      <c r="F10292" s="35"/>
      <c r="G10292" s="36"/>
      <c r="H10292" s="36"/>
      <c r="I10292" s="36"/>
    </row>
    <row r="10293" spans="5:9">
      <c r="E10293" s="35">
        <v>53928</v>
      </c>
      <c r="F10293" s="35"/>
      <c r="G10293" s="36"/>
      <c r="H10293" s="36"/>
      <c r="I10293" s="36"/>
    </row>
    <row r="10294" spans="5:9">
      <c r="E10294" s="35">
        <v>53929</v>
      </c>
      <c r="F10294" s="35"/>
      <c r="G10294" s="36"/>
      <c r="H10294" s="36"/>
      <c r="I10294" s="36"/>
    </row>
    <row r="10295" spans="5:9">
      <c r="E10295" s="35">
        <v>53930</v>
      </c>
      <c r="F10295" s="35"/>
      <c r="G10295" s="36"/>
      <c r="H10295" s="36"/>
      <c r="I10295" s="36"/>
    </row>
    <row r="10296" spans="5:9">
      <c r="E10296" s="35">
        <v>53931</v>
      </c>
      <c r="F10296" s="35"/>
      <c r="G10296" s="36"/>
      <c r="H10296" s="36"/>
      <c r="I10296" s="36"/>
    </row>
    <row r="10297" spans="5:9">
      <c r="E10297" s="35">
        <v>53932</v>
      </c>
      <c r="F10297" s="35"/>
      <c r="G10297" s="36"/>
      <c r="H10297" s="36"/>
      <c r="I10297" s="36"/>
    </row>
    <row r="10298" spans="5:9">
      <c r="E10298" s="35">
        <v>53933</v>
      </c>
      <c r="F10298" s="35"/>
      <c r="G10298" s="36"/>
      <c r="H10298" s="36"/>
      <c r="I10298" s="36"/>
    </row>
    <row r="10299" spans="5:9">
      <c r="E10299" s="35">
        <v>53934</v>
      </c>
      <c r="F10299" s="35"/>
      <c r="G10299" s="36"/>
      <c r="H10299" s="36"/>
      <c r="I10299" s="36"/>
    </row>
    <row r="10300" spans="5:9">
      <c r="E10300" s="35">
        <v>53935</v>
      </c>
      <c r="F10300" s="35"/>
      <c r="G10300" s="36"/>
      <c r="H10300" s="36"/>
      <c r="I10300" s="36"/>
    </row>
    <row r="10301" spans="5:9">
      <c r="E10301" s="35">
        <v>53936</v>
      </c>
      <c r="F10301" s="35"/>
      <c r="G10301" s="36"/>
      <c r="H10301" s="36"/>
      <c r="I10301" s="36"/>
    </row>
    <row r="10302" spans="5:9">
      <c r="E10302" s="35">
        <v>53937</v>
      </c>
      <c r="F10302" s="35"/>
      <c r="G10302" s="36"/>
      <c r="H10302" s="36"/>
      <c r="I10302" s="36"/>
    </row>
    <row r="10303" spans="5:9">
      <c r="E10303" s="35">
        <v>53938</v>
      </c>
      <c r="F10303" s="35"/>
      <c r="G10303" s="36"/>
      <c r="H10303" s="36"/>
      <c r="I10303" s="36"/>
    </row>
    <row r="10304" spans="5:9">
      <c r="E10304" s="35">
        <v>53939</v>
      </c>
      <c r="F10304" s="35"/>
      <c r="G10304" s="36"/>
      <c r="H10304" s="36"/>
      <c r="I10304" s="36"/>
    </row>
    <row r="10305" spans="5:9">
      <c r="E10305" s="35">
        <v>53940</v>
      </c>
      <c r="F10305" s="35"/>
      <c r="G10305" s="36"/>
      <c r="H10305" s="36"/>
      <c r="I10305" s="36"/>
    </row>
    <row r="10306" spans="5:9">
      <c r="E10306" s="35">
        <v>53941</v>
      </c>
      <c r="F10306" s="35"/>
      <c r="G10306" s="36"/>
      <c r="H10306" s="36"/>
      <c r="I10306" s="36"/>
    </row>
    <row r="10307" spans="5:9">
      <c r="E10307" s="35">
        <v>53942</v>
      </c>
      <c r="F10307" s="35"/>
      <c r="G10307" s="36"/>
      <c r="H10307" s="36"/>
      <c r="I10307" s="36"/>
    </row>
    <row r="10308" spans="5:9">
      <c r="E10308" s="35">
        <v>53943</v>
      </c>
      <c r="F10308" s="35"/>
      <c r="G10308" s="36"/>
      <c r="H10308" s="36"/>
      <c r="I10308" s="36"/>
    </row>
    <row r="10309" spans="5:9">
      <c r="E10309" s="35">
        <v>53944</v>
      </c>
      <c r="F10309" s="35"/>
      <c r="G10309" s="36"/>
      <c r="H10309" s="36"/>
      <c r="I10309" s="36"/>
    </row>
    <row r="10310" spans="5:9">
      <c r="E10310" s="35">
        <v>53945</v>
      </c>
      <c r="F10310" s="35"/>
      <c r="G10310" s="36"/>
      <c r="H10310" s="36"/>
      <c r="I10310" s="36"/>
    </row>
    <row r="10311" spans="5:9">
      <c r="E10311" s="35">
        <v>53946</v>
      </c>
      <c r="F10311" s="35"/>
      <c r="G10311" s="36"/>
      <c r="H10311" s="36"/>
      <c r="I10311" s="36"/>
    </row>
    <row r="10312" spans="5:9">
      <c r="E10312" s="35">
        <v>53947</v>
      </c>
      <c r="F10312" s="35"/>
      <c r="G10312" s="36"/>
      <c r="H10312" s="36"/>
      <c r="I10312" s="36"/>
    </row>
    <row r="10313" spans="5:9">
      <c r="E10313" s="35">
        <v>53948</v>
      </c>
      <c r="F10313" s="35"/>
      <c r="G10313" s="36"/>
      <c r="H10313" s="36"/>
      <c r="I10313" s="36"/>
    </row>
    <row r="10314" spans="5:9">
      <c r="E10314" s="35">
        <v>53949</v>
      </c>
      <c r="F10314" s="35"/>
      <c r="G10314" s="36"/>
      <c r="H10314" s="36"/>
      <c r="I10314" s="36"/>
    </row>
    <row r="10315" spans="5:9">
      <c r="E10315" s="35">
        <v>53950</v>
      </c>
      <c r="F10315" s="35"/>
      <c r="G10315" s="36"/>
      <c r="H10315" s="36"/>
      <c r="I10315" s="36"/>
    </row>
    <row r="10316" spans="5:9">
      <c r="E10316" s="35">
        <v>53951</v>
      </c>
      <c r="F10316" s="35"/>
      <c r="G10316" s="36"/>
      <c r="H10316" s="36"/>
      <c r="I10316" s="36"/>
    </row>
    <row r="10317" spans="5:9">
      <c r="E10317" s="35">
        <v>53952</v>
      </c>
      <c r="F10317" s="35"/>
      <c r="G10317" s="36"/>
      <c r="H10317" s="36"/>
      <c r="I10317" s="36"/>
    </row>
    <row r="10318" spans="5:9">
      <c r="E10318" s="35">
        <v>53953</v>
      </c>
      <c r="F10318" s="35"/>
      <c r="G10318" s="36"/>
      <c r="H10318" s="36"/>
      <c r="I10318" s="36"/>
    </row>
    <row r="10319" spans="5:9">
      <c r="E10319" s="35">
        <v>53954</v>
      </c>
      <c r="F10319" s="35"/>
      <c r="G10319" s="36"/>
      <c r="H10319" s="36"/>
      <c r="I10319" s="36"/>
    </row>
    <row r="10320" spans="5:9">
      <c r="E10320" s="35">
        <v>53955</v>
      </c>
      <c r="F10320" s="35"/>
      <c r="G10320" s="36"/>
      <c r="H10320" s="36"/>
      <c r="I10320" s="36"/>
    </row>
    <row r="10321" spans="5:9">
      <c r="E10321" s="35">
        <v>53956</v>
      </c>
      <c r="F10321" s="35"/>
      <c r="G10321" s="36"/>
      <c r="H10321" s="36"/>
      <c r="I10321" s="36"/>
    </row>
    <row r="10322" spans="5:9">
      <c r="E10322" s="35">
        <v>53957</v>
      </c>
      <c r="F10322" s="35"/>
      <c r="G10322" s="36"/>
      <c r="H10322" s="36"/>
      <c r="I10322" s="36"/>
    </row>
    <row r="10323" spans="5:9">
      <c r="E10323" s="35">
        <v>53958</v>
      </c>
      <c r="F10323" s="35"/>
      <c r="G10323" s="36"/>
      <c r="H10323" s="36"/>
      <c r="I10323" s="36"/>
    </row>
    <row r="10324" spans="5:9">
      <c r="E10324" s="35">
        <v>53959</v>
      </c>
      <c r="F10324" s="35"/>
      <c r="G10324" s="36"/>
      <c r="H10324" s="36"/>
      <c r="I10324" s="36"/>
    </row>
    <row r="10325" spans="5:9">
      <c r="E10325" s="35">
        <v>53960</v>
      </c>
      <c r="F10325" s="35"/>
      <c r="G10325" s="36"/>
      <c r="H10325" s="36"/>
      <c r="I10325" s="36"/>
    </row>
    <row r="10326" spans="5:9">
      <c r="E10326" s="35">
        <v>53961</v>
      </c>
      <c r="F10326" s="35"/>
      <c r="G10326" s="36"/>
      <c r="H10326" s="36"/>
      <c r="I10326" s="36"/>
    </row>
    <row r="10327" spans="5:9">
      <c r="E10327" s="35">
        <v>53962</v>
      </c>
      <c r="F10327" s="35"/>
      <c r="G10327" s="36"/>
      <c r="H10327" s="36"/>
      <c r="I10327" s="36"/>
    </row>
    <row r="10328" spans="5:9">
      <c r="E10328" s="35">
        <v>53963</v>
      </c>
      <c r="F10328" s="35"/>
      <c r="G10328" s="36"/>
      <c r="H10328" s="36"/>
      <c r="I10328" s="36"/>
    </row>
    <row r="10329" spans="5:9">
      <c r="E10329" s="35">
        <v>53964</v>
      </c>
      <c r="F10329" s="35"/>
      <c r="G10329" s="36"/>
      <c r="H10329" s="36"/>
      <c r="I10329" s="36"/>
    </row>
    <row r="10330" spans="5:9">
      <c r="E10330" s="35">
        <v>53965</v>
      </c>
      <c r="F10330" s="35"/>
      <c r="G10330" s="36"/>
      <c r="H10330" s="36"/>
      <c r="I10330" s="36"/>
    </row>
    <row r="10331" spans="5:9">
      <c r="E10331" s="35">
        <v>53966</v>
      </c>
      <c r="F10331" s="35"/>
      <c r="G10331" s="36"/>
      <c r="H10331" s="36"/>
      <c r="I10331" s="36"/>
    </row>
    <row r="10332" spans="5:9">
      <c r="E10332" s="35">
        <v>53967</v>
      </c>
      <c r="F10332" s="35"/>
      <c r="G10332" s="36"/>
      <c r="H10332" s="36"/>
      <c r="I10332" s="36"/>
    </row>
    <row r="10333" spans="5:9">
      <c r="E10333" s="35">
        <v>53968</v>
      </c>
      <c r="F10333" s="35"/>
      <c r="G10333" s="36"/>
      <c r="H10333" s="36"/>
      <c r="I10333" s="36"/>
    </row>
    <row r="10334" spans="5:9">
      <c r="E10334" s="35">
        <v>53969</v>
      </c>
      <c r="F10334" s="35"/>
      <c r="G10334" s="36"/>
      <c r="H10334" s="36"/>
      <c r="I10334" s="36"/>
    </row>
    <row r="10335" spans="5:9">
      <c r="E10335" s="35">
        <v>53970</v>
      </c>
      <c r="F10335" s="35"/>
      <c r="G10335" s="36"/>
      <c r="H10335" s="36"/>
      <c r="I10335" s="36"/>
    </row>
    <row r="10336" spans="5:9">
      <c r="E10336" s="35">
        <v>53971</v>
      </c>
      <c r="F10336" s="35"/>
      <c r="G10336" s="36"/>
      <c r="H10336" s="36"/>
      <c r="I10336" s="36"/>
    </row>
    <row r="10337" spans="5:9">
      <c r="E10337" s="35">
        <v>53972</v>
      </c>
      <c r="F10337" s="35"/>
      <c r="G10337" s="36"/>
      <c r="H10337" s="36"/>
      <c r="I10337" s="36"/>
    </row>
    <row r="10338" spans="5:9">
      <c r="E10338" s="35">
        <v>53973</v>
      </c>
      <c r="F10338" s="35"/>
      <c r="G10338" s="36"/>
      <c r="H10338" s="36"/>
      <c r="I10338" s="36"/>
    </row>
    <row r="10339" spans="5:9">
      <c r="E10339" s="35">
        <v>53974</v>
      </c>
      <c r="F10339" s="35"/>
      <c r="G10339" s="36"/>
      <c r="H10339" s="36"/>
      <c r="I10339" s="36"/>
    </row>
    <row r="10340" spans="5:9">
      <c r="E10340" s="35">
        <v>53975</v>
      </c>
      <c r="F10340" s="35"/>
      <c r="G10340" s="36"/>
      <c r="H10340" s="36"/>
      <c r="I10340" s="36"/>
    </row>
    <row r="10341" spans="5:9">
      <c r="E10341" s="35">
        <v>53976</v>
      </c>
      <c r="F10341" s="35"/>
      <c r="G10341" s="36"/>
      <c r="H10341" s="36"/>
      <c r="I10341" s="36"/>
    </row>
    <row r="10342" spans="5:9">
      <c r="E10342" s="35">
        <v>53977</v>
      </c>
      <c r="F10342" s="35"/>
      <c r="G10342" s="36"/>
      <c r="H10342" s="36"/>
      <c r="I10342" s="36"/>
    </row>
    <row r="10343" spans="5:9">
      <c r="E10343" s="35">
        <v>53978</v>
      </c>
      <c r="F10343" s="35"/>
      <c r="G10343" s="36"/>
      <c r="H10343" s="36"/>
      <c r="I10343" s="36"/>
    </row>
    <row r="10344" spans="5:9">
      <c r="E10344" s="35">
        <v>53979</v>
      </c>
      <c r="F10344" s="35"/>
      <c r="G10344" s="36"/>
      <c r="H10344" s="36"/>
      <c r="I10344" s="36"/>
    </row>
    <row r="10345" spans="5:9">
      <c r="E10345" s="35">
        <v>53980</v>
      </c>
      <c r="F10345" s="35"/>
      <c r="G10345" s="36"/>
      <c r="H10345" s="36"/>
      <c r="I10345" s="36"/>
    </row>
    <row r="10346" spans="5:9">
      <c r="E10346" s="35">
        <v>53981</v>
      </c>
      <c r="F10346" s="35"/>
      <c r="G10346" s="36"/>
      <c r="H10346" s="36"/>
      <c r="I10346" s="36"/>
    </row>
    <row r="10347" spans="5:9">
      <c r="E10347" s="35">
        <v>53982</v>
      </c>
      <c r="F10347" s="35"/>
      <c r="G10347" s="36"/>
      <c r="H10347" s="36"/>
      <c r="I10347" s="36"/>
    </row>
    <row r="10348" spans="5:9">
      <c r="E10348" s="35">
        <v>53983</v>
      </c>
      <c r="F10348" s="35"/>
      <c r="G10348" s="36"/>
      <c r="H10348" s="36"/>
      <c r="I10348" s="36"/>
    </row>
    <row r="10349" spans="5:9">
      <c r="E10349" s="35">
        <v>53984</v>
      </c>
      <c r="F10349" s="35"/>
      <c r="G10349" s="36"/>
      <c r="H10349" s="36"/>
      <c r="I10349" s="36"/>
    </row>
    <row r="10350" spans="5:9">
      <c r="E10350" s="35">
        <v>53985</v>
      </c>
      <c r="F10350" s="35"/>
      <c r="G10350" s="36"/>
      <c r="H10350" s="36"/>
      <c r="I10350" s="36"/>
    </row>
    <row r="10351" spans="5:9">
      <c r="E10351" s="35">
        <v>53986</v>
      </c>
      <c r="F10351" s="35"/>
      <c r="G10351" s="36"/>
      <c r="H10351" s="36"/>
      <c r="I10351" s="36"/>
    </row>
    <row r="10352" spans="5:9">
      <c r="E10352" s="35">
        <v>53987</v>
      </c>
      <c r="F10352" s="35"/>
      <c r="G10352" s="36"/>
      <c r="H10352" s="36"/>
      <c r="I10352" s="36"/>
    </row>
    <row r="10353" spans="5:9">
      <c r="E10353" s="35">
        <v>53988</v>
      </c>
      <c r="F10353" s="35"/>
      <c r="G10353" s="36"/>
      <c r="H10353" s="36"/>
      <c r="I10353" s="36"/>
    </row>
    <row r="10354" spans="5:9">
      <c r="E10354" s="35">
        <v>53989</v>
      </c>
      <c r="F10354" s="35"/>
      <c r="G10354" s="36"/>
      <c r="H10354" s="36"/>
      <c r="I10354" s="36"/>
    </row>
    <row r="10355" spans="5:9">
      <c r="E10355" s="35">
        <v>53990</v>
      </c>
      <c r="F10355" s="35"/>
      <c r="G10355" s="36"/>
      <c r="H10355" s="36"/>
      <c r="I10355" s="36"/>
    </row>
    <row r="10356" spans="5:9">
      <c r="E10356" s="35">
        <v>53991</v>
      </c>
      <c r="F10356" s="35"/>
      <c r="G10356" s="36"/>
      <c r="H10356" s="36"/>
      <c r="I10356" s="36"/>
    </row>
    <row r="10357" spans="5:9">
      <c r="E10357" s="35">
        <v>53992</v>
      </c>
      <c r="F10357" s="35"/>
      <c r="G10357" s="36"/>
      <c r="H10357" s="36"/>
      <c r="I10357" s="36"/>
    </row>
    <row r="10358" spans="5:9">
      <c r="E10358" s="35">
        <v>53993</v>
      </c>
      <c r="F10358" s="35"/>
      <c r="G10358" s="36"/>
      <c r="H10358" s="36"/>
      <c r="I10358" s="36"/>
    </row>
    <row r="10359" spans="5:9">
      <c r="E10359" s="35">
        <v>53994</v>
      </c>
      <c r="F10359" s="35"/>
      <c r="G10359" s="36"/>
      <c r="H10359" s="36"/>
      <c r="I10359" s="36"/>
    </row>
    <row r="10360" spans="5:9">
      <c r="E10360" s="35">
        <v>53995</v>
      </c>
      <c r="F10360" s="35"/>
      <c r="G10360" s="36"/>
      <c r="H10360" s="36"/>
      <c r="I10360" s="36"/>
    </row>
    <row r="10361" spans="5:9">
      <c r="E10361" s="35">
        <v>53996</v>
      </c>
      <c r="F10361" s="35"/>
      <c r="G10361" s="36"/>
      <c r="H10361" s="36"/>
      <c r="I10361" s="36"/>
    </row>
    <row r="10362" spans="5:9">
      <c r="E10362" s="35">
        <v>53997</v>
      </c>
      <c r="F10362" s="35"/>
      <c r="G10362" s="36"/>
      <c r="H10362" s="36"/>
      <c r="I10362" s="36"/>
    </row>
    <row r="10363" spans="5:9">
      <c r="E10363" s="35">
        <v>53998</v>
      </c>
      <c r="F10363" s="35"/>
      <c r="G10363" s="36"/>
      <c r="H10363" s="36"/>
      <c r="I10363" s="36"/>
    </row>
    <row r="10364" spans="5:9">
      <c r="E10364" s="35">
        <v>53999</v>
      </c>
      <c r="F10364" s="35"/>
      <c r="G10364" s="36"/>
      <c r="H10364" s="36"/>
      <c r="I10364" s="36"/>
    </row>
    <row r="10365" spans="5:9">
      <c r="E10365" s="35">
        <v>54000</v>
      </c>
      <c r="F10365" s="35"/>
      <c r="G10365" s="36"/>
      <c r="H10365" s="36"/>
      <c r="I10365" s="36"/>
    </row>
    <row r="10366" spans="5:9">
      <c r="E10366" s="35">
        <v>54001</v>
      </c>
      <c r="F10366" s="35"/>
      <c r="G10366" s="36"/>
      <c r="H10366" s="36"/>
      <c r="I10366" s="36"/>
    </row>
    <row r="10367" spans="5:9">
      <c r="E10367" s="35">
        <v>54002</v>
      </c>
      <c r="F10367" s="35"/>
      <c r="G10367" s="36"/>
      <c r="H10367" s="36"/>
      <c r="I10367" s="36"/>
    </row>
    <row r="10368" spans="5:9">
      <c r="E10368" s="35">
        <v>54003</v>
      </c>
      <c r="F10368" s="35"/>
      <c r="G10368" s="36"/>
      <c r="H10368" s="36"/>
      <c r="I10368" s="36"/>
    </row>
    <row r="10369" spans="5:9">
      <c r="E10369" s="35">
        <v>54004</v>
      </c>
      <c r="F10369" s="35"/>
      <c r="G10369" s="36"/>
      <c r="H10369" s="36"/>
      <c r="I10369" s="36"/>
    </row>
    <row r="10370" spans="5:9">
      <c r="E10370" s="35">
        <v>54005</v>
      </c>
      <c r="F10370" s="35"/>
      <c r="G10370" s="36"/>
      <c r="H10370" s="36"/>
      <c r="I10370" s="36"/>
    </row>
    <row r="10371" spans="5:9">
      <c r="E10371" s="35">
        <v>54006</v>
      </c>
      <c r="F10371" s="35"/>
      <c r="G10371" s="36"/>
      <c r="H10371" s="36"/>
      <c r="I10371" s="36"/>
    </row>
    <row r="10372" spans="5:9">
      <c r="E10372" s="35">
        <v>54007</v>
      </c>
      <c r="F10372" s="35"/>
      <c r="G10372" s="36"/>
      <c r="H10372" s="36"/>
      <c r="I10372" s="36"/>
    </row>
    <row r="10373" spans="5:9">
      <c r="E10373" s="35">
        <v>54008</v>
      </c>
      <c r="F10373" s="35"/>
      <c r="G10373" s="36"/>
      <c r="H10373" s="36"/>
      <c r="I10373" s="36"/>
    </row>
    <row r="10374" spans="5:9">
      <c r="E10374" s="35">
        <v>54009</v>
      </c>
      <c r="F10374" s="35"/>
      <c r="G10374" s="36"/>
      <c r="H10374" s="36"/>
      <c r="I10374" s="36"/>
    </row>
    <row r="10375" spans="5:9">
      <c r="E10375" s="35">
        <v>54010</v>
      </c>
      <c r="F10375" s="35"/>
      <c r="G10375" s="36"/>
      <c r="H10375" s="36"/>
      <c r="I10375" s="36"/>
    </row>
    <row r="10376" spans="5:9">
      <c r="E10376" s="35">
        <v>54011</v>
      </c>
      <c r="F10376" s="35"/>
      <c r="G10376" s="36"/>
      <c r="H10376" s="36"/>
      <c r="I10376" s="36"/>
    </row>
    <row r="10377" spans="5:9">
      <c r="E10377" s="35">
        <v>54012</v>
      </c>
      <c r="F10377" s="35"/>
      <c r="G10377" s="36"/>
      <c r="H10377" s="36"/>
      <c r="I10377" s="36"/>
    </row>
    <row r="10378" spans="5:9">
      <c r="E10378" s="35">
        <v>54013</v>
      </c>
      <c r="F10378" s="35"/>
      <c r="G10378" s="36"/>
      <c r="H10378" s="36"/>
      <c r="I10378" s="36"/>
    </row>
    <row r="10379" spans="5:9">
      <c r="E10379" s="35">
        <v>54014</v>
      </c>
      <c r="F10379" s="35"/>
      <c r="G10379" s="36"/>
      <c r="H10379" s="36"/>
      <c r="I10379" s="36"/>
    </row>
    <row r="10380" spans="5:9">
      <c r="E10380" s="35">
        <v>54015</v>
      </c>
      <c r="F10380" s="35"/>
      <c r="G10380" s="36"/>
      <c r="H10380" s="36"/>
      <c r="I10380" s="36"/>
    </row>
    <row r="10381" spans="5:9">
      <c r="E10381" s="35">
        <v>54016</v>
      </c>
      <c r="F10381" s="35"/>
      <c r="G10381" s="36"/>
      <c r="H10381" s="36"/>
      <c r="I10381" s="36"/>
    </row>
    <row r="10382" spans="5:9">
      <c r="E10382" s="35">
        <v>54017</v>
      </c>
      <c r="F10382" s="35"/>
      <c r="G10382" s="36"/>
      <c r="H10382" s="36"/>
      <c r="I10382" s="36"/>
    </row>
    <row r="10383" spans="5:9">
      <c r="E10383" s="35">
        <v>54018</v>
      </c>
      <c r="F10383" s="35"/>
      <c r="G10383" s="36"/>
      <c r="H10383" s="36"/>
      <c r="I10383" s="36"/>
    </row>
    <row r="10384" spans="5:9">
      <c r="E10384" s="35">
        <v>54019</v>
      </c>
      <c r="F10384" s="35"/>
      <c r="G10384" s="36"/>
      <c r="H10384" s="36"/>
      <c r="I10384" s="36"/>
    </row>
    <row r="10385" spans="5:9">
      <c r="E10385" s="35">
        <v>54020</v>
      </c>
      <c r="F10385" s="35"/>
      <c r="G10385" s="36"/>
      <c r="H10385" s="36"/>
      <c r="I10385" s="36"/>
    </row>
    <row r="10386" spans="5:9">
      <c r="E10386" s="35">
        <v>54021</v>
      </c>
      <c r="F10386" s="35"/>
      <c r="G10386" s="36"/>
      <c r="H10386" s="36"/>
      <c r="I10386" s="36"/>
    </row>
    <row r="10387" spans="5:9">
      <c r="E10387" s="35">
        <v>54022</v>
      </c>
      <c r="F10387" s="35"/>
      <c r="G10387" s="36"/>
      <c r="H10387" s="36"/>
      <c r="I10387" s="36"/>
    </row>
    <row r="10388" spans="5:9">
      <c r="E10388" s="35">
        <v>54023</v>
      </c>
      <c r="F10388" s="35"/>
      <c r="G10388" s="36"/>
      <c r="H10388" s="36"/>
      <c r="I10388" s="36"/>
    </row>
    <row r="10389" spans="5:9">
      <c r="E10389" s="35">
        <v>54024</v>
      </c>
      <c r="F10389" s="35"/>
      <c r="G10389" s="36"/>
      <c r="H10389" s="36"/>
      <c r="I10389" s="36"/>
    </row>
    <row r="10390" spans="5:9">
      <c r="E10390" s="35">
        <v>54025</v>
      </c>
      <c r="F10390" s="35"/>
      <c r="G10390" s="36"/>
      <c r="H10390" s="36"/>
      <c r="I10390" s="36"/>
    </row>
    <row r="10391" spans="5:9">
      <c r="E10391" s="35">
        <v>54026</v>
      </c>
      <c r="F10391" s="35"/>
      <c r="G10391" s="36"/>
      <c r="H10391" s="36"/>
      <c r="I10391" s="36"/>
    </row>
    <row r="10392" spans="5:9">
      <c r="E10392" s="35">
        <v>54027</v>
      </c>
      <c r="F10392" s="35"/>
      <c r="G10392" s="36"/>
      <c r="H10392" s="36"/>
      <c r="I10392" s="36"/>
    </row>
    <row r="10393" spans="5:9">
      <c r="E10393" s="35">
        <v>54028</v>
      </c>
      <c r="F10393" s="35"/>
      <c r="G10393" s="36"/>
      <c r="H10393" s="36"/>
      <c r="I10393" s="36"/>
    </row>
    <row r="10394" spans="5:9">
      <c r="E10394" s="35">
        <v>54029</v>
      </c>
      <c r="F10394" s="35"/>
      <c r="G10394" s="36"/>
      <c r="H10394" s="36"/>
      <c r="I10394" s="36"/>
    </row>
    <row r="10395" spans="5:9">
      <c r="E10395" s="35">
        <v>54030</v>
      </c>
      <c r="F10395" s="35"/>
      <c r="G10395" s="36"/>
      <c r="H10395" s="36"/>
      <c r="I10395" s="36"/>
    </row>
    <row r="10396" spans="5:9">
      <c r="E10396" s="35">
        <v>54031</v>
      </c>
      <c r="F10396" s="35"/>
      <c r="G10396" s="36"/>
      <c r="H10396" s="36"/>
      <c r="I10396" s="36"/>
    </row>
    <row r="10397" spans="5:9">
      <c r="E10397" s="35">
        <v>54032</v>
      </c>
      <c r="F10397" s="35"/>
      <c r="G10397" s="36"/>
      <c r="H10397" s="36"/>
      <c r="I10397" s="36"/>
    </row>
    <row r="10398" spans="5:9">
      <c r="E10398" s="35">
        <v>54033</v>
      </c>
      <c r="F10398" s="35"/>
      <c r="G10398" s="36"/>
      <c r="H10398" s="36"/>
      <c r="I10398" s="36"/>
    </row>
    <row r="10399" spans="5:9">
      <c r="E10399" s="35">
        <v>54034</v>
      </c>
      <c r="F10399" s="35"/>
      <c r="G10399" s="36"/>
      <c r="H10399" s="36"/>
      <c r="I10399" s="36"/>
    </row>
    <row r="10400" spans="5:9">
      <c r="E10400" s="35">
        <v>54035</v>
      </c>
      <c r="F10400" s="35"/>
      <c r="G10400" s="36"/>
      <c r="H10400" s="36"/>
      <c r="I10400" s="36"/>
    </row>
    <row r="10401" spans="5:9">
      <c r="E10401" s="35">
        <v>54036</v>
      </c>
      <c r="F10401" s="35"/>
      <c r="G10401" s="36"/>
      <c r="H10401" s="36"/>
      <c r="I10401" s="36"/>
    </row>
    <row r="10402" spans="5:9">
      <c r="E10402" s="35">
        <v>54037</v>
      </c>
      <c r="F10402" s="35"/>
      <c r="G10402" s="36"/>
      <c r="H10402" s="36"/>
      <c r="I10402" s="36"/>
    </row>
    <row r="10403" spans="5:9">
      <c r="E10403" s="35">
        <v>54038</v>
      </c>
      <c r="F10403" s="35"/>
      <c r="G10403" s="36"/>
      <c r="H10403" s="36"/>
      <c r="I10403" s="36"/>
    </row>
    <row r="10404" spans="5:9">
      <c r="E10404" s="35">
        <v>54039</v>
      </c>
      <c r="F10404" s="35"/>
      <c r="G10404" s="36"/>
      <c r="H10404" s="36"/>
      <c r="I10404" s="36"/>
    </row>
    <row r="10405" spans="5:9">
      <c r="E10405" s="35">
        <v>54040</v>
      </c>
      <c r="F10405" s="35"/>
      <c r="G10405" s="36"/>
      <c r="H10405" s="36"/>
      <c r="I10405" s="36"/>
    </row>
    <row r="10406" spans="5:9">
      <c r="E10406" s="35">
        <v>54041</v>
      </c>
      <c r="F10406" s="35"/>
      <c r="G10406" s="36"/>
      <c r="H10406" s="36"/>
      <c r="I10406" s="36"/>
    </row>
    <row r="10407" spans="5:9">
      <c r="E10407" s="35">
        <v>54042</v>
      </c>
      <c r="F10407" s="35"/>
      <c r="G10407" s="36"/>
      <c r="H10407" s="36"/>
      <c r="I10407" s="36"/>
    </row>
    <row r="10408" spans="5:9">
      <c r="E10408" s="35">
        <v>54043</v>
      </c>
      <c r="F10408" s="35"/>
      <c r="G10408" s="36"/>
      <c r="H10408" s="36"/>
      <c r="I10408" s="36"/>
    </row>
    <row r="10409" spans="5:9">
      <c r="E10409" s="35">
        <v>54044</v>
      </c>
      <c r="F10409" s="35"/>
      <c r="G10409" s="36"/>
      <c r="H10409" s="36"/>
      <c r="I10409" s="36"/>
    </row>
    <row r="10410" spans="5:9">
      <c r="E10410" s="35">
        <v>54045</v>
      </c>
      <c r="F10410" s="35"/>
      <c r="G10410" s="36"/>
      <c r="H10410" s="36"/>
      <c r="I10410" s="36"/>
    </row>
    <row r="10411" spans="5:9">
      <c r="E10411" s="35">
        <v>54046</v>
      </c>
      <c r="F10411" s="35"/>
      <c r="G10411" s="36"/>
      <c r="H10411" s="36"/>
      <c r="I10411" s="36"/>
    </row>
    <row r="10412" spans="5:9">
      <c r="E10412" s="35">
        <v>54047</v>
      </c>
      <c r="F10412" s="35"/>
      <c r="G10412" s="36"/>
      <c r="H10412" s="36"/>
      <c r="I10412" s="36"/>
    </row>
    <row r="10413" spans="5:9">
      <c r="E10413" s="35">
        <v>54048</v>
      </c>
      <c r="F10413" s="35"/>
      <c r="G10413" s="36"/>
      <c r="H10413" s="36"/>
      <c r="I10413" s="36"/>
    </row>
    <row r="10414" spans="5:9">
      <c r="E10414" s="35">
        <v>54049</v>
      </c>
      <c r="F10414" s="35"/>
      <c r="G10414" s="36"/>
      <c r="H10414" s="36"/>
      <c r="I10414" s="36"/>
    </row>
    <row r="10415" spans="5:9">
      <c r="E10415" s="35">
        <v>54050</v>
      </c>
      <c r="F10415" s="35"/>
      <c r="G10415" s="36"/>
      <c r="H10415" s="36"/>
      <c r="I10415" s="36"/>
    </row>
    <row r="10416" spans="5:9">
      <c r="E10416" s="35">
        <v>54051</v>
      </c>
      <c r="F10416" s="35"/>
      <c r="G10416" s="36"/>
      <c r="H10416" s="36"/>
      <c r="I10416" s="36"/>
    </row>
    <row r="10417" spans="5:9">
      <c r="E10417" s="35">
        <v>54052</v>
      </c>
      <c r="F10417" s="35"/>
      <c r="G10417" s="36"/>
      <c r="H10417" s="36"/>
      <c r="I10417" s="36"/>
    </row>
    <row r="10418" spans="5:9">
      <c r="E10418" s="35">
        <v>54053</v>
      </c>
      <c r="F10418" s="35"/>
      <c r="G10418" s="36"/>
      <c r="H10418" s="36"/>
      <c r="I10418" s="36"/>
    </row>
    <row r="10419" spans="5:9">
      <c r="E10419" s="35">
        <v>54054</v>
      </c>
      <c r="F10419" s="35"/>
      <c r="G10419" s="36"/>
      <c r="H10419" s="36"/>
      <c r="I10419" s="36"/>
    </row>
    <row r="10420" spans="5:9">
      <c r="E10420" s="35">
        <v>54055</v>
      </c>
      <c r="F10420" s="35"/>
      <c r="G10420" s="36"/>
      <c r="H10420" s="36"/>
      <c r="I10420" s="36"/>
    </row>
    <row r="10421" spans="5:9">
      <c r="E10421" s="35">
        <v>54056</v>
      </c>
      <c r="F10421" s="35"/>
      <c r="G10421" s="36"/>
      <c r="H10421" s="36"/>
      <c r="I10421" s="36"/>
    </row>
    <row r="10422" spans="5:9">
      <c r="E10422" s="35">
        <v>54057</v>
      </c>
      <c r="F10422" s="35"/>
      <c r="G10422" s="36"/>
      <c r="H10422" s="36"/>
      <c r="I10422" s="36"/>
    </row>
    <row r="10423" spans="5:9">
      <c r="E10423" s="35">
        <v>54058</v>
      </c>
      <c r="F10423" s="35"/>
      <c r="G10423" s="36"/>
      <c r="H10423" s="36"/>
      <c r="I10423" s="36"/>
    </row>
    <row r="10424" spans="5:9">
      <c r="E10424" s="35">
        <v>54059</v>
      </c>
      <c r="F10424" s="35"/>
      <c r="G10424" s="36"/>
      <c r="H10424" s="36"/>
      <c r="I10424" s="36"/>
    </row>
    <row r="10425" spans="5:9">
      <c r="E10425" s="35">
        <v>54060</v>
      </c>
      <c r="F10425" s="35"/>
      <c r="G10425" s="36"/>
      <c r="H10425" s="36"/>
      <c r="I10425" s="36"/>
    </row>
    <row r="10426" spans="5:9">
      <c r="E10426" s="35">
        <v>54061</v>
      </c>
      <c r="F10426" s="35"/>
      <c r="G10426" s="36"/>
      <c r="H10426" s="36"/>
      <c r="I10426" s="36"/>
    </row>
    <row r="10427" spans="5:9">
      <c r="E10427" s="35">
        <v>54062</v>
      </c>
      <c r="F10427" s="35"/>
      <c r="G10427" s="36"/>
      <c r="H10427" s="36"/>
      <c r="I10427" s="36"/>
    </row>
    <row r="10428" spans="5:9">
      <c r="E10428" s="35">
        <v>54063</v>
      </c>
      <c r="F10428" s="35"/>
      <c r="G10428" s="36"/>
      <c r="H10428" s="36"/>
      <c r="I10428" s="36"/>
    </row>
    <row r="10429" spans="5:9">
      <c r="E10429" s="35">
        <v>54064</v>
      </c>
      <c r="F10429" s="35"/>
      <c r="G10429" s="36"/>
      <c r="H10429" s="36"/>
      <c r="I10429" s="36"/>
    </row>
    <row r="10430" spans="5:9">
      <c r="E10430" s="35">
        <v>54065</v>
      </c>
      <c r="F10430" s="35"/>
      <c r="G10430" s="36"/>
      <c r="H10430" s="36"/>
      <c r="I10430" s="36"/>
    </row>
    <row r="10431" spans="5:9">
      <c r="E10431" s="35">
        <v>54066</v>
      </c>
      <c r="F10431" s="35"/>
      <c r="G10431" s="36"/>
      <c r="H10431" s="36"/>
      <c r="I10431" s="36"/>
    </row>
    <row r="10432" spans="5:9">
      <c r="E10432" s="35">
        <v>54067</v>
      </c>
      <c r="F10432" s="35"/>
      <c r="G10432" s="36"/>
      <c r="H10432" s="36"/>
      <c r="I10432" s="36"/>
    </row>
    <row r="10433" spans="5:9">
      <c r="E10433" s="35">
        <v>54068</v>
      </c>
      <c r="F10433" s="35"/>
      <c r="G10433" s="36"/>
      <c r="H10433" s="36"/>
      <c r="I10433" s="36"/>
    </row>
    <row r="10434" spans="5:9">
      <c r="E10434" s="35">
        <v>54069</v>
      </c>
      <c r="F10434" s="35"/>
      <c r="G10434" s="36"/>
      <c r="H10434" s="36"/>
      <c r="I10434" s="36"/>
    </row>
    <row r="10435" spans="5:9">
      <c r="E10435" s="35">
        <v>54070</v>
      </c>
      <c r="F10435" s="35"/>
      <c r="G10435" s="36"/>
      <c r="H10435" s="36"/>
      <c r="I10435" s="36"/>
    </row>
    <row r="10436" spans="5:9">
      <c r="E10436" s="35">
        <v>54071</v>
      </c>
      <c r="F10436" s="35"/>
      <c r="G10436" s="36"/>
      <c r="H10436" s="36"/>
      <c r="I10436" s="36"/>
    </row>
    <row r="10437" spans="5:9">
      <c r="E10437" s="35">
        <v>54072</v>
      </c>
      <c r="F10437" s="35"/>
      <c r="G10437" s="36"/>
      <c r="H10437" s="36"/>
      <c r="I10437" s="36"/>
    </row>
    <row r="10438" spans="5:9">
      <c r="E10438" s="35">
        <v>54073</v>
      </c>
      <c r="F10438" s="35"/>
      <c r="G10438" s="36"/>
      <c r="H10438" s="36"/>
      <c r="I10438" s="36"/>
    </row>
    <row r="10439" spans="5:9">
      <c r="E10439" s="35">
        <v>54074</v>
      </c>
      <c r="F10439" s="35"/>
      <c r="G10439" s="36"/>
      <c r="H10439" s="36"/>
      <c r="I10439" s="36"/>
    </row>
    <row r="10440" spans="5:9">
      <c r="E10440" s="35">
        <v>54075</v>
      </c>
      <c r="F10440" s="35"/>
      <c r="G10440" s="36"/>
      <c r="H10440" s="36"/>
      <c r="I10440" s="36"/>
    </row>
    <row r="10441" spans="5:9">
      <c r="E10441" s="35">
        <v>54076</v>
      </c>
      <c r="F10441" s="35"/>
      <c r="G10441" s="36"/>
      <c r="H10441" s="36"/>
      <c r="I10441" s="36"/>
    </row>
    <row r="10442" spans="5:9">
      <c r="E10442" s="35">
        <v>54077</v>
      </c>
      <c r="F10442" s="35"/>
      <c r="G10442" s="36"/>
      <c r="H10442" s="36"/>
      <c r="I10442" s="36"/>
    </row>
    <row r="10443" spans="5:9">
      <c r="E10443" s="35">
        <v>54078</v>
      </c>
      <c r="F10443" s="35"/>
      <c r="G10443" s="36"/>
      <c r="H10443" s="36"/>
      <c r="I10443" s="36"/>
    </row>
    <row r="10444" spans="5:9">
      <c r="E10444" s="35">
        <v>54079</v>
      </c>
      <c r="F10444" s="35"/>
      <c r="G10444" s="36"/>
      <c r="H10444" s="36"/>
      <c r="I10444" s="36"/>
    </row>
    <row r="10445" spans="5:9">
      <c r="E10445" s="35">
        <v>54080</v>
      </c>
      <c r="F10445" s="35"/>
      <c r="G10445" s="36"/>
      <c r="H10445" s="36"/>
      <c r="I10445" s="36"/>
    </row>
    <row r="10446" spans="5:9">
      <c r="E10446" s="35">
        <v>54081</v>
      </c>
      <c r="F10446" s="35"/>
      <c r="G10446" s="36"/>
      <c r="H10446" s="36"/>
      <c r="I10446" s="36"/>
    </row>
    <row r="10447" spans="5:9">
      <c r="E10447" s="35">
        <v>54082</v>
      </c>
      <c r="F10447" s="35"/>
      <c r="G10447" s="36"/>
      <c r="H10447" s="36"/>
      <c r="I10447" s="36"/>
    </row>
    <row r="10448" spans="5:9">
      <c r="E10448" s="35">
        <v>54083</v>
      </c>
      <c r="F10448" s="35"/>
      <c r="G10448" s="36"/>
      <c r="H10448" s="36"/>
      <c r="I10448" s="36"/>
    </row>
    <row r="10449" spans="5:9">
      <c r="E10449" s="35">
        <v>54084</v>
      </c>
      <c r="F10449" s="35"/>
      <c r="G10449" s="36"/>
      <c r="H10449" s="36"/>
      <c r="I10449" s="36"/>
    </row>
    <row r="10450" spans="5:9">
      <c r="E10450" s="35">
        <v>54085</v>
      </c>
      <c r="F10450" s="35"/>
      <c r="G10450" s="36"/>
      <c r="H10450" s="36"/>
      <c r="I10450" s="36"/>
    </row>
    <row r="10451" spans="5:9">
      <c r="E10451" s="35">
        <v>54086</v>
      </c>
      <c r="F10451" s="35"/>
      <c r="G10451" s="36"/>
      <c r="H10451" s="36"/>
      <c r="I10451" s="36"/>
    </row>
    <row r="10452" spans="5:9">
      <c r="E10452" s="35">
        <v>54087</v>
      </c>
      <c r="F10452" s="35"/>
      <c r="G10452" s="36"/>
      <c r="H10452" s="36"/>
      <c r="I10452" s="36"/>
    </row>
    <row r="10453" spans="5:9">
      <c r="E10453" s="35">
        <v>54088</v>
      </c>
      <c r="F10453" s="35"/>
      <c r="G10453" s="36"/>
      <c r="H10453" s="36"/>
      <c r="I10453" s="36"/>
    </row>
    <row r="10454" spans="5:9">
      <c r="E10454" s="35">
        <v>54089</v>
      </c>
      <c r="F10454" s="35"/>
      <c r="G10454" s="36"/>
      <c r="H10454" s="36"/>
      <c r="I10454" s="36"/>
    </row>
    <row r="10455" spans="5:9">
      <c r="E10455" s="35">
        <v>54090</v>
      </c>
      <c r="F10455" s="35"/>
      <c r="G10455" s="36"/>
      <c r="H10455" s="36"/>
      <c r="I10455" s="36"/>
    </row>
    <row r="10456" spans="5:9">
      <c r="E10456" s="35">
        <v>54091</v>
      </c>
      <c r="F10456" s="35"/>
      <c r="G10456" s="36"/>
      <c r="H10456" s="36"/>
      <c r="I10456" s="36"/>
    </row>
    <row r="10457" spans="5:9">
      <c r="E10457" s="35">
        <v>54092</v>
      </c>
      <c r="F10457" s="35"/>
      <c r="G10457" s="36"/>
      <c r="H10457" s="36"/>
      <c r="I10457" s="36"/>
    </row>
    <row r="10458" spans="5:9">
      <c r="E10458" s="35">
        <v>54093</v>
      </c>
      <c r="F10458" s="35"/>
      <c r="G10458" s="36"/>
      <c r="H10458" s="36"/>
      <c r="I10458" s="36"/>
    </row>
    <row r="10459" spans="5:9">
      <c r="E10459" s="35">
        <v>54094</v>
      </c>
      <c r="F10459" s="35"/>
      <c r="G10459" s="36"/>
      <c r="H10459" s="36"/>
      <c r="I10459" s="36"/>
    </row>
    <row r="10460" spans="5:9">
      <c r="E10460" s="35">
        <v>54095</v>
      </c>
      <c r="F10460" s="35"/>
      <c r="G10460" s="36"/>
      <c r="H10460" s="36"/>
      <c r="I10460" s="36"/>
    </row>
    <row r="10461" spans="5:9">
      <c r="E10461" s="35">
        <v>54096</v>
      </c>
      <c r="F10461" s="35"/>
      <c r="G10461" s="36"/>
      <c r="H10461" s="36"/>
      <c r="I10461" s="36"/>
    </row>
    <row r="10462" spans="5:9">
      <c r="E10462" s="35">
        <v>54097</v>
      </c>
      <c r="F10462" s="35"/>
      <c r="G10462" s="36"/>
      <c r="H10462" s="36"/>
      <c r="I10462" s="36"/>
    </row>
    <row r="10463" spans="5:9">
      <c r="E10463" s="35">
        <v>54098</v>
      </c>
      <c r="F10463" s="35"/>
      <c r="G10463" s="36"/>
      <c r="H10463" s="36"/>
      <c r="I10463" s="36"/>
    </row>
    <row r="10464" spans="5:9">
      <c r="E10464" s="35">
        <v>54099</v>
      </c>
      <c r="F10464" s="35"/>
      <c r="G10464" s="36"/>
      <c r="H10464" s="36"/>
      <c r="I10464" s="36"/>
    </row>
    <row r="10465" spans="5:9">
      <c r="E10465" s="35">
        <v>54100</v>
      </c>
      <c r="F10465" s="35"/>
      <c r="G10465" s="36"/>
      <c r="H10465" s="36"/>
      <c r="I10465" s="36"/>
    </row>
    <row r="10466" spans="5:9">
      <c r="E10466" s="35">
        <v>54101</v>
      </c>
      <c r="F10466" s="35"/>
      <c r="G10466" s="36"/>
      <c r="H10466" s="36"/>
      <c r="I10466" s="36"/>
    </row>
    <row r="10467" spans="5:9">
      <c r="E10467" s="35">
        <v>54102</v>
      </c>
      <c r="F10467" s="35"/>
      <c r="G10467" s="36"/>
      <c r="H10467" s="36"/>
      <c r="I10467" s="36"/>
    </row>
    <row r="10468" spans="5:9">
      <c r="E10468" s="35">
        <v>54103</v>
      </c>
      <c r="F10468" s="35"/>
      <c r="G10468" s="36"/>
      <c r="H10468" s="36"/>
      <c r="I10468" s="36"/>
    </row>
    <row r="10469" spans="5:9">
      <c r="E10469" s="35">
        <v>54104</v>
      </c>
      <c r="F10469" s="35"/>
      <c r="G10469" s="36"/>
      <c r="H10469" s="36"/>
      <c r="I10469" s="36"/>
    </row>
    <row r="10470" spans="5:9">
      <c r="E10470" s="35">
        <v>54105</v>
      </c>
      <c r="F10470" s="35"/>
      <c r="G10470" s="36"/>
      <c r="H10470" s="36"/>
      <c r="I10470" s="36"/>
    </row>
    <row r="10471" spans="5:9">
      <c r="E10471" s="35">
        <v>54106</v>
      </c>
      <c r="F10471" s="35"/>
      <c r="G10471" s="36"/>
      <c r="H10471" s="36"/>
      <c r="I10471" s="36"/>
    </row>
    <row r="10472" spans="5:9">
      <c r="E10472" s="35">
        <v>54107</v>
      </c>
      <c r="F10472" s="35"/>
      <c r="G10472" s="36"/>
      <c r="H10472" s="36"/>
      <c r="I10472" s="36"/>
    </row>
    <row r="10473" spans="5:9">
      <c r="E10473" s="35">
        <v>54108</v>
      </c>
      <c r="F10473" s="35"/>
      <c r="G10473" s="36"/>
      <c r="H10473" s="36"/>
      <c r="I10473" s="36"/>
    </row>
    <row r="10474" spans="5:9">
      <c r="E10474" s="35">
        <v>54109</v>
      </c>
      <c r="F10474" s="35"/>
      <c r="G10474" s="36"/>
      <c r="H10474" s="36"/>
      <c r="I10474" s="36"/>
    </row>
    <row r="10475" spans="5:9">
      <c r="E10475" s="35">
        <v>54110</v>
      </c>
      <c r="F10475" s="35"/>
      <c r="G10475" s="36"/>
      <c r="H10475" s="36"/>
      <c r="I10475" s="36"/>
    </row>
    <row r="10476" spans="5:9">
      <c r="E10476" s="35">
        <v>54111</v>
      </c>
      <c r="F10476" s="35"/>
      <c r="G10476" s="36"/>
      <c r="H10476" s="36"/>
      <c r="I10476" s="36"/>
    </row>
    <row r="10477" spans="5:9">
      <c r="E10477" s="35">
        <v>54112</v>
      </c>
      <c r="F10477" s="35"/>
      <c r="G10477" s="36"/>
      <c r="H10477" s="36"/>
      <c r="I10477" s="36"/>
    </row>
    <row r="10478" spans="5:9">
      <c r="E10478" s="35">
        <v>54113</v>
      </c>
      <c r="F10478" s="35"/>
      <c r="G10478" s="36"/>
      <c r="H10478" s="36"/>
      <c r="I10478" s="36"/>
    </row>
    <row r="10479" spans="5:9">
      <c r="E10479" s="35">
        <v>54114</v>
      </c>
      <c r="F10479" s="35"/>
      <c r="G10479" s="36"/>
      <c r="H10479" s="36"/>
      <c r="I10479" s="36"/>
    </row>
    <row r="10480" spans="5:9">
      <c r="E10480" s="35">
        <v>54115</v>
      </c>
      <c r="F10480" s="35"/>
      <c r="G10480" s="36"/>
      <c r="H10480" s="36"/>
      <c r="I10480" s="36"/>
    </row>
    <row r="10481" spans="5:9">
      <c r="E10481" s="35">
        <v>54116</v>
      </c>
      <c r="F10481" s="35"/>
      <c r="G10481" s="36"/>
      <c r="H10481" s="36"/>
      <c r="I10481" s="36"/>
    </row>
    <row r="10482" spans="5:9">
      <c r="E10482" s="35">
        <v>54117</v>
      </c>
      <c r="F10482" s="35"/>
      <c r="G10482" s="36"/>
      <c r="H10482" s="36"/>
      <c r="I10482" s="36"/>
    </row>
    <row r="10483" spans="5:9">
      <c r="E10483" s="35">
        <v>54118</v>
      </c>
      <c r="F10483" s="35"/>
      <c r="G10483" s="36"/>
      <c r="H10483" s="36"/>
      <c r="I10483" s="36"/>
    </row>
    <row r="10484" spans="5:9">
      <c r="E10484" s="35">
        <v>54119</v>
      </c>
      <c r="F10484" s="35"/>
      <c r="G10484" s="36"/>
      <c r="H10484" s="36"/>
      <c r="I10484" s="36"/>
    </row>
    <row r="10485" spans="5:9">
      <c r="E10485" s="35">
        <v>54120</v>
      </c>
      <c r="F10485" s="35"/>
      <c r="G10485" s="36"/>
      <c r="H10485" s="36"/>
      <c r="I10485" s="36"/>
    </row>
    <row r="10486" spans="5:9">
      <c r="E10486" s="35">
        <v>54121</v>
      </c>
      <c r="F10486" s="35"/>
      <c r="G10486" s="36"/>
      <c r="H10486" s="36"/>
      <c r="I10486" s="36"/>
    </row>
    <row r="10487" spans="5:9">
      <c r="E10487" s="35">
        <v>54122</v>
      </c>
      <c r="F10487" s="35"/>
      <c r="G10487" s="36"/>
      <c r="H10487" s="36"/>
      <c r="I10487" s="36"/>
    </row>
    <row r="10488" spans="5:9">
      <c r="E10488" s="35">
        <v>54123</v>
      </c>
      <c r="F10488" s="35"/>
      <c r="G10488" s="36"/>
      <c r="H10488" s="36"/>
      <c r="I10488" s="36"/>
    </row>
    <row r="10489" spans="5:9">
      <c r="E10489" s="35">
        <v>54124</v>
      </c>
      <c r="F10489" s="35"/>
      <c r="G10489" s="36"/>
      <c r="H10489" s="36"/>
      <c r="I10489" s="36"/>
    </row>
    <row r="10490" spans="5:9">
      <c r="E10490" s="35">
        <v>54125</v>
      </c>
      <c r="F10490" s="35"/>
      <c r="G10490" s="36"/>
      <c r="H10490" s="36"/>
      <c r="I10490" s="36"/>
    </row>
    <row r="10491" spans="5:9">
      <c r="E10491" s="35">
        <v>54126</v>
      </c>
      <c r="F10491" s="35"/>
      <c r="G10491" s="36"/>
      <c r="H10491" s="36"/>
      <c r="I10491" s="36"/>
    </row>
    <row r="10492" spans="5:9">
      <c r="E10492" s="35">
        <v>54127</v>
      </c>
      <c r="F10492" s="35"/>
      <c r="G10492" s="36"/>
      <c r="H10492" s="36"/>
      <c r="I10492" s="36"/>
    </row>
    <row r="10493" spans="5:9">
      <c r="E10493" s="35">
        <v>54128</v>
      </c>
      <c r="F10493" s="35"/>
      <c r="G10493" s="36"/>
      <c r="H10493" s="36"/>
      <c r="I10493" s="36"/>
    </row>
    <row r="10494" spans="5:9">
      <c r="E10494" s="35">
        <v>54129</v>
      </c>
      <c r="F10494" s="35"/>
      <c r="G10494" s="36"/>
      <c r="H10494" s="36"/>
      <c r="I10494" s="36"/>
    </row>
    <row r="10495" spans="5:9">
      <c r="E10495" s="35">
        <v>54130</v>
      </c>
      <c r="F10495" s="35"/>
      <c r="G10495" s="36"/>
      <c r="H10495" s="36"/>
      <c r="I10495" s="36"/>
    </row>
    <row r="10496" spans="5:9">
      <c r="E10496" s="35">
        <v>54131</v>
      </c>
      <c r="F10496" s="35"/>
      <c r="G10496" s="36"/>
      <c r="H10496" s="36"/>
      <c r="I10496" s="36"/>
    </row>
    <row r="10497" spans="5:9">
      <c r="E10497" s="35">
        <v>54132</v>
      </c>
      <c r="F10497" s="35"/>
      <c r="G10497" s="36"/>
      <c r="H10497" s="36"/>
      <c r="I10497" s="36"/>
    </row>
    <row r="10498" spans="5:9">
      <c r="E10498" s="35">
        <v>54133</v>
      </c>
      <c r="F10498" s="35"/>
      <c r="G10498" s="36"/>
      <c r="H10498" s="36"/>
      <c r="I10498" s="36"/>
    </row>
    <row r="10499" spans="5:9">
      <c r="E10499" s="35">
        <v>54134</v>
      </c>
      <c r="F10499" s="35"/>
      <c r="G10499" s="36"/>
      <c r="H10499" s="36"/>
      <c r="I10499" s="36"/>
    </row>
    <row r="10500" spans="5:9">
      <c r="E10500" s="35">
        <v>54135</v>
      </c>
      <c r="F10500" s="35"/>
      <c r="G10500" s="36"/>
      <c r="H10500" s="36"/>
      <c r="I10500" s="36"/>
    </row>
    <row r="10501" spans="5:9">
      <c r="E10501" s="35">
        <v>54136</v>
      </c>
      <c r="F10501" s="35"/>
      <c r="G10501" s="36"/>
      <c r="H10501" s="36"/>
      <c r="I10501" s="36"/>
    </row>
    <row r="10502" spans="5:9">
      <c r="E10502" s="35">
        <v>54137</v>
      </c>
      <c r="F10502" s="35"/>
      <c r="G10502" s="36"/>
      <c r="H10502" s="36"/>
      <c r="I10502" s="36"/>
    </row>
    <row r="10503" spans="5:9">
      <c r="E10503" s="35">
        <v>54138</v>
      </c>
      <c r="F10503" s="35"/>
      <c r="G10503" s="36"/>
      <c r="H10503" s="36"/>
      <c r="I10503" s="36"/>
    </row>
    <row r="10504" spans="5:9">
      <c r="E10504" s="35">
        <v>54139</v>
      </c>
      <c r="F10504" s="35"/>
      <c r="G10504" s="36"/>
      <c r="H10504" s="36"/>
      <c r="I10504" s="36"/>
    </row>
    <row r="10505" spans="5:9">
      <c r="E10505" s="35">
        <v>54140</v>
      </c>
      <c r="F10505" s="35"/>
      <c r="G10505" s="36"/>
      <c r="H10505" s="36"/>
      <c r="I10505" s="36"/>
    </row>
    <row r="10506" spans="5:9">
      <c r="E10506" s="35">
        <v>54141</v>
      </c>
      <c r="F10506" s="35"/>
      <c r="G10506" s="36"/>
      <c r="H10506" s="36"/>
      <c r="I10506" s="36"/>
    </row>
    <row r="10507" spans="5:9">
      <c r="E10507" s="35">
        <v>54142</v>
      </c>
      <c r="F10507" s="35"/>
      <c r="G10507" s="36"/>
      <c r="H10507" s="36"/>
      <c r="I10507" s="36"/>
    </row>
    <row r="10508" spans="5:9">
      <c r="E10508" s="35">
        <v>54143</v>
      </c>
      <c r="F10508" s="35"/>
      <c r="G10508" s="36"/>
      <c r="H10508" s="36"/>
      <c r="I10508" s="36"/>
    </row>
    <row r="10509" spans="5:9">
      <c r="E10509" s="35">
        <v>54144</v>
      </c>
      <c r="F10509" s="35"/>
      <c r="G10509" s="36"/>
      <c r="H10509" s="36"/>
      <c r="I10509" s="36"/>
    </row>
    <row r="10510" spans="5:9">
      <c r="E10510" s="35">
        <v>54145</v>
      </c>
      <c r="F10510" s="35"/>
      <c r="G10510" s="36"/>
      <c r="H10510" s="36"/>
      <c r="I10510" s="36"/>
    </row>
    <row r="10511" spans="5:9">
      <c r="E10511" s="35">
        <v>54146</v>
      </c>
      <c r="F10511" s="35"/>
      <c r="G10511" s="36"/>
      <c r="H10511" s="36"/>
      <c r="I10511" s="36"/>
    </row>
    <row r="10512" spans="5:9">
      <c r="E10512" s="35">
        <v>54147</v>
      </c>
      <c r="F10512" s="35"/>
      <c r="G10512" s="36"/>
      <c r="H10512" s="36"/>
      <c r="I10512" s="36"/>
    </row>
    <row r="10513" spans="5:9">
      <c r="E10513" s="35">
        <v>54148</v>
      </c>
      <c r="F10513" s="35"/>
      <c r="G10513" s="36"/>
      <c r="H10513" s="36"/>
      <c r="I10513" s="36"/>
    </row>
    <row r="10514" spans="5:9">
      <c r="E10514" s="35">
        <v>54149</v>
      </c>
      <c r="F10514" s="35"/>
      <c r="G10514" s="36"/>
      <c r="H10514" s="36"/>
      <c r="I10514" s="36"/>
    </row>
    <row r="10515" spans="5:9">
      <c r="E10515" s="35">
        <v>54150</v>
      </c>
      <c r="F10515" s="35"/>
      <c r="G10515" s="36"/>
      <c r="H10515" s="36"/>
      <c r="I10515" s="36"/>
    </row>
    <row r="10516" spans="5:9">
      <c r="E10516" s="35">
        <v>54151</v>
      </c>
      <c r="F10516" s="35"/>
      <c r="G10516" s="36"/>
      <c r="H10516" s="36"/>
      <c r="I10516" s="36"/>
    </row>
    <row r="10517" spans="5:9">
      <c r="E10517" s="35">
        <v>54152</v>
      </c>
      <c r="F10517" s="35"/>
      <c r="G10517" s="36"/>
      <c r="H10517" s="36"/>
      <c r="I10517" s="36"/>
    </row>
    <row r="10518" spans="5:9">
      <c r="E10518" s="35">
        <v>54153</v>
      </c>
      <c r="F10518" s="35"/>
      <c r="G10518" s="36"/>
      <c r="H10518" s="36"/>
      <c r="I10518" s="36"/>
    </row>
    <row r="10519" spans="5:9">
      <c r="E10519" s="35">
        <v>54154</v>
      </c>
      <c r="F10519" s="35"/>
      <c r="G10519" s="36"/>
      <c r="H10519" s="36"/>
      <c r="I10519" s="36"/>
    </row>
    <row r="10520" spans="5:9">
      <c r="E10520" s="35">
        <v>54155</v>
      </c>
      <c r="F10520" s="35"/>
      <c r="G10520" s="36"/>
      <c r="H10520" s="36"/>
      <c r="I10520" s="36"/>
    </row>
    <row r="10521" spans="5:9">
      <c r="E10521" s="35">
        <v>54156</v>
      </c>
      <c r="F10521" s="35"/>
      <c r="G10521" s="36"/>
      <c r="H10521" s="36"/>
      <c r="I10521" s="36"/>
    </row>
    <row r="10522" spans="5:9">
      <c r="E10522" s="35">
        <v>54157</v>
      </c>
      <c r="F10522" s="35"/>
      <c r="G10522" s="36"/>
      <c r="H10522" s="36"/>
      <c r="I10522" s="36"/>
    </row>
    <row r="10523" spans="5:9">
      <c r="E10523" s="35">
        <v>54158</v>
      </c>
      <c r="F10523" s="35"/>
      <c r="G10523" s="36"/>
      <c r="H10523" s="36"/>
      <c r="I10523" s="36"/>
    </row>
    <row r="10524" spans="5:9">
      <c r="E10524" s="35">
        <v>54159</v>
      </c>
      <c r="F10524" s="35"/>
      <c r="G10524" s="36"/>
      <c r="H10524" s="36"/>
      <c r="I10524" s="36"/>
    </row>
    <row r="10525" spans="5:9">
      <c r="E10525" s="35">
        <v>54160</v>
      </c>
      <c r="F10525" s="35"/>
      <c r="G10525" s="36"/>
      <c r="H10525" s="36"/>
      <c r="I10525" s="36"/>
    </row>
    <row r="10526" spans="5:9">
      <c r="E10526" s="35">
        <v>54161</v>
      </c>
      <c r="F10526" s="35"/>
      <c r="G10526" s="36"/>
      <c r="H10526" s="36"/>
      <c r="I10526" s="36"/>
    </row>
    <row r="10527" spans="5:9">
      <c r="E10527" s="35">
        <v>54162</v>
      </c>
      <c r="F10527" s="35"/>
      <c r="G10527" s="36"/>
      <c r="H10527" s="36"/>
      <c r="I10527" s="36"/>
    </row>
    <row r="10528" spans="5:9">
      <c r="E10528" s="35">
        <v>54163</v>
      </c>
      <c r="F10528" s="35"/>
      <c r="G10528" s="36"/>
      <c r="H10528" s="36"/>
      <c r="I10528" s="36"/>
    </row>
    <row r="10529" spans="5:9">
      <c r="E10529" s="35">
        <v>54164</v>
      </c>
      <c r="F10529" s="35"/>
      <c r="G10529" s="36"/>
      <c r="H10529" s="36"/>
      <c r="I10529" s="36"/>
    </row>
    <row r="10530" spans="5:9">
      <c r="E10530" s="35">
        <v>54165</v>
      </c>
      <c r="F10530" s="35"/>
      <c r="G10530" s="36"/>
      <c r="H10530" s="36"/>
      <c r="I10530" s="36"/>
    </row>
    <row r="10531" spans="5:9">
      <c r="E10531" s="35">
        <v>54166</v>
      </c>
      <c r="F10531" s="35"/>
      <c r="G10531" s="36"/>
      <c r="H10531" s="36"/>
      <c r="I10531" s="36"/>
    </row>
    <row r="10532" spans="5:9">
      <c r="E10532" s="35">
        <v>54167</v>
      </c>
      <c r="F10532" s="35"/>
      <c r="G10532" s="36"/>
      <c r="H10532" s="36"/>
      <c r="I10532" s="36"/>
    </row>
    <row r="10533" spans="5:9">
      <c r="E10533" s="35">
        <v>54168</v>
      </c>
      <c r="F10533" s="35"/>
      <c r="G10533" s="36"/>
      <c r="H10533" s="36"/>
      <c r="I10533" s="36"/>
    </row>
    <row r="10534" spans="5:9">
      <c r="E10534" s="35">
        <v>54169</v>
      </c>
      <c r="F10534" s="35"/>
      <c r="G10534" s="36"/>
      <c r="H10534" s="36"/>
      <c r="I10534" s="36"/>
    </row>
    <row r="10535" spans="5:9">
      <c r="E10535" s="35">
        <v>54170</v>
      </c>
      <c r="F10535" s="35"/>
      <c r="G10535" s="36"/>
      <c r="H10535" s="36"/>
      <c r="I10535" s="36"/>
    </row>
    <row r="10536" spans="5:9">
      <c r="E10536" s="35">
        <v>54171</v>
      </c>
      <c r="F10536" s="35"/>
      <c r="G10536" s="36"/>
      <c r="H10536" s="36"/>
      <c r="I10536" s="36"/>
    </row>
    <row r="10537" spans="5:9">
      <c r="E10537" s="35">
        <v>54172</v>
      </c>
      <c r="F10537" s="35"/>
      <c r="G10537" s="36"/>
      <c r="H10537" s="36"/>
      <c r="I10537" s="36"/>
    </row>
    <row r="10538" spans="5:9">
      <c r="E10538" s="35">
        <v>54173</v>
      </c>
      <c r="F10538" s="35"/>
      <c r="G10538" s="36"/>
      <c r="H10538" s="36"/>
      <c r="I10538" s="36"/>
    </row>
    <row r="10539" spans="5:9">
      <c r="E10539" s="35">
        <v>54174</v>
      </c>
      <c r="F10539" s="35"/>
      <c r="G10539" s="36"/>
      <c r="H10539" s="36"/>
      <c r="I10539" s="36"/>
    </row>
    <row r="10540" spans="5:9">
      <c r="E10540" s="35">
        <v>54175</v>
      </c>
      <c r="F10540" s="35"/>
      <c r="G10540" s="36"/>
      <c r="H10540" s="36"/>
      <c r="I10540" s="36"/>
    </row>
    <row r="10541" spans="5:9">
      <c r="E10541" s="35">
        <v>54176</v>
      </c>
      <c r="F10541" s="35"/>
      <c r="G10541" s="36"/>
      <c r="H10541" s="36"/>
      <c r="I10541" s="36"/>
    </row>
    <row r="10542" spans="5:9">
      <c r="E10542" s="35">
        <v>54177</v>
      </c>
      <c r="F10542" s="35"/>
      <c r="G10542" s="36"/>
      <c r="H10542" s="36"/>
      <c r="I10542" s="36"/>
    </row>
    <row r="10543" spans="5:9">
      <c r="E10543" s="35">
        <v>54178</v>
      </c>
      <c r="F10543" s="35"/>
      <c r="G10543" s="36"/>
      <c r="H10543" s="36"/>
      <c r="I10543" s="36"/>
    </row>
    <row r="10544" spans="5:9">
      <c r="E10544" s="35">
        <v>54179</v>
      </c>
      <c r="F10544" s="35"/>
      <c r="G10544" s="36"/>
      <c r="H10544" s="36"/>
      <c r="I10544" s="36"/>
    </row>
    <row r="10545" spans="5:9">
      <c r="E10545" s="35">
        <v>54180</v>
      </c>
      <c r="F10545" s="35"/>
      <c r="G10545" s="36"/>
      <c r="H10545" s="36"/>
      <c r="I10545" s="36"/>
    </row>
    <row r="10546" spans="5:9">
      <c r="E10546" s="35">
        <v>54181</v>
      </c>
      <c r="F10546" s="35"/>
      <c r="G10546" s="36"/>
      <c r="H10546" s="36"/>
      <c r="I10546" s="36"/>
    </row>
    <row r="10547" spans="5:9">
      <c r="E10547" s="35">
        <v>54182</v>
      </c>
      <c r="F10547" s="35"/>
      <c r="G10547" s="36"/>
      <c r="H10547" s="36"/>
      <c r="I10547" s="36"/>
    </row>
    <row r="10548" spans="5:9">
      <c r="E10548" s="35">
        <v>54183</v>
      </c>
      <c r="F10548" s="35"/>
      <c r="G10548" s="36"/>
      <c r="H10548" s="36"/>
      <c r="I10548" s="36"/>
    </row>
    <row r="10549" spans="5:9">
      <c r="E10549" s="35">
        <v>54184</v>
      </c>
      <c r="F10549" s="35"/>
      <c r="G10549" s="36"/>
      <c r="H10549" s="36"/>
      <c r="I10549" s="36"/>
    </row>
    <row r="10550" spans="5:9">
      <c r="E10550" s="35">
        <v>54185</v>
      </c>
      <c r="F10550" s="35"/>
      <c r="G10550" s="36"/>
      <c r="H10550" s="36"/>
      <c r="I10550" s="36"/>
    </row>
    <row r="10551" spans="5:9">
      <c r="E10551" s="35">
        <v>54186</v>
      </c>
      <c r="F10551" s="35"/>
      <c r="G10551" s="36"/>
      <c r="H10551" s="36"/>
      <c r="I10551" s="36"/>
    </row>
    <row r="10552" spans="5:9">
      <c r="E10552" s="35">
        <v>54187</v>
      </c>
      <c r="F10552" s="35"/>
      <c r="G10552" s="36"/>
      <c r="H10552" s="36"/>
      <c r="I10552" s="36"/>
    </row>
    <row r="10553" spans="5:9">
      <c r="E10553" s="35">
        <v>54188</v>
      </c>
      <c r="F10553" s="35"/>
      <c r="G10553" s="36"/>
      <c r="H10553" s="36"/>
      <c r="I10553" s="36"/>
    </row>
    <row r="10554" spans="5:9">
      <c r="E10554" s="35">
        <v>54189</v>
      </c>
      <c r="F10554" s="35"/>
      <c r="G10554" s="36"/>
      <c r="H10554" s="36"/>
      <c r="I10554" s="36"/>
    </row>
    <row r="10555" spans="5:9">
      <c r="E10555" s="35">
        <v>54190</v>
      </c>
      <c r="F10555" s="35"/>
      <c r="G10555" s="36"/>
      <c r="H10555" s="36"/>
      <c r="I10555" s="36"/>
    </row>
    <row r="10556" spans="5:9">
      <c r="E10556" s="35">
        <v>54191</v>
      </c>
      <c r="F10556" s="35"/>
      <c r="G10556" s="36"/>
      <c r="H10556" s="36"/>
      <c r="I10556" s="36"/>
    </row>
    <row r="10557" spans="5:9">
      <c r="E10557" s="35">
        <v>54192</v>
      </c>
      <c r="F10557" s="35"/>
      <c r="G10557" s="36"/>
      <c r="H10557" s="36"/>
      <c r="I10557" s="36"/>
    </row>
    <row r="10558" spans="5:9">
      <c r="E10558" s="35">
        <v>54193</v>
      </c>
      <c r="F10558" s="35"/>
      <c r="G10558" s="36"/>
      <c r="H10558" s="36"/>
      <c r="I10558" s="36"/>
    </row>
    <row r="10559" spans="5:9">
      <c r="E10559" s="35">
        <v>54194</v>
      </c>
      <c r="F10559" s="35"/>
      <c r="G10559" s="36"/>
      <c r="H10559" s="36"/>
      <c r="I10559" s="36"/>
    </row>
    <row r="10560" spans="5:9">
      <c r="E10560" s="35">
        <v>54195</v>
      </c>
      <c r="F10560" s="35"/>
      <c r="G10560" s="36"/>
      <c r="H10560" s="36"/>
      <c r="I10560" s="36"/>
    </row>
    <row r="10561" spans="5:9">
      <c r="E10561" s="35">
        <v>54196</v>
      </c>
      <c r="F10561" s="35"/>
      <c r="G10561" s="36"/>
      <c r="H10561" s="36"/>
      <c r="I10561" s="36"/>
    </row>
    <row r="10562" spans="5:9">
      <c r="E10562" s="35">
        <v>54197</v>
      </c>
      <c r="F10562" s="35"/>
      <c r="G10562" s="36"/>
      <c r="H10562" s="36"/>
      <c r="I10562" s="36"/>
    </row>
    <row r="10563" spans="5:9">
      <c r="E10563" s="35">
        <v>54198</v>
      </c>
      <c r="F10563" s="35"/>
      <c r="G10563" s="36"/>
      <c r="H10563" s="36"/>
      <c r="I10563" s="36"/>
    </row>
    <row r="10564" spans="5:9">
      <c r="E10564" s="35">
        <v>54199</v>
      </c>
      <c r="F10564" s="35"/>
      <c r="G10564" s="36"/>
      <c r="H10564" s="36"/>
      <c r="I10564" s="36"/>
    </row>
    <row r="10565" spans="5:9">
      <c r="E10565" s="35">
        <v>54200</v>
      </c>
      <c r="F10565" s="35"/>
      <c r="G10565" s="36"/>
      <c r="H10565" s="36"/>
      <c r="I10565" s="36"/>
    </row>
    <row r="10566" spans="5:9">
      <c r="E10566" s="35">
        <v>54201</v>
      </c>
      <c r="F10566" s="35"/>
      <c r="G10566" s="36"/>
      <c r="H10566" s="36"/>
      <c r="I10566" s="36"/>
    </row>
    <row r="10567" spans="5:9">
      <c r="E10567" s="35">
        <v>54202</v>
      </c>
      <c r="F10567" s="35"/>
      <c r="G10567" s="36"/>
      <c r="H10567" s="36"/>
      <c r="I10567" s="36"/>
    </row>
    <row r="10568" spans="5:9">
      <c r="E10568" s="35">
        <v>54203</v>
      </c>
      <c r="F10568" s="35"/>
      <c r="G10568" s="36"/>
      <c r="H10568" s="36"/>
      <c r="I10568" s="36"/>
    </row>
    <row r="10569" spans="5:9">
      <c r="E10569" s="35">
        <v>54204</v>
      </c>
      <c r="F10569" s="35"/>
      <c r="G10569" s="36"/>
      <c r="H10569" s="36"/>
      <c r="I10569" s="36"/>
    </row>
    <row r="10570" spans="5:9">
      <c r="E10570" s="35">
        <v>54205</v>
      </c>
      <c r="F10570" s="35"/>
      <c r="G10570" s="36"/>
      <c r="H10570" s="36"/>
      <c r="I10570" s="36"/>
    </row>
    <row r="10571" spans="5:9">
      <c r="E10571" s="35">
        <v>54206</v>
      </c>
      <c r="F10571" s="35"/>
      <c r="G10571" s="36"/>
      <c r="H10571" s="36"/>
      <c r="I10571" s="36"/>
    </row>
    <row r="10572" spans="5:9">
      <c r="E10572" s="35">
        <v>54207</v>
      </c>
      <c r="F10572" s="35"/>
      <c r="G10572" s="36"/>
      <c r="H10572" s="36"/>
      <c r="I10572" s="36"/>
    </row>
    <row r="10573" spans="5:9">
      <c r="E10573" s="35">
        <v>54208</v>
      </c>
      <c r="F10573" s="35"/>
      <c r="G10573" s="36"/>
      <c r="H10573" s="36"/>
      <c r="I10573" s="36"/>
    </row>
    <row r="10574" spans="5:9">
      <c r="E10574" s="35">
        <v>54209</v>
      </c>
      <c r="F10574" s="35"/>
      <c r="G10574" s="36"/>
      <c r="H10574" s="36"/>
      <c r="I10574" s="36"/>
    </row>
    <row r="10575" spans="5:9">
      <c r="E10575" s="35">
        <v>54210</v>
      </c>
      <c r="F10575" s="35"/>
      <c r="G10575" s="36"/>
      <c r="H10575" s="36"/>
      <c r="I10575" s="36"/>
    </row>
    <row r="10576" spans="5:9">
      <c r="E10576" s="35">
        <v>54211</v>
      </c>
      <c r="F10576" s="35"/>
      <c r="G10576" s="36"/>
      <c r="H10576" s="36"/>
      <c r="I10576" s="36"/>
    </row>
    <row r="10577" spans="5:9">
      <c r="E10577" s="35">
        <v>54212</v>
      </c>
      <c r="F10577" s="35"/>
      <c r="G10577" s="36"/>
      <c r="H10577" s="36"/>
      <c r="I10577" s="36"/>
    </row>
    <row r="10578" spans="5:9">
      <c r="E10578" s="35">
        <v>54213</v>
      </c>
      <c r="F10578" s="35"/>
      <c r="G10578" s="36"/>
      <c r="H10578" s="36"/>
      <c r="I10578" s="36"/>
    </row>
    <row r="10579" spans="5:9">
      <c r="E10579" s="35">
        <v>54214</v>
      </c>
      <c r="F10579" s="35"/>
      <c r="G10579" s="36"/>
      <c r="H10579" s="36"/>
      <c r="I10579" s="36"/>
    </row>
    <row r="10580" spans="5:9">
      <c r="E10580" s="35">
        <v>54215</v>
      </c>
      <c r="F10580" s="35"/>
      <c r="G10580" s="36"/>
      <c r="H10580" s="36"/>
      <c r="I10580" s="36"/>
    </row>
    <row r="10581" spans="5:9">
      <c r="E10581" s="35">
        <v>54216</v>
      </c>
      <c r="F10581" s="35"/>
      <c r="G10581" s="36"/>
      <c r="H10581" s="36"/>
      <c r="I10581" s="36"/>
    </row>
    <row r="10582" spans="5:9">
      <c r="E10582" s="35">
        <v>54217</v>
      </c>
      <c r="F10582" s="35"/>
      <c r="G10582" s="36"/>
      <c r="H10582" s="36"/>
      <c r="I10582" s="36"/>
    </row>
    <row r="10583" spans="5:9">
      <c r="E10583" s="35">
        <v>54218</v>
      </c>
      <c r="F10583" s="35"/>
      <c r="G10583" s="36"/>
      <c r="H10583" s="36"/>
      <c r="I10583" s="36"/>
    </row>
    <row r="10584" spans="5:9">
      <c r="E10584" s="35">
        <v>54219</v>
      </c>
      <c r="F10584" s="35"/>
      <c r="G10584" s="36"/>
      <c r="H10584" s="36"/>
      <c r="I10584" s="36"/>
    </row>
    <row r="10585" spans="5:9">
      <c r="E10585" s="35">
        <v>54220</v>
      </c>
      <c r="F10585" s="35"/>
      <c r="G10585" s="36"/>
      <c r="H10585" s="36"/>
      <c r="I10585" s="36"/>
    </row>
    <row r="10586" spans="5:9">
      <c r="E10586" s="35">
        <v>54221</v>
      </c>
      <c r="F10586" s="35"/>
      <c r="G10586" s="36"/>
      <c r="H10586" s="36"/>
      <c r="I10586" s="36"/>
    </row>
    <row r="10587" spans="5:9">
      <c r="E10587" s="35">
        <v>54222</v>
      </c>
      <c r="F10587" s="35"/>
      <c r="G10587" s="36"/>
      <c r="H10587" s="36"/>
      <c r="I10587" s="36"/>
    </row>
    <row r="10588" spans="5:9">
      <c r="E10588" s="35">
        <v>54223</v>
      </c>
      <c r="F10588" s="35"/>
      <c r="G10588" s="36"/>
      <c r="H10588" s="36"/>
      <c r="I10588" s="36"/>
    </row>
    <row r="10589" spans="5:9">
      <c r="E10589" s="35">
        <v>54224</v>
      </c>
      <c r="F10589" s="35"/>
      <c r="G10589" s="36"/>
      <c r="H10589" s="36"/>
      <c r="I10589" s="36"/>
    </row>
    <row r="10590" spans="5:9">
      <c r="E10590" s="35">
        <v>54225</v>
      </c>
      <c r="F10590" s="35"/>
      <c r="G10590" s="36"/>
      <c r="H10590" s="36"/>
      <c r="I10590" s="36"/>
    </row>
    <row r="10591" spans="5:9">
      <c r="E10591" s="35">
        <v>54226</v>
      </c>
      <c r="F10591" s="35"/>
      <c r="G10591" s="36"/>
      <c r="H10591" s="36"/>
      <c r="I10591" s="36"/>
    </row>
    <row r="10592" spans="5:9">
      <c r="E10592" s="35">
        <v>54227</v>
      </c>
      <c r="F10592" s="35"/>
      <c r="G10592" s="36"/>
      <c r="H10592" s="36"/>
      <c r="I10592" s="36"/>
    </row>
    <row r="10593" spans="5:9">
      <c r="E10593" s="35">
        <v>54228</v>
      </c>
      <c r="F10593" s="35"/>
      <c r="G10593" s="36"/>
      <c r="H10593" s="36"/>
      <c r="I10593" s="36"/>
    </row>
    <row r="10594" spans="5:9">
      <c r="E10594" s="35">
        <v>54229</v>
      </c>
      <c r="F10594" s="35"/>
      <c r="G10594" s="36"/>
      <c r="H10594" s="36"/>
      <c r="I10594" s="36"/>
    </row>
    <row r="10595" spans="5:9">
      <c r="E10595" s="35">
        <v>54230</v>
      </c>
      <c r="F10595" s="35"/>
      <c r="G10595" s="36"/>
      <c r="H10595" s="36"/>
      <c r="I10595" s="36"/>
    </row>
    <row r="10596" spans="5:9">
      <c r="E10596" s="35">
        <v>54231</v>
      </c>
      <c r="F10596" s="35"/>
      <c r="G10596" s="36"/>
      <c r="H10596" s="36"/>
      <c r="I10596" s="36"/>
    </row>
    <row r="10597" spans="5:9">
      <c r="E10597" s="35">
        <v>54232</v>
      </c>
      <c r="F10597" s="35"/>
      <c r="G10597" s="36"/>
      <c r="H10597" s="36"/>
      <c r="I10597" s="36"/>
    </row>
    <row r="10598" spans="5:9">
      <c r="E10598" s="35">
        <v>54233</v>
      </c>
      <c r="F10598" s="35"/>
      <c r="G10598" s="36"/>
      <c r="H10598" s="36"/>
      <c r="I10598" s="36"/>
    </row>
    <row r="10599" spans="5:9">
      <c r="E10599" s="35">
        <v>54234</v>
      </c>
      <c r="F10599" s="35"/>
      <c r="G10599" s="36"/>
      <c r="H10599" s="36"/>
      <c r="I10599" s="36"/>
    </row>
    <row r="10600" spans="5:9">
      <c r="E10600" s="35">
        <v>54235</v>
      </c>
      <c r="F10600" s="35"/>
      <c r="G10600" s="36"/>
      <c r="H10600" s="36"/>
      <c r="I10600" s="36"/>
    </row>
    <row r="10601" spans="5:9">
      <c r="E10601" s="35">
        <v>54236</v>
      </c>
      <c r="F10601" s="35"/>
      <c r="G10601" s="36"/>
      <c r="H10601" s="36"/>
      <c r="I10601" s="36"/>
    </row>
    <row r="10602" spans="5:9">
      <c r="E10602" s="35">
        <v>54237</v>
      </c>
      <c r="F10602" s="35"/>
      <c r="G10602" s="36"/>
      <c r="H10602" s="36"/>
      <c r="I10602" s="36"/>
    </row>
    <row r="10603" spans="5:9">
      <c r="E10603" s="35">
        <v>54238</v>
      </c>
      <c r="F10603" s="35"/>
      <c r="G10603" s="36"/>
      <c r="H10603" s="36"/>
      <c r="I10603" s="36"/>
    </row>
    <row r="10604" spans="5:9">
      <c r="E10604" s="35">
        <v>54239</v>
      </c>
      <c r="F10604" s="35"/>
      <c r="G10604" s="36"/>
      <c r="H10604" s="36"/>
      <c r="I10604" s="36"/>
    </row>
    <row r="10605" spans="5:9">
      <c r="E10605" s="35">
        <v>54240</v>
      </c>
      <c r="F10605" s="35"/>
      <c r="G10605" s="36"/>
      <c r="H10605" s="36"/>
      <c r="I10605" s="36"/>
    </row>
    <row r="10606" spans="5:9">
      <c r="E10606" s="35">
        <v>54241</v>
      </c>
      <c r="F10606" s="35"/>
      <c r="G10606" s="36"/>
      <c r="H10606" s="36"/>
      <c r="I10606" s="36"/>
    </row>
    <row r="10607" spans="5:9">
      <c r="E10607" s="35">
        <v>54242</v>
      </c>
      <c r="F10607" s="35"/>
      <c r="G10607" s="36"/>
      <c r="H10607" s="36"/>
      <c r="I10607" s="36"/>
    </row>
    <row r="10608" spans="5:9">
      <c r="E10608" s="35">
        <v>54243</v>
      </c>
      <c r="F10608" s="35"/>
      <c r="G10608" s="36"/>
      <c r="H10608" s="36"/>
      <c r="I10608" s="36"/>
    </row>
    <row r="10609" spans="5:9">
      <c r="E10609" s="35">
        <v>54244</v>
      </c>
      <c r="F10609" s="35"/>
      <c r="G10609" s="36"/>
      <c r="H10609" s="36"/>
      <c r="I10609" s="36"/>
    </row>
    <row r="10610" spans="5:9">
      <c r="E10610" s="35">
        <v>54245</v>
      </c>
      <c r="F10610" s="35"/>
      <c r="G10610" s="36"/>
      <c r="H10610" s="36"/>
      <c r="I10610" s="36"/>
    </row>
    <row r="10611" spans="5:9">
      <c r="E10611" s="35">
        <v>54246</v>
      </c>
      <c r="F10611" s="35"/>
      <c r="G10611" s="36"/>
      <c r="H10611" s="36"/>
      <c r="I10611" s="36"/>
    </row>
    <row r="10612" spans="5:9">
      <c r="E10612" s="35">
        <v>54247</v>
      </c>
      <c r="F10612" s="35"/>
      <c r="G10612" s="36"/>
      <c r="H10612" s="36"/>
      <c r="I10612" s="36"/>
    </row>
    <row r="10613" spans="5:9">
      <c r="E10613" s="35">
        <v>54248</v>
      </c>
      <c r="F10613" s="35"/>
      <c r="G10613" s="36"/>
      <c r="H10613" s="36"/>
      <c r="I10613" s="36"/>
    </row>
    <row r="10614" spans="5:9">
      <c r="E10614" s="35">
        <v>54249</v>
      </c>
      <c r="F10614" s="35"/>
      <c r="G10614" s="36"/>
      <c r="H10614" s="36"/>
      <c r="I10614" s="36"/>
    </row>
    <row r="10615" spans="5:9">
      <c r="E10615" s="35">
        <v>54250</v>
      </c>
      <c r="F10615" s="35"/>
      <c r="G10615" s="36"/>
      <c r="H10615" s="36"/>
      <c r="I10615" s="36"/>
    </row>
    <row r="10616" spans="5:9">
      <c r="E10616" s="35">
        <v>54251</v>
      </c>
      <c r="F10616" s="35"/>
      <c r="G10616" s="36"/>
      <c r="H10616" s="36"/>
      <c r="I10616" s="36"/>
    </row>
    <row r="10617" spans="5:9">
      <c r="E10617" s="35">
        <v>54252</v>
      </c>
      <c r="F10617" s="35"/>
      <c r="G10617" s="36"/>
      <c r="H10617" s="36"/>
      <c r="I10617" s="36"/>
    </row>
    <row r="10618" spans="5:9">
      <c r="E10618" s="35">
        <v>54253</v>
      </c>
      <c r="F10618" s="35"/>
      <c r="G10618" s="36"/>
      <c r="H10618" s="36"/>
      <c r="I10618" s="36"/>
    </row>
    <row r="10619" spans="5:9">
      <c r="E10619" s="35">
        <v>54254</v>
      </c>
      <c r="F10619" s="35"/>
      <c r="G10619" s="36"/>
      <c r="H10619" s="36"/>
      <c r="I10619" s="36"/>
    </row>
    <row r="10620" spans="5:9">
      <c r="E10620" s="35">
        <v>54255</v>
      </c>
      <c r="F10620" s="35"/>
      <c r="G10620" s="36"/>
      <c r="H10620" s="36"/>
      <c r="I10620" s="36"/>
    </row>
    <row r="10621" spans="5:9">
      <c r="E10621" s="35">
        <v>54256</v>
      </c>
      <c r="F10621" s="35"/>
      <c r="G10621" s="36"/>
      <c r="H10621" s="36"/>
      <c r="I10621" s="36"/>
    </row>
    <row r="10622" spans="5:9">
      <c r="E10622" s="35">
        <v>54257</v>
      </c>
      <c r="F10622" s="35"/>
      <c r="G10622" s="36"/>
      <c r="H10622" s="36"/>
      <c r="I10622" s="36"/>
    </row>
    <row r="10623" spans="5:9">
      <c r="E10623" s="35">
        <v>54258</v>
      </c>
      <c r="F10623" s="35"/>
      <c r="G10623" s="36"/>
      <c r="H10623" s="36"/>
      <c r="I10623" s="36"/>
    </row>
    <row r="10624" spans="5:9">
      <c r="E10624" s="35">
        <v>54259</v>
      </c>
      <c r="F10624" s="35"/>
      <c r="G10624" s="36"/>
      <c r="H10624" s="36"/>
      <c r="I10624" s="36"/>
    </row>
    <row r="10625" spans="5:9">
      <c r="E10625" s="35">
        <v>54260</v>
      </c>
      <c r="F10625" s="35"/>
      <c r="G10625" s="36"/>
      <c r="H10625" s="36"/>
      <c r="I10625" s="36"/>
    </row>
    <row r="10626" spans="5:9">
      <c r="E10626" s="35">
        <v>54261</v>
      </c>
      <c r="F10626" s="35"/>
      <c r="G10626" s="36"/>
      <c r="H10626" s="36"/>
      <c r="I10626" s="36"/>
    </row>
    <row r="10627" spans="5:9">
      <c r="E10627" s="35">
        <v>54262</v>
      </c>
      <c r="F10627" s="35"/>
      <c r="G10627" s="36"/>
      <c r="H10627" s="36"/>
      <c r="I10627" s="36"/>
    </row>
    <row r="10628" spans="5:9">
      <c r="E10628" s="35">
        <v>54263</v>
      </c>
      <c r="F10628" s="35"/>
      <c r="G10628" s="36"/>
      <c r="H10628" s="36"/>
      <c r="I10628" s="36"/>
    </row>
    <row r="10629" spans="5:9">
      <c r="E10629" s="35">
        <v>54264</v>
      </c>
      <c r="F10629" s="35"/>
      <c r="G10629" s="36"/>
      <c r="H10629" s="36"/>
      <c r="I10629" s="36"/>
    </row>
    <row r="10630" spans="5:9">
      <c r="E10630" s="35">
        <v>54265</v>
      </c>
      <c r="F10630" s="35"/>
      <c r="G10630" s="36"/>
      <c r="H10630" s="36"/>
      <c r="I10630" s="36"/>
    </row>
    <row r="10631" spans="5:9">
      <c r="E10631" s="35">
        <v>54266</v>
      </c>
      <c r="F10631" s="35"/>
      <c r="G10631" s="36"/>
      <c r="H10631" s="36"/>
      <c r="I10631" s="36"/>
    </row>
    <row r="10632" spans="5:9">
      <c r="E10632" s="35">
        <v>54267</v>
      </c>
      <c r="F10632" s="35"/>
      <c r="G10632" s="36"/>
      <c r="H10632" s="36"/>
      <c r="I10632" s="36"/>
    </row>
    <row r="10633" spans="5:9">
      <c r="E10633" s="35">
        <v>54268</v>
      </c>
      <c r="F10633" s="35"/>
      <c r="G10633" s="36"/>
      <c r="H10633" s="36"/>
      <c r="I10633" s="36"/>
    </row>
    <row r="10634" spans="5:9">
      <c r="E10634" s="35">
        <v>54269</v>
      </c>
      <c r="F10634" s="35"/>
      <c r="G10634" s="36"/>
      <c r="H10634" s="36"/>
      <c r="I10634" s="36"/>
    </row>
    <row r="10635" spans="5:9">
      <c r="E10635" s="35">
        <v>54270</v>
      </c>
      <c r="F10635" s="35"/>
      <c r="G10635" s="36"/>
      <c r="H10635" s="36"/>
      <c r="I10635" s="36"/>
    </row>
    <row r="10636" spans="5:9">
      <c r="E10636" s="35">
        <v>54271</v>
      </c>
      <c r="F10636" s="35"/>
      <c r="G10636" s="36"/>
      <c r="H10636" s="36"/>
      <c r="I10636" s="36"/>
    </row>
    <row r="10637" spans="5:9">
      <c r="E10637" s="35">
        <v>54272</v>
      </c>
      <c r="F10637" s="35"/>
      <c r="G10637" s="36"/>
      <c r="H10637" s="36"/>
      <c r="I10637" s="36"/>
    </row>
    <row r="10638" spans="5:9">
      <c r="E10638" s="35">
        <v>54273</v>
      </c>
      <c r="F10638" s="35"/>
      <c r="G10638" s="36"/>
      <c r="H10638" s="36"/>
      <c r="I10638" s="36"/>
    </row>
    <row r="10639" spans="5:9">
      <c r="E10639" s="35">
        <v>54274</v>
      </c>
      <c r="F10639" s="35"/>
      <c r="G10639" s="36"/>
      <c r="H10639" s="36"/>
      <c r="I10639" s="36"/>
    </row>
    <row r="10640" spans="5:9">
      <c r="E10640" s="35">
        <v>54275</v>
      </c>
      <c r="F10640" s="35"/>
      <c r="G10640" s="36"/>
      <c r="H10640" s="36"/>
      <c r="I10640" s="36"/>
    </row>
    <row r="10641" spans="5:9">
      <c r="E10641" s="35">
        <v>54276</v>
      </c>
      <c r="F10641" s="35"/>
      <c r="G10641" s="36"/>
      <c r="H10641" s="36"/>
      <c r="I10641" s="36"/>
    </row>
    <row r="10642" spans="5:9">
      <c r="E10642" s="35">
        <v>54277</v>
      </c>
      <c r="F10642" s="35"/>
      <c r="G10642" s="36"/>
      <c r="H10642" s="36"/>
      <c r="I10642" s="36"/>
    </row>
    <row r="10643" spans="5:9">
      <c r="E10643" s="35">
        <v>54278</v>
      </c>
      <c r="F10643" s="35"/>
      <c r="G10643" s="36"/>
      <c r="H10643" s="36"/>
      <c r="I10643" s="36"/>
    </row>
    <row r="10644" spans="5:9">
      <c r="E10644" s="35">
        <v>54279</v>
      </c>
      <c r="F10644" s="35"/>
      <c r="G10644" s="36"/>
      <c r="H10644" s="36"/>
      <c r="I10644" s="36"/>
    </row>
    <row r="10645" spans="5:9">
      <c r="E10645" s="35">
        <v>54280</v>
      </c>
      <c r="F10645" s="35"/>
      <c r="G10645" s="36"/>
      <c r="H10645" s="36"/>
      <c r="I10645" s="36"/>
    </row>
    <row r="10646" spans="5:9">
      <c r="E10646" s="35">
        <v>54281</v>
      </c>
      <c r="F10646" s="35"/>
      <c r="G10646" s="36"/>
      <c r="H10646" s="36"/>
      <c r="I10646" s="36"/>
    </row>
    <row r="10647" spans="5:9">
      <c r="E10647" s="35">
        <v>54282</v>
      </c>
      <c r="F10647" s="35"/>
      <c r="G10647" s="36"/>
      <c r="H10647" s="36"/>
      <c r="I10647" s="36"/>
    </row>
    <row r="10648" spans="5:9">
      <c r="E10648" s="35">
        <v>54283</v>
      </c>
      <c r="F10648" s="35"/>
      <c r="G10648" s="36"/>
      <c r="H10648" s="36"/>
      <c r="I10648" s="36"/>
    </row>
    <row r="10649" spans="5:9">
      <c r="E10649" s="35">
        <v>54284</v>
      </c>
      <c r="F10649" s="35"/>
      <c r="G10649" s="36"/>
      <c r="H10649" s="36"/>
      <c r="I10649" s="36"/>
    </row>
    <row r="10650" spans="5:9">
      <c r="E10650" s="35">
        <v>54285</v>
      </c>
      <c r="F10650" s="35"/>
      <c r="G10650" s="36"/>
      <c r="H10650" s="36"/>
      <c r="I10650" s="36"/>
    </row>
    <row r="10651" spans="5:9">
      <c r="E10651" s="35">
        <v>54286</v>
      </c>
      <c r="F10651" s="35"/>
      <c r="G10651" s="36"/>
      <c r="H10651" s="36"/>
      <c r="I10651" s="36"/>
    </row>
    <row r="10652" spans="5:9">
      <c r="E10652" s="35">
        <v>54287</v>
      </c>
      <c r="F10652" s="35"/>
      <c r="G10652" s="36"/>
      <c r="H10652" s="36"/>
      <c r="I10652" s="36"/>
    </row>
    <row r="10653" spans="5:9">
      <c r="E10653" s="35">
        <v>54288</v>
      </c>
      <c r="F10653" s="35"/>
      <c r="G10653" s="36"/>
      <c r="H10653" s="36"/>
      <c r="I10653" s="36"/>
    </row>
    <row r="10654" spans="5:9">
      <c r="E10654" s="35">
        <v>54289</v>
      </c>
      <c r="F10654" s="35"/>
      <c r="G10654" s="36"/>
      <c r="H10654" s="36"/>
      <c r="I10654" s="36"/>
    </row>
    <row r="10655" spans="5:9">
      <c r="E10655" s="35">
        <v>54290</v>
      </c>
      <c r="F10655" s="35"/>
      <c r="G10655" s="36"/>
      <c r="H10655" s="36"/>
      <c r="I10655" s="36"/>
    </row>
    <row r="10656" spans="5:9">
      <c r="E10656" s="35">
        <v>54291</v>
      </c>
      <c r="F10656" s="35"/>
      <c r="G10656" s="36"/>
      <c r="H10656" s="36"/>
      <c r="I10656" s="36"/>
    </row>
    <row r="10657" spans="5:9">
      <c r="E10657" s="35">
        <v>54292</v>
      </c>
      <c r="F10657" s="35"/>
      <c r="G10657" s="36"/>
      <c r="H10657" s="36"/>
      <c r="I10657" s="36"/>
    </row>
    <row r="10658" spans="5:9">
      <c r="E10658" s="35">
        <v>54293</v>
      </c>
      <c r="F10658" s="35"/>
      <c r="G10658" s="36"/>
      <c r="H10658" s="36"/>
      <c r="I10658" s="36"/>
    </row>
    <row r="10659" spans="5:9">
      <c r="E10659" s="35">
        <v>54294</v>
      </c>
      <c r="F10659" s="35"/>
      <c r="G10659" s="36"/>
      <c r="H10659" s="36"/>
      <c r="I10659" s="36"/>
    </row>
    <row r="10660" spans="5:9">
      <c r="E10660" s="35">
        <v>54295</v>
      </c>
      <c r="F10660" s="35"/>
      <c r="G10660" s="36"/>
      <c r="H10660" s="36"/>
      <c r="I10660" s="36"/>
    </row>
    <row r="10661" spans="5:9">
      <c r="E10661" s="35">
        <v>54296</v>
      </c>
      <c r="F10661" s="35"/>
      <c r="G10661" s="36"/>
      <c r="H10661" s="36"/>
      <c r="I10661" s="36"/>
    </row>
    <row r="10662" spans="5:9">
      <c r="E10662" s="35">
        <v>54297</v>
      </c>
      <c r="F10662" s="35"/>
      <c r="G10662" s="36"/>
      <c r="H10662" s="36"/>
      <c r="I10662" s="36"/>
    </row>
    <row r="10663" spans="5:9">
      <c r="E10663" s="35">
        <v>54298</v>
      </c>
      <c r="F10663" s="35"/>
      <c r="G10663" s="36"/>
      <c r="H10663" s="36"/>
      <c r="I10663" s="36"/>
    </row>
    <row r="10664" spans="5:9">
      <c r="E10664" s="35">
        <v>54299</v>
      </c>
      <c r="F10664" s="35"/>
      <c r="G10664" s="36"/>
      <c r="H10664" s="36"/>
      <c r="I10664" s="36"/>
    </row>
    <row r="10665" spans="5:9">
      <c r="E10665" s="35">
        <v>54300</v>
      </c>
      <c r="F10665" s="35"/>
      <c r="G10665" s="36"/>
      <c r="H10665" s="36"/>
      <c r="I10665" s="36"/>
    </row>
    <row r="10666" spans="5:9">
      <c r="E10666" s="35">
        <v>54301</v>
      </c>
      <c r="F10666" s="35"/>
      <c r="G10666" s="36"/>
      <c r="H10666" s="36"/>
      <c r="I10666" s="36"/>
    </row>
    <row r="10667" spans="5:9">
      <c r="E10667" s="35">
        <v>54302</v>
      </c>
      <c r="F10667" s="35"/>
      <c r="G10667" s="36"/>
      <c r="H10667" s="36"/>
      <c r="I10667" s="36"/>
    </row>
    <row r="10668" spans="5:9">
      <c r="E10668" s="35">
        <v>54303</v>
      </c>
      <c r="F10668" s="35"/>
      <c r="G10668" s="36"/>
      <c r="H10668" s="36"/>
      <c r="I10668" s="36"/>
    </row>
    <row r="10669" spans="5:9">
      <c r="E10669" s="35">
        <v>54304</v>
      </c>
      <c r="F10669" s="35"/>
      <c r="G10669" s="36"/>
      <c r="H10669" s="36"/>
      <c r="I10669" s="36"/>
    </row>
    <row r="10670" spans="5:9">
      <c r="E10670" s="35">
        <v>54305</v>
      </c>
      <c r="F10670" s="35"/>
      <c r="G10670" s="36"/>
      <c r="H10670" s="36"/>
      <c r="I10670" s="36"/>
    </row>
    <row r="10671" spans="5:9">
      <c r="E10671" s="35">
        <v>54306</v>
      </c>
      <c r="F10671" s="35"/>
      <c r="G10671" s="36"/>
      <c r="H10671" s="36"/>
      <c r="I10671" s="36"/>
    </row>
    <row r="10672" spans="5:9">
      <c r="E10672" s="35">
        <v>54307</v>
      </c>
      <c r="F10672" s="35"/>
      <c r="G10672" s="36"/>
      <c r="H10672" s="36"/>
      <c r="I10672" s="36"/>
    </row>
    <row r="10673" spans="5:9">
      <c r="E10673" s="35">
        <v>54308</v>
      </c>
      <c r="F10673" s="35"/>
      <c r="G10673" s="36"/>
      <c r="H10673" s="36"/>
      <c r="I10673" s="36"/>
    </row>
    <row r="10674" spans="5:9">
      <c r="E10674" s="35">
        <v>54309</v>
      </c>
      <c r="F10674" s="35"/>
      <c r="G10674" s="36"/>
      <c r="H10674" s="36"/>
      <c r="I10674" s="36"/>
    </row>
    <row r="10675" spans="5:9">
      <c r="E10675" s="35">
        <v>54310</v>
      </c>
      <c r="F10675" s="35"/>
      <c r="G10675" s="36"/>
      <c r="H10675" s="36"/>
      <c r="I10675" s="36"/>
    </row>
    <row r="10676" spans="5:9">
      <c r="E10676" s="35">
        <v>54311</v>
      </c>
      <c r="F10676" s="35"/>
      <c r="G10676" s="36"/>
      <c r="H10676" s="36"/>
      <c r="I10676" s="36"/>
    </row>
    <row r="10677" spans="5:9">
      <c r="E10677" s="35">
        <v>54312</v>
      </c>
      <c r="F10677" s="35"/>
      <c r="G10677" s="36"/>
      <c r="H10677" s="36"/>
      <c r="I10677" s="36"/>
    </row>
    <row r="10678" spans="5:9">
      <c r="E10678" s="35">
        <v>54313</v>
      </c>
      <c r="F10678" s="35"/>
      <c r="G10678" s="36"/>
      <c r="H10678" s="36"/>
      <c r="I10678" s="36"/>
    </row>
    <row r="10679" spans="5:9">
      <c r="E10679" s="35">
        <v>54314</v>
      </c>
      <c r="F10679" s="35"/>
      <c r="G10679" s="36"/>
      <c r="H10679" s="36"/>
      <c r="I10679" s="36"/>
    </row>
    <row r="10680" spans="5:9">
      <c r="E10680" s="35">
        <v>54315</v>
      </c>
      <c r="F10680" s="35"/>
      <c r="G10680" s="36"/>
      <c r="H10680" s="36"/>
      <c r="I10680" s="36"/>
    </row>
    <row r="10681" spans="5:9">
      <c r="E10681" s="35">
        <v>54316</v>
      </c>
      <c r="F10681" s="35"/>
      <c r="G10681" s="36"/>
      <c r="H10681" s="36"/>
      <c r="I10681" s="36"/>
    </row>
    <row r="10682" spans="5:9">
      <c r="E10682" s="35">
        <v>54317</v>
      </c>
      <c r="F10682" s="35"/>
      <c r="G10682" s="36"/>
      <c r="H10682" s="36"/>
      <c r="I10682" s="36"/>
    </row>
    <row r="10683" spans="5:9">
      <c r="E10683" s="35">
        <v>54318</v>
      </c>
      <c r="F10683" s="35"/>
      <c r="G10683" s="36"/>
      <c r="H10683" s="36"/>
      <c r="I10683" s="36"/>
    </row>
    <row r="10684" spans="5:9">
      <c r="E10684" s="35">
        <v>54319</v>
      </c>
      <c r="F10684" s="35"/>
      <c r="G10684" s="36"/>
      <c r="H10684" s="36"/>
      <c r="I10684" s="36"/>
    </row>
    <row r="10685" spans="5:9">
      <c r="E10685" s="35">
        <v>54320</v>
      </c>
      <c r="F10685" s="35"/>
      <c r="G10685" s="36"/>
      <c r="H10685" s="36"/>
      <c r="I10685" s="36"/>
    </row>
    <row r="10686" spans="5:9">
      <c r="E10686" s="35">
        <v>54321</v>
      </c>
      <c r="F10686" s="35"/>
      <c r="G10686" s="36"/>
      <c r="H10686" s="36"/>
      <c r="I10686" s="36"/>
    </row>
    <row r="10687" spans="5:9">
      <c r="E10687" s="35">
        <v>54322</v>
      </c>
      <c r="F10687" s="35"/>
      <c r="G10687" s="36"/>
      <c r="H10687" s="36"/>
      <c r="I10687" s="36"/>
    </row>
    <row r="10688" spans="5:9">
      <c r="E10688" s="35">
        <v>54323</v>
      </c>
      <c r="F10688" s="35"/>
      <c r="G10688" s="36"/>
      <c r="H10688" s="36"/>
      <c r="I10688" s="36"/>
    </row>
    <row r="10689" spans="5:9">
      <c r="E10689" s="35">
        <v>54324</v>
      </c>
      <c r="F10689" s="35"/>
      <c r="G10689" s="36"/>
      <c r="H10689" s="36"/>
      <c r="I10689" s="36"/>
    </row>
    <row r="10690" spans="5:9">
      <c r="E10690" s="35">
        <v>54325</v>
      </c>
      <c r="F10690" s="35"/>
      <c r="G10690" s="36"/>
      <c r="H10690" s="36"/>
      <c r="I10690" s="36"/>
    </row>
    <row r="10691" spans="5:9">
      <c r="E10691" s="35">
        <v>54326</v>
      </c>
      <c r="F10691" s="35"/>
      <c r="G10691" s="36"/>
      <c r="H10691" s="36"/>
      <c r="I10691" s="36"/>
    </row>
    <row r="10692" spans="5:9">
      <c r="E10692" s="35">
        <v>54327</v>
      </c>
      <c r="F10692" s="35"/>
      <c r="G10692" s="36"/>
      <c r="H10692" s="36"/>
      <c r="I10692" s="36"/>
    </row>
    <row r="10693" spans="5:9">
      <c r="E10693" s="35">
        <v>54328</v>
      </c>
      <c r="F10693" s="35"/>
      <c r="G10693" s="36"/>
      <c r="H10693" s="36"/>
      <c r="I10693" s="36"/>
    </row>
    <row r="10694" spans="5:9">
      <c r="E10694" s="35">
        <v>54329</v>
      </c>
      <c r="F10694" s="35"/>
      <c r="G10694" s="36"/>
      <c r="H10694" s="36"/>
      <c r="I10694" s="36"/>
    </row>
    <row r="10695" spans="5:9">
      <c r="E10695" s="35">
        <v>54330</v>
      </c>
      <c r="F10695" s="35"/>
      <c r="G10695" s="36"/>
      <c r="H10695" s="36"/>
      <c r="I10695" s="36"/>
    </row>
    <row r="10696" spans="5:9">
      <c r="E10696" s="35">
        <v>54331</v>
      </c>
      <c r="F10696" s="35"/>
      <c r="G10696" s="36"/>
      <c r="H10696" s="36"/>
      <c r="I10696" s="36"/>
    </row>
    <row r="10697" spans="5:9">
      <c r="E10697" s="35">
        <v>54332</v>
      </c>
      <c r="F10697" s="35"/>
      <c r="G10697" s="36"/>
      <c r="H10697" s="36"/>
      <c r="I10697" s="36"/>
    </row>
    <row r="10698" spans="5:9">
      <c r="E10698" s="35">
        <v>54333</v>
      </c>
      <c r="F10698" s="35"/>
      <c r="G10698" s="36"/>
      <c r="H10698" s="36"/>
      <c r="I10698" s="36"/>
    </row>
    <row r="10699" spans="5:9">
      <c r="E10699" s="35">
        <v>54334</v>
      </c>
      <c r="F10699" s="35"/>
      <c r="G10699" s="36"/>
      <c r="H10699" s="36"/>
      <c r="I10699" s="36"/>
    </row>
    <row r="10700" spans="5:9">
      <c r="E10700" s="35">
        <v>54335</v>
      </c>
      <c r="F10700" s="35"/>
      <c r="G10700" s="36"/>
      <c r="H10700" s="36"/>
      <c r="I10700" s="36"/>
    </row>
    <row r="10701" spans="5:9">
      <c r="E10701" s="35">
        <v>54336</v>
      </c>
      <c r="F10701" s="35"/>
      <c r="G10701" s="36"/>
      <c r="H10701" s="36"/>
      <c r="I10701" s="36"/>
    </row>
    <row r="10702" spans="5:9">
      <c r="E10702" s="35">
        <v>54337</v>
      </c>
      <c r="F10702" s="35"/>
      <c r="G10702" s="36"/>
      <c r="H10702" s="36"/>
      <c r="I10702" s="36"/>
    </row>
    <row r="10703" spans="5:9">
      <c r="E10703" s="35">
        <v>54338</v>
      </c>
      <c r="F10703" s="35"/>
      <c r="G10703" s="36"/>
      <c r="H10703" s="36"/>
      <c r="I10703" s="36"/>
    </row>
    <row r="10704" spans="5:9">
      <c r="E10704" s="35">
        <v>54339</v>
      </c>
      <c r="F10704" s="35"/>
      <c r="G10704" s="36"/>
      <c r="H10704" s="36"/>
      <c r="I10704" s="36"/>
    </row>
    <row r="10705" spans="5:9">
      <c r="E10705" s="35">
        <v>54340</v>
      </c>
      <c r="F10705" s="35"/>
      <c r="G10705" s="36"/>
      <c r="H10705" s="36"/>
      <c r="I10705" s="36"/>
    </row>
    <row r="10706" spans="5:9">
      <c r="E10706" s="35">
        <v>54341</v>
      </c>
      <c r="F10706" s="35"/>
      <c r="G10706" s="36"/>
      <c r="H10706" s="36"/>
      <c r="I10706" s="36"/>
    </row>
    <row r="10707" spans="5:9">
      <c r="E10707" s="35">
        <v>54342</v>
      </c>
      <c r="F10707" s="35"/>
      <c r="G10707" s="36"/>
      <c r="H10707" s="36"/>
      <c r="I10707" s="36"/>
    </row>
    <row r="10708" spans="5:9">
      <c r="E10708" s="35">
        <v>54343</v>
      </c>
      <c r="F10708" s="35"/>
      <c r="G10708" s="36"/>
      <c r="H10708" s="36"/>
      <c r="I10708" s="36"/>
    </row>
    <row r="10709" spans="5:9">
      <c r="E10709" s="35">
        <v>54344</v>
      </c>
      <c r="F10709" s="35"/>
      <c r="G10709" s="36"/>
      <c r="H10709" s="36"/>
      <c r="I10709" s="36"/>
    </row>
    <row r="10710" spans="5:9">
      <c r="E10710" s="35">
        <v>54345</v>
      </c>
      <c r="F10710" s="35"/>
      <c r="G10710" s="36"/>
      <c r="H10710" s="36"/>
      <c r="I10710" s="36"/>
    </row>
    <row r="10711" spans="5:9">
      <c r="E10711" s="35">
        <v>54346</v>
      </c>
      <c r="F10711" s="35"/>
      <c r="G10711" s="36"/>
      <c r="H10711" s="36"/>
      <c r="I10711" s="36"/>
    </row>
    <row r="10712" spans="5:9">
      <c r="E10712" s="35">
        <v>54347</v>
      </c>
      <c r="F10712" s="35"/>
      <c r="G10712" s="36"/>
      <c r="H10712" s="36"/>
      <c r="I10712" s="36"/>
    </row>
    <row r="10713" spans="5:9">
      <c r="E10713" s="35">
        <v>54348</v>
      </c>
      <c r="F10713" s="35"/>
      <c r="G10713" s="36"/>
      <c r="H10713" s="36"/>
      <c r="I10713" s="36"/>
    </row>
    <row r="10714" spans="5:9">
      <c r="E10714" s="35">
        <v>54349</v>
      </c>
      <c r="F10714" s="35"/>
      <c r="G10714" s="36"/>
      <c r="H10714" s="36"/>
      <c r="I10714" s="36"/>
    </row>
    <row r="10715" spans="5:9">
      <c r="E10715" s="35">
        <v>54350</v>
      </c>
      <c r="F10715" s="35"/>
      <c r="G10715" s="36"/>
      <c r="H10715" s="36"/>
      <c r="I10715" s="36"/>
    </row>
    <row r="10716" spans="5:9">
      <c r="E10716" s="35">
        <v>54351</v>
      </c>
      <c r="F10716" s="35"/>
      <c r="G10716" s="36"/>
      <c r="H10716" s="36"/>
      <c r="I10716" s="36"/>
    </row>
    <row r="10717" spans="5:9">
      <c r="E10717" s="35">
        <v>54352</v>
      </c>
      <c r="F10717" s="35"/>
      <c r="G10717" s="36"/>
      <c r="H10717" s="36"/>
      <c r="I10717" s="36"/>
    </row>
    <row r="10718" spans="5:9">
      <c r="E10718" s="35">
        <v>54353</v>
      </c>
      <c r="F10718" s="35"/>
      <c r="G10718" s="36"/>
      <c r="H10718" s="36"/>
      <c r="I10718" s="36"/>
    </row>
    <row r="10719" spans="5:9">
      <c r="E10719" s="35">
        <v>54354</v>
      </c>
      <c r="F10719" s="35"/>
      <c r="G10719" s="36"/>
      <c r="H10719" s="36"/>
      <c r="I10719" s="36"/>
    </row>
    <row r="10720" spans="5:9">
      <c r="E10720" s="35">
        <v>54355</v>
      </c>
      <c r="F10720" s="35"/>
      <c r="G10720" s="36"/>
      <c r="H10720" s="36"/>
      <c r="I10720" s="36"/>
    </row>
    <row r="10721" spans="5:9">
      <c r="E10721" s="35">
        <v>54356</v>
      </c>
      <c r="F10721" s="35"/>
      <c r="G10721" s="36"/>
      <c r="H10721" s="36"/>
      <c r="I10721" s="36"/>
    </row>
    <row r="10722" spans="5:9">
      <c r="E10722" s="35">
        <v>54357</v>
      </c>
      <c r="F10722" s="35"/>
      <c r="G10722" s="36"/>
      <c r="H10722" s="36"/>
      <c r="I10722" s="36"/>
    </row>
    <row r="10723" spans="5:9">
      <c r="E10723" s="35">
        <v>54358</v>
      </c>
      <c r="F10723" s="35"/>
      <c r="G10723" s="36"/>
      <c r="H10723" s="36"/>
      <c r="I10723" s="36"/>
    </row>
    <row r="10724" spans="5:9">
      <c r="E10724" s="35">
        <v>54359</v>
      </c>
      <c r="F10724" s="35"/>
      <c r="G10724" s="36"/>
      <c r="H10724" s="36"/>
      <c r="I10724" s="36"/>
    </row>
    <row r="10725" spans="5:9">
      <c r="E10725" s="35">
        <v>54360</v>
      </c>
      <c r="F10725" s="35"/>
      <c r="G10725" s="36"/>
      <c r="H10725" s="36"/>
      <c r="I10725" s="36"/>
    </row>
    <row r="10726" spans="5:9">
      <c r="E10726" s="35">
        <v>54361</v>
      </c>
      <c r="F10726" s="35"/>
      <c r="G10726" s="36"/>
      <c r="H10726" s="36"/>
      <c r="I10726" s="36"/>
    </row>
    <row r="10727" spans="5:9">
      <c r="E10727" s="35">
        <v>54362</v>
      </c>
      <c r="F10727" s="35"/>
      <c r="G10727" s="36"/>
      <c r="H10727" s="36"/>
      <c r="I10727" s="36"/>
    </row>
    <row r="10728" spans="5:9">
      <c r="E10728" s="35">
        <v>54363</v>
      </c>
      <c r="F10728" s="35"/>
      <c r="G10728" s="36"/>
      <c r="H10728" s="36"/>
      <c r="I10728" s="36"/>
    </row>
    <row r="10729" spans="5:9">
      <c r="E10729" s="35">
        <v>54364</v>
      </c>
      <c r="F10729" s="35"/>
      <c r="G10729" s="36"/>
      <c r="H10729" s="36"/>
      <c r="I10729" s="36"/>
    </row>
    <row r="10730" spans="5:9">
      <c r="E10730" s="35">
        <v>54365</v>
      </c>
      <c r="F10730" s="35"/>
      <c r="G10730" s="36"/>
      <c r="H10730" s="36"/>
      <c r="I10730" s="36"/>
    </row>
    <row r="10731" spans="5:9">
      <c r="E10731" s="35">
        <v>54366</v>
      </c>
      <c r="F10731" s="35"/>
      <c r="G10731" s="36"/>
      <c r="H10731" s="36"/>
      <c r="I10731" s="36"/>
    </row>
    <row r="10732" spans="5:9">
      <c r="E10732" s="35">
        <v>54367</v>
      </c>
      <c r="F10732" s="35"/>
      <c r="G10732" s="36"/>
      <c r="H10732" s="36"/>
      <c r="I10732" s="36"/>
    </row>
    <row r="10733" spans="5:9">
      <c r="E10733" s="35">
        <v>54368</v>
      </c>
      <c r="F10733" s="35"/>
      <c r="G10733" s="36"/>
      <c r="H10733" s="36"/>
      <c r="I10733" s="36"/>
    </row>
    <row r="10734" spans="5:9">
      <c r="E10734" s="35">
        <v>54369</v>
      </c>
      <c r="F10734" s="35"/>
      <c r="G10734" s="36"/>
      <c r="H10734" s="36"/>
      <c r="I10734" s="36"/>
    </row>
    <row r="10735" spans="5:9">
      <c r="E10735" s="35">
        <v>54370</v>
      </c>
      <c r="F10735" s="35"/>
      <c r="G10735" s="36"/>
      <c r="H10735" s="36"/>
      <c r="I10735" s="36"/>
    </row>
    <row r="10736" spans="5:9">
      <c r="E10736" s="35">
        <v>54371</v>
      </c>
      <c r="F10736" s="35"/>
      <c r="G10736" s="36"/>
      <c r="H10736" s="36"/>
      <c r="I10736" s="36"/>
    </row>
    <row r="10737" spans="5:9">
      <c r="E10737" s="35">
        <v>54372</v>
      </c>
      <c r="F10737" s="35"/>
      <c r="G10737" s="36"/>
      <c r="H10737" s="36"/>
      <c r="I10737" s="36"/>
    </row>
    <row r="10738" spans="5:9">
      <c r="E10738" s="35">
        <v>54373</v>
      </c>
      <c r="F10738" s="35"/>
      <c r="G10738" s="36"/>
      <c r="H10738" s="36"/>
      <c r="I10738" s="36"/>
    </row>
    <row r="10739" spans="5:9">
      <c r="E10739" s="35">
        <v>54374</v>
      </c>
      <c r="F10739" s="35"/>
      <c r="G10739" s="36"/>
      <c r="H10739" s="36"/>
      <c r="I10739" s="36"/>
    </row>
    <row r="10740" spans="5:9">
      <c r="E10740" s="35">
        <v>54375</v>
      </c>
      <c r="F10740" s="35"/>
      <c r="G10740" s="36"/>
      <c r="H10740" s="36"/>
      <c r="I10740" s="36"/>
    </row>
    <row r="10741" spans="5:9">
      <c r="E10741" s="35">
        <v>54376</v>
      </c>
      <c r="F10741" s="35"/>
      <c r="G10741" s="36"/>
      <c r="H10741" s="36"/>
      <c r="I10741" s="36"/>
    </row>
    <row r="10742" spans="5:9">
      <c r="E10742" s="35">
        <v>54377</v>
      </c>
      <c r="F10742" s="35"/>
      <c r="G10742" s="36"/>
      <c r="H10742" s="36"/>
      <c r="I10742" s="36"/>
    </row>
    <row r="10743" spans="5:9">
      <c r="E10743" s="35">
        <v>54378</v>
      </c>
      <c r="F10743" s="35"/>
      <c r="G10743" s="36"/>
      <c r="H10743" s="36"/>
      <c r="I10743" s="36"/>
    </row>
    <row r="10744" spans="5:9">
      <c r="E10744" s="35">
        <v>54379</v>
      </c>
      <c r="F10744" s="35"/>
      <c r="G10744" s="36"/>
      <c r="H10744" s="36"/>
      <c r="I10744" s="36"/>
    </row>
    <row r="10745" spans="5:9">
      <c r="E10745" s="35">
        <v>54380</v>
      </c>
      <c r="F10745" s="35"/>
      <c r="G10745" s="36"/>
      <c r="H10745" s="36"/>
      <c r="I10745" s="36"/>
    </row>
    <row r="10746" spans="5:9">
      <c r="E10746" s="35">
        <v>54381</v>
      </c>
      <c r="F10746" s="35"/>
      <c r="G10746" s="36"/>
      <c r="H10746" s="36"/>
      <c r="I10746" s="36"/>
    </row>
    <row r="10747" spans="5:9">
      <c r="E10747" s="35">
        <v>54382</v>
      </c>
      <c r="F10747" s="35"/>
      <c r="G10747" s="36"/>
      <c r="H10747" s="36"/>
      <c r="I10747" s="36"/>
    </row>
    <row r="10748" spans="5:9">
      <c r="E10748" s="35">
        <v>54383</v>
      </c>
      <c r="F10748" s="35"/>
      <c r="G10748" s="36"/>
      <c r="H10748" s="36"/>
      <c r="I10748" s="36"/>
    </row>
    <row r="10749" spans="5:9">
      <c r="E10749" s="35">
        <v>54384</v>
      </c>
      <c r="F10749" s="35"/>
      <c r="G10749" s="36"/>
      <c r="H10749" s="36"/>
      <c r="I10749" s="36"/>
    </row>
    <row r="10750" spans="5:9">
      <c r="E10750" s="35">
        <v>54385</v>
      </c>
      <c r="F10750" s="35"/>
      <c r="G10750" s="36"/>
      <c r="H10750" s="36"/>
      <c r="I10750" s="36"/>
    </row>
    <row r="10751" spans="5:9">
      <c r="E10751" s="35">
        <v>54386</v>
      </c>
      <c r="F10751" s="35"/>
      <c r="G10751" s="36"/>
      <c r="H10751" s="36"/>
      <c r="I10751" s="36"/>
    </row>
    <row r="10752" spans="5:9">
      <c r="E10752" s="35">
        <v>54387</v>
      </c>
      <c r="F10752" s="35"/>
      <c r="G10752" s="36"/>
      <c r="H10752" s="36"/>
      <c r="I10752" s="36"/>
    </row>
    <row r="10753" spans="5:9">
      <c r="E10753" s="35">
        <v>54388</v>
      </c>
      <c r="F10753" s="35"/>
      <c r="G10753" s="36"/>
      <c r="H10753" s="36"/>
      <c r="I10753" s="36"/>
    </row>
    <row r="10754" spans="5:9">
      <c r="E10754" s="35">
        <v>54389</v>
      </c>
      <c r="F10754" s="35"/>
      <c r="G10754" s="36"/>
      <c r="H10754" s="36"/>
      <c r="I10754" s="36"/>
    </row>
    <row r="10755" spans="5:9">
      <c r="E10755" s="35">
        <v>54390</v>
      </c>
      <c r="F10755" s="35"/>
      <c r="G10755" s="36"/>
      <c r="H10755" s="36"/>
      <c r="I10755" s="36"/>
    </row>
    <row r="10756" spans="5:9">
      <c r="E10756" s="35">
        <v>54391</v>
      </c>
      <c r="F10756" s="35"/>
      <c r="G10756" s="36"/>
      <c r="H10756" s="36"/>
      <c r="I10756" s="36"/>
    </row>
    <row r="10757" spans="5:9">
      <c r="E10757" s="35">
        <v>54392</v>
      </c>
      <c r="F10757" s="35"/>
      <c r="G10757" s="36"/>
      <c r="H10757" s="36"/>
      <c r="I10757" s="36"/>
    </row>
    <row r="10758" spans="5:9">
      <c r="E10758" s="35">
        <v>54393</v>
      </c>
      <c r="F10758" s="35"/>
      <c r="G10758" s="36"/>
      <c r="H10758" s="36"/>
      <c r="I10758" s="36"/>
    </row>
    <row r="10759" spans="5:9">
      <c r="E10759" s="35">
        <v>54394</v>
      </c>
      <c r="F10759" s="35"/>
      <c r="G10759" s="36"/>
      <c r="H10759" s="36"/>
      <c r="I10759" s="36"/>
    </row>
    <row r="10760" spans="5:9">
      <c r="E10760" s="35">
        <v>54395</v>
      </c>
      <c r="F10760" s="35"/>
      <c r="G10760" s="36"/>
      <c r="H10760" s="36"/>
      <c r="I10760" s="36"/>
    </row>
    <row r="10761" spans="5:9">
      <c r="E10761" s="35">
        <v>54396</v>
      </c>
      <c r="F10761" s="35"/>
      <c r="G10761" s="36"/>
      <c r="H10761" s="36"/>
      <c r="I10761" s="36"/>
    </row>
    <row r="10762" spans="5:9">
      <c r="E10762" s="35">
        <v>54397</v>
      </c>
      <c r="F10762" s="35"/>
      <c r="G10762" s="36"/>
      <c r="H10762" s="36"/>
      <c r="I10762" s="36"/>
    </row>
    <row r="10763" spans="5:9">
      <c r="E10763" s="35">
        <v>54398</v>
      </c>
      <c r="F10763" s="35"/>
      <c r="G10763" s="36"/>
      <c r="H10763" s="36"/>
      <c r="I10763" s="36"/>
    </row>
    <row r="10764" spans="5:9">
      <c r="E10764" s="35">
        <v>54399</v>
      </c>
      <c r="F10764" s="35"/>
      <c r="G10764" s="36"/>
      <c r="H10764" s="36"/>
      <c r="I10764" s="36"/>
    </row>
    <row r="10765" spans="5:9">
      <c r="E10765" s="35">
        <v>54400</v>
      </c>
      <c r="F10765" s="35"/>
      <c r="G10765" s="36"/>
      <c r="H10765" s="36"/>
      <c r="I10765" s="36"/>
    </row>
    <row r="10766" spans="5:9">
      <c r="E10766" s="35">
        <v>54401</v>
      </c>
      <c r="F10766" s="35"/>
      <c r="G10766" s="36"/>
      <c r="H10766" s="36"/>
      <c r="I10766" s="36"/>
    </row>
    <row r="10767" spans="5:9">
      <c r="E10767" s="35">
        <v>54402</v>
      </c>
      <c r="F10767" s="35"/>
      <c r="G10767" s="36"/>
      <c r="H10767" s="36"/>
      <c r="I10767" s="36"/>
    </row>
    <row r="10768" spans="5:9">
      <c r="E10768" s="35">
        <v>54403</v>
      </c>
      <c r="F10768" s="35"/>
      <c r="G10768" s="36"/>
      <c r="H10768" s="36"/>
      <c r="I10768" s="36"/>
    </row>
    <row r="10769" spans="5:9">
      <c r="E10769" s="35">
        <v>54404</v>
      </c>
      <c r="F10769" s="35"/>
      <c r="G10769" s="36"/>
      <c r="H10769" s="36"/>
      <c r="I10769" s="36"/>
    </row>
    <row r="10770" spans="5:9">
      <c r="E10770" s="35">
        <v>54405</v>
      </c>
      <c r="F10770" s="35"/>
      <c r="G10770" s="36"/>
      <c r="H10770" s="36"/>
      <c r="I10770" s="36"/>
    </row>
    <row r="10771" spans="5:9">
      <c r="E10771" s="35">
        <v>54406</v>
      </c>
      <c r="F10771" s="35"/>
      <c r="G10771" s="36"/>
      <c r="H10771" s="36"/>
      <c r="I10771" s="36"/>
    </row>
    <row r="10772" spans="5:9">
      <c r="E10772" s="35">
        <v>54407</v>
      </c>
      <c r="F10772" s="35"/>
      <c r="G10772" s="36"/>
      <c r="H10772" s="36"/>
      <c r="I10772" s="36"/>
    </row>
    <row r="10773" spans="5:9">
      <c r="E10773" s="35">
        <v>54408</v>
      </c>
      <c r="F10773" s="35"/>
      <c r="G10773" s="36"/>
      <c r="H10773" s="36"/>
      <c r="I10773" s="36"/>
    </row>
    <row r="10774" spans="5:9">
      <c r="E10774" s="35">
        <v>54409</v>
      </c>
      <c r="F10774" s="35"/>
      <c r="G10774" s="36"/>
      <c r="H10774" s="36"/>
      <c r="I10774" s="36"/>
    </row>
    <row r="10775" spans="5:9">
      <c r="E10775" s="35">
        <v>54410</v>
      </c>
      <c r="F10775" s="35"/>
      <c r="G10775" s="36"/>
      <c r="H10775" s="36"/>
      <c r="I10775" s="36"/>
    </row>
    <row r="10776" spans="5:9">
      <c r="E10776" s="35">
        <v>54411</v>
      </c>
      <c r="F10776" s="35"/>
      <c r="G10776" s="36"/>
      <c r="H10776" s="36"/>
      <c r="I10776" s="36"/>
    </row>
    <row r="10777" spans="5:9">
      <c r="E10777" s="35">
        <v>54412</v>
      </c>
      <c r="F10777" s="35"/>
      <c r="G10777" s="36"/>
      <c r="H10777" s="36"/>
      <c r="I10777" s="36"/>
    </row>
    <row r="10778" spans="5:9">
      <c r="E10778" s="35">
        <v>54413</v>
      </c>
      <c r="F10778" s="35"/>
      <c r="G10778" s="36"/>
      <c r="H10778" s="36"/>
      <c r="I10778" s="36"/>
    </row>
    <row r="10779" spans="5:9">
      <c r="E10779" s="35">
        <v>54414</v>
      </c>
      <c r="F10779" s="35"/>
      <c r="G10779" s="36"/>
      <c r="H10779" s="36"/>
      <c r="I10779" s="36"/>
    </row>
    <row r="10780" spans="5:9">
      <c r="E10780" s="35">
        <v>54415</v>
      </c>
      <c r="F10780" s="35"/>
      <c r="G10780" s="36"/>
      <c r="H10780" s="36"/>
      <c r="I10780" s="36"/>
    </row>
    <row r="10781" spans="5:9">
      <c r="E10781" s="35">
        <v>54416</v>
      </c>
      <c r="F10781" s="35"/>
      <c r="G10781" s="36"/>
      <c r="H10781" s="36"/>
      <c r="I10781" s="36"/>
    </row>
    <row r="10782" spans="5:9">
      <c r="E10782" s="35">
        <v>54417</v>
      </c>
      <c r="F10782" s="35"/>
      <c r="G10782" s="36"/>
      <c r="H10782" s="36"/>
      <c r="I10782" s="36"/>
    </row>
    <row r="10783" spans="5:9">
      <c r="E10783" s="35">
        <v>54418</v>
      </c>
      <c r="F10783" s="35"/>
      <c r="G10783" s="36"/>
      <c r="H10783" s="36"/>
      <c r="I10783" s="36"/>
    </row>
    <row r="10784" spans="5:9">
      <c r="E10784" s="35">
        <v>54419</v>
      </c>
      <c r="F10784" s="35"/>
      <c r="G10784" s="36"/>
      <c r="H10784" s="36"/>
      <c r="I10784" s="36"/>
    </row>
    <row r="10785" spans="5:9">
      <c r="E10785" s="35">
        <v>54420</v>
      </c>
      <c r="F10785" s="35"/>
      <c r="G10785" s="36"/>
      <c r="H10785" s="36"/>
      <c r="I10785" s="36"/>
    </row>
    <row r="10786" spans="5:9">
      <c r="E10786" s="35">
        <v>54421</v>
      </c>
      <c r="F10786" s="35"/>
      <c r="G10786" s="36"/>
      <c r="H10786" s="36"/>
      <c r="I10786" s="36"/>
    </row>
    <row r="10787" spans="5:9">
      <c r="E10787" s="35">
        <v>54422</v>
      </c>
      <c r="F10787" s="35"/>
      <c r="G10787" s="36"/>
      <c r="H10787" s="36"/>
      <c r="I10787" s="36"/>
    </row>
    <row r="10788" spans="5:9">
      <c r="E10788" s="35">
        <v>54423</v>
      </c>
      <c r="F10788" s="35"/>
      <c r="G10788" s="36"/>
      <c r="H10788" s="36"/>
      <c r="I10788" s="36"/>
    </row>
    <row r="10789" spans="5:9">
      <c r="E10789" s="35">
        <v>54424</v>
      </c>
      <c r="F10789" s="35"/>
      <c r="G10789" s="36"/>
      <c r="H10789" s="36"/>
      <c r="I10789" s="36"/>
    </row>
    <row r="10790" spans="5:9">
      <c r="E10790" s="35">
        <v>54425</v>
      </c>
      <c r="F10790" s="35"/>
      <c r="G10790" s="36"/>
      <c r="H10790" s="36"/>
      <c r="I10790" s="36"/>
    </row>
    <row r="10791" spans="5:9">
      <c r="E10791" s="35">
        <v>54426</v>
      </c>
      <c r="F10791" s="35"/>
      <c r="G10791" s="36"/>
      <c r="H10791" s="36"/>
      <c r="I10791" s="36"/>
    </row>
    <row r="10792" spans="5:9">
      <c r="E10792" s="35">
        <v>54427</v>
      </c>
      <c r="F10792" s="35"/>
      <c r="G10792" s="36"/>
      <c r="H10792" s="36"/>
      <c r="I10792" s="36"/>
    </row>
    <row r="10793" spans="5:9">
      <c r="E10793" s="35">
        <v>54428</v>
      </c>
      <c r="F10793" s="35"/>
      <c r="G10793" s="36"/>
      <c r="H10793" s="36"/>
      <c r="I10793" s="36"/>
    </row>
    <row r="10794" spans="5:9">
      <c r="E10794" s="35">
        <v>54429</v>
      </c>
      <c r="F10794" s="35"/>
      <c r="G10794" s="36"/>
      <c r="H10794" s="36"/>
      <c r="I10794" s="36"/>
    </row>
    <row r="10795" spans="5:9">
      <c r="E10795" s="35">
        <v>54430</v>
      </c>
      <c r="F10795" s="35"/>
      <c r="G10795" s="36"/>
      <c r="H10795" s="36"/>
      <c r="I10795" s="36"/>
    </row>
    <row r="10796" spans="5:9">
      <c r="E10796" s="35">
        <v>54431</v>
      </c>
      <c r="F10796" s="35"/>
      <c r="G10796" s="36"/>
      <c r="H10796" s="36"/>
      <c r="I10796" s="36"/>
    </row>
    <row r="10797" spans="5:9">
      <c r="E10797" s="35">
        <v>54432</v>
      </c>
      <c r="F10797" s="35"/>
      <c r="G10797" s="36"/>
      <c r="H10797" s="36"/>
      <c r="I10797" s="36"/>
    </row>
    <row r="10798" spans="5:9">
      <c r="E10798" s="35">
        <v>54433</v>
      </c>
      <c r="F10798" s="35"/>
      <c r="G10798" s="36"/>
      <c r="H10798" s="36"/>
      <c r="I10798" s="36"/>
    </row>
    <row r="10799" spans="5:9">
      <c r="E10799" s="35">
        <v>54434</v>
      </c>
      <c r="F10799" s="35"/>
      <c r="G10799" s="36"/>
      <c r="H10799" s="36"/>
      <c r="I10799" s="36"/>
    </row>
    <row r="10800" spans="5:9">
      <c r="E10800" s="35">
        <v>54435</v>
      </c>
      <c r="F10800" s="35"/>
      <c r="G10800" s="36"/>
      <c r="H10800" s="36"/>
      <c r="I10800" s="36"/>
    </row>
    <row r="10801" spans="5:9">
      <c r="E10801" s="35">
        <v>54436</v>
      </c>
      <c r="F10801" s="35"/>
      <c r="G10801" s="36"/>
      <c r="H10801" s="36"/>
      <c r="I10801" s="36"/>
    </row>
    <row r="10802" spans="5:9">
      <c r="E10802" s="35">
        <v>54437</v>
      </c>
      <c r="F10802" s="35"/>
      <c r="G10802" s="36"/>
      <c r="H10802" s="36"/>
      <c r="I10802" s="36"/>
    </row>
    <row r="10803" spans="5:9">
      <c r="E10803" s="35">
        <v>54438</v>
      </c>
      <c r="F10803" s="35"/>
      <c r="G10803" s="36"/>
      <c r="H10803" s="36"/>
      <c r="I10803" s="36"/>
    </row>
    <row r="10804" spans="5:9">
      <c r="E10804" s="35">
        <v>54439</v>
      </c>
      <c r="F10804" s="35"/>
      <c r="G10804" s="36"/>
      <c r="H10804" s="36"/>
      <c r="I10804" s="36"/>
    </row>
    <row r="10805" spans="5:9">
      <c r="E10805" s="35">
        <v>54440</v>
      </c>
      <c r="F10805" s="35"/>
      <c r="G10805" s="36"/>
      <c r="H10805" s="36"/>
      <c r="I10805" s="36"/>
    </row>
    <row r="10806" spans="5:9">
      <c r="E10806" s="35">
        <v>54441</v>
      </c>
      <c r="F10806" s="35"/>
      <c r="G10806" s="36"/>
      <c r="H10806" s="36"/>
      <c r="I10806" s="36"/>
    </row>
    <row r="10807" spans="5:9">
      <c r="E10807" s="35">
        <v>54442</v>
      </c>
      <c r="F10807" s="35"/>
      <c r="G10807" s="36"/>
      <c r="H10807" s="36"/>
      <c r="I10807" s="36"/>
    </row>
    <row r="10808" spans="5:9">
      <c r="E10808" s="35">
        <v>54443</v>
      </c>
      <c r="F10808" s="35"/>
      <c r="G10808" s="36"/>
      <c r="H10808" s="36"/>
      <c r="I10808" s="36"/>
    </row>
    <row r="10809" spans="5:9">
      <c r="E10809" s="35">
        <v>54444</v>
      </c>
      <c r="F10809" s="35"/>
      <c r="G10809" s="36"/>
      <c r="H10809" s="36"/>
      <c r="I10809" s="36"/>
    </row>
    <row r="10810" spans="5:9">
      <c r="E10810" s="35">
        <v>54445</v>
      </c>
      <c r="F10810" s="35"/>
      <c r="G10810" s="36"/>
      <c r="H10810" s="36"/>
      <c r="I10810" s="36"/>
    </row>
    <row r="10811" spans="5:9">
      <c r="E10811" s="35">
        <v>54446</v>
      </c>
      <c r="F10811" s="35"/>
      <c r="G10811" s="36"/>
      <c r="H10811" s="36"/>
      <c r="I10811" s="36"/>
    </row>
    <row r="10812" spans="5:9">
      <c r="E10812" s="35">
        <v>54447</v>
      </c>
      <c r="F10812" s="35"/>
      <c r="G10812" s="36"/>
      <c r="H10812" s="36"/>
      <c r="I10812" s="36"/>
    </row>
    <row r="10813" spans="5:9">
      <c r="E10813" s="35">
        <v>54448</v>
      </c>
      <c r="F10813" s="35"/>
      <c r="G10813" s="36"/>
      <c r="H10813" s="36"/>
      <c r="I10813" s="36"/>
    </row>
    <row r="10814" spans="5:9">
      <c r="E10814" s="35">
        <v>54449</v>
      </c>
      <c r="F10814" s="35"/>
      <c r="G10814" s="36"/>
      <c r="H10814" s="36"/>
      <c r="I10814" s="36"/>
    </row>
    <row r="10815" spans="5:9">
      <c r="E10815" s="35">
        <v>54450</v>
      </c>
      <c r="F10815" s="35"/>
      <c r="G10815" s="36"/>
      <c r="H10815" s="36"/>
      <c r="I10815" s="36"/>
    </row>
    <row r="10816" spans="5:9">
      <c r="E10816" s="35">
        <v>54451</v>
      </c>
      <c r="F10816" s="35"/>
      <c r="G10816" s="36"/>
      <c r="H10816" s="36"/>
      <c r="I10816" s="36"/>
    </row>
    <row r="10817" spans="5:9">
      <c r="E10817" s="35">
        <v>54452</v>
      </c>
      <c r="F10817" s="35"/>
      <c r="G10817" s="36"/>
      <c r="H10817" s="36"/>
      <c r="I10817" s="36"/>
    </row>
    <row r="10818" spans="5:9">
      <c r="E10818" s="35">
        <v>54453</v>
      </c>
      <c r="F10818" s="35"/>
      <c r="G10818" s="36"/>
      <c r="H10818" s="36"/>
      <c r="I10818" s="36"/>
    </row>
    <row r="10819" spans="5:9">
      <c r="E10819" s="35">
        <v>54454</v>
      </c>
      <c r="F10819" s="35"/>
      <c r="G10819" s="36"/>
      <c r="H10819" s="36"/>
      <c r="I10819" s="36"/>
    </row>
    <row r="10820" spans="5:9">
      <c r="E10820" s="35">
        <v>54455</v>
      </c>
      <c r="F10820" s="35"/>
      <c r="G10820" s="36"/>
      <c r="H10820" s="36"/>
      <c r="I10820" s="36"/>
    </row>
    <row r="10821" spans="5:9">
      <c r="E10821" s="35">
        <v>54456</v>
      </c>
      <c r="F10821" s="35"/>
      <c r="G10821" s="36"/>
      <c r="H10821" s="36"/>
      <c r="I10821" s="36"/>
    </row>
    <row r="10822" spans="5:9">
      <c r="E10822" s="35">
        <v>54457</v>
      </c>
      <c r="F10822" s="35"/>
      <c r="G10822" s="36"/>
      <c r="H10822" s="36"/>
      <c r="I10822" s="36"/>
    </row>
    <row r="10823" spans="5:9">
      <c r="E10823" s="35">
        <v>54458</v>
      </c>
      <c r="F10823" s="35"/>
      <c r="G10823" s="36"/>
      <c r="H10823" s="36"/>
      <c r="I10823" s="36"/>
    </row>
    <row r="10824" spans="5:9">
      <c r="E10824" s="35">
        <v>54459</v>
      </c>
      <c r="F10824" s="35"/>
      <c r="G10824" s="36"/>
      <c r="H10824" s="36"/>
      <c r="I10824" s="36"/>
    </row>
    <row r="10825" spans="5:9">
      <c r="E10825" s="35">
        <v>54460</v>
      </c>
      <c r="F10825" s="35"/>
      <c r="G10825" s="36"/>
      <c r="H10825" s="36"/>
      <c r="I10825" s="36"/>
    </row>
    <row r="10826" spans="5:9">
      <c r="E10826" s="35">
        <v>54461</v>
      </c>
      <c r="F10826" s="35"/>
      <c r="G10826" s="36"/>
      <c r="H10826" s="36"/>
      <c r="I10826" s="36"/>
    </row>
    <row r="10827" spans="5:9">
      <c r="E10827" s="35">
        <v>54462</v>
      </c>
      <c r="F10827" s="35"/>
      <c r="G10827" s="36"/>
      <c r="H10827" s="36"/>
      <c r="I10827" s="36"/>
    </row>
    <row r="10828" spans="5:9">
      <c r="E10828" s="35">
        <v>54463</v>
      </c>
      <c r="F10828" s="35"/>
      <c r="G10828" s="36"/>
      <c r="H10828" s="36"/>
      <c r="I10828" s="36"/>
    </row>
    <row r="10829" spans="5:9">
      <c r="E10829" s="35">
        <v>54464</v>
      </c>
      <c r="F10829" s="35"/>
      <c r="G10829" s="36"/>
      <c r="H10829" s="36"/>
      <c r="I10829" s="36"/>
    </row>
    <row r="10830" spans="5:9">
      <c r="E10830" s="35">
        <v>54465</v>
      </c>
      <c r="F10830" s="35"/>
      <c r="G10830" s="36"/>
      <c r="H10830" s="36"/>
      <c r="I10830" s="36"/>
    </row>
    <row r="10831" spans="5:9">
      <c r="E10831" s="35">
        <v>54466</v>
      </c>
      <c r="F10831" s="35"/>
      <c r="G10831" s="36"/>
      <c r="H10831" s="36"/>
      <c r="I10831" s="36"/>
    </row>
    <row r="10832" spans="5:9">
      <c r="E10832" s="35">
        <v>54467</v>
      </c>
      <c r="F10832" s="35"/>
      <c r="G10832" s="36"/>
      <c r="H10832" s="36"/>
      <c r="I10832" s="36"/>
    </row>
    <row r="10833" spans="5:9">
      <c r="E10833" s="35">
        <v>54468</v>
      </c>
      <c r="F10833" s="35"/>
      <c r="G10833" s="36"/>
      <c r="H10833" s="36"/>
      <c r="I10833" s="36"/>
    </row>
    <row r="10834" spans="5:9">
      <c r="E10834" s="35">
        <v>54469</v>
      </c>
      <c r="F10834" s="35"/>
      <c r="G10834" s="36"/>
      <c r="H10834" s="36"/>
      <c r="I10834" s="36"/>
    </row>
    <row r="10835" spans="5:9">
      <c r="E10835" s="35">
        <v>54470</v>
      </c>
      <c r="F10835" s="35"/>
      <c r="G10835" s="36"/>
      <c r="H10835" s="36"/>
      <c r="I10835" s="36"/>
    </row>
    <row r="10836" spans="5:9">
      <c r="E10836" s="35">
        <v>54471</v>
      </c>
      <c r="F10836" s="35"/>
      <c r="G10836" s="36"/>
      <c r="H10836" s="36"/>
      <c r="I10836" s="36"/>
    </row>
    <row r="10837" spans="5:9">
      <c r="E10837" s="35">
        <v>54472</v>
      </c>
      <c r="F10837" s="35"/>
      <c r="G10837" s="36"/>
      <c r="H10837" s="36"/>
      <c r="I10837" s="36"/>
    </row>
    <row r="10838" spans="5:9">
      <c r="E10838" s="35">
        <v>54473</v>
      </c>
      <c r="F10838" s="35"/>
      <c r="G10838" s="36"/>
      <c r="H10838" s="36"/>
      <c r="I10838" s="36"/>
    </row>
    <row r="10839" spans="5:9">
      <c r="E10839" s="35">
        <v>54474</v>
      </c>
      <c r="F10839" s="35"/>
      <c r="G10839" s="36"/>
      <c r="H10839" s="36"/>
      <c r="I10839" s="36"/>
    </row>
    <row r="10840" spans="5:9">
      <c r="E10840" s="35">
        <v>54475</v>
      </c>
      <c r="F10840" s="35"/>
      <c r="G10840" s="36"/>
      <c r="H10840" s="36"/>
      <c r="I10840" s="36"/>
    </row>
    <row r="10841" spans="5:9">
      <c r="E10841" s="35">
        <v>54476</v>
      </c>
      <c r="F10841" s="35"/>
      <c r="G10841" s="36"/>
      <c r="H10841" s="36"/>
      <c r="I10841" s="36"/>
    </row>
    <row r="10842" spans="5:9">
      <c r="E10842" s="35">
        <v>54477</v>
      </c>
      <c r="F10842" s="35"/>
      <c r="G10842" s="36"/>
      <c r="H10842" s="36"/>
      <c r="I10842" s="36"/>
    </row>
    <row r="10843" spans="5:9">
      <c r="E10843" s="35">
        <v>54478</v>
      </c>
      <c r="F10843" s="35"/>
      <c r="G10843" s="36"/>
      <c r="H10843" s="36"/>
      <c r="I10843" s="36"/>
    </row>
    <row r="10844" spans="5:9">
      <c r="E10844" s="35">
        <v>54479</v>
      </c>
      <c r="F10844" s="35"/>
      <c r="G10844" s="36"/>
      <c r="H10844" s="36"/>
      <c r="I10844" s="36"/>
    </row>
    <row r="10845" spans="5:9">
      <c r="E10845" s="35">
        <v>54480</v>
      </c>
      <c r="F10845" s="35"/>
      <c r="G10845" s="36"/>
      <c r="H10845" s="36"/>
      <c r="I10845" s="36"/>
    </row>
    <row r="10846" spans="5:9">
      <c r="E10846" s="35">
        <v>54481</v>
      </c>
      <c r="F10846" s="35"/>
      <c r="G10846" s="36"/>
      <c r="H10846" s="36"/>
      <c r="I10846" s="36"/>
    </row>
    <row r="10847" spans="5:9">
      <c r="E10847" s="35">
        <v>54482</v>
      </c>
      <c r="F10847" s="35"/>
      <c r="G10847" s="36"/>
      <c r="H10847" s="36"/>
      <c r="I10847" s="36"/>
    </row>
    <row r="10848" spans="5:9">
      <c r="E10848" s="35">
        <v>54483</v>
      </c>
      <c r="F10848" s="35"/>
      <c r="G10848" s="36"/>
      <c r="H10848" s="36"/>
      <c r="I10848" s="36"/>
    </row>
    <row r="10849" spans="5:9">
      <c r="E10849" s="35">
        <v>54484</v>
      </c>
      <c r="F10849" s="35"/>
      <c r="G10849" s="36"/>
      <c r="H10849" s="36"/>
      <c r="I10849" s="36"/>
    </row>
    <row r="10850" spans="5:9">
      <c r="E10850" s="35">
        <v>54485</v>
      </c>
      <c r="F10850" s="35"/>
      <c r="G10850" s="36"/>
      <c r="H10850" s="36"/>
      <c r="I10850" s="36"/>
    </row>
    <row r="10851" spans="5:9">
      <c r="E10851" s="35">
        <v>54486</v>
      </c>
      <c r="F10851" s="35"/>
      <c r="G10851" s="36"/>
      <c r="H10851" s="36"/>
      <c r="I10851" s="36"/>
    </row>
    <row r="10852" spans="5:9">
      <c r="E10852" s="35">
        <v>54487</v>
      </c>
      <c r="F10852" s="35"/>
      <c r="G10852" s="36"/>
      <c r="H10852" s="36"/>
      <c r="I10852" s="36"/>
    </row>
    <row r="10853" spans="5:9">
      <c r="E10853" s="35">
        <v>54488</v>
      </c>
      <c r="F10853" s="35"/>
      <c r="G10853" s="36"/>
      <c r="H10853" s="36"/>
      <c r="I10853" s="36"/>
    </row>
    <row r="10854" spans="5:9">
      <c r="E10854" s="35">
        <v>54489</v>
      </c>
      <c r="F10854" s="35"/>
      <c r="G10854" s="36"/>
      <c r="H10854" s="36"/>
      <c r="I10854" s="36"/>
    </row>
    <row r="10855" spans="5:9">
      <c r="E10855" s="35">
        <v>54490</v>
      </c>
      <c r="F10855" s="35"/>
      <c r="G10855" s="36"/>
      <c r="H10855" s="36"/>
      <c r="I10855" s="36"/>
    </row>
    <row r="10856" spans="5:9">
      <c r="E10856" s="35">
        <v>54491</v>
      </c>
      <c r="F10856" s="35"/>
      <c r="G10856" s="36"/>
      <c r="H10856" s="36"/>
      <c r="I10856" s="36"/>
    </row>
    <row r="10857" spans="5:9">
      <c r="E10857" s="35">
        <v>54492</v>
      </c>
      <c r="F10857" s="35"/>
      <c r="G10857" s="36"/>
      <c r="H10857" s="36"/>
      <c r="I10857" s="36"/>
    </row>
    <row r="10858" spans="5:9">
      <c r="E10858" s="35">
        <v>54493</v>
      </c>
      <c r="F10858" s="35"/>
      <c r="G10858" s="36"/>
      <c r="H10858" s="36"/>
      <c r="I10858" s="36"/>
    </row>
    <row r="10859" spans="5:9">
      <c r="E10859" s="35">
        <v>54494</v>
      </c>
      <c r="F10859" s="35"/>
      <c r="G10859" s="36"/>
      <c r="H10859" s="36"/>
      <c r="I10859" s="36"/>
    </row>
    <row r="10860" spans="5:9">
      <c r="E10860" s="35">
        <v>54495</v>
      </c>
      <c r="F10860" s="35"/>
      <c r="G10860" s="36"/>
      <c r="H10860" s="36"/>
      <c r="I10860" s="36"/>
    </row>
    <row r="10861" spans="5:9">
      <c r="E10861" s="35">
        <v>54496</v>
      </c>
      <c r="F10861" s="35"/>
      <c r="G10861" s="36"/>
      <c r="H10861" s="36"/>
      <c r="I10861" s="36"/>
    </row>
    <row r="10862" spans="5:9">
      <c r="E10862" s="35">
        <v>54497</v>
      </c>
      <c r="F10862" s="35"/>
      <c r="G10862" s="36"/>
      <c r="H10862" s="36"/>
      <c r="I10862" s="36"/>
    </row>
    <row r="10863" spans="5:9">
      <c r="E10863" s="35">
        <v>54498</v>
      </c>
      <c r="F10863" s="35"/>
      <c r="G10863" s="36"/>
      <c r="H10863" s="36"/>
      <c r="I10863" s="36"/>
    </row>
    <row r="10864" spans="5:9">
      <c r="E10864" s="35">
        <v>54499</v>
      </c>
      <c r="F10864" s="35"/>
      <c r="G10864" s="36"/>
      <c r="H10864" s="36"/>
      <c r="I10864" s="36"/>
    </row>
    <row r="10865" spans="5:9">
      <c r="E10865" s="35">
        <v>54500</v>
      </c>
      <c r="F10865" s="35"/>
      <c r="G10865" s="36"/>
      <c r="H10865" s="36"/>
      <c r="I10865" s="36"/>
    </row>
    <row r="10866" spans="5:9">
      <c r="E10866" s="35">
        <v>54501</v>
      </c>
      <c r="F10866" s="35"/>
      <c r="G10866" s="36"/>
      <c r="H10866" s="36"/>
      <c r="I10866" s="36"/>
    </row>
    <row r="10867" spans="5:9">
      <c r="E10867" s="35">
        <v>54502</v>
      </c>
      <c r="F10867" s="35"/>
      <c r="G10867" s="36"/>
      <c r="H10867" s="36"/>
      <c r="I10867" s="36"/>
    </row>
    <row r="10868" spans="5:9">
      <c r="E10868" s="35">
        <v>54503</v>
      </c>
      <c r="F10868" s="35"/>
      <c r="G10868" s="36"/>
      <c r="H10868" s="36"/>
      <c r="I10868" s="36"/>
    </row>
    <row r="10869" spans="5:9">
      <c r="E10869" s="35">
        <v>54504</v>
      </c>
      <c r="F10869" s="35"/>
      <c r="G10869" s="36"/>
      <c r="H10869" s="36"/>
      <c r="I10869" s="36"/>
    </row>
    <row r="10870" spans="5:9">
      <c r="E10870" s="35">
        <v>54505</v>
      </c>
      <c r="F10870" s="35"/>
      <c r="G10870" s="36"/>
      <c r="H10870" s="36"/>
      <c r="I10870" s="36"/>
    </row>
    <row r="10871" spans="5:9">
      <c r="E10871" s="35">
        <v>54506</v>
      </c>
      <c r="F10871" s="35"/>
      <c r="G10871" s="36"/>
      <c r="H10871" s="36"/>
      <c r="I10871" s="36"/>
    </row>
    <row r="10872" spans="5:9">
      <c r="E10872" s="35">
        <v>54507</v>
      </c>
      <c r="F10872" s="35"/>
      <c r="G10872" s="36"/>
      <c r="H10872" s="36"/>
      <c r="I10872" s="36"/>
    </row>
    <row r="10873" spans="5:9">
      <c r="E10873" s="35">
        <v>54508</v>
      </c>
      <c r="F10873" s="35"/>
      <c r="G10873" s="36"/>
      <c r="H10873" s="36"/>
      <c r="I10873" s="36"/>
    </row>
    <row r="10874" spans="5:9">
      <c r="E10874" s="35">
        <v>54509</v>
      </c>
      <c r="F10874" s="35"/>
      <c r="G10874" s="36"/>
      <c r="H10874" s="36"/>
      <c r="I10874" s="36"/>
    </row>
    <row r="10875" spans="5:9">
      <c r="E10875" s="35">
        <v>54510</v>
      </c>
      <c r="F10875" s="35"/>
      <c r="G10875" s="36"/>
      <c r="H10875" s="36"/>
      <c r="I10875" s="36"/>
    </row>
    <row r="10876" spans="5:9">
      <c r="E10876" s="35">
        <v>54511</v>
      </c>
      <c r="F10876" s="35"/>
      <c r="G10876" s="36"/>
      <c r="H10876" s="36"/>
      <c r="I10876" s="36"/>
    </row>
    <row r="10877" spans="5:9">
      <c r="E10877" s="35">
        <v>54512</v>
      </c>
      <c r="F10877" s="35"/>
      <c r="G10877" s="36"/>
      <c r="H10877" s="36"/>
      <c r="I10877" s="36"/>
    </row>
    <row r="10878" spans="5:9">
      <c r="E10878" s="35">
        <v>54513</v>
      </c>
      <c r="F10878" s="35"/>
      <c r="G10878" s="36"/>
      <c r="H10878" s="36"/>
      <c r="I10878" s="36"/>
    </row>
    <row r="10879" spans="5:9">
      <c r="E10879" s="35">
        <v>54514</v>
      </c>
      <c r="F10879" s="35"/>
      <c r="G10879" s="36"/>
      <c r="H10879" s="36"/>
      <c r="I10879" s="36"/>
    </row>
    <row r="10880" spans="5:9">
      <c r="E10880" s="35">
        <v>54515</v>
      </c>
      <c r="F10880" s="35"/>
      <c r="G10880" s="36"/>
      <c r="H10880" s="36"/>
      <c r="I10880" s="36"/>
    </row>
    <row r="10881" spans="5:9">
      <c r="E10881" s="35">
        <v>54516</v>
      </c>
      <c r="F10881" s="35"/>
      <c r="G10881" s="36"/>
      <c r="H10881" s="36"/>
      <c r="I10881" s="36"/>
    </row>
    <row r="10882" spans="5:9">
      <c r="E10882" s="35">
        <v>54517</v>
      </c>
      <c r="F10882" s="35"/>
      <c r="G10882" s="36"/>
      <c r="H10882" s="36"/>
      <c r="I10882" s="36"/>
    </row>
    <row r="10883" spans="5:9">
      <c r="E10883" s="35">
        <v>54518</v>
      </c>
      <c r="F10883" s="35"/>
      <c r="G10883" s="36"/>
      <c r="H10883" s="36"/>
      <c r="I10883" s="36"/>
    </row>
    <row r="10884" spans="5:9">
      <c r="E10884" s="35">
        <v>54519</v>
      </c>
      <c r="F10884" s="35"/>
      <c r="G10884" s="36"/>
      <c r="H10884" s="36"/>
      <c r="I10884" s="36"/>
    </row>
    <row r="10885" spans="5:9">
      <c r="E10885" s="35">
        <v>54520</v>
      </c>
      <c r="F10885" s="35"/>
      <c r="G10885" s="36"/>
      <c r="H10885" s="36"/>
      <c r="I10885" s="36"/>
    </row>
    <row r="10886" spans="5:9">
      <c r="E10886" s="35">
        <v>54521</v>
      </c>
      <c r="F10886" s="35"/>
      <c r="G10886" s="36"/>
      <c r="H10886" s="36"/>
      <c r="I10886" s="36"/>
    </row>
    <row r="10887" spans="5:9">
      <c r="E10887" s="35">
        <v>54522</v>
      </c>
      <c r="F10887" s="35"/>
      <c r="G10887" s="36"/>
      <c r="H10887" s="36"/>
      <c r="I10887" s="36"/>
    </row>
    <row r="10888" spans="5:9">
      <c r="E10888" s="35">
        <v>54523</v>
      </c>
      <c r="F10888" s="35"/>
      <c r="G10888" s="36"/>
      <c r="H10888" s="36"/>
      <c r="I10888" s="36"/>
    </row>
    <row r="10889" spans="5:9">
      <c r="E10889" s="35">
        <v>54524</v>
      </c>
      <c r="F10889" s="35"/>
      <c r="G10889" s="36"/>
      <c r="H10889" s="36"/>
      <c r="I10889" s="36"/>
    </row>
    <row r="10890" spans="5:9">
      <c r="E10890" s="35">
        <v>54525</v>
      </c>
      <c r="F10890" s="35"/>
      <c r="G10890" s="36"/>
      <c r="H10890" s="36"/>
      <c r="I10890" s="36"/>
    </row>
    <row r="10891" spans="5:9">
      <c r="E10891" s="35">
        <v>54526</v>
      </c>
      <c r="F10891" s="35"/>
      <c r="G10891" s="36"/>
      <c r="H10891" s="36"/>
      <c r="I10891" s="36"/>
    </row>
    <row r="10892" spans="5:9">
      <c r="E10892" s="35">
        <v>54527</v>
      </c>
      <c r="F10892" s="35"/>
      <c r="G10892" s="36"/>
      <c r="H10892" s="36"/>
      <c r="I10892" s="36"/>
    </row>
    <row r="10893" spans="5:9">
      <c r="E10893" s="35">
        <v>54528</v>
      </c>
      <c r="F10893" s="35"/>
      <c r="G10893" s="36"/>
      <c r="H10893" s="36"/>
      <c r="I10893" s="36"/>
    </row>
    <row r="10894" spans="5:9">
      <c r="E10894" s="35">
        <v>54529</v>
      </c>
      <c r="F10894" s="35"/>
      <c r="G10894" s="36"/>
      <c r="H10894" s="36"/>
      <c r="I10894" s="36"/>
    </row>
    <row r="10895" spans="5:9">
      <c r="E10895" s="35">
        <v>54530</v>
      </c>
      <c r="F10895" s="35"/>
      <c r="G10895" s="36"/>
      <c r="H10895" s="36"/>
      <c r="I10895" s="36"/>
    </row>
    <row r="10896" spans="5:9">
      <c r="E10896" s="35">
        <v>54531</v>
      </c>
      <c r="F10896" s="35"/>
      <c r="G10896" s="36"/>
      <c r="H10896" s="36"/>
      <c r="I10896" s="36"/>
    </row>
    <row r="10897" spans="5:9">
      <c r="E10897" s="35">
        <v>54532</v>
      </c>
      <c r="F10897" s="35"/>
      <c r="G10897" s="36"/>
      <c r="H10897" s="36"/>
      <c r="I10897" s="36"/>
    </row>
    <row r="10898" spans="5:9">
      <c r="E10898" s="35">
        <v>54533</v>
      </c>
      <c r="F10898" s="35"/>
      <c r="G10898" s="36"/>
      <c r="H10898" s="36"/>
      <c r="I10898" s="36"/>
    </row>
    <row r="10899" spans="5:9">
      <c r="E10899" s="35">
        <v>54534</v>
      </c>
      <c r="F10899" s="35"/>
      <c r="G10899" s="36"/>
      <c r="H10899" s="36"/>
      <c r="I10899" s="36"/>
    </row>
    <row r="10900" spans="5:9">
      <c r="E10900" s="35">
        <v>54535</v>
      </c>
      <c r="F10900" s="35"/>
      <c r="G10900" s="36"/>
      <c r="H10900" s="36"/>
      <c r="I10900" s="36"/>
    </row>
    <row r="10901" spans="5:9">
      <c r="E10901" s="35">
        <v>54536</v>
      </c>
      <c r="F10901" s="35"/>
      <c r="G10901" s="36"/>
      <c r="H10901" s="36"/>
      <c r="I10901" s="36"/>
    </row>
    <row r="10902" spans="5:9">
      <c r="E10902" s="35">
        <v>54537</v>
      </c>
      <c r="F10902" s="35"/>
      <c r="G10902" s="36"/>
      <c r="H10902" s="36"/>
      <c r="I10902" s="36"/>
    </row>
    <row r="10903" spans="5:9">
      <c r="E10903" s="35">
        <v>54538</v>
      </c>
      <c r="F10903" s="35"/>
      <c r="G10903" s="36"/>
      <c r="H10903" s="36"/>
      <c r="I10903" s="36"/>
    </row>
    <row r="10904" spans="5:9">
      <c r="E10904" s="35">
        <v>54539</v>
      </c>
      <c r="F10904" s="35"/>
      <c r="G10904" s="36"/>
      <c r="H10904" s="36"/>
      <c r="I10904" s="36"/>
    </row>
    <row r="10905" spans="5:9">
      <c r="E10905" s="35">
        <v>54540</v>
      </c>
      <c r="F10905" s="35"/>
      <c r="G10905" s="36"/>
      <c r="H10905" s="36"/>
      <c r="I10905" s="36"/>
    </row>
    <row r="10906" spans="5:9">
      <c r="E10906" s="35">
        <v>54541</v>
      </c>
      <c r="F10906" s="35"/>
      <c r="G10906" s="36"/>
      <c r="H10906" s="36"/>
      <c r="I10906" s="36"/>
    </row>
    <row r="10907" spans="5:9">
      <c r="E10907" s="35">
        <v>54542</v>
      </c>
      <c r="F10907" s="35"/>
      <c r="G10907" s="36"/>
      <c r="H10907" s="36"/>
      <c r="I10907" s="36"/>
    </row>
    <row r="10908" spans="5:9">
      <c r="E10908" s="35">
        <v>54543</v>
      </c>
      <c r="F10908" s="35"/>
      <c r="G10908" s="36"/>
      <c r="H10908" s="36"/>
      <c r="I10908" s="36"/>
    </row>
    <row r="10909" spans="5:9">
      <c r="E10909" s="35">
        <v>54544</v>
      </c>
      <c r="F10909" s="35"/>
      <c r="G10909" s="36"/>
      <c r="H10909" s="36"/>
      <c r="I10909" s="36"/>
    </row>
    <row r="10910" spans="5:9">
      <c r="E10910" s="35">
        <v>54545</v>
      </c>
      <c r="F10910" s="35"/>
      <c r="G10910" s="36"/>
      <c r="H10910" s="36"/>
      <c r="I10910" s="36"/>
    </row>
    <row r="10911" spans="5:9">
      <c r="E10911" s="35">
        <v>54546</v>
      </c>
      <c r="F10911" s="35"/>
      <c r="G10911" s="36"/>
      <c r="H10911" s="36"/>
      <c r="I10911" s="36"/>
    </row>
    <row r="10912" spans="5:9">
      <c r="E10912" s="35">
        <v>54547</v>
      </c>
      <c r="F10912" s="35"/>
      <c r="G10912" s="36"/>
      <c r="H10912" s="36"/>
      <c r="I10912" s="36"/>
    </row>
    <row r="10913" spans="5:9">
      <c r="E10913" s="35">
        <v>54548</v>
      </c>
      <c r="F10913" s="35"/>
      <c r="G10913" s="36"/>
      <c r="H10913" s="36"/>
      <c r="I10913" s="36"/>
    </row>
    <row r="10914" spans="5:9">
      <c r="E10914" s="35">
        <v>54549</v>
      </c>
      <c r="F10914" s="35"/>
      <c r="G10914" s="36"/>
      <c r="H10914" s="36"/>
      <c r="I10914" s="36"/>
    </row>
    <row r="10915" spans="5:9">
      <c r="E10915" s="35">
        <v>54550</v>
      </c>
      <c r="F10915" s="35"/>
      <c r="G10915" s="36"/>
      <c r="H10915" s="36"/>
      <c r="I10915" s="36"/>
    </row>
    <row r="10916" spans="5:9">
      <c r="E10916" s="35">
        <v>54551</v>
      </c>
      <c r="F10916" s="35"/>
      <c r="G10916" s="36"/>
      <c r="H10916" s="36"/>
      <c r="I10916" s="36"/>
    </row>
    <row r="10917" spans="5:9">
      <c r="E10917" s="35">
        <v>54552</v>
      </c>
      <c r="F10917" s="35"/>
      <c r="G10917" s="36"/>
      <c r="H10917" s="36"/>
      <c r="I10917" s="36"/>
    </row>
    <row r="10918" spans="5:9">
      <c r="E10918" s="35">
        <v>54553</v>
      </c>
      <c r="F10918" s="35"/>
      <c r="G10918" s="36"/>
      <c r="H10918" s="36"/>
      <c r="I10918" s="36"/>
    </row>
    <row r="10919" spans="5:9">
      <c r="E10919" s="35">
        <v>54554</v>
      </c>
      <c r="F10919" s="35"/>
      <c r="G10919" s="36"/>
      <c r="H10919" s="36"/>
      <c r="I10919" s="36"/>
    </row>
    <row r="10920" spans="5:9">
      <c r="E10920" s="35">
        <v>54555</v>
      </c>
      <c r="F10920" s="35"/>
      <c r="G10920" s="36"/>
      <c r="H10920" s="36"/>
      <c r="I10920" s="36"/>
    </row>
    <row r="10921" spans="5:9">
      <c r="E10921" s="35">
        <v>54556</v>
      </c>
      <c r="F10921" s="35"/>
      <c r="G10921" s="36"/>
      <c r="H10921" s="36"/>
      <c r="I10921" s="36"/>
    </row>
    <row r="10922" spans="5:9">
      <c r="E10922" s="35">
        <v>54557</v>
      </c>
      <c r="F10922" s="35"/>
      <c r="G10922" s="36"/>
      <c r="H10922" s="36"/>
      <c r="I10922" s="36"/>
    </row>
    <row r="10923" spans="5:9">
      <c r="E10923" s="35">
        <v>54558</v>
      </c>
      <c r="F10923" s="35"/>
      <c r="G10923" s="36"/>
      <c r="H10923" s="36"/>
      <c r="I10923" s="36"/>
    </row>
    <row r="10924" spans="5:9">
      <c r="E10924" s="35">
        <v>54559</v>
      </c>
      <c r="F10924" s="35"/>
      <c r="G10924" s="36"/>
      <c r="H10924" s="36"/>
      <c r="I10924" s="36"/>
    </row>
    <row r="10925" spans="5:9">
      <c r="E10925" s="35">
        <v>54560</v>
      </c>
      <c r="F10925" s="35"/>
      <c r="G10925" s="36"/>
      <c r="H10925" s="36"/>
      <c r="I10925" s="36"/>
    </row>
    <row r="10926" spans="5:9">
      <c r="E10926" s="35">
        <v>54561</v>
      </c>
      <c r="F10926" s="35"/>
      <c r="G10926" s="36"/>
      <c r="H10926" s="36"/>
      <c r="I10926" s="36"/>
    </row>
    <row r="10927" spans="5:9">
      <c r="E10927" s="35">
        <v>54562</v>
      </c>
      <c r="F10927" s="35"/>
      <c r="G10927" s="36"/>
      <c r="H10927" s="36"/>
      <c r="I10927" s="36"/>
    </row>
    <row r="10928" spans="5:9">
      <c r="E10928" s="35">
        <v>54563</v>
      </c>
      <c r="F10928" s="35"/>
      <c r="G10928" s="36"/>
      <c r="H10928" s="36"/>
      <c r="I10928" s="36"/>
    </row>
    <row r="10929" spans="5:9">
      <c r="E10929" s="35">
        <v>54564</v>
      </c>
      <c r="F10929" s="35"/>
      <c r="G10929" s="36"/>
      <c r="H10929" s="36"/>
      <c r="I10929" s="36"/>
    </row>
    <row r="10930" spans="5:9">
      <c r="E10930" s="35">
        <v>54565</v>
      </c>
      <c r="F10930" s="35"/>
      <c r="G10930" s="36"/>
      <c r="H10930" s="36"/>
      <c r="I10930" s="36"/>
    </row>
    <row r="10931" spans="5:9">
      <c r="E10931" s="35">
        <v>54566</v>
      </c>
      <c r="F10931" s="35"/>
      <c r="G10931" s="36"/>
      <c r="H10931" s="36"/>
      <c r="I10931" s="36"/>
    </row>
    <row r="10932" spans="5:9">
      <c r="E10932" s="35">
        <v>54567</v>
      </c>
      <c r="F10932" s="35"/>
      <c r="G10932" s="36"/>
      <c r="H10932" s="36"/>
      <c r="I10932" s="36"/>
    </row>
    <row r="10933" spans="5:9">
      <c r="E10933" s="35">
        <v>54568</v>
      </c>
      <c r="F10933" s="35"/>
      <c r="G10933" s="36"/>
      <c r="H10933" s="36"/>
      <c r="I10933" s="36"/>
    </row>
    <row r="10934" spans="5:9">
      <c r="E10934" s="35">
        <v>54569</v>
      </c>
      <c r="F10934" s="35"/>
      <c r="G10934" s="36"/>
      <c r="H10934" s="36"/>
      <c r="I10934" s="36"/>
    </row>
    <row r="10935" spans="5:9">
      <c r="E10935" s="35">
        <v>54570</v>
      </c>
      <c r="F10935" s="35"/>
      <c r="G10935" s="36"/>
      <c r="H10935" s="36"/>
      <c r="I10935" s="36"/>
    </row>
    <row r="10936" spans="5:9">
      <c r="E10936" s="35">
        <v>54571</v>
      </c>
      <c r="F10936" s="35"/>
      <c r="G10936" s="36"/>
      <c r="H10936" s="36"/>
      <c r="I10936" s="36"/>
    </row>
    <row r="10937" spans="5:9">
      <c r="E10937" s="35">
        <v>54572</v>
      </c>
      <c r="F10937" s="35"/>
      <c r="G10937" s="36"/>
      <c r="H10937" s="36"/>
      <c r="I10937" s="36"/>
    </row>
    <row r="10938" spans="5:9">
      <c r="E10938" s="35">
        <v>54573</v>
      </c>
      <c r="F10938" s="35"/>
      <c r="G10938" s="36"/>
      <c r="H10938" s="36"/>
      <c r="I10938" s="36"/>
    </row>
    <row r="10939" spans="5:9">
      <c r="E10939" s="35">
        <v>54574</v>
      </c>
      <c r="F10939" s="35"/>
      <c r="G10939" s="36"/>
      <c r="H10939" s="36"/>
      <c r="I10939" s="36"/>
    </row>
    <row r="10940" spans="5:9">
      <c r="E10940" s="35">
        <v>54575</v>
      </c>
      <c r="F10940" s="35"/>
      <c r="G10940" s="36"/>
      <c r="H10940" s="36"/>
      <c r="I10940" s="36"/>
    </row>
    <row r="10941" spans="5:9">
      <c r="E10941" s="35">
        <v>54576</v>
      </c>
      <c r="F10941" s="35"/>
      <c r="G10941" s="36"/>
      <c r="H10941" s="36"/>
      <c r="I10941" s="36"/>
    </row>
    <row r="10942" spans="5:9">
      <c r="E10942" s="35">
        <v>54577</v>
      </c>
      <c r="F10942" s="35"/>
      <c r="G10942" s="36"/>
      <c r="H10942" s="36"/>
      <c r="I10942" s="36"/>
    </row>
    <row r="10943" spans="5:9">
      <c r="E10943" s="35">
        <v>54578</v>
      </c>
      <c r="F10943" s="35"/>
      <c r="G10943" s="36"/>
      <c r="H10943" s="36"/>
      <c r="I10943" s="36"/>
    </row>
    <row r="10944" spans="5:9">
      <c r="E10944" s="35">
        <v>54579</v>
      </c>
      <c r="F10944" s="35"/>
      <c r="G10944" s="36"/>
      <c r="H10944" s="36"/>
      <c r="I10944" s="36"/>
    </row>
    <row r="10945" spans="5:9">
      <c r="E10945" s="35">
        <v>54580</v>
      </c>
      <c r="F10945" s="35"/>
      <c r="G10945" s="36"/>
      <c r="H10945" s="36"/>
      <c r="I10945" s="36"/>
    </row>
    <row r="10946" spans="5:9">
      <c r="E10946" s="35">
        <v>54581</v>
      </c>
      <c r="F10946" s="35"/>
      <c r="G10946" s="36"/>
      <c r="H10946" s="36"/>
      <c r="I10946" s="36"/>
    </row>
    <row r="10947" spans="5:9">
      <c r="E10947" s="35">
        <v>54582</v>
      </c>
      <c r="F10947" s="35"/>
      <c r="G10947" s="36"/>
      <c r="H10947" s="36"/>
      <c r="I10947" s="36"/>
    </row>
    <row r="10948" spans="5:9">
      <c r="E10948" s="35">
        <v>54583</v>
      </c>
      <c r="F10948" s="35"/>
      <c r="G10948" s="36"/>
      <c r="H10948" s="36"/>
      <c r="I10948" s="36"/>
    </row>
    <row r="10949" spans="5:9">
      <c r="E10949" s="35">
        <v>54584</v>
      </c>
      <c r="F10949" s="35"/>
      <c r="G10949" s="36"/>
      <c r="H10949" s="36"/>
      <c r="I10949" s="36"/>
    </row>
    <row r="10950" spans="5:9">
      <c r="E10950" s="35">
        <v>54585</v>
      </c>
      <c r="F10950" s="35"/>
      <c r="G10950" s="36"/>
      <c r="H10950" s="36"/>
      <c r="I10950" s="36"/>
    </row>
    <row r="10951" spans="5:9">
      <c r="E10951" s="35">
        <v>54586</v>
      </c>
      <c r="F10951" s="35"/>
      <c r="G10951" s="36"/>
      <c r="H10951" s="36"/>
      <c r="I10951" s="36"/>
    </row>
    <row r="10952" spans="5:9">
      <c r="E10952" s="35">
        <v>54587</v>
      </c>
      <c r="F10952" s="35"/>
      <c r="G10952" s="36"/>
      <c r="H10952" s="36"/>
      <c r="I10952" s="36"/>
    </row>
    <row r="10953" spans="5:9">
      <c r="E10953" s="35">
        <v>54588</v>
      </c>
      <c r="F10953" s="35"/>
      <c r="G10953" s="36"/>
      <c r="H10953" s="36"/>
      <c r="I10953" s="36"/>
    </row>
    <row r="10954" spans="5:9">
      <c r="E10954" s="35">
        <v>54589</v>
      </c>
      <c r="F10954" s="35"/>
      <c r="G10954" s="36"/>
      <c r="H10954" s="36"/>
      <c r="I10954" s="36"/>
    </row>
    <row r="10955" spans="5:9">
      <c r="E10955" s="35">
        <v>54590</v>
      </c>
      <c r="F10955" s="35"/>
      <c r="G10955" s="36"/>
      <c r="H10955" s="36"/>
      <c r="I10955" s="36"/>
    </row>
    <row r="10956" spans="5:9">
      <c r="E10956" s="35">
        <v>54591</v>
      </c>
      <c r="F10956" s="35"/>
      <c r="G10956" s="36"/>
      <c r="H10956" s="36"/>
      <c r="I10956" s="36"/>
    </row>
    <row r="10957" spans="5:9">
      <c r="E10957" s="35">
        <v>54592</v>
      </c>
      <c r="F10957" s="35"/>
      <c r="G10957" s="36"/>
      <c r="H10957" s="36"/>
      <c r="I10957" s="36"/>
    </row>
    <row r="10958" spans="5:9">
      <c r="E10958" s="35">
        <v>54593</v>
      </c>
      <c r="F10958" s="35"/>
      <c r="G10958" s="36"/>
      <c r="H10958" s="36"/>
      <c r="I10958" s="36"/>
    </row>
    <row r="10959" spans="5:9">
      <c r="E10959" s="35">
        <v>54594</v>
      </c>
      <c r="F10959" s="35"/>
      <c r="G10959" s="36"/>
      <c r="H10959" s="36"/>
      <c r="I10959" s="36"/>
    </row>
    <row r="10960" spans="5:9">
      <c r="E10960" s="35">
        <v>54595</v>
      </c>
      <c r="F10960" s="35"/>
      <c r="G10960" s="36"/>
      <c r="H10960" s="36"/>
      <c r="I10960" s="36"/>
    </row>
    <row r="10961" spans="5:9">
      <c r="E10961" s="35">
        <v>54596</v>
      </c>
      <c r="F10961" s="35"/>
      <c r="G10961" s="36"/>
      <c r="H10961" s="36"/>
      <c r="I10961" s="36"/>
    </row>
    <row r="10962" spans="5:9">
      <c r="E10962" s="35">
        <v>54597</v>
      </c>
      <c r="F10962" s="35"/>
      <c r="G10962" s="36"/>
      <c r="H10962" s="36"/>
      <c r="I10962" s="36"/>
    </row>
    <row r="10963" spans="5:9">
      <c r="E10963" s="35">
        <v>54598</v>
      </c>
      <c r="F10963" s="35"/>
      <c r="G10963" s="36"/>
      <c r="H10963" s="36"/>
      <c r="I10963" s="36"/>
    </row>
    <row r="10964" spans="5:9">
      <c r="E10964" s="35">
        <v>54599</v>
      </c>
      <c r="F10964" s="35"/>
      <c r="G10964" s="36"/>
      <c r="H10964" s="36"/>
      <c r="I10964" s="36"/>
    </row>
    <row r="10965" spans="5:9">
      <c r="E10965" s="35">
        <v>54600</v>
      </c>
      <c r="F10965" s="35"/>
      <c r="G10965" s="36"/>
      <c r="H10965" s="36"/>
      <c r="I10965" s="36"/>
    </row>
    <row r="10966" spans="5:9">
      <c r="E10966" s="35">
        <v>54601</v>
      </c>
      <c r="F10966" s="35"/>
      <c r="G10966" s="36"/>
      <c r="H10966" s="36"/>
      <c r="I10966" s="36"/>
    </row>
    <row r="10967" spans="5:9">
      <c r="E10967" s="35">
        <v>54602</v>
      </c>
      <c r="F10967" s="35"/>
      <c r="G10967" s="36"/>
      <c r="H10967" s="36"/>
      <c r="I10967" s="36"/>
    </row>
    <row r="10968" spans="5:9">
      <c r="E10968" s="35">
        <v>54603</v>
      </c>
      <c r="F10968" s="35"/>
      <c r="G10968" s="36"/>
      <c r="H10968" s="36"/>
      <c r="I10968" s="36"/>
    </row>
    <row r="10969" spans="5:9">
      <c r="E10969" s="35">
        <v>54604</v>
      </c>
      <c r="F10969" s="35"/>
      <c r="G10969" s="36"/>
      <c r="H10969" s="36"/>
      <c r="I10969" s="36"/>
    </row>
    <row r="10970" spans="5:9">
      <c r="E10970" s="35">
        <v>54605</v>
      </c>
      <c r="F10970" s="35"/>
      <c r="G10970" s="36"/>
      <c r="H10970" s="36"/>
      <c r="I10970" s="36"/>
    </row>
    <row r="10971" spans="5:9">
      <c r="E10971" s="35">
        <v>54606</v>
      </c>
      <c r="F10971" s="35"/>
      <c r="G10971" s="36"/>
      <c r="H10971" s="36"/>
      <c r="I10971" s="36"/>
    </row>
    <row r="10972" spans="5:9">
      <c r="E10972" s="35">
        <v>54607</v>
      </c>
      <c r="F10972" s="35"/>
      <c r="G10972" s="36"/>
      <c r="H10972" s="36"/>
      <c r="I10972" s="36"/>
    </row>
    <row r="10973" spans="5:9">
      <c r="E10973" s="35">
        <v>54608</v>
      </c>
      <c r="F10973" s="35"/>
      <c r="G10973" s="36"/>
      <c r="H10973" s="36"/>
      <c r="I10973" s="36"/>
    </row>
    <row r="10974" spans="5:9">
      <c r="E10974" s="35">
        <v>54609</v>
      </c>
      <c r="F10974" s="35"/>
      <c r="G10974" s="36"/>
      <c r="H10974" s="36"/>
      <c r="I10974" s="36"/>
    </row>
    <row r="10975" spans="5:9">
      <c r="E10975" s="35">
        <v>54610</v>
      </c>
      <c r="F10975" s="35"/>
      <c r="G10975" s="36"/>
      <c r="H10975" s="36"/>
      <c r="I10975" s="36"/>
    </row>
    <row r="10976" spans="5:9">
      <c r="E10976" s="35">
        <v>54611</v>
      </c>
      <c r="F10976" s="35"/>
      <c r="G10976" s="36"/>
      <c r="H10976" s="36"/>
      <c r="I10976" s="36"/>
    </row>
    <row r="10977" spans="5:9">
      <c r="E10977" s="35">
        <v>54612</v>
      </c>
      <c r="F10977" s="35"/>
      <c r="G10977" s="36"/>
      <c r="H10977" s="36"/>
      <c r="I10977" s="36"/>
    </row>
    <row r="10978" spans="5:9">
      <c r="E10978" s="35">
        <v>54613</v>
      </c>
      <c r="F10978" s="35"/>
      <c r="G10978" s="36"/>
      <c r="H10978" s="36"/>
      <c r="I10978" s="36"/>
    </row>
    <row r="10979" spans="5:9">
      <c r="E10979" s="35">
        <v>54614</v>
      </c>
      <c r="F10979" s="35"/>
      <c r="G10979" s="36"/>
      <c r="H10979" s="36"/>
      <c r="I10979" s="36"/>
    </row>
    <row r="10980" spans="5:9">
      <c r="E10980" s="35">
        <v>54615</v>
      </c>
      <c r="F10980" s="35"/>
      <c r="G10980" s="36"/>
      <c r="H10980" s="36"/>
      <c r="I10980" s="36"/>
    </row>
    <row r="10981" spans="5:9">
      <c r="E10981" s="35">
        <v>54616</v>
      </c>
      <c r="F10981" s="35"/>
      <c r="G10981" s="36"/>
      <c r="H10981" s="36"/>
      <c r="I10981" s="36"/>
    </row>
    <row r="10982" spans="5:9">
      <c r="E10982" s="35">
        <v>54617</v>
      </c>
      <c r="F10982" s="35"/>
      <c r="G10982" s="36"/>
      <c r="H10982" s="36"/>
      <c r="I10982" s="36"/>
    </row>
    <row r="10983" spans="5:9">
      <c r="E10983" s="35">
        <v>54618</v>
      </c>
      <c r="F10983" s="35"/>
      <c r="G10983" s="36"/>
      <c r="H10983" s="36"/>
      <c r="I10983" s="36"/>
    </row>
    <row r="10984" spans="5:9">
      <c r="E10984" s="35">
        <v>54619</v>
      </c>
      <c r="F10984" s="35"/>
      <c r="G10984" s="36"/>
      <c r="H10984" s="36"/>
      <c r="I10984" s="36"/>
    </row>
    <row r="10985" spans="5:9">
      <c r="E10985" s="35">
        <v>54620</v>
      </c>
      <c r="F10985" s="35"/>
      <c r="G10985" s="36"/>
      <c r="H10985" s="36"/>
      <c r="I10985" s="36"/>
    </row>
    <row r="10986" spans="5:9">
      <c r="E10986" s="35">
        <v>54621</v>
      </c>
      <c r="F10986" s="35"/>
      <c r="G10986" s="36"/>
      <c r="H10986" s="36"/>
      <c r="I10986" s="36"/>
    </row>
    <row r="10987" spans="5:9">
      <c r="E10987" s="35">
        <v>54622</v>
      </c>
      <c r="F10987" s="35"/>
      <c r="G10987" s="36"/>
      <c r="H10987" s="36"/>
      <c r="I10987" s="36"/>
    </row>
    <row r="10988" spans="5:9">
      <c r="E10988" s="35">
        <v>54623</v>
      </c>
      <c r="F10988" s="35"/>
      <c r="G10988" s="36"/>
      <c r="H10988" s="36"/>
      <c r="I10988" s="36"/>
    </row>
    <row r="10989" spans="5:9">
      <c r="E10989" s="35">
        <v>54624</v>
      </c>
      <c r="F10989" s="35"/>
      <c r="G10989" s="36"/>
      <c r="H10989" s="36"/>
      <c r="I10989" s="36"/>
    </row>
    <row r="10990" spans="5:9">
      <c r="E10990" s="35">
        <v>54625</v>
      </c>
      <c r="F10990" s="35"/>
      <c r="G10990" s="36"/>
      <c r="H10990" s="36"/>
      <c r="I10990" s="36"/>
    </row>
    <row r="10991" spans="5:9">
      <c r="E10991" s="35">
        <v>54626</v>
      </c>
      <c r="F10991" s="35"/>
      <c r="G10991" s="36"/>
      <c r="H10991" s="36"/>
      <c r="I10991" s="36"/>
    </row>
    <row r="10992" spans="5:9">
      <c r="E10992" s="35">
        <v>54627</v>
      </c>
      <c r="F10992" s="35"/>
      <c r="G10992" s="36"/>
      <c r="H10992" s="36"/>
      <c r="I10992" s="36"/>
    </row>
    <row r="10993" spans="5:9">
      <c r="E10993" s="35">
        <v>54628</v>
      </c>
      <c r="F10993" s="35"/>
      <c r="G10993" s="36"/>
      <c r="H10993" s="36"/>
      <c r="I10993" s="36"/>
    </row>
    <row r="10994" spans="5:9">
      <c r="E10994" s="35">
        <v>54629</v>
      </c>
      <c r="F10994" s="35"/>
      <c r="G10994" s="36"/>
      <c r="H10994" s="36"/>
      <c r="I10994" s="36"/>
    </row>
    <row r="10995" spans="5:9">
      <c r="E10995" s="35">
        <v>54630</v>
      </c>
      <c r="F10995" s="35"/>
      <c r="G10995" s="36"/>
      <c r="H10995" s="36"/>
      <c r="I10995" s="36"/>
    </row>
    <row r="10996" spans="5:9">
      <c r="E10996" s="35">
        <v>54631</v>
      </c>
      <c r="F10996" s="35"/>
      <c r="G10996" s="36"/>
      <c r="H10996" s="36"/>
      <c r="I10996" s="36"/>
    </row>
    <row r="10997" spans="5:9">
      <c r="E10997" s="35">
        <v>54632</v>
      </c>
      <c r="F10997" s="35"/>
      <c r="G10997" s="36"/>
      <c r="H10997" s="36"/>
      <c r="I10997" s="36"/>
    </row>
    <row r="10998" spans="5:9">
      <c r="E10998" s="35">
        <v>54633</v>
      </c>
      <c r="F10998" s="35"/>
      <c r="G10998" s="36"/>
      <c r="H10998" s="36"/>
      <c r="I10998" s="36"/>
    </row>
    <row r="10999" spans="5:9">
      <c r="E10999" s="35">
        <v>54634</v>
      </c>
      <c r="F10999" s="35"/>
      <c r="G10999" s="36"/>
      <c r="H10999" s="36"/>
      <c r="I10999" s="36"/>
    </row>
    <row r="11000" spans="5:9">
      <c r="E11000" s="35">
        <v>54635</v>
      </c>
      <c r="F11000" s="35"/>
      <c r="G11000" s="36"/>
      <c r="H11000" s="36"/>
      <c r="I11000" s="36"/>
    </row>
    <row r="11001" spans="5:9">
      <c r="E11001" s="35">
        <v>54636</v>
      </c>
      <c r="F11001" s="35"/>
      <c r="G11001" s="36"/>
      <c r="H11001" s="36"/>
      <c r="I11001" s="36"/>
    </row>
    <row r="11002" spans="5:9">
      <c r="E11002" s="35">
        <v>54637</v>
      </c>
      <c r="F11002" s="35"/>
      <c r="G11002" s="36"/>
      <c r="H11002" s="36"/>
      <c r="I11002" s="36"/>
    </row>
    <row r="11003" spans="5:9">
      <c r="E11003" s="35">
        <v>54638</v>
      </c>
      <c r="F11003" s="35"/>
      <c r="G11003" s="36"/>
      <c r="H11003" s="36"/>
      <c r="I11003" s="36"/>
    </row>
    <row r="11004" spans="5:9">
      <c r="E11004" s="35">
        <v>54639</v>
      </c>
      <c r="F11004" s="35"/>
      <c r="G11004" s="36"/>
      <c r="H11004" s="36"/>
      <c r="I11004" s="36"/>
    </row>
    <row r="11005" spans="5:9">
      <c r="E11005" s="35">
        <v>54640</v>
      </c>
      <c r="F11005" s="35"/>
      <c r="G11005" s="36"/>
      <c r="H11005" s="36"/>
      <c r="I11005" s="36"/>
    </row>
    <row r="11006" spans="5:9">
      <c r="E11006" s="35">
        <v>54641</v>
      </c>
      <c r="F11006" s="35"/>
      <c r="G11006" s="36"/>
      <c r="H11006" s="36"/>
      <c r="I11006" s="36"/>
    </row>
    <row r="11007" spans="5:9">
      <c r="E11007" s="35">
        <v>54642</v>
      </c>
      <c r="F11007" s="35"/>
      <c r="G11007" s="36"/>
      <c r="H11007" s="36"/>
      <c r="I11007" s="36"/>
    </row>
    <row r="11008" spans="5:9">
      <c r="E11008" s="35">
        <v>54643</v>
      </c>
      <c r="F11008" s="35"/>
      <c r="G11008" s="36"/>
      <c r="H11008" s="36"/>
      <c r="I11008" s="36"/>
    </row>
    <row r="11009" spans="5:9">
      <c r="E11009" s="35">
        <v>54644</v>
      </c>
      <c r="F11009" s="35"/>
      <c r="G11009" s="36"/>
      <c r="H11009" s="36"/>
      <c r="I11009" s="36"/>
    </row>
    <row r="11010" spans="5:9">
      <c r="E11010" s="35">
        <v>54645</v>
      </c>
      <c r="F11010" s="35"/>
      <c r="G11010" s="36"/>
      <c r="H11010" s="36"/>
      <c r="I11010" s="36"/>
    </row>
    <row r="11011" spans="5:9">
      <c r="E11011" s="35">
        <v>54646</v>
      </c>
      <c r="F11011" s="35"/>
      <c r="G11011" s="36"/>
      <c r="H11011" s="36"/>
      <c r="I11011" s="36"/>
    </row>
    <row r="11012" spans="5:9">
      <c r="E11012" s="35">
        <v>54647</v>
      </c>
      <c r="F11012" s="35"/>
      <c r="G11012" s="36"/>
      <c r="H11012" s="36"/>
      <c r="I11012" s="36"/>
    </row>
    <row r="11013" spans="5:9">
      <c r="E11013" s="35">
        <v>54648</v>
      </c>
      <c r="F11013" s="35"/>
      <c r="G11013" s="36"/>
      <c r="H11013" s="36"/>
      <c r="I11013" s="36"/>
    </row>
    <row r="11014" spans="5:9">
      <c r="E11014" s="35">
        <v>54649</v>
      </c>
      <c r="F11014" s="35"/>
      <c r="G11014" s="36"/>
      <c r="H11014" s="36"/>
      <c r="I11014" s="36"/>
    </row>
    <row r="11015" spans="5:9">
      <c r="E11015" s="35">
        <v>54650</v>
      </c>
      <c r="F11015" s="35"/>
      <c r="G11015" s="36"/>
      <c r="H11015" s="36"/>
      <c r="I11015" s="36"/>
    </row>
    <row r="11016" spans="5:9">
      <c r="E11016" s="35">
        <v>54651</v>
      </c>
      <c r="F11016" s="35"/>
      <c r="G11016" s="36"/>
      <c r="H11016" s="36"/>
      <c r="I11016" s="36"/>
    </row>
    <row r="11017" spans="5:9">
      <c r="E11017" s="35">
        <v>54652</v>
      </c>
      <c r="F11017" s="35"/>
      <c r="G11017" s="36"/>
      <c r="H11017" s="36"/>
      <c r="I11017" s="36"/>
    </row>
    <row r="11018" spans="5:9">
      <c r="E11018" s="35">
        <v>54653</v>
      </c>
      <c r="F11018" s="35"/>
      <c r="G11018" s="36"/>
      <c r="H11018" s="36"/>
      <c r="I11018" s="36"/>
    </row>
    <row r="11019" spans="5:9">
      <c r="E11019" s="35">
        <v>54654</v>
      </c>
      <c r="F11019" s="35"/>
      <c r="G11019" s="36"/>
      <c r="H11019" s="36"/>
      <c r="I11019" s="36"/>
    </row>
    <row r="11020" spans="5:9">
      <c r="E11020" s="35">
        <v>54655</v>
      </c>
      <c r="F11020" s="35"/>
      <c r="G11020" s="36"/>
      <c r="H11020" s="36"/>
      <c r="I11020" s="36"/>
    </row>
    <row r="11021" spans="5:9">
      <c r="E11021" s="35">
        <v>54656</v>
      </c>
      <c r="F11021" s="35"/>
      <c r="G11021" s="36"/>
      <c r="H11021" s="36"/>
      <c r="I11021" s="36"/>
    </row>
    <row r="11022" spans="5:9">
      <c r="E11022" s="35">
        <v>54657</v>
      </c>
      <c r="F11022" s="35"/>
      <c r="G11022" s="36"/>
      <c r="H11022" s="36"/>
      <c r="I11022" s="36"/>
    </row>
    <row r="11023" spans="5:9">
      <c r="E11023" s="35">
        <v>54658</v>
      </c>
      <c r="F11023" s="35"/>
      <c r="G11023" s="36"/>
      <c r="H11023" s="36"/>
      <c r="I11023" s="36"/>
    </row>
    <row r="11024" spans="5:9">
      <c r="E11024" s="35">
        <v>54659</v>
      </c>
      <c r="F11024" s="35"/>
      <c r="G11024" s="36"/>
      <c r="H11024" s="36"/>
      <c r="I11024" s="36"/>
    </row>
    <row r="11025" spans="5:9">
      <c r="E11025" s="35">
        <v>54660</v>
      </c>
      <c r="F11025" s="35"/>
      <c r="G11025" s="36"/>
      <c r="H11025" s="36"/>
      <c r="I11025" s="36"/>
    </row>
    <row r="11026" spans="5:9">
      <c r="E11026" s="35">
        <v>54661</v>
      </c>
      <c r="F11026" s="35"/>
      <c r="G11026" s="36"/>
      <c r="H11026" s="36"/>
      <c r="I11026" s="36"/>
    </row>
    <row r="11027" spans="5:9">
      <c r="E11027" s="35">
        <v>54662</v>
      </c>
      <c r="F11027" s="35"/>
      <c r="G11027" s="36"/>
      <c r="H11027" s="36"/>
      <c r="I11027" s="36"/>
    </row>
    <row r="11028" spans="5:9">
      <c r="E11028" s="35">
        <v>54663</v>
      </c>
      <c r="F11028" s="35"/>
      <c r="G11028" s="36"/>
      <c r="H11028" s="36"/>
      <c r="I11028" s="36"/>
    </row>
    <row r="11029" spans="5:9">
      <c r="E11029" s="35">
        <v>54664</v>
      </c>
      <c r="F11029" s="35"/>
      <c r="G11029" s="36"/>
      <c r="H11029" s="36"/>
      <c r="I11029" s="36"/>
    </row>
    <row r="11030" spans="5:9">
      <c r="E11030" s="35">
        <v>54665</v>
      </c>
      <c r="F11030" s="35"/>
      <c r="G11030" s="36"/>
      <c r="H11030" s="36"/>
      <c r="I11030" s="36"/>
    </row>
    <row r="11031" spans="5:9">
      <c r="E11031" s="35">
        <v>54666</v>
      </c>
      <c r="F11031" s="35"/>
      <c r="G11031" s="36"/>
      <c r="H11031" s="36"/>
      <c r="I11031" s="36"/>
    </row>
    <row r="11032" spans="5:9">
      <c r="E11032" s="35">
        <v>54667</v>
      </c>
      <c r="F11032" s="35"/>
      <c r="G11032" s="36"/>
      <c r="H11032" s="36"/>
      <c r="I11032" s="36"/>
    </row>
    <row r="11033" spans="5:9">
      <c r="E11033" s="35">
        <v>54668</v>
      </c>
      <c r="F11033" s="35"/>
      <c r="G11033" s="36"/>
      <c r="H11033" s="36"/>
      <c r="I11033" s="36"/>
    </row>
    <row r="11034" spans="5:9">
      <c r="E11034" s="35">
        <v>54669</v>
      </c>
      <c r="F11034" s="35"/>
      <c r="G11034" s="36"/>
      <c r="H11034" s="36"/>
      <c r="I11034" s="36"/>
    </row>
    <row r="11035" spans="5:9">
      <c r="E11035" s="35">
        <v>54670</v>
      </c>
      <c r="F11035" s="35"/>
      <c r="G11035" s="36"/>
      <c r="H11035" s="36"/>
      <c r="I11035" s="36"/>
    </row>
    <row r="11036" spans="5:9">
      <c r="E11036" s="35">
        <v>54671</v>
      </c>
      <c r="F11036" s="35"/>
      <c r="G11036" s="36"/>
      <c r="H11036" s="36"/>
      <c r="I11036" s="36"/>
    </row>
    <row r="11037" spans="5:9">
      <c r="E11037" s="35">
        <v>54672</v>
      </c>
      <c r="F11037" s="35"/>
      <c r="G11037" s="36"/>
      <c r="H11037" s="36"/>
      <c r="I11037" s="36"/>
    </row>
    <row r="11038" spans="5:9">
      <c r="E11038" s="35">
        <v>54673</v>
      </c>
      <c r="F11038" s="35"/>
      <c r="G11038" s="36"/>
      <c r="H11038" s="36"/>
      <c r="I11038" s="36"/>
    </row>
    <row r="11039" spans="5:9">
      <c r="E11039" s="35">
        <v>54674</v>
      </c>
      <c r="F11039" s="35"/>
      <c r="G11039" s="36"/>
      <c r="H11039" s="36"/>
      <c r="I11039" s="36"/>
    </row>
    <row r="11040" spans="5:9">
      <c r="E11040" s="35">
        <v>54675</v>
      </c>
      <c r="F11040" s="35"/>
      <c r="G11040" s="36"/>
      <c r="H11040" s="36"/>
      <c r="I11040" s="36"/>
    </row>
    <row r="11041" spans="5:9">
      <c r="E11041" s="35">
        <v>54676</v>
      </c>
      <c r="F11041" s="35"/>
      <c r="G11041" s="36"/>
      <c r="H11041" s="36"/>
      <c r="I11041" s="36"/>
    </row>
    <row r="11042" spans="5:9">
      <c r="E11042" s="35">
        <v>54677</v>
      </c>
      <c r="F11042" s="35"/>
      <c r="G11042" s="36"/>
      <c r="H11042" s="36"/>
      <c r="I11042" s="36"/>
    </row>
    <row r="11043" spans="5:9">
      <c r="E11043" s="35">
        <v>54678</v>
      </c>
      <c r="F11043" s="35"/>
      <c r="G11043" s="36"/>
      <c r="H11043" s="36"/>
      <c r="I11043" s="36"/>
    </row>
    <row r="11044" spans="5:9">
      <c r="E11044" s="35">
        <v>54679</v>
      </c>
      <c r="F11044" s="35"/>
      <c r="G11044" s="36"/>
      <c r="H11044" s="36"/>
      <c r="I11044" s="36"/>
    </row>
    <row r="11045" spans="5:9">
      <c r="E11045" s="35">
        <v>54680</v>
      </c>
      <c r="F11045" s="35"/>
      <c r="G11045" s="36"/>
      <c r="H11045" s="36"/>
      <c r="I11045" s="36"/>
    </row>
    <row r="11046" spans="5:9">
      <c r="E11046" s="35">
        <v>54681</v>
      </c>
      <c r="F11046" s="35"/>
      <c r="G11046" s="36"/>
      <c r="H11046" s="36"/>
      <c r="I11046" s="36"/>
    </row>
    <row r="11047" spans="5:9">
      <c r="E11047" s="35">
        <v>54682</v>
      </c>
      <c r="F11047" s="35"/>
      <c r="G11047" s="36"/>
      <c r="H11047" s="36"/>
      <c r="I11047" s="36"/>
    </row>
    <row r="11048" spans="5:9">
      <c r="E11048" s="35">
        <v>54683</v>
      </c>
      <c r="F11048" s="35"/>
      <c r="G11048" s="36"/>
      <c r="H11048" s="36"/>
      <c r="I11048" s="36"/>
    </row>
    <row r="11049" spans="5:9">
      <c r="E11049" s="35">
        <v>54684</v>
      </c>
      <c r="F11049" s="35"/>
      <c r="G11049" s="36"/>
      <c r="H11049" s="36"/>
      <c r="I11049" s="36"/>
    </row>
    <row r="11050" spans="5:9">
      <c r="E11050" s="35">
        <v>54685</v>
      </c>
      <c r="F11050" s="35"/>
      <c r="G11050" s="36"/>
      <c r="H11050" s="36"/>
      <c r="I11050" s="36"/>
    </row>
    <row r="11051" spans="5:9">
      <c r="E11051" s="35">
        <v>54686</v>
      </c>
      <c r="F11051" s="35"/>
      <c r="G11051" s="36"/>
      <c r="H11051" s="36"/>
      <c r="I11051" s="36"/>
    </row>
    <row r="11052" spans="5:9">
      <c r="E11052" s="35">
        <v>54687</v>
      </c>
      <c r="F11052" s="35"/>
      <c r="G11052" s="36"/>
      <c r="H11052" s="36"/>
      <c r="I11052" s="36"/>
    </row>
    <row r="11053" spans="5:9">
      <c r="E11053" s="35">
        <v>54688</v>
      </c>
      <c r="F11053" s="35"/>
      <c r="G11053" s="36"/>
      <c r="H11053" s="36"/>
      <c r="I11053" s="36"/>
    </row>
    <row r="11054" spans="5:9">
      <c r="E11054" s="35">
        <v>54689</v>
      </c>
      <c r="F11054" s="35"/>
      <c r="G11054" s="36"/>
      <c r="H11054" s="36"/>
      <c r="I11054" s="36"/>
    </row>
    <row r="11055" spans="5:9">
      <c r="E11055" s="35">
        <v>54690</v>
      </c>
      <c r="F11055" s="35"/>
      <c r="G11055" s="36"/>
      <c r="H11055" s="36"/>
      <c r="I11055" s="36"/>
    </row>
    <row r="11056" spans="5:9">
      <c r="E11056" s="35">
        <v>54691</v>
      </c>
      <c r="F11056" s="35"/>
      <c r="G11056" s="36"/>
      <c r="H11056" s="36"/>
      <c r="I11056" s="36"/>
    </row>
    <row r="11057" spans="5:9">
      <c r="E11057" s="35">
        <v>54692</v>
      </c>
      <c r="F11057" s="35"/>
      <c r="G11057" s="36"/>
      <c r="H11057" s="36"/>
      <c r="I11057" s="36"/>
    </row>
    <row r="11058" spans="5:9">
      <c r="E11058" s="35">
        <v>54693</v>
      </c>
      <c r="F11058" s="35"/>
      <c r="G11058" s="36"/>
      <c r="H11058" s="36"/>
      <c r="I11058" s="36"/>
    </row>
    <row r="11059" spans="5:9">
      <c r="E11059" s="35">
        <v>54694</v>
      </c>
      <c r="F11059" s="35"/>
      <c r="G11059" s="36"/>
      <c r="H11059" s="36"/>
      <c r="I11059" s="36"/>
    </row>
    <row r="11060" spans="5:9">
      <c r="E11060" s="35">
        <v>54695</v>
      </c>
      <c r="F11060" s="35"/>
      <c r="G11060" s="36"/>
      <c r="H11060" s="36"/>
      <c r="I11060" s="36"/>
    </row>
    <row r="11061" spans="5:9">
      <c r="E11061" s="35">
        <v>54696</v>
      </c>
      <c r="F11061" s="35"/>
      <c r="G11061" s="36"/>
      <c r="H11061" s="36"/>
      <c r="I11061" s="36"/>
    </row>
    <row r="11062" spans="5:9">
      <c r="E11062" s="35">
        <v>54697</v>
      </c>
      <c r="F11062" s="35"/>
      <c r="G11062" s="36"/>
      <c r="H11062" s="36"/>
      <c r="I11062" s="36"/>
    </row>
    <row r="11063" spans="5:9">
      <c r="E11063" s="35">
        <v>54698</v>
      </c>
      <c r="F11063" s="35"/>
      <c r="G11063" s="36"/>
      <c r="H11063" s="36"/>
      <c r="I11063" s="36"/>
    </row>
    <row r="11064" spans="5:9">
      <c r="E11064" s="35">
        <v>54699</v>
      </c>
      <c r="F11064" s="35"/>
      <c r="G11064" s="36"/>
      <c r="H11064" s="36"/>
      <c r="I11064" s="36"/>
    </row>
    <row r="11065" spans="5:9">
      <c r="E11065" s="35">
        <v>54700</v>
      </c>
      <c r="F11065" s="35"/>
      <c r="G11065" s="36"/>
      <c r="H11065" s="36"/>
      <c r="I11065" s="36"/>
    </row>
    <row r="11066" spans="5:9">
      <c r="E11066" s="35">
        <v>54701</v>
      </c>
      <c r="F11066" s="35"/>
      <c r="G11066" s="36"/>
      <c r="H11066" s="36"/>
      <c r="I11066" s="36"/>
    </row>
    <row r="11067" spans="5:9">
      <c r="E11067" s="35">
        <v>54702</v>
      </c>
      <c r="F11067" s="35"/>
      <c r="G11067" s="36"/>
      <c r="H11067" s="36"/>
      <c r="I11067" s="36"/>
    </row>
    <row r="11068" spans="5:9">
      <c r="E11068" s="35">
        <v>54703</v>
      </c>
      <c r="F11068" s="35"/>
      <c r="G11068" s="36"/>
      <c r="H11068" s="36"/>
      <c r="I11068" s="36"/>
    </row>
    <row r="11069" spans="5:9">
      <c r="E11069" s="35">
        <v>54704</v>
      </c>
      <c r="F11069" s="35"/>
      <c r="G11069" s="36"/>
      <c r="H11069" s="36"/>
      <c r="I11069" s="36"/>
    </row>
    <row r="11070" spans="5:9">
      <c r="E11070" s="35">
        <v>54705</v>
      </c>
      <c r="F11070" s="35"/>
      <c r="G11070" s="36"/>
      <c r="H11070" s="36"/>
      <c r="I11070" s="36"/>
    </row>
    <row r="11071" spans="5:9">
      <c r="E11071" s="35">
        <v>54706</v>
      </c>
      <c r="F11071" s="35"/>
      <c r="G11071" s="36"/>
      <c r="H11071" s="36"/>
      <c r="I11071" s="36"/>
    </row>
    <row r="11072" spans="5:9">
      <c r="E11072" s="35">
        <v>54707</v>
      </c>
      <c r="F11072" s="35"/>
      <c r="G11072" s="36"/>
      <c r="H11072" s="36"/>
      <c r="I11072" s="36"/>
    </row>
    <row r="11073" spans="5:9">
      <c r="E11073" s="35">
        <v>54708</v>
      </c>
      <c r="F11073" s="35"/>
      <c r="G11073" s="36"/>
      <c r="H11073" s="36"/>
      <c r="I11073" s="36"/>
    </row>
    <row r="11074" spans="5:9">
      <c r="E11074" s="35">
        <v>54709</v>
      </c>
      <c r="F11074" s="35"/>
      <c r="G11074" s="36"/>
      <c r="H11074" s="36"/>
      <c r="I11074" s="36"/>
    </row>
    <row r="11075" spans="5:9">
      <c r="E11075" s="35">
        <v>54710</v>
      </c>
      <c r="F11075" s="35"/>
      <c r="G11075" s="36"/>
      <c r="H11075" s="36"/>
      <c r="I11075" s="36"/>
    </row>
    <row r="11076" spans="5:9">
      <c r="E11076" s="35">
        <v>54711</v>
      </c>
      <c r="F11076" s="35"/>
      <c r="G11076" s="36"/>
      <c r="H11076" s="36"/>
      <c r="I11076" s="36"/>
    </row>
    <row r="11077" spans="5:9">
      <c r="E11077" s="35">
        <v>54712</v>
      </c>
      <c r="F11077" s="35"/>
      <c r="G11077" s="36"/>
      <c r="H11077" s="36"/>
      <c r="I11077" s="36"/>
    </row>
    <row r="11078" spans="5:9">
      <c r="E11078" s="35">
        <v>54713</v>
      </c>
      <c r="F11078" s="35"/>
      <c r="G11078" s="36"/>
      <c r="H11078" s="36"/>
      <c r="I11078" s="36"/>
    </row>
    <row r="11079" spans="5:9">
      <c r="E11079" s="35">
        <v>54714</v>
      </c>
      <c r="F11079" s="35"/>
      <c r="G11079" s="36"/>
      <c r="H11079" s="36"/>
      <c r="I11079" s="36"/>
    </row>
    <row r="11080" spans="5:9">
      <c r="E11080" s="35">
        <v>54715</v>
      </c>
      <c r="F11080" s="35"/>
      <c r="G11080" s="36"/>
      <c r="H11080" s="36"/>
      <c r="I11080" s="36"/>
    </row>
    <row r="11081" spans="5:9">
      <c r="E11081" s="35">
        <v>54716</v>
      </c>
      <c r="F11081" s="35"/>
      <c r="G11081" s="36"/>
      <c r="H11081" s="36"/>
      <c r="I11081" s="36"/>
    </row>
    <row r="11082" spans="5:9">
      <c r="E11082" s="35">
        <v>54717</v>
      </c>
      <c r="F11082" s="35"/>
      <c r="G11082" s="36"/>
      <c r="H11082" s="36"/>
      <c r="I11082" s="36"/>
    </row>
    <row r="11083" spans="5:9">
      <c r="E11083" s="35">
        <v>54718</v>
      </c>
      <c r="F11083" s="35"/>
      <c r="G11083" s="36"/>
      <c r="H11083" s="36"/>
      <c r="I11083" s="36"/>
    </row>
    <row r="11084" spans="5:9">
      <c r="E11084" s="35">
        <v>54719</v>
      </c>
      <c r="F11084" s="35"/>
      <c r="G11084" s="36"/>
      <c r="H11084" s="36"/>
      <c r="I11084" s="36"/>
    </row>
    <row r="11085" spans="5:9">
      <c r="E11085" s="35">
        <v>54720</v>
      </c>
      <c r="F11085" s="35"/>
      <c r="G11085" s="36"/>
      <c r="H11085" s="36"/>
      <c r="I11085" s="36"/>
    </row>
    <row r="11086" spans="5:9">
      <c r="E11086" s="35">
        <v>54721</v>
      </c>
      <c r="F11086" s="35"/>
      <c r="G11086" s="36"/>
      <c r="H11086" s="36"/>
      <c r="I11086" s="36"/>
    </row>
    <row r="11087" spans="5:9">
      <c r="E11087" s="35">
        <v>54722</v>
      </c>
      <c r="F11087" s="35"/>
      <c r="G11087" s="36"/>
      <c r="H11087" s="36"/>
      <c r="I11087" s="36"/>
    </row>
    <row r="11088" spans="5:9">
      <c r="E11088" s="35">
        <v>54723</v>
      </c>
      <c r="F11088" s="35"/>
      <c r="G11088" s="36"/>
      <c r="H11088" s="36"/>
      <c r="I11088" s="36"/>
    </row>
    <row r="11089" spans="5:9">
      <c r="E11089" s="35">
        <v>54724</v>
      </c>
      <c r="F11089" s="35"/>
      <c r="G11089" s="36"/>
      <c r="H11089" s="36"/>
      <c r="I11089" s="36"/>
    </row>
    <row r="11090" spans="5:9">
      <c r="E11090" s="35">
        <v>54725</v>
      </c>
      <c r="F11090" s="35"/>
      <c r="G11090" s="36"/>
      <c r="H11090" s="36"/>
      <c r="I11090" s="36"/>
    </row>
    <row r="11091" spans="5:9">
      <c r="E11091" s="35">
        <v>54726</v>
      </c>
      <c r="F11091" s="35"/>
      <c r="G11091" s="36"/>
      <c r="H11091" s="36"/>
      <c r="I11091" s="36"/>
    </row>
    <row r="11092" spans="5:9">
      <c r="E11092" s="35">
        <v>54727</v>
      </c>
      <c r="F11092" s="35"/>
      <c r="G11092" s="36"/>
      <c r="H11092" s="36"/>
      <c r="I11092" s="36"/>
    </row>
    <row r="11093" spans="5:9">
      <c r="E11093" s="35">
        <v>54728</v>
      </c>
      <c r="F11093" s="35"/>
      <c r="G11093" s="36"/>
      <c r="H11093" s="36"/>
      <c r="I11093" s="36"/>
    </row>
    <row r="11094" spans="5:9">
      <c r="E11094" s="35">
        <v>54729</v>
      </c>
      <c r="F11094" s="35"/>
      <c r="G11094" s="36"/>
      <c r="H11094" s="36"/>
      <c r="I11094" s="36"/>
    </row>
    <row r="11095" spans="5:9">
      <c r="E11095" s="35">
        <v>54730</v>
      </c>
      <c r="F11095" s="35"/>
      <c r="G11095" s="36"/>
      <c r="H11095" s="36"/>
      <c r="I11095" s="36"/>
    </row>
    <row r="11096" spans="5:9">
      <c r="E11096" s="35">
        <v>54731</v>
      </c>
      <c r="F11096" s="35"/>
      <c r="G11096" s="36"/>
      <c r="H11096" s="36"/>
      <c r="I11096" s="36"/>
    </row>
    <row r="11097" spans="5:9">
      <c r="E11097" s="35">
        <v>54732</v>
      </c>
      <c r="F11097" s="35"/>
      <c r="G11097" s="36"/>
      <c r="H11097" s="36"/>
      <c r="I11097" s="36"/>
    </row>
    <row r="11098" spans="5:9">
      <c r="E11098" s="35">
        <v>54733</v>
      </c>
      <c r="F11098" s="35"/>
      <c r="G11098" s="36"/>
      <c r="H11098" s="36"/>
      <c r="I11098" s="36"/>
    </row>
    <row r="11099" spans="5:9">
      <c r="E11099" s="35">
        <v>54734</v>
      </c>
      <c r="F11099" s="35"/>
      <c r="G11099" s="36"/>
      <c r="H11099" s="36"/>
      <c r="I11099" s="36"/>
    </row>
    <row r="11100" spans="5:9">
      <c r="E11100" s="35">
        <v>54735</v>
      </c>
      <c r="F11100" s="35"/>
      <c r="G11100" s="36"/>
      <c r="H11100" s="36"/>
      <c r="I11100" s="36"/>
    </row>
    <row r="11101" spans="5:9">
      <c r="E11101" s="35">
        <v>54736</v>
      </c>
      <c r="F11101" s="35"/>
      <c r="G11101" s="36"/>
      <c r="H11101" s="36"/>
      <c r="I11101" s="36"/>
    </row>
    <row r="11102" spans="5:9">
      <c r="E11102" s="35">
        <v>54737</v>
      </c>
      <c r="F11102" s="35"/>
      <c r="G11102" s="36"/>
      <c r="H11102" s="36"/>
      <c r="I11102" s="36"/>
    </row>
    <row r="11103" spans="5:9">
      <c r="E11103" s="35">
        <v>54738</v>
      </c>
      <c r="F11103" s="35"/>
      <c r="G11103" s="36"/>
      <c r="H11103" s="36"/>
      <c r="I11103" s="36"/>
    </row>
    <row r="11104" spans="5:9">
      <c r="E11104" s="35">
        <v>54739</v>
      </c>
      <c r="F11104" s="35"/>
      <c r="G11104" s="36"/>
      <c r="H11104" s="36"/>
      <c r="I11104" s="36"/>
    </row>
    <row r="11105" spans="5:9">
      <c r="E11105" s="35">
        <v>54740</v>
      </c>
      <c r="F11105" s="35"/>
      <c r="G11105" s="36"/>
      <c r="H11105" s="36"/>
      <c r="I11105" s="36"/>
    </row>
    <row r="11106" spans="5:9">
      <c r="E11106" s="35">
        <v>54741</v>
      </c>
      <c r="F11106" s="35"/>
      <c r="G11106" s="36"/>
      <c r="H11106" s="36"/>
      <c r="I11106" s="36"/>
    </row>
    <row r="11107" spans="5:9">
      <c r="E11107" s="35">
        <v>54742</v>
      </c>
      <c r="F11107" s="35"/>
      <c r="G11107" s="36"/>
      <c r="H11107" s="36"/>
      <c r="I11107" s="36"/>
    </row>
    <row r="11108" spans="5:9">
      <c r="E11108" s="35">
        <v>54743</v>
      </c>
      <c r="F11108" s="35"/>
      <c r="G11108" s="36"/>
      <c r="H11108" s="36"/>
      <c r="I11108" s="36"/>
    </row>
    <row r="11109" spans="5:9">
      <c r="E11109" s="35">
        <v>54744</v>
      </c>
      <c r="F11109" s="35"/>
      <c r="G11109" s="36"/>
      <c r="H11109" s="36"/>
      <c r="I11109" s="36"/>
    </row>
    <row r="11110" spans="5:9">
      <c r="E11110" s="35">
        <v>54745</v>
      </c>
      <c r="F11110" s="35"/>
      <c r="G11110" s="36"/>
      <c r="H11110" s="36"/>
      <c r="I11110" s="36"/>
    </row>
    <row r="11111" spans="5:9">
      <c r="E11111" s="35">
        <v>54746</v>
      </c>
      <c r="F11111" s="35"/>
      <c r="G11111" s="36"/>
      <c r="H11111" s="36"/>
      <c r="I11111" s="36"/>
    </row>
    <row r="11112" spans="5:9">
      <c r="E11112" s="35">
        <v>54747</v>
      </c>
      <c r="F11112" s="35"/>
      <c r="G11112" s="36"/>
      <c r="H11112" s="36"/>
      <c r="I11112" s="36"/>
    </row>
    <row r="11113" spans="5:9">
      <c r="E11113" s="35">
        <v>54748</v>
      </c>
      <c r="F11113" s="35"/>
      <c r="G11113" s="36"/>
      <c r="H11113" s="36"/>
      <c r="I11113" s="36"/>
    </row>
    <row r="11114" spans="5:9">
      <c r="E11114" s="35">
        <v>54749</v>
      </c>
      <c r="F11114" s="35"/>
      <c r="G11114" s="36"/>
      <c r="H11114" s="36"/>
      <c r="I11114" s="36"/>
    </row>
    <row r="11115" spans="5:9">
      <c r="E11115" s="35">
        <v>54750</v>
      </c>
      <c r="F11115" s="35"/>
      <c r="G11115" s="36"/>
      <c r="H11115" s="36"/>
      <c r="I11115" s="36"/>
    </row>
    <row r="11116" spans="5:9">
      <c r="E11116" s="35">
        <v>54751</v>
      </c>
      <c r="F11116" s="35"/>
      <c r="G11116" s="36"/>
      <c r="H11116" s="36"/>
      <c r="I11116" s="36"/>
    </row>
    <row r="11117" spans="5:9">
      <c r="E11117" s="35">
        <v>54752</v>
      </c>
      <c r="F11117" s="35"/>
      <c r="G11117" s="36"/>
      <c r="H11117" s="36"/>
      <c r="I11117" s="36"/>
    </row>
    <row r="11118" spans="5:9">
      <c r="E11118" s="35">
        <v>54753</v>
      </c>
      <c r="F11118" s="35"/>
      <c r="G11118" s="36"/>
      <c r="H11118" s="36"/>
      <c r="I11118" s="36"/>
    </row>
    <row r="11119" spans="5:9">
      <c r="E11119" s="35">
        <v>54754</v>
      </c>
      <c r="F11119" s="35"/>
      <c r="G11119" s="36"/>
      <c r="H11119" s="36"/>
      <c r="I11119" s="36"/>
    </row>
    <row r="11120" spans="5:9">
      <c r="E11120" s="35">
        <v>54755</v>
      </c>
      <c r="F11120" s="35"/>
      <c r="G11120" s="36"/>
      <c r="H11120" s="36"/>
      <c r="I11120" s="36"/>
    </row>
    <row r="11121" spans="5:9">
      <c r="E11121" s="35">
        <v>54756</v>
      </c>
      <c r="F11121" s="35"/>
      <c r="G11121" s="36"/>
      <c r="H11121" s="36"/>
      <c r="I11121" s="36"/>
    </row>
    <row r="11122" spans="5:9">
      <c r="E11122" s="35">
        <v>54757</v>
      </c>
      <c r="F11122" s="35"/>
      <c r="G11122" s="36"/>
      <c r="H11122" s="36"/>
      <c r="I11122" s="36"/>
    </row>
    <row r="11123" spans="5:9">
      <c r="E11123" s="35">
        <v>54758</v>
      </c>
      <c r="F11123" s="35"/>
      <c r="G11123" s="36"/>
      <c r="H11123" s="36"/>
      <c r="I11123" s="36"/>
    </row>
    <row r="11124" spans="5:9">
      <c r="E11124" s="35">
        <v>54759</v>
      </c>
      <c r="F11124" s="35"/>
      <c r="G11124" s="36"/>
      <c r="H11124" s="36"/>
      <c r="I11124" s="36"/>
    </row>
    <row r="11125" spans="5:9">
      <c r="E11125" s="35">
        <v>54760</v>
      </c>
      <c r="F11125" s="35"/>
      <c r="G11125" s="36"/>
      <c r="H11125" s="36"/>
      <c r="I11125" s="36"/>
    </row>
    <row r="11126" spans="5:9">
      <c r="E11126" s="35">
        <v>54761</v>
      </c>
      <c r="F11126" s="35"/>
      <c r="G11126" s="36"/>
      <c r="H11126" s="36"/>
      <c r="I11126" s="36"/>
    </row>
    <row r="11127" spans="5:9">
      <c r="E11127" s="35">
        <v>54762</v>
      </c>
      <c r="F11127" s="35"/>
      <c r="G11127" s="36"/>
      <c r="H11127" s="36"/>
      <c r="I11127" s="36"/>
    </row>
    <row r="11128" spans="5:9">
      <c r="E11128" s="35">
        <v>54763</v>
      </c>
      <c r="F11128" s="35"/>
      <c r="G11128" s="36"/>
      <c r="H11128" s="36"/>
      <c r="I11128" s="36"/>
    </row>
    <row r="11129" spans="5:9">
      <c r="E11129" s="35">
        <v>54764</v>
      </c>
      <c r="F11129" s="35"/>
      <c r="G11129" s="36"/>
      <c r="H11129" s="36"/>
      <c r="I11129" s="36"/>
    </row>
    <row r="11130" spans="5:9">
      <c r="E11130" s="35">
        <v>54765</v>
      </c>
      <c r="F11130" s="35"/>
      <c r="G11130" s="36"/>
      <c r="H11130" s="36"/>
      <c r="I11130" s="36"/>
    </row>
    <row r="11131" spans="5:9">
      <c r="E11131" s="35">
        <v>54766</v>
      </c>
      <c r="F11131" s="35"/>
      <c r="G11131" s="36"/>
      <c r="H11131" s="36"/>
      <c r="I11131" s="36"/>
    </row>
    <row r="11132" spans="5:9">
      <c r="E11132" s="35">
        <v>54767</v>
      </c>
      <c r="F11132" s="35"/>
      <c r="G11132" s="36"/>
      <c r="H11132" s="36"/>
      <c r="I11132" s="36"/>
    </row>
    <row r="11133" spans="5:9">
      <c r="E11133" s="35">
        <v>54768</v>
      </c>
      <c r="F11133" s="35"/>
      <c r="G11133" s="36"/>
      <c r="H11133" s="36"/>
      <c r="I11133" s="36"/>
    </row>
    <row r="11134" spans="5:9">
      <c r="E11134" s="35">
        <v>54769</v>
      </c>
      <c r="F11134" s="35"/>
      <c r="G11134" s="36"/>
      <c r="H11134" s="36"/>
      <c r="I11134" s="36"/>
    </row>
    <row r="11135" spans="5:9">
      <c r="E11135" s="35">
        <v>54770</v>
      </c>
      <c r="F11135" s="35"/>
      <c r="G11135" s="36"/>
      <c r="H11135" s="36"/>
      <c r="I11135" s="36"/>
    </row>
    <row r="11136" spans="5:9">
      <c r="E11136" s="35">
        <v>54771</v>
      </c>
      <c r="F11136" s="35"/>
      <c r="G11136" s="36"/>
      <c r="H11136" s="36"/>
      <c r="I11136" s="36"/>
    </row>
    <row r="11137" spans="5:9">
      <c r="E11137" s="35">
        <v>54772</v>
      </c>
      <c r="F11137" s="35"/>
      <c r="G11137" s="36"/>
      <c r="H11137" s="36"/>
      <c r="I11137" s="36"/>
    </row>
    <row r="11138" spans="5:9">
      <c r="E11138" s="35">
        <v>54773</v>
      </c>
      <c r="F11138" s="35"/>
      <c r="G11138" s="36"/>
      <c r="H11138" s="36"/>
      <c r="I11138" s="36"/>
    </row>
    <row r="11139" spans="5:9">
      <c r="E11139" s="35">
        <v>54774</v>
      </c>
      <c r="F11139" s="35"/>
      <c r="G11139" s="36"/>
      <c r="H11139" s="36"/>
      <c r="I11139" s="36"/>
    </row>
    <row r="11140" spans="5:9">
      <c r="E11140" s="35">
        <v>54775</v>
      </c>
      <c r="F11140" s="35"/>
      <c r="G11140" s="36"/>
      <c r="H11140" s="36"/>
      <c r="I11140" s="36"/>
    </row>
    <row r="11141" spans="5:9">
      <c r="E11141" s="35">
        <v>54776</v>
      </c>
      <c r="F11141" s="35"/>
      <c r="G11141" s="36"/>
      <c r="H11141" s="36"/>
      <c r="I11141" s="36"/>
    </row>
    <row r="11142" spans="5:9">
      <c r="E11142" s="35">
        <v>54777</v>
      </c>
      <c r="F11142" s="35"/>
      <c r="G11142" s="36"/>
      <c r="H11142" s="36"/>
      <c r="I11142" s="36"/>
    </row>
    <row r="11143" spans="5:9">
      <c r="E11143" s="35">
        <v>54778</v>
      </c>
      <c r="F11143" s="35"/>
      <c r="G11143" s="36"/>
      <c r="H11143" s="36"/>
      <c r="I11143" s="36"/>
    </row>
    <row r="11144" spans="5:9">
      <c r="E11144" s="35">
        <v>54779</v>
      </c>
      <c r="F11144" s="35"/>
      <c r="G11144" s="36"/>
      <c r="H11144" s="36"/>
      <c r="I11144" s="36"/>
    </row>
    <row r="11145" spans="5:9">
      <c r="E11145" s="35">
        <v>54780</v>
      </c>
      <c r="F11145" s="35"/>
      <c r="G11145" s="36"/>
      <c r="H11145" s="36"/>
      <c r="I11145" s="36"/>
    </row>
    <row r="11146" spans="5:9">
      <c r="E11146" s="35">
        <v>54781</v>
      </c>
      <c r="F11146" s="35"/>
      <c r="G11146" s="36"/>
      <c r="H11146" s="36"/>
      <c r="I11146" s="36"/>
    </row>
    <row r="11147" spans="5:9">
      <c r="E11147" s="35">
        <v>54782</v>
      </c>
      <c r="F11147" s="35"/>
      <c r="G11147" s="36"/>
      <c r="H11147" s="36"/>
      <c r="I11147" s="36"/>
    </row>
    <row r="11148" spans="5:9">
      <c r="E11148" s="35">
        <v>54783</v>
      </c>
      <c r="F11148" s="35"/>
      <c r="G11148" s="36"/>
      <c r="H11148" s="36"/>
      <c r="I11148" s="36"/>
    </row>
    <row r="11149" spans="5:9">
      <c r="E11149" s="35">
        <v>54784</v>
      </c>
      <c r="F11149" s="35"/>
      <c r="G11149" s="36"/>
      <c r="H11149" s="36"/>
      <c r="I11149" s="36"/>
    </row>
    <row r="11150" spans="5:9">
      <c r="E11150" s="35">
        <v>54785</v>
      </c>
      <c r="F11150" s="35"/>
      <c r="G11150" s="36"/>
      <c r="H11150" s="36"/>
      <c r="I11150" s="36"/>
    </row>
    <row r="11151" spans="5:9">
      <c r="E11151" s="35">
        <v>54786</v>
      </c>
      <c r="F11151" s="35"/>
      <c r="G11151" s="36"/>
      <c r="H11151" s="36"/>
      <c r="I11151" s="36"/>
    </row>
    <row r="11152" spans="5:9">
      <c r="E11152" s="35">
        <v>54787</v>
      </c>
      <c r="F11152" s="35"/>
      <c r="G11152" s="36"/>
      <c r="H11152" s="36"/>
      <c r="I11152" s="36"/>
    </row>
    <row r="11153" spans="5:9">
      <c r="E11153" s="35">
        <v>54788</v>
      </c>
      <c r="F11153" s="35"/>
      <c r="G11153" s="36"/>
      <c r="H11153" s="36"/>
      <c r="I11153" s="36"/>
    </row>
    <row r="11154" spans="5:9">
      <c r="E11154" s="35">
        <v>54789</v>
      </c>
      <c r="F11154" s="35"/>
      <c r="G11154" s="36"/>
      <c r="H11154" s="36"/>
      <c r="I11154" s="36"/>
    </row>
    <row r="11155" spans="5:9">
      <c r="E11155" s="35">
        <v>54790</v>
      </c>
      <c r="F11155" s="35"/>
      <c r="G11155" s="36"/>
      <c r="H11155" s="36"/>
      <c r="I11155" s="36"/>
    </row>
    <row r="11156" spans="5:9">
      <c r="E11156" s="35">
        <v>54791</v>
      </c>
      <c r="F11156" s="35"/>
      <c r="G11156" s="36"/>
      <c r="H11156" s="36"/>
      <c r="I11156" s="36"/>
    </row>
    <row r="11157" spans="5:9">
      <c r="E11157" s="35">
        <v>54792</v>
      </c>
      <c r="F11157" s="35"/>
      <c r="G11157" s="36"/>
      <c r="H11157" s="36"/>
      <c r="I11157" s="36"/>
    </row>
    <row r="11158" spans="5:9">
      <c r="E11158" s="35">
        <v>54793</v>
      </c>
      <c r="F11158" s="35"/>
      <c r="G11158" s="36"/>
      <c r="H11158" s="36"/>
      <c r="I11158" s="36"/>
    </row>
    <row r="11159" spans="5:9">
      <c r="E11159" s="35">
        <v>54794</v>
      </c>
      <c r="F11159" s="35"/>
      <c r="G11159" s="36"/>
      <c r="H11159" s="36"/>
      <c r="I11159" s="36"/>
    </row>
    <row r="11160" spans="5:9">
      <c r="E11160" s="35">
        <v>54795</v>
      </c>
      <c r="F11160" s="35"/>
      <c r="G11160" s="36"/>
      <c r="H11160" s="36"/>
      <c r="I11160" s="36"/>
    </row>
    <row r="11161" spans="5:9">
      <c r="E11161" s="35">
        <v>54796</v>
      </c>
      <c r="F11161" s="35"/>
      <c r="G11161" s="36"/>
      <c r="H11161" s="36"/>
      <c r="I11161" s="36"/>
    </row>
    <row r="11162" spans="5:9">
      <c r="E11162" s="35">
        <v>54797</v>
      </c>
      <c r="F11162" s="35"/>
      <c r="G11162" s="36"/>
      <c r="H11162" s="36"/>
      <c r="I11162" s="36"/>
    </row>
    <row r="11163" spans="5:9">
      <c r="E11163" s="35">
        <v>54798</v>
      </c>
      <c r="F11163" s="35"/>
      <c r="G11163" s="36"/>
      <c r="H11163" s="36"/>
      <c r="I11163" s="36"/>
    </row>
    <row r="11164" spans="5:9">
      <c r="E11164" s="35">
        <v>54799</v>
      </c>
      <c r="F11164" s="35"/>
      <c r="G11164" s="36"/>
      <c r="H11164" s="36"/>
      <c r="I11164" s="36"/>
    </row>
    <row r="11165" spans="5:9">
      <c r="E11165" s="35">
        <v>54800</v>
      </c>
      <c r="F11165" s="35"/>
      <c r="G11165" s="36"/>
      <c r="H11165" s="36"/>
      <c r="I11165" s="36"/>
    </row>
    <row r="11166" spans="5:9">
      <c r="E11166" s="35">
        <v>54801</v>
      </c>
      <c r="F11166" s="35"/>
      <c r="G11166" s="36"/>
      <c r="H11166" s="36"/>
      <c r="I11166" s="36"/>
    </row>
    <row r="11167" spans="5:9">
      <c r="E11167" s="35">
        <v>54802</v>
      </c>
      <c r="F11167" s="35"/>
      <c r="G11167" s="36"/>
      <c r="H11167" s="36"/>
      <c r="I11167" s="36"/>
    </row>
    <row r="11168" spans="5:9">
      <c r="E11168" s="35">
        <v>54803</v>
      </c>
      <c r="F11168" s="35"/>
      <c r="G11168" s="36"/>
      <c r="H11168" s="36"/>
      <c r="I11168" s="36"/>
    </row>
    <row r="11169" spans="5:9">
      <c r="E11169" s="35">
        <v>54804</v>
      </c>
      <c r="F11169" s="35"/>
      <c r="G11169" s="36"/>
      <c r="H11169" s="36"/>
      <c r="I11169" s="36"/>
    </row>
    <row r="11170" spans="5:9">
      <c r="E11170" s="35">
        <v>54805</v>
      </c>
      <c r="F11170" s="35"/>
      <c r="G11170" s="36"/>
      <c r="H11170" s="36"/>
      <c r="I11170" s="36"/>
    </row>
    <row r="11171" spans="5:9">
      <c r="E11171" s="35">
        <v>54806</v>
      </c>
      <c r="F11171" s="35"/>
      <c r="G11171" s="36"/>
      <c r="H11171" s="36"/>
      <c r="I11171" s="36"/>
    </row>
    <row r="11172" spans="5:9">
      <c r="E11172" s="35">
        <v>54807</v>
      </c>
      <c r="F11172" s="35"/>
      <c r="G11172" s="36"/>
      <c r="H11172" s="36"/>
      <c r="I11172" s="36"/>
    </row>
    <row r="11173" spans="5:9">
      <c r="E11173" s="35">
        <v>54808</v>
      </c>
      <c r="F11173" s="35"/>
      <c r="G11173" s="36"/>
      <c r="H11173" s="36"/>
      <c r="I11173" s="36"/>
    </row>
    <row r="11174" spans="5:9">
      <c r="E11174" s="35">
        <v>54809</v>
      </c>
      <c r="F11174" s="35"/>
      <c r="G11174" s="36"/>
      <c r="H11174" s="36"/>
      <c r="I11174" s="36"/>
    </row>
    <row r="11175" spans="5:9">
      <c r="E11175" s="35">
        <v>54810</v>
      </c>
      <c r="F11175" s="35"/>
      <c r="G11175" s="36"/>
      <c r="H11175" s="36"/>
      <c r="I11175" s="36"/>
    </row>
    <row r="11176" spans="5:9">
      <c r="E11176" s="35">
        <v>54811</v>
      </c>
      <c r="F11176" s="35"/>
      <c r="G11176" s="36"/>
      <c r="H11176" s="36"/>
      <c r="I11176" s="36"/>
    </row>
    <row r="11177" spans="5:9">
      <c r="E11177" s="35">
        <v>54812</v>
      </c>
      <c r="F11177" s="35"/>
      <c r="G11177" s="36"/>
      <c r="H11177" s="36"/>
      <c r="I11177" s="36"/>
    </row>
    <row r="11178" spans="5:9">
      <c r="E11178" s="35">
        <v>54813</v>
      </c>
      <c r="F11178" s="35"/>
      <c r="G11178" s="36"/>
      <c r="H11178" s="36"/>
      <c r="I11178" s="36"/>
    </row>
    <row r="11179" spans="5:9">
      <c r="E11179" s="35">
        <v>54814</v>
      </c>
      <c r="F11179" s="35"/>
      <c r="G11179" s="36"/>
      <c r="H11179" s="36"/>
      <c r="I11179" s="36"/>
    </row>
    <row r="11180" spans="5:9">
      <c r="E11180" s="35">
        <v>54815</v>
      </c>
      <c r="F11180" s="35"/>
      <c r="G11180" s="36"/>
      <c r="H11180" s="36"/>
      <c r="I11180" s="36"/>
    </row>
    <row r="11181" spans="5:9">
      <c r="E11181" s="35">
        <v>54816</v>
      </c>
      <c r="F11181" s="35"/>
      <c r="G11181" s="36"/>
      <c r="H11181" s="36"/>
      <c r="I11181" s="36"/>
    </row>
    <row r="11182" spans="5:9">
      <c r="E11182" s="35">
        <v>54817</v>
      </c>
      <c r="F11182" s="35"/>
      <c r="G11182" s="36"/>
      <c r="H11182" s="36"/>
      <c r="I11182" s="36"/>
    </row>
    <row r="11183" spans="5:9">
      <c r="E11183" s="35">
        <v>54818</v>
      </c>
      <c r="F11183" s="35"/>
      <c r="G11183" s="36"/>
      <c r="H11183" s="36"/>
      <c r="I11183" s="36"/>
    </row>
    <row r="11184" spans="5:9">
      <c r="E11184" s="35">
        <v>54819</v>
      </c>
      <c r="F11184" s="35"/>
      <c r="G11184" s="36"/>
      <c r="H11184" s="36"/>
      <c r="I11184" s="36"/>
    </row>
    <row r="11185" spans="5:9">
      <c r="E11185" s="35">
        <v>54820</v>
      </c>
      <c r="F11185" s="35"/>
      <c r="G11185" s="36"/>
      <c r="H11185" s="36"/>
      <c r="I11185" s="36"/>
    </row>
    <row r="11186" spans="5:9">
      <c r="E11186" s="35">
        <v>54821</v>
      </c>
      <c r="F11186" s="35"/>
      <c r="G11186" s="36"/>
      <c r="H11186" s="36"/>
      <c r="I11186" s="36"/>
    </row>
    <row r="11187" spans="5:9">
      <c r="E11187" s="35">
        <v>54822</v>
      </c>
      <c r="F11187" s="35"/>
      <c r="G11187" s="36"/>
      <c r="H11187" s="36"/>
      <c r="I11187" s="36"/>
    </row>
    <row r="11188" spans="5:9">
      <c r="E11188" s="35">
        <v>54823</v>
      </c>
      <c r="F11188" s="35"/>
      <c r="G11188" s="36"/>
      <c r="H11188" s="36"/>
      <c r="I11188" s="36"/>
    </row>
    <row r="11189" spans="5:9">
      <c r="E11189" s="35">
        <v>54824</v>
      </c>
      <c r="F11189" s="35"/>
      <c r="G11189" s="36"/>
      <c r="H11189" s="36"/>
      <c r="I11189" s="36"/>
    </row>
    <row r="11190" spans="5:9">
      <c r="E11190" s="35">
        <v>54825</v>
      </c>
      <c r="F11190" s="35"/>
      <c r="G11190" s="36"/>
      <c r="H11190" s="36"/>
      <c r="I11190" s="36"/>
    </row>
    <row r="11191" spans="5:9">
      <c r="E11191" s="35">
        <v>54826</v>
      </c>
      <c r="F11191" s="35"/>
      <c r="G11191" s="36"/>
      <c r="H11191" s="36"/>
      <c r="I11191" s="36"/>
    </row>
    <row r="11192" spans="5:9">
      <c r="E11192" s="35">
        <v>54827</v>
      </c>
      <c r="F11192" s="35"/>
      <c r="G11192" s="36"/>
      <c r="H11192" s="36"/>
      <c r="I11192" s="36"/>
    </row>
    <row r="11193" spans="5:9">
      <c r="E11193" s="35">
        <v>54828</v>
      </c>
      <c r="F11193" s="35"/>
      <c r="G11193" s="36"/>
      <c r="H11193" s="36"/>
      <c r="I11193" s="36"/>
    </row>
    <row r="11194" spans="5:9">
      <c r="E11194" s="35">
        <v>54829</v>
      </c>
      <c r="F11194" s="35"/>
      <c r="G11194" s="36"/>
      <c r="H11194" s="36"/>
      <c r="I11194" s="36"/>
    </row>
    <row r="11195" spans="5:9">
      <c r="E11195" s="35">
        <v>54830</v>
      </c>
      <c r="F11195" s="35"/>
      <c r="G11195" s="36"/>
      <c r="H11195" s="36"/>
      <c r="I11195" s="36"/>
    </row>
    <row r="11196" spans="5:9">
      <c r="E11196" s="35">
        <v>54831</v>
      </c>
      <c r="F11196" s="35"/>
      <c r="G11196" s="36"/>
      <c r="H11196" s="36"/>
      <c r="I11196" s="36"/>
    </row>
    <row r="11197" spans="5:9">
      <c r="E11197" s="35">
        <v>54832</v>
      </c>
      <c r="F11197" s="35"/>
      <c r="G11197" s="36"/>
      <c r="H11197" s="36"/>
      <c r="I11197" s="36"/>
    </row>
    <row r="11198" spans="5:9">
      <c r="E11198" s="35">
        <v>54833</v>
      </c>
      <c r="F11198" s="35"/>
      <c r="G11198" s="36"/>
      <c r="H11198" s="36"/>
      <c r="I11198" s="36"/>
    </row>
    <row r="11199" spans="5:9">
      <c r="E11199" s="35">
        <v>54834</v>
      </c>
      <c r="F11199" s="35"/>
      <c r="G11199" s="36"/>
      <c r="H11199" s="36"/>
      <c r="I11199" s="36"/>
    </row>
    <row r="11200" spans="5:9">
      <c r="E11200" s="35">
        <v>54835</v>
      </c>
      <c r="F11200" s="35"/>
      <c r="G11200" s="36"/>
      <c r="H11200" s="36"/>
      <c r="I11200" s="36"/>
    </row>
    <row r="11201" spans="5:9">
      <c r="E11201" s="35">
        <v>54836</v>
      </c>
      <c r="F11201" s="35"/>
      <c r="G11201" s="36"/>
      <c r="H11201" s="36"/>
      <c r="I11201" s="36"/>
    </row>
    <row r="11202" spans="5:9">
      <c r="E11202" s="35">
        <v>54837</v>
      </c>
      <c r="F11202" s="35"/>
      <c r="G11202" s="36"/>
      <c r="H11202" s="36"/>
      <c r="I11202" s="36"/>
    </row>
    <row r="11203" spans="5:9">
      <c r="E11203" s="35">
        <v>54838</v>
      </c>
      <c r="F11203" s="35"/>
      <c r="G11203" s="36"/>
      <c r="H11203" s="36"/>
      <c r="I11203" s="36"/>
    </row>
    <row r="11204" spans="5:9">
      <c r="E11204" s="35">
        <v>54839</v>
      </c>
      <c r="F11204" s="35"/>
      <c r="G11204" s="36"/>
      <c r="H11204" s="36"/>
      <c r="I11204" s="36"/>
    </row>
    <row r="11205" spans="5:9">
      <c r="E11205" s="35">
        <v>54840</v>
      </c>
      <c r="F11205" s="35"/>
      <c r="G11205" s="36"/>
      <c r="H11205" s="36"/>
      <c r="I11205" s="36"/>
    </row>
    <row r="11206" spans="5:9">
      <c r="E11206" s="35">
        <v>54841</v>
      </c>
      <c r="F11206" s="35"/>
      <c r="G11206" s="36"/>
      <c r="H11206" s="36"/>
      <c r="I11206" s="36"/>
    </row>
    <row r="11207" spans="5:9">
      <c r="E11207" s="35">
        <v>54842</v>
      </c>
      <c r="F11207" s="35"/>
      <c r="G11207" s="36"/>
      <c r="H11207" s="36"/>
      <c r="I11207" s="36"/>
    </row>
    <row r="11208" spans="5:9">
      <c r="E11208" s="35">
        <v>54843</v>
      </c>
      <c r="F11208" s="35"/>
      <c r="G11208" s="36"/>
      <c r="H11208" s="36"/>
      <c r="I11208" s="36"/>
    </row>
    <row r="11209" spans="5:9">
      <c r="E11209" s="35">
        <v>54844</v>
      </c>
      <c r="F11209" s="35"/>
      <c r="G11209" s="36"/>
      <c r="H11209" s="36"/>
      <c r="I11209" s="36"/>
    </row>
    <row r="11210" spans="5:9">
      <c r="E11210" s="35">
        <v>54845</v>
      </c>
      <c r="F11210" s="35"/>
      <c r="G11210" s="36"/>
      <c r="H11210" s="36"/>
      <c r="I11210" s="36"/>
    </row>
    <row r="11211" spans="5:9">
      <c r="E11211" s="35">
        <v>54846</v>
      </c>
      <c r="F11211" s="35"/>
      <c r="G11211" s="36"/>
      <c r="H11211" s="36"/>
      <c r="I11211" s="36"/>
    </row>
    <row r="11212" spans="5:9">
      <c r="E11212" s="35">
        <v>54847</v>
      </c>
      <c r="F11212" s="35"/>
      <c r="G11212" s="36"/>
      <c r="H11212" s="36"/>
      <c r="I11212" s="36"/>
    </row>
    <row r="11213" spans="5:9">
      <c r="E11213" s="35">
        <v>54848</v>
      </c>
      <c r="F11213" s="35"/>
      <c r="G11213" s="36"/>
      <c r="H11213" s="36"/>
      <c r="I11213" s="36"/>
    </row>
    <row r="11214" spans="5:9">
      <c r="E11214" s="35">
        <v>54849</v>
      </c>
      <c r="F11214" s="35"/>
      <c r="G11214" s="36"/>
      <c r="H11214" s="36"/>
      <c r="I11214" s="36"/>
    </row>
    <row r="11215" spans="5:9">
      <c r="E11215" s="35">
        <v>54850</v>
      </c>
      <c r="F11215" s="35"/>
      <c r="G11215" s="36"/>
      <c r="H11215" s="36"/>
      <c r="I11215" s="36"/>
    </row>
    <row r="11216" spans="5:9">
      <c r="E11216" s="35">
        <v>54851</v>
      </c>
      <c r="F11216" s="35"/>
      <c r="G11216" s="36"/>
      <c r="H11216" s="36"/>
      <c r="I11216" s="36"/>
    </row>
    <row r="11217" spans="5:9">
      <c r="E11217" s="35">
        <v>54852</v>
      </c>
      <c r="F11217" s="35"/>
      <c r="G11217" s="36"/>
      <c r="H11217" s="36"/>
      <c r="I11217" s="36"/>
    </row>
    <row r="11218" spans="5:9">
      <c r="E11218" s="35">
        <v>54853</v>
      </c>
      <c r="F11218" s="35"/>
      <c r="G11218" s="36"/>
      <c r="H11218" s="36"/>
      <c r="I11218" s="36"/>
    </row>
    <row r="11219" spans="5:9">
      <c r="E11219" s="35">
        <v>54854</v>
      </c>
      <c r="F11219" s="35"/>
      <c r="G11219" s="36"/>
      <c r="H11219" s="36"/>
      <c r="I11219" s="36"/>
    </row>
    <row r="11220" spans="5:9">
      <c r="E11220" s="35">
        <v>54855</v>
      </c>
      <c r="F11220" s="35"/>
      <c r="G11220" s="36"/>
      <c r="H11220" s="36"/>
      <c r="I11220" s="36"/>
    </row>
    <row r="11221" spans="5:9">
      <c r="E11221" s="35">
        <v>54856</v>
      </c>
      <c r="F11221" s="35"/>
      <c r="G11221" s="36"/>
      <c r="H11221" s="36"/>
      <c r="I11221" s="36"/>
    </row>
    <row r="11222" spans="5:9">
      <c r="E11222" s="35">
        <v>54857</v>
      </c>
      <c r="F11222" s="35"/>
      <c r="G11222" s="36"/>
      <c r="H11222" s="36"/>
      <c r="I11222" s="36"/>
    </row>
    <row r="11223" spans="5:9">
      <c r="E11223" s="35">
        <v>54858</v>
      </c>
      <c r="F11223" s="35"/>
      <c r="G11223" s="36"/>
      <c r="H11223" s="36"/>
      <c r="I11223" s="36"/>
    </row>
    <row r="11224" spans="5:9">
      <c r="E11224" s="35">
        <v>54859</v>
      </c>
      <c r="F11224" s="35"/>
      <c r="G11224" s="36"/>
      <c r="H11224" s="36"/>
      <c r="I11224" s="36"/>
    </row>
    <row r="11225" spans="5:9">
      <c r="E11225" s="35">
        <v>54860</v>
      </c>
      <c r="F11225" s="35"/>
      <c r="G11225" s="36"/>
      <c r="H11225" s="36"/>
      <c r="I11225" s="36"/>
    </row>
    <row r="11226" spans="5:9">
      <c r="E11226" s="35">
        <v>54861</v>
      </c>
      <c r="F11226" s="35"/>
      <c r="G11226" s="36"/>
      <c r="H11226" s="36"/>
      <c r="I11226" s="36"/>
    </row>
    <row r="11227" spans="5:9">
      <c r="E11227" s="35">
        <v>54862</v>
      </c>
      <c r="F11227" s="35"/>
      <c r="G11227" s="36"/>
      <c r="H11227" s="36"/>
      <c r="I11227" s="36"/>
    </row>
    <row r="11228" spans="5:9">
      <c r="E11228" s="35">
        <v>54863</v>
      </c>
      <c r="F11228" s="35"/>
      <c r="G11228" s="36"/>
      <c r="H11228" s="36"/>
      <c r="I11228" s="36"/>
    </row>
    <row r="11229" spans="5:9">
      <c r="E11229" s="35">
        <v>54864</v>
      </c>
      <c r="F11229" s="35"/>
      <c r="G11229" s="36"/>
      <c r="H11229" s="36"/>
      <c r="I11229" s="36"/>
    </row>
    <row r="11230" spans="5:9">
      <c r="E11230" s="35">
        <v>54865</v>
      </c>
      <c r="F11230" s="35"/>
      <c r="G11230" s="36"/>
      <c r="H11230" s="36"/>
      <c r="I11230" s="36"/>
    </row>
    <row r="11231" spans="5:9">
      <c r="E11231" s="35">
        <v>54866</v>
      </c>
      <c r="F11231" s="35"/>
      <c r="G11231" s="36"/>
      <c r="H11231" s="36"/>
      <c r="I11231" s="36"/>
    </row>
    <row r="11232" spans="5:9">
      <c r="E11232" s="35">
        <v>54867</v>
      </c>
      <c r="F11232" s="35"/>
      <c r="G11232" s="36"/>
      <c r="H11232" s="36"/>
      <c r="I11232" s="36"/>
    </row>
    <row r="11233" spans="5:9">
      <c r="E11233" s="35">
        <v>54868</v>
      </c>
      <c r="F11233" s="35"/>
      <c r="G11233" s="36"/>
      <c r="H11233" s="36"/>
      <c r="I11233" s="36"/>
    </row>
    <row r="11234" spans="5:9">
      <c r="E11234" s="35">
        <v>54869</v>
      </c>
      <c r="F11234" s="35"/>
      <c r="G11234" s="36"/>
      <c r="H11234" s="36"/>
      <c r="I11234" s="36"/>
    </row>
    <row r="11235" spans="5:9">
      <c r="E11235" s="35">
        <v>54870</v>
      </c>
      <c r="F11235" s="35"/>
      <c r="G11235" s="36"/>
      <c r="H11235" s="36"/>
      <c r="I11235" s="36"/>
    </row>
    <row r="11236" spans="5:9">
      <c r="E11236" s="35">
        <v>54871</v>
      </c>
      <c r="F11236" s="35"/>
      <c r="G11236" s="36"/>
      <c r="H11236" s="36"/>
      <c r="I11236" s="36"/>
    </row>
    <row r="11237" spans="5:9">
      <c r="E11237" s="35">
        <v>54872</v>
      </c>
      <c r="F11237" s="35"/>
      <c r="G11237" s="36"/>
      <c r="H11237" s="36"/>
      <c r="I11237" s="36"/>
    </row>
    <row r="11238" spans="5:9">
      <c r="E11238" s="35">
        <v>54873</v>
      </c>
      <c r="F11238" s="35"/>
      <c r="G11238" s="36"/>
      <c r="H11238" s="36"/>
      <c r="I11238" s="36"/>
    </row>
    <row r="11239" spans="5:9">
      <c r="E11239" s="35">
        <v>54874</v>
      </c>
      <c r="F11239" s="35"/>
      <c r="G11239" s="36"/>
      <c r="H11239" s="36"/>
      <c r="I11239" s="36"/>
    </row>
    <row r="11240" spans="5:9">
      <c r="E11240" s="35">
        <v>54875</v>
      </c>
      <c r="F11240" s="35"/>
      <c r="G11240" s="36"/>
      <c r="H11240" s="36"/>
      <c r="I11240" s="36"/>
    </row>
    <row r="11241" spans="5:9">
      <c r="E11241" s="35">
        <v>54876</v>
      </c>
      <c r="F11241" s="35"/>
      <c r="G11241" s="36"/>
      <c r="H11241" s="36"/>
      <c r="I11241" s="36"/>
    </row>
    <row r="11242" spans="5:9">
      <c r="E11242" s="35">
        <v>54877</v>
      </c>
      <c r="F11242" s="35"/>
      <c r="G11242" s="36"/>
      <c r="H11242" s="36"/>
      <c r="I11242" s="36"/>
    </row>
    <row r="11243" spans="5:9">
      <c r="E11243" s="35">
        <v>54878</v>
      </c>
      <c r="F11243" s="35"/>
      <c r="G11243" s="36"/>
      <c r="H11243" s="36"/>
      <c r="I11243" s="36"/>
    </row>
    <row r="11244" spans="5:9">
      <c r="E11244" s="35">
        <v>54879</v>
      </c>
      <c r="F11244" s="35"/>
      <c r="G11244" s="36"/>
      <c r="H11244" s="36"/>
      <c r="I11244" s="36"/>
    </row>
    <row r="11245" spans="5:9">
      <c r="E11245" s="35">
        <v>54880</v>
      </c>
      <c r="F11245" s="35"/>
      <c r="G11245" s="36"/>
      <c r="H11245" s="36"/>
      <c r="I11245" s="36"/>
    </row>
    <row r="11246" spans="5:9">
      <c r="E11246" s="35">
        <v>54881</v>
      </c>
      <c r="F11246" s="35"/>
      <c r="G11246" s="36"/>
      <c r="H11246" s="36"/>
      <c r="I11246" s="36"/>
    </row>
    <row r="11247" spans="5:9">
      <c r="E11247" s="35">
        <v>54882</v>
      </c>
      <c r="F11247" s="35"/>
      <c r="G11247" s="36"/>
      <c r="H11247" s="36"/>
      <c r="I11247" s="36"/>
    </row>
    <row r="11248" spans="5:9">
      <c r="E11248" s="35">
        <v>54883</v>
      </c>
      <c r="F11248" s="35"/>
      <c r="G11248" s="36"/>
      <c r="H11248" s="36"/>
      <c r="I11248" s="36"/>
    </row>
    <row r="11249" spans="5:9">
      <c r="E11249" s="35">
        <v>54884</v>
      </c>
      <c r="F11249" s="35"/>
      <c r="G11249" s="36"/>
      <c r="H11249" s="36"/>
      <c r="I11249" s="36"/>
    </row>
    <row r="11250" spans="5:9">
      <c r="E11250" s="35">
        <v>54885</v>
      </c>
      <c r="F11250" s="35"/>
      <c r="G11250" s="36"/>
      <c r="H11250" s="36"/>
      <c r="I11250" s="36"/>
    </row>
    <row r="11251" spans="5:9">
      <c r="E11251" s="35">
        <v>54886</v>
      </c>
      <c r="F11251" s="35"/>
      <c r="G11251" s="36"/>
      <c r="H11251" s="36"/>
      <c r="I11251" s="36"/>
    </row>
    <row r="11252" spans="5:9">
      <c r="E11252" s="35">
        <v>54887</v>
      </c>
      <c r="F11252" s="35"/>
      <c r="G11252" s="36"/>
      <c r="H11252" s="36"/>
      <c r="I11252" s="36"/>
    </row>
    <row r="11253" spans="5:9">
      <c r="E11253" s="35">
        <v>54888</v>
      </c>
      <c r="F11253" s="35"/>
      <c r="G11253" s="36"/>
      <c r="H11253" s="36"/>
      <c r="I11253" s="36"/>
    </row>
    <row r="11254" spans="5:9">
      <c r="E11254" s="35">
        <v>54889</v>
      </c>
      <c r="F11254" s="35"/>
      <c r="G11254" s="36"/>
      <c r="H11254" s="36"/>
      <c r="I11254" s="36"/>
    </row>
    <row r="11255" spans="5:9">
      <c r="E11255" s="35">
        <v>54890</v>
      </c>
      <c r="F11255" s="35"/>
      <c r="G11255" s="36"/>
      <c r="H11255" s="36"/>
      <c r="I11255" s="36"/>
    </row>
    <row r="11256" spans="5:9">
      <c r="E11256" s="35">
        <v>54891</v>
      </c>
      <c r="F11256" s="35"/>
      <c r="G11256" s="36"/>
      <c r="H11256" s="36"/>
      <c r="I11256" s="36"/>
    </row>
    <row r="11257" spans="5:9">
      <c r="E11257" s="35">
        <v>54892</v>
      </c>
      <c r="F11257" s="35"/>
      <c r="G11257" s="36"/>
      <c r="H11257" s="36"/>
      <c r="I11257" s="36"/>
    </row>
    <row r="11258" spans="5:9">
      <c r="E11258" s="35">
        <v>54893</v>
      </c>
      <c r="F11258" s="35"/>
      <c r="G11258" s="36"/>
      <c r="H11258" s="36"/>
      <c r="I11258" s="36"/>
    </row>
    <row r="11259" spans="5:9">
      <c r="E11259" s="35">
        <v>54894</v>
      </c>
      <c r="F11259" s="35"/>
      <c r="G11259" s="36"/>
      <c r="H11259" s="36"/>
      <c r="I11259" s="36"/>
    </row>
    <row r="11260" spans="5:9">
      <c r="E11260" s="35">
        <v>54895</v>
      </c>
      <c r="F11260" s="35"/>
      <c r="G11260" s="36"/>
      <c r="H11260" s="36"/>
      <c r="I11260" s="36"/>
    </row>
    <row r="11261" spans="5:9">
      <c r="E11261" s="35">
        <v>54896</v>
      </c>
      <c r="F11261" s="35"/>
      <c r="G11261" s="36"/>
      <c r="H11261" s="36"/>
      <c r="I11261" s="36"/>
    </row>
    <row r="11262" spans="5:9">
      <c r="E11262" s="35">
        <v>54897</v>
      </c>
      <c r="F11262" s="35"/>
      <c r="G11262" s="36"/>
      <c r="H11262" s="36"/>
      <c r="I11262" s="36"/>
    </row>
    <row r="11263" spans="5:9">
      <c r="E11263" s="35">
        <v>54898</v>
      </c>
      <c r="F11263" s="35"/>
      <c r="G11263" s="36"/>
      <c r="H11263" s="36"/>
      <c r="I11263" s="36"/>
    </row>
    <row r="11264" spans="5:9">
      <c r="E11264" s="35">
        <v>54899</v>
      </c>
      <c r="F11264" s="35"/>
      <c r="G11264" s="36"/>
      <c r="H11264" s="36"/>
      <c r="I11264" s="36"/>
    </row>
    <row r="11265" spans="5:9">
      <c r="E11265" s="35">
        <v>54900</v>
      </c>
      <c r="F11265" s="35"/>
      <c r="G11265" s="36"/>
      <c r="H11265" s="36"/>
      <c r="I11265" s="36"/>
    </row>
    <row r="11266" spans="5:9">
      <c r="E11266" s="35">
        <v>54901</v>
      </c>
      <c r="F11266" s="35"/>
      <c r="G11266" s="36"/>
      <c r="H11266" s="36"/>
      <c r="I11266" s="36"/>
    </row>
    <row r="11267" spans="5:9">
      <c r="E11267" s="35">
        <v>54902</v>
      </c>
      <c r="F11267" s="35"/>
      <c r="G11267" s="36"/>
      <c r="H11267" s="36"/>
      <c r="I11267" s="36"/>
    </row>
    <row r="11268" spans="5:9">
      <c r="E11268" s="35">
        <v>54903</v>
      </c>
      <c r="F11268" s="35"/>
      <c r="G11268" s="36"/>
      <c r="H11268" s="36"/>
      <c r="I11268" s="36"/>
    </row>
    <row r="11269" spans="5:9">
      <c r="E11269" s="35">
        <v>54904</v>
      </c>
      <c r="F11269" s="35"/>
      <c r="G11269" s="36"/>
      <c r="H11269" s="36"/>
      <c r="I11269" s="36"/>
    </row>
    <row r="11270" spans="5:9">
      <c r="E11270" s="35">
        <v>54905</v>
      </c>
      <c r="F11270" s="35"/>
      <c r="G11270" s="36"/>
      <c r="H11270" s="36"/>
      <c r="I11270" s="36"/>
    </row>
    <row r="11271" spans="5:9">
      <c r="E11271" s="35">
        <v>54906</v>
      </c>
      <c r="F11271" s="35"/>
      <c r="G11271" s="36"/>
      <c r="H11271" s="36"/>
      <c r="I11271" s="36"/>
    </row>
    <row r="11272" spans="5:9">
      <c r="E11272" s="35">
        <v>54907</v>
      </c>
      <c r="F11272" s="35"/>
      <c r="G11272" s="36"/>
      <c r="H11272" s="36"/>
      <c r="I11272" s="36"/>
    </row>
    <row r="11273" spans="5:9">
      <c r="E11273" s="35">
        <v>54908</v>
      </c>
      <c r="F11273" s="35"/>
      <c r="G11273" s="36"/>
      <c r="H11273" s="36"/>
      <c r="I11273" s="36"/>
    </row>
    <row r="11274" spans="5:9">
      <c r="E11274" s="35">
        <v>54909</v>
      </c>
      <c r="F11274" s="35"/>
      <c r="G11274" s="36"/>
      <c r="H11274" s="36"/>
      <c r="I11274" s="36"/>
    </row>
    <row r="11275" spans="5:9">
      <c r="E11275" s="35">
        <v>54910</v>
      </c>
      <c r="F11275" s="35"/>
      <c r="G11275" s="36"/>
      <c r="H11275" s="36"/>
      <c r="I11275" s="36"/>
    </row>
    <row r="11276" spans="5:9">
      <c r="E11276" s="35">
        <v>54911</v>
      </c>
      <c r="F11276" s="35"/>
      <c r="G11276" s="36"/>
      <c r="H11276" s="36"/>
      <c r="I11276" s="36"/>
    </row>
    <row r="11277" spans="5:9">
      <c r="E11277" s="35">
        <v>54912</v>
      </c>
      <c r="F11277" s="35"/>
      <c r="G11277" s="36"/>
      <c r="H11277" s="36"/>
      <c r="I11277" s="36"/>
    </row>
    <row r="11278" spans="5:9">
      <c r="E11278" s="35">
        <v>54913</v>
      </c>
      <c r="F11278" s="35"/>
      <c r="G11278" s="36"/>
      <c r="H11278" s="36"/>
      <c r="I11278" s="36"/>
    </row>
    <row r="11279" spans="5:9">
      <c r="E11279" s="35">
        <v>54914</v>
      </c>
      <c r="F11279" s="35"/>
      <c r="G11279" s="36"/>
      <c r="H11279" s="36"/>
      <c r="I11279" s="36"/>
    </row>
    <row r="11280" spans="5:9">
      <c r="E11280" s="35">
        <v>54915</v>
      </c>
      <c r="F11280" s="35"/>
      <c r="G11280" s="36"/>
      <c r="H11280" s="36"/>
      <c r="I11280" s="36"/>
    </row>
    <row r="11281" spans="5:9">
      <c r="E11281" s="35">
        <v>54916</v>
      </c>
      <c r="F11281" s="35"/>
      <c r="G11281" s="36"/>
      <c r="H11281" s="36"/>
      <c r="I11281" s="36"/>
    </row>
    <row r="11282" spans="5:9">
      <c r="E11282" s="35">
        <v>54917</v>
      </c>
      <c r="F11282" s="35"/>
      <c r="G11282" s="36"/>
      <c r="H11282" s="36"/>
      <c r="I11282" s="36"/>
    </row>
    <row r="11283" spans="5:9">
      <c r="E11283" s="35">
        <v>54918</v>
      </c>
      <c r="F11283" s="35"/>
      <c r="G11283" s="36"/>
      <c r="H11283" s="36"/>
      <c r="I11283" s="36"/>
    </row>
    <row r="11284" spans="5:9">
      <c r="E11284" s="35">
        <v>54919</v>
      </c>
      <c r="F11284" s="35"/>
      <c r="G11284" s="36"/>
      <c r="H11284" s="36"/>
      <c r="I11284" s="36"/>
    </row>
    <row r="11285" spans="5:9">
      <c r="E11285" s="35">
        <v>54920</v>
      </c>
      <c r="F11285" s="35"/>
      <c r="G11285" s="36"/>
      <c r="H11285" s="36"/>
      <c r="I11285" s="36"/>
    </row>
    <row r="11286" spans="5:9">
      <c r="E11286" s="35">
        <v>54921</v>
      </c>
      <c r="F11286" s="35"/>
      <c r="G11286" s="36"/>
      <c r="H11286" s="36"/>
      <c r="I11286" s="36"/>
    </row>
    <row r="11287" spans="5:9">
      <c r="E11287" s="35">
        <v>54922</v>
      </c>
      <c r="F11287" s="35"/>
      <c r="G11287" s="36"/>
      <c r="H11287" s="36"/>
      <c r="I11287" s="36"/>
    </row>
    <row r="11288" spans="5:9">
      <c r="E11288" s="35">
        <v>54923</v>
      </c>
      <c r="F11288" s="35"/>
      <c r="G11288" s="36"/>
      <c r="H11288" s="36"/>
      <c r="I11288" s="36"/>
    </row>
    <row r="11289" spans="5:9">
      <c r="E11289" s="35">
        <v>54924</v>
      </c>
      <c r="F11289" s="35"/>
      <c r="G11289" s="36"/>
      <c r="H11289" s="36"/>
      <c r="I11289" s="36"/>
    </row>
    <row r="11290" spans="5:9">
      <c r="E11290" s="35">
        <v>54925</v>
      </c>
      <c r="F11290" s="35"/>
      <c r="G11290" s="36"/>
      <c r="H11290" s="36"/>
      <c r="I11290" s="36"/>
    </row>
    <row r="11291" spans="5:9">
      <c r="E11291" s="35">
        <v>54926</v>
      </c>
      <c r="F11291" s="35"/>
      <c r="G11291" s="36"/>
      <c r="H11291" s="36"/>
      <c r="I11291" s="36"/>
    </row>
    <row r="11292" spans="5:9">
      <c r="E11292" s="35">
        <v>54927</v>
      </c>
      <c r="F11292" s="35"/>
      <c r="G11292" s="36"/>
      <c r="H11292" s="36"/>
      <c r="I11292" s="36"/>
    </row>
    <row r="11293" spans="5:9">
      <c r="E11293" s="35">
        <v>54928</v>
      </c>
      <c r="F11293" s="35"/>
      <c r="G11293" s="36"/>
      <c r="H11293" s="36"/>
      <c r="I11293" s="36"/>
    </row>
    <row r="11294" spans="5:9">
      <c r="E11294" s="35">
        <v>54929</v>
      </c>
      <c r="F11294" s="35"/>
      <c r="G11294" s="36"/>
      <c r="H11294" s="36"/>
      <c r="I11294" s="36"/>
    </row>
    <row r="11295" spans="5:9">
      <c r="E11295" s="35">
        <v>54930</v>
      </c>
      <c r="F11295" s="35"/>
      <c r="G11295" s="36"/>
      <c r="H11295" s="36"/>
      <c r="I11295" s="36"/>
    </row>
    <row r="11296" spans="5:9">
      <c r="E11296" s="35">
        <v>54931</v>
      </c>
      <c r="F11296" s="35"/>
      <c r="G11296" s="36"/>
      <c r="H11296" s="36"/>
      <c r="I11296" s="36"/>
    </row>
    <row r="11297" spans="5:9">
      <c r="E11297" s="35">
        <v>54932</v>
      </c>
      <c r="F11297" s="35"/>
      <c r="G11297" s="36"/>
      <c r="H11297" s="36"/>
      <c r="I11297" s="36"/>
    </row>
    <row r="11298" spans="5:9">
      <c r="E11298" s="35">
        <v>54933</v>
      </c>
      <c r="F11298" s="35"/>
      <c r="G11298" s="36"/>
      <c r="H11298" s="36"/>
      <c r="I11298" s="36"/>
    </row>
    <row r="11299" spans="5:9">
      <c r="E11299" s="35">
        <v>54934</v>
      </c>
      <c r="F11299" s="35"/>
      <c r="G11299" s="36"/>
      <c r="H11299" s="36"/>
      <c r="I11299" s="36"/>
    </row>
    <row r="11300" spans="5:9">
      <c r="E11300" s="35">
        <v>54935</v>
      </c>
      <c r="F11300" s="35"/>
      <c r="G11300" s="36"/>
      <c r="H11300" s="36"/>
      <c r="I11300" s="36"/>
    </row>
    <row r="11301" spans="5:9">
      <c r="E11301" s="35">
        <v>54936</v>
      </c>
      <c r="F11301" s="35"/>
      <c r="G11301" s="36"/>
      <c r="H11301" s="36"/>
      <c r="I11301" s="36"/>
    </row>
    <row r="11302" spans="5:9">
      <c r="E11302" s="35">
        <v>54937</v>
      </c>
      <c r="F11302" s="35"/>
      <c r="G11302" s="36"/>
      <c r="H11302" s="36"/>
      <c r="I11302" s="36"/>
    </row>
    <row r="11303" spans="5:9">
      <c r="E11303" s="35">
        <v>54938</v>
      </c>
      <c r="F11303" s="35"/>
      <c r="G11303" s="36"/>
      <c r="H11303" s="36"/>
      <c r="I11303" s="36"/>
    </row>
    <row r="11304" spans="5:9">
      <c r="E11304" s="35">
        <v>54939</v>
      </c>
      <c r="F11304" s="35"/>
      <c r="G11304" s="36"/>
      <c r="H11304" s="36"/>
      <c r="I11304" s="36"/>
    </row>
    <row r="11305" spans="5:9">
      <c r="E11305" s="35">
        <v>54940</v>
      </c>
      <c r="F11305" s="35"/>
      <c r="G11305" s="36"/>
      <c r="H11305" s="36"/>
      <c r="I11305" s="36"/>
    </row>
    <row r="11306" spans="5:9">
      <c r="E11306" s="35">
        <v>54941</v>
      </c>
      <c r="F11306" s="35"/>
      <c r="G11306" s="36"/>
      <c r="H11306" s="36"/>
      <c r="I11306" s="36"/>
    </row>
    <row r="11307" spans="5:9">
      <c r="E11307" s="35">
        <v>54942</v>
      </c>
      <c r="F11307" s="35"/>
      <c r="G11307" s="36"/>
      <c r="H11307" s="36"/>
      <c r="I11307" s="36"/>
    </row>
    <row r="11308" spans="5:9">
      <c r="E11308" s="35">
        <v>54943</v>
      </c>
      <c r="F11308" s="35"/>
      <c r="G11308" s="36"/>
      <c r="H11308" s="36"/>
      <c r="I11308" s="36"/>
    </row>
    <row r="11309" spans="5:9">
      <c r="E11309" s="35">
        <v>54944</v>
      </c>
      <c r="F11309" s="35"/>
      <c r="G11309" s="36"/>
      <c r="H11309" s="36"/>
      <c r="I11309" s="36"/>
    </row>
    <row r="11310" spans="5:9">
      <c r="E11310" s="35">
        <v>54945</v>
      </c>
      <c r="F11310" s="35"/>
      <c r="G11310" s="36"/>
      <c r="H11310" s="36"/>
      <c r="I11310" s="36"/>
    </row>
    <row r="11311" spans="5:9">
      <c r="E11311" s="35">
        <v>54946</v>
      </c>
      <c r="F11311" s="35"/>
      <c r="G11311" s="36"/>
      <c r="H11311" s="36"/>
      <c r="I11311" s="36"/>
    </row>
    <row r="11312" spans="5:9">
      <c r="E11312" s="35">
        <v>54947</v>
      </c>
      <c r="F11312" s="35"/>
      <c r="G11312" s="36"/>
      <c r="H11312" s="36"/>
      <c r="I11312" s="36"/>
    </row>
    <row r="11313" spans="5:9">
      <c r="E11313" s="35">
        <v>54948</v>
      </c>
      <c r="F11313" s="35"/>
      <c r="G11313" s="36"/>
      <c r="H11313" s="36"/>
      <c r="I11313" s="36"/>
    </row>
    <row r="11314" spans="5:9">
      <c r="E11314" s="35">
        <v>54949</v>
      </c>
      <c r="F11314" s="35"/>
      <c r="G11314" s="36"/>
      <c r="H11314" s="36"/>
      <c r="I11314" s="36"/>
    </row>
    <row r="11315" spans="5:9">
      <c r="E11315" s="35">
        <v>54950</v>
      </c>
      <c r="F11315" s="35"/>
      <c r="G11315" s="36"/>
      <c r="H11315" s="36"/>
      <c r="I11315" s="36"/>
    </row>
    <row r="11316" spans="5:9">
      <c r="E11316" s="35">
        <v>54951</v>
      </c>
      <c r="F11316" s="35"/>
      <c r="G11316" s="36"/>
      <c r="H11316" s="36"/>
      <c r="I11316" s="36"/>
    </row>
    <row r="11317" spans="5:9">
      <c r="E11317" s="35">
        <v>54952</v>
      </c>
      <c r="F11317" s="35"/>
      <c r="G11317" s="36"/>
      <c r="H11317" s="36"/>
      <c r="I11317" s="36"/>
    </row>
    <row r="11318" spans="5:9">
      <c r="E11318" s="35">
        <v>54953</v>
      </c>
      <c r="F11318" s="35"/>
      <c r="G11318" s="36"/>
      <c r="H11318" s="36"/>
      <c r="I11318" s="36"/>
    </row>
    <row r="11319" spans="5:9">
      <c r="E11319" s="35">
        <v>54954</v>
      </c>
      <c r="F11319" s="35"/>
      <c r="G11319" s="36"/>
      <c r="H11319" s="36"/>
      <c r="I11319" s="36"/>
    </row>
    <row r="11320" spans="5:9">
      <c r="E11320" s="35">
        <v>54955</v>
      </c>
      <c r="F11320" s="35"/>
      <c r="G11320" s="36"/>
      <c r="H11320" s="36"/>
      <c r="I11320" s="36"/>
    </row>
    <row r="11321" spans="5:9">
      <c r="E11321" s="35">
        <v>54956</v>
      </c>
      <c r="F11321" s="35"/>
      <c r="G11321" s="36"/>
      <c r="H11321" s="36"/>
      <c r="I11321" s="36"/>
    </row>
    <row r="11322" spans="5:9">
      <c r="E11322" s="35">
        <v>54957</v>
      </c>
      <c r="F11322" s="35"/>
      <c r="G11322" s="36"/>
      <c r="H11322" s="36"/>
      <c r="I11322" s="36"/>
    </row>
    <row r="11323" spans="5:9">
      <c r="E11323" s="35">
        <v>54958</v>
      </c>
      <c r="F11323" s="35"/>
      <c r="G11323" s="36"/>
      <c r="H11323" s="36"/>
      <c r="I11323" s="36"/>
    </row>
    <row r="11324" spans="5:9">
      <c r="E11324" s="35">
        <v>54959</v>
      </c>
      <c r="F11324" s="35"/>
      <c r="G11324" s="36"/>
      <c r="H11324" s="36"/>
      <c r="I11324" s="36"/>
    </row>
    <row r="11325" spans="5:9">
      <c r="E11325" s="35">
        <v>54960</v>
      </c>
      <c r="F11325" s="35"/>
      <c r="G11325" s="36"/>
      <c r="H11325" s="36"/>
      <c r="I11325" s="36"/>
    </row>
    <row r="11326" spans="5:9">
      <c r="E11326" s="35">
        <v>54961</v>
      </c>
      <c r="F11326" s="35"/>
      <c r="G11326" s="36"/>
      <c r="H11326" s="36"/>
      <c r="I11326" s="36"/>
    </row>
    <row r="11327" spans="5:9">
      <c r="E11327" s="35">
        <v>54962</v>
      </c>
      <c r="F11327" s="35"/>
      <c r="G11327" s="36"/>
      <c r="H11327" s="36"/>
      <c r="I11327" s="36"/>
    </row>
    <row r="11328" spans="5:9">
      <c r="E11328" s="35">
        <v>54963</v>
      </c>
      <c r="F11328" s="35"/>
      <c r="G11328" s="36"/>
      <c r="H11328" s="36"/>
      <c r="I11328" s="36"/>
    </row>
    <row r="11329" spans="5:9">
      <c r="E11329" s="35">
        <v>54964</v>
      </c>
      <c r="F11329" s="35"/>
      <c r="G11329" s="36"/>
      <c r="H11329" s="36"/>
      <c r="I11329" s="36"/>
    </row>
    <row r="11330" spans="5:9">
      <c r="E11330" s="35">
        <v>54965</v>
      </c>
      <c r="F11330" s="35"/>
      <c r="G11330" s="36"/>
      <c r="H11330" s="36"/>
      <c r="I11330" s="36"/>
    </row>
    <row r="11331" spans="5:9">
      <c r="E11331" s="35">
        <v>54966</v>
      </c>
      <c r="F11331" s="35"/>
      <c r="G11331" s="36"/>
      <c r="H11331" s="36"/>
      <c r="I11331" s="36"/>
    </row>
    <row r="11332" spans="5:9">
      <c r="E11332" s="35">
        <v>54967</v>
      </c>
      <c r="F11332" s="35"/>
      <c r="G11332" s="36"/>
      <c r="H11332" s="36"/>
      <c r="I11332" s="36"/>
    </row>
    <row r="11333" spans="5:9">
      <c r="E11333" s="35">
        <v>54968</v>
      </c>
      <c r="F11333" s="35"/>
      <c r="G11333" s="36"/>
      <c r="H11333" s="36"/>
      <c r="I11333" s="36"/>
    </row>
    <row r="11334" spans="5:9">
      <c r="E11334" s="35">
        <v>54969</v>
      </c>
      <c r="F11334" s="35"/>
      <c r="G11334" s="36"/>
      <c r="H11334" s="36"/>
      <c r="I11334" s="36"/>
    </row>
    <row r="11335" spans="5:9">
      <c r="E11335" s="35">
        <v>54970</v>
      </c>
      <c r="F11335" s="35"/>
      <c r="G11335" s="36"/>
      <c r="H11335" s="36"/>
      <c r="I11335" s="36"/>
    </row>
    <row r="11336" spans="5:9">
      <c r="E11336" s="35">
        <v>54971</v>
      </c>
      <c r="F11336" s="35"/>
      <c r="G11336" s="36"/>
      <c r="H11336" s="36"/>
      <c r="I11336" s="36"/>
    </row>
    <row r="11337" spans="5:9">
      <c r="E11337" s="35">
        <v>54972</v>
      </c>
      <c r="F11337" s="35"/>
      <c r="G11337" s="36"/>
      <c r="H11337" s="36"/>
      <c r="I11337" s="36"/>
    </row>
    <row r="11338" spans="5:9">
      <c r="E11338" s="35">
        <v>54973</v>
      </c>
      <c r="F11338" s="35"/>
      <c r="G11338" s="36"/>
      <c r="H11338" s="36"/>
      <c r="I11338" s="36"/>
    </row>
    <row r="11339" spans="5:9">
      <c r="E11339" s="35">
        <v>54974</v>
      </c>
      <c r="F11339" s="35"/>
      <c r="G11339" s="36"/>
      <c r="H11339" s="36"/>
      <c r="I11339" s="36"/>
    </row>
    <row r="11340" spans="5:9">
      <c r="E11340" s="35">
        <v>54975</v>
      </c>
      <c r="F11340" s="35"/>
      <c r="G11340" s="36"/>
      <c r="H11340" s="36"/>
      <c r="I11340" s="36"/>
    </row>
    <row r="11341" spans="5:9">
      <c r="E11341" s="35">
        <v>54976</v>
      </c>
      <c r="F11341" s="35"/>
      <c r="G11341" s="36"/>
      <c r="H11341" s="36"/>
      <c r="I11341" s="36"/>
    </row>
    <row r="11342" spans="5:9">
      <c r="E11342" s="35">
        <v>54977</v>
      </c>
      <c r="F11342" s="35"/>
      <c r="G11342" s="36"/>
      <c r="H11342" s="36"/>
      <c r="I11342" s="36"/>
    </row>
    <row r="11343" spans="5:9">
      <c r="E11343" s="35">
        <v>54978</v>
      </c>
      <c r="F11343" s="35"/>
      <c r="G11343" s="36"/>
      <c r="H11343" s="36"/>
      <c r="I11343" s="36"/>
    </row>
    <row r="11344" spans="5:9">
      <c r="E11344" s="35">
        <v>54979</v>
      </c>
      <c r="F11344" s="35"/>
      <c r="G11344" s="36"/>
      <c r="H11344" s="36"/>
      <c r="I11344" s="36"/>
    </row>
    <row r="11345" spans="5:9">
      <c r="E11345" s="35">
        <v>54980</v>
      </c>
      <c r="F11345" s="35"/>
      <c r="G11345" s="36"/>
      <c r="H11345" s="36"/>
      <c r="I11345" s="36"/>
    </row>
    <row r="11346" spans="5:9">
      <c r="E11346" s="35">
        <v>54981</v>
      </c>
      <c r="F11346" s="35"/>
      <c r="G11346" s="36"/>
      <c r="H11346" s="36"/>
      <c r="I11346" s="36"/>
    </row>
    <row r="11347" spans="5:9">
      <c r="E11347" s="35">
        <v>54982</v>
      </c>
      <c r="F11347" s="35"/>
      <c r="G11347" s="36"/>
      <c r="H11347" s="36"/>
      <c r="I11347" s="36"/>
    </row>
    <row r="11348" spans="5:9">
      <c r="E11348" s="35">
        <v>54983</v>
      </c>
      <c r="F11348" s="35"/>
      <c r="G11348" s="36"/>
      <c r="H11348" s="36"/>
      <c r="I11348" s="36"/>
    </row>
    <row r="11349" spans="5:9">
      <c r="E11349" s="35">
        <v>54984</v>
      </c>
      <c r="F11349" s="35"/>
      <c r="G11349" s="36"/>
      <c r="H11349" s="36"/>
      <c r="I11349" s="36"/>
    </row>
    <row r="11350" spans="5:9">
      <c r="E11350" s="35">
        <v>54985</v>
      </c>
      <c r="F11350" s="35"/>
      <c r="G11350" s="36"/>
      <c r="H11350" s="36"/>
      <c r="I11350" s="36"/>
    </row>
    <row r="11351" spans="5:9">
      <c r="E11351" s="35">
        <v>54986</v>
      </c>
      <c r="F11351" s="35"/>
      <c r="G11351" s="36"/>
      <c r="H11351" s="36"/>
      <c r="I11351" s="36"/>
    </row>
    <row r="11352" spans="5:9">
      <c r="E11352" s="35">
        <v>54987</v>
      </c>
      <c r="F11352" s="35"/>
      <c r="G11352" s="36"/>
      <c r="H11352" s="36"/>
      <c r="I11352" s="36"/>
    </row>
    <row r="11353" spans="5:9">
      <c r="E11353" s="35">
        <v>54988</v>
      </c>
      <c r="F11353" s="35"/>
      <c r="G11353" s="36"/>
      <c r="H11353" s="36"/>
      <c r="I11353" s="36"/>
    </row>
    <row r="11354" spans="5:9">
      <c r="E11354" s="35">
        <v>54989</v>
      </c>
      <c r="F11354" s="35"/>
      <c r="G11354" s="36"/>
      <c r="H11354" s="36"/>
      <c r="I11354" s="36"/>
    </row>
    <row r="11355" spans="5:9">
      <c r="E11355" s="35">
        <v>54990</v>
      </c>
      <c r="F11355" s="35"/>
      <c r="G11355" s="36"/>
      <c r="H11355" s="36"/>
      <c r="I11355" s="36"/>
    </row>
    <row r="11356" spans="5:9">
      <c r="E11356" s="35">
        <v>54991</v>
      </c>
      <c r="F11356" s="35"/>
      <c r="G11356" s="36"/>
      <c r="H11356" s="36"/>
      <c r="I11356" s="36"/>
    </row>
    <row r="11357" spans="5:9">
      <c r="E11357" s="35">
        <v>54992</v>
      </c>
      <c r="F11357" s="35"/>
      <c r="G11357" s="36"/>
      <c r="H11357" s="36"/>
      <c r="I11357" s="36"/>
    </row>
    <row r="11358" spans="5:9">
      <c r="E11358" s="35">
        <v>54993</v>
      </c>
      <c r="F11358" s="35"/>
      <c r="G11358" s="36"/>
      <c r="H11358" s="36"/>
      <c r="I11358" s="36"/>
    </row>
    <row r="11359" spans="5:9">
      <c r="E11359" s="35">
        <v>54994</v>
      </c>
      <c r="F11359" s="35"/>
      <c r="G11359" s="36"/>
      <c r="H11359" s="36"/>
      <c r="I11359" s="36"/>
    </row>
    <row r="11360" spans="5:9">
      <c r="E11360" s="35">
        <v>54995</v>
      </c>
      <c r="F11360" s="35"/>
      <c r="G11360" s="36"/>
      <c r="H11360" s="36"/>
      <c r="I11360" s="36"/>
    </row>
    <row r="11361" spans="5:9">
      <c r="E11361" s="35">
        <v>54996</v>
      </c>
      <c r="F11361" s="35"/>
      <c r="G11361" s="36"/>
      <c r="H11361" s="36"/>
      <c r="I11361" s="36"/>
    </row>
    <row r="11362" spans="5:9">
      <c r="E11362" s="35">
        <v>54997</v>
      </c>
      <c r="F11362" s="35"/>
      <c r="G11362" s="36"/>
      <c r="H11362" s="36"/>
      <c r="I11362" s="36"/>
    </row>
    <row r="11363" spans="5:9">
      <c r="E11363" s="35">
        <v>54998</v>
      </c>
      <c r="F11363" s="35"/>
      <c r="G11363" s="36"/>
      <c r="H11363" s="36"/>
      <c r="I11363" s="36"/>
    </row>
    <row r="11364" spans="5:9">
      <c r="E11364" s="35">
        <v>54999</v>
      </c>
      <c r="F11364" s="35"/>
      <c r="G11364" s="36"/>
      <c r="H11364" s="36"/>
      <c r="I11364" s="36"/>
    </row>
    <row r="11365" spans="5:9">
      <c r="E11365" s="35">
        <v>55000</v>
      </c>
      <c r="F11365" s="35"/>
      <c r="G11365" s="36"/>
      <c r="H11365" s="36"/>
      <c r="I11365" s="36"/>
    </row>
    <row r="11366" spans="5:9">
      <c r="E11366" s="35">
        <v>55001</v>
      </c>
      <c r="F11366" s="35"/>
      <c r="G11366" s="36"/>
      <c r="H11366" s="36"/>
      <c r="I11366" s="36"/>
    </row>
    <row r="11367" spans="5:9">
      <c r="E11367" s="35">
        <v>55002</v>
      </c>
      <c r="F11367" s="35"/>
      <c r="G11367" s="36"/>
      <c r="H11367" s="36"/>
      <c r="I11367" s="36"/>
    </row>
    <row r="11368" spans="5:9">
      <c r="E11368" s="35">
        <v>55003</v>
      </c>
      <c r="F11368" s="35"/>
      <c r="G11368" s="36"/>
      <c r="H11368" s="36"/>
      <c r="I11368" s="36"/>
    </row>
    <row r="11369" spans="5:9">
      <c r="E11369" s="35">
        <v>55004</v>
      </c>
      <c r="F11369" s="35"/>
      <c r="G11369" s="36"/>
      <c r="H11369" s="36"/>
      <c r="I11369" s="36"/>
    </row>
    <row r="11370" spans="5:9">
      <c r="E11370" s="35">
        <v>55005</v>
      </c>
      <c r="F11370" s="35"/>
      <c r="G11370" s="36"/>
      <c r="H11370" s="36"/>
      <c r="I11370" s="36"/>
    </row>
    <row r="11371" spans="5:9">
      <c r="E11371" s="35">
        <v>55006</v>
      </c>
      <c r="F11371" s="35"/>
      <c r="G11371" s="36"/>
      <c r="H11371" s="36"/>
      <c r="I11371" s="36"/>
    </row>
    <row r="11372" spans="5:9">
      <c r="E11372" s="35">
        <v>55007</v>
      </c>
      <c r="F11372" s="35"/>
      <c r="G11372" s="36"/>
      <c r="H11372" s="36"/>
      <c r="I11372" s="36"/>
    </row>
    <row r="11373" spans="5:9">
      <c r="E11373" s="35">
        <v>55008</v>
      </c>
      <c r="F11373" s="35"/>
      <c r="G11373" s="36"/>
      <c r="H11373" s="36"/>
      <c r="I11373" s="36"/>
    </row>
    <row r="11374" spans="5:9">
      <c r="E11374" s="35">
        <v>55009</v>
      </c>
      <c r="F11374" s="35"/>
      <c r="G11374" s="36"/>
      <c r="H11374" s="36"/>
      <c r="I11374" s="36"/>
    </row>
    <row r="11375" spans="5:9">
      <c r="E11375" s="35">
        <v>55010</v>
      </c>
      <c r="F11375" s="35"/>
      <c r="G11375" s="36"/>
      <c r="H11375" s="36"/>
      <c r="I11375" s="36"/>
    </row>
    <row r="11376" spans="5:9">
      <c r="E11376" s="35">
        <v>55011</v>
      </c>
      <c r="F11376" s="35"/>
      <c r="G11376" s="36"/>
      <c r="H11376" s="36"/>
      <c r="I11376" s="36"/>
    </row>
    <row r="11377" spans="5:9">
      <c r="E11377" s="35">
        <v>55012</v>
      </c>
      <c r="F11377" s="35"/>
      <c r="G11377" s="36"/>
      <c r="H11377" s="36"/>
      <c r="I11377" s="36"/>
    </row>
    <row r="11378" spans="5:9">
      <c r="E11378" s="35">
        <v>55013</v>
      </c>
      <c r="F11378" s="35"/>
      <c r="G11378" s="36"/>
      <c r="H11378" s="36"/>
      <c r="I11378" s="36"/>
    </row>
    <row r="11379" spans="5:9">
      <c r="E11379" s="35">
        <v>55014</v>
      </c>
      <c r="F11379" s="35"/>
      <c r="G11379" s="36"/>
      <c r="H11379" s="36"/>
      <c r="I11379" s="36"/>
    </row>
    <row r="11380" spans="5:9">
      <c r="E11380" s="35">
        <v>55015</v>
      </c>
      <c r="F11380" s="35"/>
      <c r="G11380" s="36"/>
      <c r="H11380" s="36"/>
      <c r="I11380" s="36"/>
    </row>
    <row r="11381" spans="5:9">
      <c r="E11381" s="35">
        <v>55016</v>
      </c>
      <c r="F11381" s="35"/>
      <c r="G11381" s="36"/>
      <c r="H11381" s="36"/>
      <c r="I11381" s="36"/>
    </row>
    <row r="11382" spans="5:9">
      <c r="E11382" s="35">
        <v>55017</v>
      </c>
      <c r="F11382" s="35"/>
      <c r="G11382" s="36"/>
      <c r="H11382" s="36"/>
      <c r="I11382" s="36"/>
    </row>
    <row r="11383" spans="5:9">
      <c r="E11383" s="35">
        <v>55018</v>
      </c>
      <c r="F11383" s="35"/>
      <c r="G11383" s="36"/>
      <c r="H11383" s="36"/>
      <c r="I11383" s="36"/>
    </row>
    <row r="11384" spans="5:9">
      <c r="E11384" s="35">
        <v>55019</v>
      </c>
      <c r="F11384" s="35"/>
      <c r="G11384" s="36"/>
      <c r="H11384" s="36"/>
      <c r="I11384" s="36"/>
    </row>
    <row r="11385" spans="5:9">
      <c r="E11385" s="35">
        <v>55020</v>
      </c>
      <c r="F11385" s="35"/>
      <c r="G11385" s="36"/>
      <c r="H11385" s="36"/>
      <c r="I11385" s="36"/>
    </row>
    <row r="11386" spans="5:9">
      <c r="E11386" s="35">
        <v>55021</v>
      </c>
      <c r="F11386" s="35"/>
      <c r="G11386" s="36"/>
      <c r="H11386" s="36"/>
      <c r="I11386" s="36"/>
    </row>
    <row r="11387" spans="5:9">
      <c r="E11387" s="35">
        <v>55022</v>
      </c>
      <c r="F11387" s="35"/>
      <c r="G11387" s="36"/>
      <c r="H11387" s="36"/>
      <c r="I11387" s="36"/>
    </row>
    <row r="11388" spans="5:9">
      <c r="E11388" s="35">
        <v>55023</v>
      </c>
      <c r="F11388" s="35"/>
      <c r="G11388" s="36"/>
      <c r="H11388" s="36"/>
      <c r="I11388" s="36"/>
    </row>
    <row r="11389" spans="5:9">
      <c r="E11389" s="35">
        <v>55024</v>
      </c>
      <c r="F11389" s="35"/>
      <c r="G11389" s="36"/>
      <c r="H11389" s="36"/>
      <c r="I11389" s="36"/>
    </row>
    <row r="11390" spans="5:9">
      <c r="E11390" s="35">
        <v>55025</v>
      </c>
      <c r="F11390" s="35"/>
      <c r="G11390" s="36"/>
      <c r="H11390" s="36"/>
      <c r="I11390" s="36"/>
    </row>
    <row r="11391" spans="5:9">
      <c r="E11391" s="35">
        <v>55026</v>
      </c>
      <c r="F11391" s="35"/>
      <c r="G11391" s="36"/>
      <c r="H11391" s="36"/>
      <c r="I11391" s="36"/>
    </row>
    <row r="11392" spans="5:9">
      <c r="E11392" s="35">
        <v>55027</v>
      </c>
      <c r="F11392" s="35"/>
      <c r="G11392" s="36"/>
      <c r="H11392" s="36"/>
      <c r="I11392" s="36"/>
    </row>
    <row r="11393" spans="5:9">
      <c r="E11393" s="35">
        <v>55028</v>
      </c>
      <c r="F11393" s="35"/>
      <c r="G11393" s="36"/>
      <c r="H11393" s="36"/>
      <c r="I11393" s="36"/>
    </row>
    <row r="11394" spans="5:9">
      <c r="E11394" s="35">
        <v>55029</v>
      </c>
      <c r="F11394" s="35"/>
      <c r="G11394" s="36"/>
      <c r="H11394" s="36"/>
      <c r="I11394" s="36"/>
    </row>
    <row r="11395" spans="5:9">
      <c r="E11395" s="35">
        <v>55030</v>
      </c>
      <c r="F11395" s="35"/>
      <c r="G11395" s="36"/>
      <c r="H11395" s="36"/>
      <c r="I11395" s="36"/>
    </row>
    <row r="11396" spans="5:9">
      <c r="E11396" s="35">
        <v>55031</v>
      </c>
      <c r="F11396" s="35"/>
      <c r="G11396" s="36"/>
      <c r="H11396" s="36"/>
      <c r="I11396" s="36"/>
    </row>
    <row r="11397" spans="5:9">
      <c r="E11397" s="35">
        <v>55032</v>
      </c>
      <c r="F11397" s="35"/>
      <c r="G11397" s="36"/>
      <c r="H11397" s="36"/>
      <c r="I11397" s="36"/>
    </row>
    <row r="11398" spans="5:9">
      <c r="E11398" s="35">
        <v>55033</v>
      </c>
      <c r="F11398" s="35"/>
      <c r="G11398" s="36"/>
      <c r="H11398" s="36"/>
      <c r="I11398" s="36"/>
    </row>
    <row r="11399" spans="5:9">
      <c r="E11399" s="35">
        <v>55034</v>
      </c>
      <c r="F11399" s="35"/>
      <c r="G11399" s="36"/>
      <c r="H11399" s="36"/>
      <c r="I11399" s="36"/>
    </row>
    <row r="11400" spans="5:9">
      <c r="E11400" s="35">
        <v>55035</v>
      </c>
      <c r="F11400" s="35"/>
      <c r="G11400" s="36"/>
      <c r="H11400" s="36"/>
      <c r="I11400" s="36"/>
    </row>
    <row r="11401" spans="5:9">
      <c r="E11401" s="35">
        <v>55036</v>
      </c>
      <c r="F11401" s="35"/>
      <c r="G11401" s="36"/>
      <c r="H11401" s="36"/>
      <c r="I11401" s="36"/>
    </row>
    <row r="11402" spans="5:9">
      <c r="E11402" s="35">
        <v>55037</v>
      </c>
      <c r="F11402" s="35"/>
      <c r="G11402" s="36"/>
      <c r="H11402" s="36"/>
      <c r="I11402" s="36"/>
    </row>
    <row r="11403" spans="5:9">
      <c r="E11403" s="35">
        <v>55038</v>
      </c>
      <c r="F11403" s="35"/>
      <c r="G11403" s="36"/>
      <c r="H11403" s="36"/>
      <c r="I11403" s="36"/>
    </row>
    <row r="11404" spans="5:9">
      <c r="E11404" s="35">
        <v>55039</v>
      </c>
      <c r="F11404" s="35"/>
      <c r="G11404" s="36"/>
      <c r="H11404" s="36"/>
      <c r="I11404" s="36"/>
    </row>
    <row r="11405" spans="5:9">
      <c r="E11405" s="35">
        <v>55040</v>
      </c>
      <c r="F11405" s="35"/>
      <c r="G11405" s="36"/>
      <c r="H11405" s="36"/>
      <c r="I11405" s="36"/>
    </row>
    <row r="11406" spans="5:9">
      <c r="E11406" s="35">
        <v>55041</v>
      </c>
      <c r="F11406" s="35"/>
      <c r="G11406" s="36"/>
      <c r="H11406" s="36"/>
      <c r="I11406" s="36"/>
    </row>
    <row r="11407" spans="5:9">
      <c r="E11407" s="35">
        <v>55042</v>
      </c>
      <c r="F11407" s="35"/>
      <c r="G11407" s="36"/>
      <c r="H11407" s="36"/>
      <c r="I11407" s="36"/>
    </row>
    <row r="11408" spans="5:9">
      <c r="E11408" s="35">
        <v>55043</v>
      </c>
      <c r="F11408" s="35"/>
      <c r="G11408" s="36"/>
      <c r="H11408" s="36"/>
      <c r="I11408" s="36"/>
    </row>
    <row r="11409" spans="5:9">
      <c r="E11409" s="35">
        <v>55044</v>
      </c>
      <c r="F11409" s="35"/>
      <c r="G11409" s="36"/>
      <c r="H11409" s="36"/>
      <c r="I11409" s="36"/>
    </row>
    <row r="11410" spans="5:9">
      <c r="E11410" s="35">
        <v>55045</v>
      </c>
      <c r="F11410" s="35"/>
      <c r="G11410" s="36"/>
      <c r="H11410" s="36"/>
      <c r="I11410" s="36"/>
    </row>
    <row r="11411" spans="5:9">
      <c r="E11411" s="35">
        <v>55046</v>
      </c>
      <c r="F11411" s="35"/>
      <c r="G11411" s="36"/>
      <c r="H11411" s="36"/>
      <c r="I11411" s="36"/>
    </row>
    <row r="11412" spans="5:9">
      <c r="E11412" s="35">
        <v>55047</v>
      </c>
      <c r="F11412" s="35"/>
      <c r="G11412" s="36"/>
      <c r="H11412" s="36"/>
      <c r="I11412" s="36"/>
    </row>
    <row r="11413" spans="5:9">
      <c r="E11413" s="35">
        <v>55048</v>
      </c>
      <c r="F11413" s="35"/>
      <c r="G11413" s="36"/>
      <c r="H11413" s="36"/>
      <c r="I11413" s="36"/>
    </row>
    <row r="11414" spans="5:9">
      <c r="E11414" s="35">
        <v>55049</v>
      </c>
      <c r="F11414" s="35"/>
      <c r="G11414" s="36"/>
      <c r="H11414" s="36"/>
      <c r="I11414" s="36"/>
    </row>
    <row r="11415" spans="5:9">
      <c r="E11415" s="35">
        <v>55050</v>
      </c>
      <c r="F11415" s="35"/>
      <c r="G11415" s="36"/>
      <c r="H11415" s="36"/>
      <c r="I11415" s="36"/>
    </row>
    <row r="11416" spans="5:9">
      <c r="E11416" s="35">
        <v>55051</v>
      </c>
      <c r="F11416" s="35"/>
      <c r="G11416" s="36"/>
      <c r="H11416" s="36"/>
      <c r="I11416" s="36"/>
    </row>
    <row r="11417" spans="5:9">
      <c r="E11417" s="35">
        <v>55052</v>
      </c>
      <c r="F11417" s="35"/>
      <c r="G11417" s="36"/>
      <c r="H11417" s="36"/>
      <c r="I11417" s="36"/>
    </row>
    <row r="11418" spans="5:9">
      <c r="E11418" s="35">
        <v>55053</v>
      </c>
      <c r="F11418" s="35"/>
      <c r="G11418" s="36"/>
      <c r="H11418" s="36"/>
      <c r="I11418" s="36"/>
    </row>
    <row r="11419" spans="5:9">
      <c r="E11419" s="35">
        <v>55054</v>
      </c>
      <c r="F11419" s="35"/>
      <c r="G11419" s="36"/>
      <c r="H11419" s="36"/>
      <c r="I11419" s="36"/>
    </row>
    <row r="11420" spans="5:9">
      <c r="E11420" s="35">
        <v>55055</v>
      </c>
      <c r="F11420" s="35"/>
      <c r="G11420" s="36"/>
      <c r="H11420" s="36"/>
      <c r="I11420" s="36"/>
    </row>
    <row r="11421" spans="5:9">
      <c r="E11421" s="35">
        <v>55056</v>
      </c>
      <c r="F11421" s="35"/>
      <c r="G11421" s="36"/>
      <c r="H11421" s="36"/>
      <c r="I11421" s="36"/>
    </row>
    <row r="11422" spans="5:9">
      <c r="E11422" s="35">
        <v>55057</v>
      </c>
      <c r="F11422" s="35"/>
      <c r="G11422" s="36"/>
      <c r="H11422" s="36"/>
      <c r="I11422" s="36"/>
    </row>
    <row r="11423" spans="5:9">
      <c r="E11423" s="35">
        <v>55058</v>
      </c>
      <c r="F11423" s="35"/>
      <c r="G11423" s="36"/>
      <c r="H11423" s="36"/>
      <c r="I11423" s="36"/>
    </row>
    <row r="11424" spans="5:9">
      <c r="E11424" s="35">
        <v>55059</v>
      </c>
      <c r="F11424" s="35"/>
      <c r="G11424" s="36"/>
      <c r="H11424" s="36"/>
      <c r="I11424" s="36"/>
    </row>
    <row r="11425" spans="5:9">
      <c r="E11425" s="35">
        <v>55060</v>
      </c>
      <c r="F11425" s="35"/>
      <c r="G11425" s="36"/>
      <c r="H11425" s="36"/>
      <c r="I11425" s="36"/>
    </row>
    <row r="11426" spans="5:9">
      <c r="E11426" s="35">
        <v>55061</v>
      </c>
      <c r="F11426" s="35"/>
      <c r="G11426" s="36"/>
      <c r="H11426" s="36"/>
      <c r="I11426" s="36"/>
    </row>
    <row r="11427" spans="5:9">
      <c r="E11427" s="35">
        <v>55062</v>
      </c>
      <c r="F11427" s="35"/>
      <c r="G11427" s="36"/>
      <c r="H11427" s="36"/>
      <c r="I11427" s="36"/>
    </row>
    <row r="11428" spans="5:9">
      <c r="E11428" s="35">
        <v>55063</v>
      </c>
      <c r="F11428" s="35"/>
      <c r="G11428" s="36"/>
      <c r="H11428" s="36"/>
      <c r="I11428" s="36"/>
    </row>
    <row r="11429" spans="5:9">
      <c r="E11429" s="35">
        <v>55064</v>
      </c>
      <c r="F11429" s="35"/>
      <c r="G11429" s="36"/>
      <c r="H11429" s="36"/>
      <c r="I11429" s="36"/>
    </row>
    <row r="11430" spans="5:9">
      <c r="E11430" s="35">
        <v>55065</v>
      </c>
      <c r="F11430" s="35"/>
      <c r="G11430" s="36"/>
      <c r="H11430" s="36"/>
      <c r="I11430" s="36"/>
    </row>
    <row r="11431" spans="5:9">
      <c r="E11431" s="35">
        <v>55066</v>
      </c>
      <c r="F11431" s="35"/>
      <c r="G11431" s="36"/>
      <c r="H11431" s="36"/>
      <c r="I11431" s="36"/>
    </row>
    <row r="11432" spans="5:9">
      <c r="E11432" s="35">
        <v>55067</v>
      </c>
      <c r="F11432" s="35"/>
      <c r="G11432" s="36"/>
      <c r="H11432" s="36"/>
      <c r="I11432" s="36"/>
    </row>
    <row r="11433" spans="5:9">
      <c r="E11433" s="35">
        <v>55068</v>
      </c>
      <c r="F11433" s="35"/>
      <c r="G11433" s="36"/>
      <c r="H11433" s="36"/>
      <c r="I11433" s="36"/>
    </row>
    <row r="11434" spans="5:9">
      <c r="E11434" s="35">
        <v>55069</v>
      </c>
      <c r="F11434" s="35"/>
      <c r="G11434" s="36"/>
      <c r="H11434" s="36"/>
      <c r="I11434" s="36"/>
    </row>
    <row r="11435" spans="5:9">
      <c r="E11435" s="35">
        <v>55070</v>
      </c>
      <c r="F11435" s="35"/>
      <c r="G11435" s="36"/>
      <c r="H11435" s="36"/>
      <c r="I11435" s="36"/>
    </row>
    <row r="11436" spans="5:9">
      <c r="E11436" s="35">
        <v>55071</v>
      </c>
      <c r="F11436" s="35"/>
      <c r="G11436" s="36"/>
      <c r="H11436" s="36"/>
      <c r="I11436" s="36"/>
    </row>
    <row r="11437" spans="5:9">
      <c r="E11437" s="35">
        <v>55072</v>
      </c>
      <c r="F11437" s="35"/>
      <c r="G11437" s="36"/>
      <c r="H11437" s="36"/>
      <c r="I11437" s="36"/>
    </row>
    <row r="11438" spans="5:9">
      <c r="E11438" s="35">
        <v>55073</v>
      </c>
      <c r="F11438" s="35"/>
      <c r="G11438" s="36"/>
      <c r="H11438" s="36"/>
      <c r="I11438" s="36"/>
    </row>
    <row r="11439" spans="5:9">
      <c r="E11439" s="35">
        <v>55074</v>
      </c>
      <c r="F11439" s="35"/>
      <c r="G11439" s="36"/>
      <c r="H11439" s="36"/>
      <c r="I11439" s="36"/>
    </row>
    <row r="11440" spans="5:9">
      <c r="E11440" s="35">
        <v>55075</v>
      </c>
      <c r="F11440" s="35"/>
      <c r="G11440" s="36"/>
      <c r="H11440" s="36"/>
      <c r="I11440" s="36"/>
    </row>
    <row r="11441" spans="5:9">
      <c r="E11441" s="35">
        <v>55076</v>
      </c>
      <c r="F11441" s="35"/>
      <c r="G11441" s="36"/>
      <c r="H11441" s="36"/>
      <c r="I11441" s="36"/>
    </row>
    <row r="11442" spans="5:9">
      <c r="E11442" s="35">
        <v>55077</v>
      </c>
      <c r="F11442" s="35"/>
      <c r="G11442" s="36"/>
      <c r="H11442" s="36"/>
      <c r="I11442" s="36"/>
    </row>
    <row r="11443" spans="5:9">
      <c r="E11443" s="35">
        <v>55078</v>
      </c>
      <c r="F11443" s="35"/>
      <c r="G11443" s="36"/>
      <c r="H11443" s="36"/>
      <c r="I11443" s="36"/>
    </row>
    <row r="11444" spans="5:9">
      <c r="E11444" s="35">
        <v>55079</v>
      </c>
      <c r="F11444" s="35"/>
      <c r="G11444" s="36"/>
      <c r="H11444" s="36"/>
      <c r="I11444" s="36"/>
    </row>
    <row r="11445" spans="5:9">
      <c r="E11445" s="35">
        <v>55080</v>
      </c>
      <c r="F11445" s="35"/>
      <c r="G11445" s="36"/>
      <c r="H11445" s="36"/>
      <c r="I11445" s="36"/>
    </row>
    <row r="11446" spans="5:9">
      <c r="E11446" s="35">
        <v>55081</v>
      </c>
      <c r="F11446" s="35"/>
      <c r="G11446" s="36"/>
      <c r="H11446" s="36"/>
      <c r="I11446" s="36"/>
    </row>
    <row r="11447" spans="5:9">
      <c r="E11447" s="35">
        <v>55082</v>
      </c>
      <c r="F11447" s="35"/>
      <c r="G11447" s="36"/>
      <c r="H11447" s="36"/>
      <c r="I11447" s="36"/>
    </row>
    <row r="11448" spans="5:9">
      <c r="E11448" s="35">
        <v>55083</v>
      </c>
      <c r="F11448" s="35"/>
      <c r="G11448" s="36"/>
      <c r="H11448" s="36"/>
      <c r="I11448" s="36"/>
    </row>
    <row r="11449" spans="5:9">
      <c r="E11449" s="35">
        <v>55084</v>
      </c>
      <c r="F11449" s="35"/>
      <c r="G11449" s="36"/>
      <c r="H11449" s="36"/>
      <c r="I11449" s="36"/>
    </row>
    <row r="11450" spans="5:9">
      <c r="E11450" s="35">
        <v>55085</v>
      </c>
      <c r="F11450" s="35"/>
      <c r="G11450" s="36"/>
      <c r="H11450" s="36"/>
      <c r="I11450" s="36"/>
    </row>
    <row r="11451" spans="5:9">
      <c r="E11451" s="35">
        <v>55086</v>
      </c>
      <c r="F11451" s="35"/>
      <c r="G11451" s="36"/>
      <c r="H11451" s="36"/>
      <c r="I11451" s="36"/>
    </row>
    <row r="11452" spans="5:9">
      <c r="E11452" s="35">
        <v>55087</v>
      </c>
      <c r="F11452" s="35"/>
      <c r="G11452" s="36"/>
      <c r="H11452" s="36"/>
      <c r="I11452" s="36"/>
    </row>
    <row r="11453" spans="5:9">
      <c r="E11453" s="35">
        <v>55088</v>
      </c>
      <c r="F11453" s="35"/>
      <c r="G11453" s="36"/>
      <c r="H11453" s="36"/>
      <c r="I11453" s="36"/>
    </row>
    <row r="11454" spans="5:9">
      <c r="E11454" s="35">
        <v>55089</v>
      </c>
      <c r="F11454" s="35"/>
      <c r="G11454" s="36"/>
      <c r="H11454" s="36"/>
      <c r="I11454" s="36"/>
    </row>
    <row r="11455" spans="5:9">
      <c r="E11455" s="35">
        <v>55090</v>
      </c>
      <c r="F11455" s="35"/>
      <c r="G11455" s="36"/>
      <c r="H11455" s="36"/>
      <c r="I11455" s="36"/>
    </row>
    <row r="11456" spans="5:9">
      <c r="E11456" s="35">
        <v>55091</v>
      </c>
      <c r="F11456" s="35"/>
      <c r="G11456" s="36"/>
      <c r="H11456" s="36"/>
      <c r="I11456" s="36"/>
    </row>
    <row r="11457" spans="5:9">
      <c r="E11457" s="35">
        <v>55092</v>
      </c>
      <c r="F11457" s="35"/>
      <c r="G11457" s="36"/>
      <c r="H11457" s="36"/>
      <c r="I11457" s="36"/>
    </row>
    <row r="11458" spans="5:9">
      <c r="E11458" s="35">
        <v>55093</v>
      </c>
      <c r="F11458" s="35"/>
      <c r="G11458" s="36"/>
      <c r="H11458" s="36"/>
      <c r="I11458" s="36"/>
    </row>
    <row r="11459" spans="5:9">
      <c r="E11459" s="35">
        <v>55094</v>
      </c>
      <c r="F11459" s="35"/>
      <c r="G11459" s="36"/>
      <c r="H11459" s="36"/>
      <c r="I11459" s="36"/>
    </row>
    <row r="11460" spans="5:9">
      <c r="E11460" s="35">
        <v>55095</v>
      </c>
      <c r="F11460" s="35"/>
      <c r="G11460" s="36"/>
      <c r="H11460" s="36"/>
      <c r="I11460" s="36"/>
    </row>
    <row r="11461" spans="5:9">
      <c r="E11461" s="35">
        <v>55096</v>
      </c>
      <c r="F11461" s="35"/>
      <c r="G11461" s="36"/>
      <c r="H11461" s="36"/>
      <c r="I11461" s="36"/>
    </row>
    <row r="11462" spans="5:9">
      <c r="E11462" s="35">
        <v>55097</v>
      </c>
      <c r="F11462" s="35"/>
      <c r="G11462" s="36"/>
      <c r="H11462" s="36"/>
      <c r="I11462" s="36"/>
    </row>
    <row r="11463" spans="5:9">
      <c r="E11463" s="35">
        <v>55098</v>
      </c>
      <c r="F11463" s="35"/>
      <c r="G11463" s="36"/>
      <c r="H11463" s="36"/>
      <c r="I11463" s="36"/>
    </row>
    <row r="11464" spans="5:9">
      <c r="E11464" s="35">
        <v>55099</v>
      </c>
      <c r="F11464" s="35"/>
      <c r="G11464" s="36"/>
      <c r="H11464" s="36"/>
      <c r="I11464" s="36"/>
    </row>
    <row r="11465" spans="5:9">
      <c r="E11465" s="35">
        <v>55100</v>
      </c>
      <c r="F11465" s="35"/>
      <c r="G11465" s="36"/>
      <c r="H11465" s="36"/>
      <c r="I11465" s="36"/>
    </row>
    <row r="11466" spans="5:9">
      <c r="E11466" s="35">
        <v>55101</v>
      </c>
      <c r="F11466" s="35"/>
      <c r="G11466" s="36"/>
      <c r="H11466" s="36"/>
      <c r="I11466" s="36"/>
    </row>
    <row r="11467" spans="5:9">
      <c r="E11467" s="35">
        <v>55102</v>
      </c>
      <c r="F11467" s="35"/>
      <c r="G11467" s="36"/>
      <c r="H11467" s="36"/>
      <c r="I11467" s="36"/>
    </row>
    <row r="11468" spans="5:9">
      <c r="E11468" s="35">
        <v>55103</v>
      </c>
      <c r="F11468" s="35"/>
      <c r="G11468" s="36"/>
      <c r="H11468" s="36"/>
      <c r="I11468" s="36"/>
    </row>
    <row r="11469" spans="5:9">
      <c r="E11469" s="35">
        <v>55104</v>
      </c>
      <c r="F11469" s="35"/>
      <c r="G11469" s="36"/>
      <c r="H11469" s="36"/>
      <c r="I11469" s="36"/>
    </row>
    <row r="11470" spans="5:9">
      <c r="E11470" s="35">
        <v>55105</v>
      </c>
      <c r="F11470" s="35"/>
      <c r="G11470" s="36"/>
      <c r="H11470" s="36"/>
      <c r="I11470" s="36"/>
    </row>
    <row r="11471" spans="5:9">
      <c r="E11471" s="35">
        <v>55106</v>
      </c>
      <c r="F11471" s="35"/>
      <c r="G11471" s="36"/>
      <c r="H11471" s="36"/>
      <c r="I11471" s="36"/>
    </row>
    <row r="11472" spans="5:9">
      <c r="E11472" s="35">
        <v>55107</v>
      </c>
      <c r="F11472" s="35"/>
      <c r="G11472" s="36"/>
      <c r="H11472" s="36"/>
      <c r="I11472" s="36"/>
    </row>
    <row r="11473" spans="5:9">
      <c r="E11473" s="35">
        <v>55108</v>
      </c>
      <c r="F11473" s="35"/>
      <c r="G11473" s="36"/>
      <c r="H11473" s="36"/>
      <c r="I11473" s="36"/>
    </row>
    <row r="11474" spans="5:9">
      <c r="E11474" s="35">
        <v>55109</v>
      </c>
      <c r="F11474" s="35"/>
      <c r="G11474" s="36"/>
      <c r="H11474" s="36"/>
      <c r="I11474" s="36"/>
    </row>
    <row r="11475" spans="5:9">
      <c r="E11475" s="35">
        <v>55110</v>
      </c>
      <c r="F11475" s="35"/>
      <c r="G11475" s="36"/>
      <c r="H11475" s="36"/>
      <c r="I11475" s="36"/>
    </row>
    <row r="11476" spans="5:9">
      <c r="E11476" s="35">
        <v>55111</v>
      </c>
      <c r="F11476" s="35"/>
      <c r="G11476" s="36"/>
      <c r="H11476" s="36"/>
      <c r="I11476" s="36"/>
    </row>
    <row r="11477" spans="5:9">
      <c r="E11477" s="35">
        <v>55112</v>
      </c>
      <c r="F11477" s="35"/>
      <c r="G11477" s="36"/>
      <c r="H11477" s="36"/>
      <c r="I11477" s="36"/>
    </row>
    <row r="11478" spans="5:9">
      <c r="E11478" s="35">
        <v>55113</v>
      </c>
      <c r="F11478" s="35"/>
      <c r="G11478" s="36"/>
      <c r="H11478" s="36"/>
      <c r="I11478" s="36"/>
    </row>
    <row r="11479" spans="5:9">
      <c r="E11479" s="35">
        <v>55114</v>
      </c>
      <c r="F11479" s="35"/>
      <c r="G11479" s="36"/>
      <c r="H11479" s="36"/>
      <c r="I11479" s="36"/>
    </row>
    <row r="11480" spans="5:9">
      <c r="E11480" s="35">
        <v>55115</v>
      </c>
      <c r="F11480" s="35"/>
      <c r="G11480" s="36"/>
      <c r="H11480" s="36"/>
      <c r="I11480" s="36"/>
    </row>
    <row r="11481" spans="5:9">
      <c r="E11481" s="35">
        <v>55116</v>
      </c>
      <c r="F11481" s="35"/>
      <c r="G11481" s="36"/>
      <c r="H11481" s="36"/>
      <c r="I11481" s="36"/>
    </row>
    <row r="11482" spans="5:9">
      <c r="E11482" s="35">
        <v>55117</v>
      </c>
      <c r="F11482" s="35"/>
      <c r="G11482" s="36"/>
      <c r="H11482" s="36"/>
      <c r="I11482" s="36"/>
    </row>
    <row r="11483" spans="5:9">
      <c r="E11483" s="35">
        <v>55118</v>
      </c>
      <c r="F11483" s="35"/>
      <c r="G11483" s="36"/>
      <c r="H11483" s="36"/>
      <c r="I11483" s="36"/>
    </row>
    <row r="11484" spans="5:9">
      <c r="E11484" s="35">
        <v>55119</v>
      </c>
      <c r="F11484" s="35"/>
      <c r="G11484" s="36"/>
      <c r="H11484" s="36"/>
      <c r="I11484" s="36"/>
    </row>
    <row r="11485" spans="5:9">
      <c r="E11485" s="35">
        <v>55120</v>
      </c>
      <c r="F11485" s="35"/>
      <c r="G11485" s="36"/>
      <c r="H11485" s="36"/>
      <c r="I11485" s="36"/>
    </row>
    <row r="11486" spans="5:9">
      <c r="E11486" s="35">
        <v>55121</v>
      </c>
      <c r="F11486" s="35"/>
      <c r="G11486" s="36"/>
      <c r="H11486" s="36"/>
      <c r="I11486" s="36"/>
    </row>
    <row r="11487" spans="5:9">
      <c r="E11487" s="35">
        <v>55122</v>
      </c>
      <c r="F11487" s="35"/>
      <c r="G11487" s="36"/>
      <c r="H11487" s="36"/>
      <c r="I11487" s="36"/>
    </row>
    <row r="11488" spans="5:9">
      <c r="E11488" s="35">
        <v>55123</v>
      </c>
      <c r="F11488" s="35"/>
      <c r="G11488" s="36"/>
      <c r="H11488" s="36"/>
      <c r="I11488" s="36"/>
    </row>
    <row r="11489" spans="5:9">
      <c r="E11489" s="35">
        <v>55124</v>
      </c>
      <c r="F11489" s="35"/>
      <c r="G11489" s="36"/>
      <c r="H11489" s="36"/>
      <c r="I11489" s="36"/>
    </row>
    <row r="11490" spans="5:9">
      <c r="E11490" s="35">
        <v>55125</v>
      </c>
      <c r="F11490" s="35"/>
      <c r="G11490" s="36"/>
      <c r="H11490" s="36"/>
      <c r="I11490" s="36"/>
    </row>
    <row r="11491" spans="5:9">
      <c r="E11491" s="35">
        <v>55126</v>
      </c>
      <c r="F11491" s="35"/>
      <c r="G11491" s="36"/>
      <c r="H11491" s="36"/>
      <c r="I11491" s="36"/>
    </row>
    <row r="11492" spans="5:9">
      <c r="E11492" s="35">
        <v>55127</v>
      </c>
      <c r="F11492" s="35"/>
      <c r="G11492" s="36"/>
      <c r="H11492" s="36"/>
      <c r="I11492" s="36"/>
    </row>
    <row r="11493" spans="5:9">
      <c r="E11493" s="35">
        <v>55128</v>
      </c>
      <c r="F11493" s="35"/>
      <c r="G11493" s="36"/>
      <c r="H11493" s="36"/>
      <c r="I11493" s="36"/>
    </row>
    <row r="11494" spans="5:9">
      <c r="E11494" s="35">
        <v>55129</v>
      </c>
      <c r="F11494" s="35"/>
      <c r="G11494" s="36"/>
      <c r="H11494" s="36"/>
      <c r="I11494" s="36"/>
    </row>
    <row r="11495" spans="5:9">
      <c r="E11495" s="35">
        <v>55130</v>
      </c>
      <c r="F11495" s="35"/>
      <c r="G11495" s="36"/>
      <c r="H11495" s="36"/>
      <c r="I11495" s="36"/>
    </row>
    <row r="11496" spans="5:9">
      <c r="E11496" s="35">
        <v>55131</v>
      </c>
      <c r="F11496" s="35"/>
      <c r="G11496" s="36"/>
      <c r="H11496" s="36"/>
      <c r="I11496" s="36"/>
    </row>
    <row r="11497" spans="5:9">
      <c r="E11497" s="35">
        <v>55132</v>
      </c>
      <c r="F11497" s="35"/>
      <c r="G11497" s="36"/>
      <c r="H11497" s="36"/>
      <c r="I11497" s="36"/>
    </row>
    <row r="11498" spans="5:9">
      <c r="E11498" s="35">
        <v>55133</v>
      </c>
      <c r="F11498" s="35"/>
      <c r="G11498" s="36"/>
      <c r="H11498" s="36"/>
      <c r="I11498" s="36"/>
    </row>
    <row r="11499" spans="5:9">
      <c r="E11499" s="35">
        <v>55134</v>
      </c>
      <c r="F11499" s="35"/>
      <c r="G11499" s="36"/>
      <c r="H11499" s="36"/>
      <c r="I11499" s="36"/>
    </row>
    <row r="11500" spans="5:9">
      <c r="E11500" s="35">
        <v>55135</v>
      </c>
      <c r="F11500" s="35"/>
      <c r="G11500" s="36"/>
      <c r="H11500" s="36"/>
      <c r="I11500" s="36"/>
    </row>
    <row r="11501" spans="5:9">
      <c r="E11501" s="35">
        <v>55136</v>
      </c>
      <c r="F11501" s="35"/>
      <c r="G11501" s="36"/>
      <c r="H11501" s="36"/>
      <c r="I11501" s="36"/>
    </row>
    <row r="11502" spans="5:9">
      <c r="E11502" s="35">
        <v>55137</v>
      </c>
      <c r="F11502" s="35"/>
      <c r="G11502" s="36"/>
      <c r="H11502" s="36"/>
      <c r="I11502" s="36"/>
    </row>
    <row r="11503" spans="5:9">
      <c r="E11503" s="35">
        <v>55138</v>
      </c>
      <c r="F11503" s="35"/>
      <c r="G11503" s="36"/>
      <c r="H11503" s="36"/>
      <c r="I11503" s="36"/>
    </row>
    <row r="11504" spans="5:9">
      <c r="E11504" s="35">
        <v>55139</v>
      </c>
      <c r="F11504" s="35"/>
      <c r="G11504" s="36"/>
      <c r="H11504" s="36"/>
      <c r="I11504" s="36"/>
    </row>
    <row r="11505" spans="5:9">
      <c r="E11505" s="35">
        <v>55140</v>
      </c>
      <c r="F11505" s="35"/>
      <c r="G11505" s="36"/>
      <c r="H11505" s="36"/>
      <c r="I11505" s="36"/>
    </row>
    <row r="11506" spans="5:9">
      <c r="E11506" s="35">
        <v>55141</v>
      </c>
      <c r="F11506" s="35"/>
      <c r="G11506" s="36"/>
      <c r="H11506" s="36"/>
      <c r="I11506" s="36"/>
    </row>
    <row r="11507" spans="5:9">
      <c r="E11507" s="35">
        <v>55142</v>
      </c>
      <c r="F11507" s="35"/>
      <c r="G11507" s="36"/>
      <c r="H11507" s="36"/>
      <c r="I11507" s="36"/>
    </row>
    <row r="11508" spans="5:9">
      <c r="E11508" s="35">
        <v>55143</v>
      </c>
      <c r="F11508" s="35"/>
      <c r="G11508" s="36"/>
      <c r="H11508" s="36"/>
      <c r="I11508" s="36"/>
    </row>
    <row r="11509" spans="5:9">
      <c r="E11509" s="35">
        <v>55144</v>
      </c>
      <c r="F11509" s="35"/>
      <c r="G11509" s="36"/>
      <c r="H11509" s="36"/>
      <c r="I11509" s="36"/>
    </row>
    <row r="11510" spans="5:9">
      <c r="E11510" s="35">
        <v>55145</v>
      </c>
      <c r="F11510" s="35"/>
      <c r="G11510" s="36"/>
      <c r="H11510" s="36"/>
      <c r="I11510" s="36"/>
    </row>
    <row r="11511" spans="5:9">
      <c r="E11511" s="35">
        <v>55146</v>
      </c>
      <c r="F11511" s="35"/>
      <c r="G11511" s="36"/>
      <c r="H11511" s="36"/>
      <c r="I11511" s="36"/>
    </row>
    <row r="11512" spans="5:9">
      <c r="E11512" s="35">
        <v>55147</v>
      </c>
      <c r="F11512" s="35"/>
      <c r="G11512" s="36"/>
      <c r="H11512" s="36"/>
      <c r="I11512" s="36"/>
    </row>
    <row r="11513" spans="5:9">
      <c r="E11513" s="35">
        <v>55148</v>
      </c>
      <c r="F11513" s="35"/>
      <c r="G11513" s="36"/>
      <c r="H11513" s="36"/>
      <c r="I11513" s="36"/>
    </row>
    <row r="11514" spans="5:9">
      <c r="E11514" s="35">
        <v>55149</v>
      </c>
      <c r="F11514" s="35"/>
      <c r="G11514" s="36"/>
      <c r="H11514" s="36"/>
      <c r="I11514" s="36"/>
    </row>
    <row r="11515" spans="5:9">
      <c r="E11515" s="35">
        <v>55150</v>
      </c>
      <c r="F11515" s="35"/>
      <c r="G11515" s="36"/>
      <c r="H11515" s="36"/>
      <c r="I11515" s="36"/>
    </row>
    <row r="11516" spans="5:9">
      <c r="E11516" s="35">
        <v>55151</v>
      </c>
      <c r="F11516" s="35"/>
      <c r="G11516" s="36"/>
      <c r="H11516" s="36"/>
      <c r="I11516" s="36"/>
    </row>
    <row r="11517" spans="5:9">
      <c r="E11517" s="35">
        <v>55152</v>
      </c>
      <c r="F11517" s="35"/>
      <c r="G11517" s="36"/>
      <c r="H11517" s="36"/>
      <c r="I11517" s="36"/>
    </row>
    <row r="11518" spans="5:9">
      <c r="E11518" s="35">
        <v>55153</v>
      </c>
      <c r="F11518" s="35"/>
      <c r="G11518" s="36"/>
      <c r="H11518" s="36"/>
      <c r="I11518" s="36"/>
    </row>
    <row r="11519" spans="5:9">
      <c r="E11519" s="35">
        <v>55154</v>
      </c>
      <c r="F11519" s="35"/>
      <c r="G11519" s="36"/>
      <c r="H11519" s="36"/>
      <c r="I11519" s="36"/>
    </row>
    <row r="11520" spans="5:9">
      <c r="E11520" s="35">
        <v>55155</v>
      </c>
      <c r="F11520" s="35"/>
      <c r="G11520" s="36"/>
      <c r="H11520" s="36"/>
      <c r="I11520" s="36"/>
    </row>
    <row r="11521" spans="5:9">
      <c r="E11521" s="35">
        <v>55156</v>
      </c>
      <c r="F11521" s="35"/>
      <c r="G11521" s="36"/>
      <c r="H11521" s="36"/>
      <c r="I11521" s="36"/>
    </row>
    <row r="11522" spans="5:9">
      <c r="E11522" s="35">
        <v>55157</v>
      </c>
      <c r="F11522" s="35"/>
      <c r="G11522" s="36"/>
      <c r="H11522" s="36"/>
      <c r="I11522" s="36"/>
    </row>
    <row r="11523" spans="5:9">
      <c r="E11523" s="35">
        <v>55158</v>
      </c>
      <c r="F11523" s="35"/>
      <c r="G11523" s="36"/>
      <c r="H11523" s="36"/>
      <c r="I11523" s="36"/>
    </row>
    <row r="11524" spans="5:9">
      <c r="E11524" s="35">
        <v>55159</v>
      </c>
      <c r="F11524" s="35"/>
      <c r="G11524" s="36"/>
      <c r="H11524" s="36"/>
      <c r="I11524" s="36"/>
    </row>
    <row r="11525" spans="5:9">
      <c r="E11525" s="35">
        <v>55160</v>
      </c>
      <c r="F11525" s="35"/>
      <c r="G11525" s="36"/>
      <c r="H11525" s="36"/>
      <c r="I11525" s="36"/>
    </row>
    <row r="11526" spans="5:9">
      <c r="E11526" s="35">
        <v>55161</v>
      </c>
      <c r="F11526" s="35"/>
      <c r="G11526" s="36"/>
      <c r="H11526" s="36"/>
      <c r="I11526" s="36"/>
    </row>
    <row r="11527" spans="5:9">
      <c r="E11527" s="35">
        <v>55162</v>
      </c>
      <c r="F11527" s="35"/>
      <c r="G11527" s="36"/>
      <c r="H11527" s="36"/>
      <c r="I11527" s="36"/>
    </row>
    <row r="11528" spans="5:9">
      <c r="E11528" s="35">
        <v>55163</v>
      </c>
      <c r="F11528" s="35"/>
      <c r="G11528" s="36"/>
      <c r="H11528" s="36"/>
      <c r="I11528" s="36"/>
    </row>
    <row r="11529" spans="5:9">
      <c r="E11529" s="35">
        <v>55164</v>
      </c>
      <c r="F11529" s="35"/>
      <c r="G11529" s="36"/>
      <c r="H11529" s="36"/>
      <c r="I11529" s="36"/>
    </row>
    <row r="11530" spans="5:9">
      <c r="E11530" s="35">
        <v>55165</v>
      </c>
      <c r="F11530" s="35"/>
      <c r="G11530" s="36"/>
      <c r="H11530" s="36"/>
      <c r="I11530" s="36"/>
    </row>
    <row r="11531" spans="5:9">
      <c r="E11531" s="35">
        <v>55166</v>
      </c>
      <c r="F11531" s="35"/>
      <c r="G11531" s="36"/>
      <c r="H11531" s="36"/>
      <c r="I11531" s="36"/>
    </row>
    <row r="11532" spans="5:9">
      <c r="E11532" s="35">
        <v>55167</v>
      </c>
      <c r="F11532" s="35"/>
      <c r="G11532" s="36"/>
      <c r="H11532" s="36"/>
      <c r="I11532" s="36"/>
    </row>
    <row r="11533" spans="5:9">
      <c r="E11533" s="35">
        <v>55168</v>
      </c>
      <c r="F11533" s="35"/>
      <c r="G11533" s="36"/>
      <c r="H11533" s="36"/>
      <c r="I11533" s="36"/>
    </row>
    <row r="11534" spans="5:9">
      <c r="E11534" s="35">
        <v>55169</v>
      </c>
      <c r="F11534" s="35"/>
      <c r="G11534" s="36"/>
      <c r="H11534" s="36"/>
      <c r="I11534" s="36"/>
    </row>
    <row r="11535" spans="5:9">
      <c r="E11535" s="35">
        <v>55170</v>
      </c>
      <c r="F11535" s="35"/>
      <c r="G11535" s="36"/>
      <c r="H11535" s="36"/>
      <c r="I11535" s="36"/>
    </row>
    <row r="11536" spans="5:9">
      <c r="E11536" s="35">
        <v>55171</v>
      </c>
      <c r="F11536" s="35"/>
      <c r="G11536" s="36"/>
      <c r="H11536" s="36"/>
      <c r="I11536" s="36"/>
    </row>
    <row r="11537" spans="5:9">
      <c r="E11537" s="35">
        <v>55172</v>
      </c>
      <c r="F11537" s="35"/>
      <c r="G11537" s="36"/>
      <c r="H11537" s="36"/>
      <c r="I11537" s="36"/>
    </row>
    <row r="11538" spans="5:9">
      <c r="E11538" s="35">
        <v>55173</v>
      </c>
      <c r="F11538" s="35"/>
      <c r="G11538" s="36"/>
      <c r="H11538" s="36"/>
      <c r="I11538" s="36"/>
    </row>
    <row r="11539" spans="5:9">
      <c r="E11539" s="35">
        <v>55174</v>
      </c>
      <c r="F11539" s="35"/>
      <c r="G11539" s="36"/>
      <c r="H11539" s="36"/>
      <c r="I11539" s="36"/>
    </row>
    <row r="11540" spans="5:9">
      <c r="E11540" s="35">
        <v>55175</v>
      </c>
      <c r="F11540" s="35"/>
      <c r="G11540" s="36"/>
      <c r="H11540" s="36"/>
      <c r="I11540" s="36"/>
    </row>
    <row r="11541" spans="5:9">
      <c r="E11541" s="35">
        <v>55176</v>
      </c>
      <c r="F11541" s="35"/>
      <c r="G11541" s="36"/>
      <c r="H11541" s="36"/>
      <c r="I11541" s="36"/>
    </row>
    <row r="11542" spans="5:9">
      <c r="E11542" s="35">
        <v>55177</v>
      </c>
      <c r="F11542" s="35"/>
      <c r="G11542" s="36"/>
      <c r="H11542" s="36"/>
      <c r="I11542" s="36"/>
    </row>
    <row r="11543" spans="5:9">
      <c r="E11543" s="35">
        <v>55178</v>
      </c>
      <c r="F11543" s="35"/>
      <c r="G11543" s="36"/>
      <c r="H11543" s="36"/>
      <c r="I11543" s="36"/>
    </row>
    <row r="11544" spans="5:9">
      <c r="E11544" s="35">
        <v>55179</v>
      </c>
      <c r="F11544" s="35"/>
      <c r="G11544" s="36"/>
      <c r="H11544" s="36"/>
      <c r="I11544" s="36"/>
    </row>
    <row r="11545" spans="5:9">
      <c r="E11545" s="35">
        <v>55180</v>
      </c>
      <c r="F11545" s="35"/>
      <c r="G11545" s="36"/>
      <c r="H11545" s="36"/>
      <c r="I11545" s="36"/>
    </row>
    <row r="11546" spans="5:9">
      <c r="E11546" s="35">
        <v>55181</v>
      </c>
      <c r="F11546" s="35"/>
      <c r="G11546" s="36"/>
      <c r="H11546" s="36"/>
      <c r="I11546" s="36"/>
    </row>
    <row r="11547" spans="5:9">
      <c r="E11547" s="35">
        <v>55182</v>
      </c>
      <c r="F11547" s="35"/>
      <c r="G11547" s="36"/>
      <c r="H11547" s="36"/>
      <c r="I11547" s="36"/>
    </row>
    <row r="11548" spans="5:9">
      <c r="E11548" s="35">
        <v>55183</v>
      </c>
      <c r="F11548" s="35"/>
      <c r="G11548" s="36"/>
      <c r="H11548" s="36"/>
      <c r="I11548" s="36"/>
    </row>
    <row r="11549" spans="5:9">
      <c r="E11549" s="35">
        <v>55184</v>
      </c>
      <c r="F11549" s="35"/>
      <c r="G11549" s="36"/>
      <c r="H11549" s="36"/>
      <c r="I11549" s="36"/>
    </row>
    <row r="11550" spans="5:9">
      <c r="E11550" s="35">
        <v>55185</v>
      </c>
      <c r="F11550" s="35"/>
      <c r="G11550" s="36"/>
      <c r="H11550" s="36"/>
      <c r="I11550" s="36"/>
    </row>
    <row r="11551" spans="5:9">
      <c r="E11551" s="35">
        <v>55186</v>
      </c>
      <c r="F11551" s="35"/>
      <c r="G11551" s="36"/>
      <c r="H11551" s="36"/>
      <c r="I11551" s="36"/>
    </row>
    <row r="11552" spans="5:9">
      <c r="E11552" s="35">
        <v>55187</v>
      </c>
      <c r="F11552" s="35"/>
      <c r="G11552" s="36"/>
      <c r="H11552" s="36"/>
      <c r="I11552" s="36"/>
    </row>
    <row r="11553" spans="5:9">
      <c r="E11553" s="35">
        <v>55188</v>
      </c>
      <c r="F11553" s="35"/>
      <c r="G11553" s="36"/>
      <c r="H11553" s="36"/>
      <c r="I11553" s="36"/>
    </row>
    <row r="11554" spans="5:9">
      <c r="E11554" s="35">
        <v>55189</v>
      </c>
      <c r="F11554" s="35"/>
      <c r="G11554" s="36"/>
      <c r="H11554" s="36"/>
      <c r="I11554" s="36"/>
    </row>
    <row r="11555" spans="5:9">
      <c r="E11555" s="35">
        <v>55190</v>
      </c>
      <c r="F11555" s="35"/>
      <c r="G11555" s="36"/>
      <c r="H11555" s="36"/>
      <c r="I11555" s="36"/>
    </row>
    <row r="11556" spans="5:9">
      <c r="E11556" s="35">
        <v>55191</v>
      </c>
      <c r="F11556" s="35"/>
      <c r="G11556" s="36"/>
      <c r="H11556" s="36"/>
      <c r="I11556" s="36"/>
    </row>
    <row r="11557" spans="5:9">
      <c r="E11557" s="35">
        <v>55192</v>
      </c>
      <c r="F11557" s="35"/>
      <c r="G11557" s="36"/>
      <c r="H11557" s="36"/>
      <c r="I11557" s="36"/>
    </row>
    <row r="11558" spans="5:9">
      <c r="E11558" s="35">
        <v>55193</v>
      </c>
      <c r="F11558" s="35"/>
      <c r="G11558" s="36"/>
      <c r="H11558" s="36"/>
      <c r="I11558" s="36"/>
    </row>
    <row r="11559" spans="5:9">
      <c r="E11559" s="35">
        <v>55194</v>
      </c>
      <c r="F11559" s="35"/>
      <c r="G11559" s="36"/>
      <c r="H11559" s="36"/>
      <c r="I11559" s="36"/>
    </row>
    <row r="11560" spans="5:9">
      <c r="E11560" s="35">
        <v>55195</v>
      </c>
      <c r="F11560" s="35"/>
      <c r="G11560" s="36"/>
      <c r="H11560" s="36"/>
      <c r="I11560" s="36"/>
    </row>
    <row r="11561" spans="5:9">
      <c r="E11561" s="35">
        <v>55196</v>
      </c>
      <c r="F11561" s="35"/>
      <c r="G11561" s="36"/>
      <c r="H11561" s="36"/>
      <c r="I11561" s="36"/>
    </row>
    <row r="11562" spans="5:9">
      <c r="E11562" s="35">
        <v>55197</v>
      </c>
      <c r="F11562" s="35"/>
      <c r="G11562" s="36"/>
      <c r="H11562" s="36"/>
      <c r="I11562" s="36"/>
    </row>
    <row r="11563" spans="5:9">
      <c r="E11563" s="35">
        <v>55198</v>
      </c>
      <c r="F11563" s="35"/>
      <c r="G11563" s="36"/>
      <c r="H11563" s="36"/>
      <c r="I11563" s="36"/>
    </row>
    <row r="11564" spans="5:9">
      <c r="E11564" s="35">
        <v>55199</v>
      </c>
      <c r="F11564" s="35"/>
      <c r="G11564" s="36"/>
      <c r="H11564" s="36"/>
      <c r="I11564" s="36"/>
    </row>
    <row r="11565" spans="5:9">
      <c r="E11565" s="35">
        <v>55200</v>
      </c>
      <c r="F11565" s="35"/>
      <c r="G11565" s="36"/>
      <c r="H11565" s="36"/>
      <c r="I11565" s="36"/>
    </row>
    <row r="11566" spans="5:9">
      <c r="E11566" s="35">
        <v>55201</v>
      </c>
      <c r="F11566" s="35"/>
      <c r="G11566" s="36"/>
      <c r="H11566" s="36"/>
      <c r="I11566" s="36"/>
    </row>
    <row r="11567" spans="5:9">
      <c r="E11567" s="35">
        <v>55202</v>
      </c>
      <c r="F11567" s="35"/>
      <c r="G11567" s="36"/>
      <c r="H11567" s="36"/>
      <c r="I11567" s="36"/>
    </row>
    <row r="11568" spans="5:9">
      <c r="E11568" s="35">
        <v>55203</v>
      </c>
      <c r="F11568" s="35"/>
      <c r="G11568" s="36"/>
      <c r="H11568" s="36"/>
      <c r="I11568" s="36"/>
    </row>
    <row r="11569" spans="5:9">
      <c r="E11569" s="35">
        <v>55204</v>
      </c>
      <c r="F11569" s="35"/>
      <c r="G11569" s="36"/>
      <c r="H11569" s="36"/>
      <c r="I11569" s="36"/>
    </row>
    <row r="11570" spans="5:9">
      <c r="E11570" s="35">
        <v>55205</v>
      </c>
      <c r="F11570" s="35"/>
      <c r="G11570" s="36"/>
      <c r="H11570" s="36"/>
      <c r="I11570" s="36"/>
    </row>
    <row r="11571" spans="5:9">
      <c r="E11571" s="35">
        <v>55206</v>
      </c>
      <c r="F11571" s="35"/>
      <c r="G11571" s="36"/>
      <c r="H11571" s="36"/>
      <c r="I11571" s="36"/>
    </row>
    <row r="11572" spans="5:9">
      <c r="E11572" s="35">
        <v>55207</v>
      </c>
      <c r="F11572" s="35"/>
      <c r="G11572" s="36"/>
      <c r="H11572" s="36"/>
      <c r="I11572" s="36"/>
    </row>
    <row r="11573" spans="5:9">
      <c r="E11573" s="35">
        <v>55208</v>
      </c>
      <c r="F11573" s="35"/>
      <c r="G11573" s="36"/>
      <c r="H11573" s="36"/>
      <c r="I11573" s="36"/>
    </row>
    <row r="11574" spans="5:9">
      <c r="E11574" s="35">
        <v>55209</v>
      </c>
      <c r="F11574" s="35"/>
      <c r="G11574" s="36"/>
      <c r="H11574" s="36"/>
      <c r="I11574" s="36"/>
    </row>
    <row r="11575" spans="5:9">
      <c r="E11575" s="35">
        <v>55210</v>
      </c>
      <c r="F11575" s="35"/>
      <c r="G11575" s="36"/>
      <c r="H11575" s="36"/>
      <c r="I11575" s="36"/>
    </row>
    <row r="11576" spans="5:9">
      <c r="E11576" s="35">
        <v>55211</v>
      </c>
      <c r="F11576" s="35"/>
      <c r="G11576" s="36"/>
      <c r="H11576" s="36"/>
      <c r="I11576" s="36"/>
    </row>
    <row r="11577" spans="5:9">
      <c r="E11577" s="35">
        <v>55212</v>
      </c>
      <c r="F11577" s="35"/>
      <c r="G11577" s="36"/>
      <c r="H11577" s="36"/>
      <c r="I11577" s="36"/>
    </row>
    <row r="11578" spans="5:9">
      <c r="E11578" s="35">
        <v>55213</v>
      </c>
      <c r="F11578" s="35"/>
      <c r="G11578" s="36"/>
      <c r="H11578" s="36"/>
      <c r="I11578" s="36"/>
    </row>
    <row r="11579" spans="5:9">
      <c r="E11579" s="35">
        <v>55214</v>
      </c>
      <c r="F11579" s="35"/>
      <c r="G11579" s="36"/>
      <c r="H11579" s="36"/>
      <c r="I11579" s="36"/>
    </row>
    <row r="11580" spans="5:9">
      <c r="E11580" s="35">
        <v>55215</v>
      </c>
      <c r="F11580" s="35"/>
      <c r="G11580" s="36"/>
      <c r="H11580" s="36"/>
      <c r="I11580" s="36"/>
    </row>
    <row r="11581" spans="5:9">
      <c r="E11581" s="35">
        <v>55216</v>
      </c>
      <c r="F11581" s="35"/>
      <c r="G11581" s="36"/>
      <c r="H11581" s="36"/>
      <c r="I11581" s="36"/>
    </row>
    <row r="11582" spans="5:9">
      <c r="E11582" s="35">
        <v>55217</v>
      </c>
      <c r="F11582" s="35"/>
      <c r="G11582" s="36"/>
      <c r="H11582" s="36"/>
      <c r="I11582" s="36"/>
    </row>
    <row r="11583" spans="5:9">
      <c r="E11583" s="35">
        <v>55218</v>
      </c>
      <c r="F11583" s="35"/>
      <c r="G11583" s="36"/>
      <c r="H11583" s="36"/>
      <c r="I11583" s="36"/>
    </row>
    <row r="11584" spans="5:9">
      <c r="E11584" s="35">
        <v>55219</v>
      </c>
      <c r="F11584" s="35"/>
      <c r="G11584" s="36"/>
      <c r="H11584" s="36"/>
      <c r="I11584" s="36"/>
    </row>
    <row r="11585" spans="5:9">
      <c r="E11585" s="35">
        <v>55220</v>
      </c>
      <c r="F11585" s="35"/>
      <c r="G11585" s="36"/>
      <c r="H11585" s="36"/>
      <c r="I11585" s="36"/>
    </row>
    <row r="11586" spans="5:9">
      <c r="E11586" s="35">
        <v>55221</v>
      </c>
      <c r="F11586" s="35"/>
      <c r="G11586" s="36"/>
      <c r="H11586" s="36"/>
      <c r="I11586" s="36"/>
    </row>
    <row r="11587" spans="5:9">
      <c r="E11587" s="35">
        <v>55222</v>
      </c>
      <c r="F11587" s="35"/>
      <c r="G11587" s="36"/>
      <c r="H11587" s="36"/>
      <c r="I11587" s="36"/>
    </row>
    <row r="11588" spans="5:9">
      <c r="E11588" s="35">
        <v>55223</v>
      </c>
      <c r="F11588" s="35"/>
      <c r="G11588" s="36"/>
      <c r="H11588" s="36"/>
      <c r="I11588" s="36"/>
    </row>
    <row r="11589" spans="5:9">
      <c r="E11589" s="35">
        <v>55224</v>
      </c>
      <c r="F11589" s="35"/>
      <c r="G11589" s="36"/>
      <c r="H11589" s="36"/>
      <c r="I11589" s="36"/>
    </row>
    <row r="11590" spans="5:9">
      <c r="E11590" s="35">
        <v>55225</v>
      </c>
      <c r="F11590" s="35"/>
      <c r="G11590" s="36"/>
      <c r="H11590" s="36"/>
      <c r="I11590" s="36"/>
    </row>
    <row r="11591" spans="5:9">
      <c r="E11591" s="35">
        <v>55226</v>
      </c>
      <c r="F11591" s="35"/>
      <c r="G11591" s="36"/>
      <c r="H11591" s="36"/>
      <c r="I11591" s="36"/>
    </row>
    <row r="11592" spans="5:9">
      <c r="E11592" s="35">
        <v>55227</v>
      </c>
      <c r="F11592" s="35"/>
      <c r="G11592" s="36"/>
      <c r="H11592" s="36"/>
      <c r="I11592" s="36"/>
    </row>
    <row r="11593" spans="5:9">
      <c r="E11593" s="35">
        <v>55228</v>
      </c>
      <c r="F11593" s="35"/>
      <c r="G11593" s="36"/>
      <c r="H11593" s="36"/>
      <c r="I11593" s="36"/>
    </row>
    <row r="11594" spans="5:9">
      <c r="E11594" s="35">
        <v>55229</v>
      </c>
      <c r="F11594" s="35"/>
      <c r="G11594" s="36"/>
      <c r="H11594" s="36"/>
      <c r="I11594" s="36"/>
    </row>
    <row r="11595" spans="5:9">
      <c r="E11595" s="35">
        <v>55230</v>
      </c>
      <c r="F11595" s="35"/>
      <c r="G11595" s="36"/>
      <c r="H11595" s="36"/>
      <c r="I11595" s="36"/>
    </row>
    <row r="11596" spans="5:9">
      <c r="E11596" s="35">
        <v>55231</v>
      </c>
      <c r="F11596" s="35"/>
      <c r="G11596" s="36"/>
      <c r="H11596" s="36"/>
      <c r="I11596" s="36"/>
    </row>
    <row r="11597" spans="5:9">
      <c r="E11597" s="35">
        <v>55232</v>
      </c>
      <c r="F11597" s="35"/>
      <c r="G11597" s="36"/>
      <c r="H11597" s="36"/>
      <c r="I11597" s="36"/>
    </row>
    <row r="11598" spans="5:9">
      <c r="E11598" s="35">
        <v>55233</v>
      </c>
      <c r="F11598" s="35"/>
      <c r="G11598" s="36"/>
      <c r="H11598" s="36"/>
      <c r="I11598" s="36"/>
    </row>
    <row r="11599" spans="5:9">
      <c r="E11599" s="35">
        <v>55234</v>
      </c>
      <c r="F11599" s="35"/>
      <c r="G11599" s="36"/>
      <c r="H11599" s="36"/>
      <c r="I11599" s="36"/>
    </row>
    <row r="11600" spans="5:9">
      <c r="E11600" s="35">
        <v>55235</v>
      </c>
      <c r="F11600" s="35"/>
      <c r="G11600" s="36"/>
      <c r="H11600" s="36"/>
      <c r="I11600" s="36"/>
    </row>
    <row r="11601" spans="5:9">
      <c r="E11601" s="35">
        <v>55236</v>
      </c>
      <c r="F11601" s="35"/>
      <c r="G11601" s="36"/>
      <c r="H11601" s="36"/>
      <c r="I11601" s="36"/>
    </row>
    <row r="11602" spans="5:9">
      <c r="E11602" s="35">
        <v>55237</v>
      </c>
      <c r="F11602" s="35"/>
      <c r="G11602" s="36"/>
      <c r="H11602" s="36"/>
      <c r="I11602" s="36"/>
    </row>
    <row r="11603" spans="5:9">
      <c r="E11603" s="35">
        <v>55238</v>
      </c>
      <c r="F11603" s="35"/>
      <c r="G11603" s="36"/>
      <c r="H11603" s="36"/>
      <c r="I11603" s="36"/>
    </row>
    <row r="11604" spans="5:9">
      <c r="E11604" s="35">
        <v>55239</v>
      </c>
      <c r="F11604" s="35"/>
      <c r="G11604" s="36"/>
      <c r="H11604" s="36"/>
      <c r="I11604" s="36"/>
    </row>
    <row r="11605" spans="5:9">
      <c r="E11605" s="35">
        <v>55240</v>
      </c>
      <c r="F11605" s="35"/>
      <c r="G11605" s="36"/>
      <c r="H11605" s="36"/>
      <c r="I11605" s="36"/>
    </row>
    <row r="11606" spans="5:9">
      <c r="E11606" s="35">
        <v>55241</v>
      </c>
      <c r="F11606" s="35"/>
      <c r="G11606" s="36"/>
      <c r="H11606" s="36"/>
      <c r="I11606" s="36"/>
    </row>
    <row r="11607" spans="5:9">
      <c r="E11607" s="35">
        <v>55242</v>
      </c>
      <c r="F11607" s="35"/>
      <c r="G11607" s="36"/>
      <c r="H11607" s="36"/>
      <c r="I11607" s="36"/>
    </row>
    <row r="11608" spans="5:9">
      <c r="E11608" s="35">
        <v>55243</v>
      </c>
      <c r="F11608" s="35"/>
      <c r="G11608" s="36"/>
      <c r="H11608" s="36"/>
      <c r="I11608" s="36"/>
    </row>
    <row r="11609" spans="5:9">
      <c r="E11609" s="35">
        <v>55244</v>
      </c>
      <c r="F11609" s="35"/>
      <c r="G11609" s="36"/>
      <c r="H11609" s="36"/>
      <c r="I11609" s="36"/>
    </row>
    <row r="11610" spans="5:9">
      <c r="E11610" s="35">
        <v>55245</v>
      </c>
      <c r="F11610" s="35"/>
      <c r="G11610" s="36"/>
      <c r="H11610" s="36"/>
      <c r="I11610" s="36"/>
    </row>
    <row r="11611" spans="5:9">
      <c r="E11611" s="35">
        <v>55246</v>
      </c>
      <c r="F11611" s="35"/>
      <c r="G11611" s="36"/>
      <c r="H11611" s="36"/>
      <c r="I11611" s="36"/>
    </row>
    <row r="11612" spans="5:9">
      <c r="E11612" s="35">
        <v>55247</v>
      </c>
      <c r="F11612" s="35"/>
      <c r="G11612" s="36"/>
      <c r="H11612" s="36"/>
      <c r="I11612" s="36"/>
    </row>
    <row r="11613" spans="5:9">
      <c r="E11613" s="35">
        <v>55248</v>
      </c>
      <c r="F11613" s="35"/>
      <c r="G11613" s="36"/>
      <c r="H11613" s="36"/>
      <c r="I11613" s="36"/>
    </row>
    <row r="11614" spans="5:9">
      <c r="E11614" s="35">
        <v>55249</v>
      </c>
      <c r="F11614" s="35"/>
      <c r="G11614" s="36"/>
      <c r="H11614" s="36"/>
      <c r="I11614" s="36"/>
    </row>
    <row r="11615" spans="5:9">
      <c r="E11615" s="35">
        <v>55250</v>
      </c>
      <c r="F11615" s="35"/>
      <c r="G11615" s="36"/>
      <c r="H11615" s="36"/>
      <c r="I11615" s="36"/>
    </row>
    <row r="11616" spans="5:9">
      <c r="E11616" s="35">
        <v>55251</v>
      </c>
      <c r="F11616" s="35"/>
      <c r="G11616" s="36"/>
      <c r="H11616" s="36"/>
      <c r="I11616" s="36"/>
    </row>
    <row r="11617" spans="5:9">
      <c r="E11617" s="35">
        <v>55252</v>
      </c>
      <c r="F11617" s="35"/>
      <c r="G11617" s="36"/>
      <c r="H11617" s="36"/>
      <c r="I11617" s="36"/>
    </row>
    <row r="11618" spans="5:9">
      <c r="E11618" s="35">
        <v>55253</v>
      </c>
      <c r="F11618" s="35"/>
      <c r="G11618" s="36"/>
      <c r="H11618" s="36"/>
      <c r="I11618" s="36"/>
    </row>
    <row r="11619" spans="5:9">
      <c r="E11619" s="35">
        <v>55254</v>
      </c>
      <c r="F11619" s="35"/>
      <c r="G11619" s="36"/>
      <c r="H11619" s="36"/>
      <c r="I11619" s="36"/>
    </row>
    <row r="11620" spans="5:9">
      <c r="E11620" s="35">
        <v>55255</v>
      </c>
      <c r="F11620" s="35"/>
      <c r="G11620" s="36"/>
      <c r="H11620" s="36"/>
      <c r="I11620" s="36"/>
    </row>
    <row r="11621" spans="5:9">
      <c r="E11621" s="35">
        <v>55256</v>
      </c>
      <c r="F11621" s="35"/>
      <c r="G11621" s="36"/>
      <c r="H11621" s="36"/>
      <c r="I11621" s="36"/>
    </row>
    <row r="11622" spans="5:9">
      <c r="E11622" s="35">
        <v>55257</v>
      </c>
      <c r="F11622" s="35"/>
      <c r="G11622" s="36"/>
      <c r="H11622" s="36"/>
      <c r="I11622" s="36"/>
    </row>
    <row r="11623" spans="5:9">
      <c r="E11623" s="35">
        <v>55258</v>
      </c>
      <c r="F11623" s="35"/>
      <c r="G11623" s="36"/>
      <c r="H11623" s="36"/>
      <c r="I11623" s="36"/>
    </row>
    <row r="11624" spans="5:9">
      <c r="E11624" s="35">
        <v>55259</v>
      </c>
      <c r="F11624" s="35"/>
      <c r="G11624" s="36"/>
      <c r="H11624" s="36"/>
      <c r="I11624" s="36"/>
    </row>
    <row r="11625" spans="5:9">
      <c r="E11625" s="35">
        <v>55260</v>
      </c>
      <c r="F11625" s="35"/>
      <c r="G11625" s="36"/>
      <c r="H11625" s="36"/>
      <c r="I11625" s="36"/>
    </row>
    <row r="11626" spans="5:9">
      <c r="E11626" s="35">
        <v>55261</v>
      </c>
      <c r="F11626" s="35"/>
      <c r="G11626" s="36"/>
      <c r="H11626" s="36"/>
      <c r="I11626" s="36"/>
    </row>
    <row r="11627" spans="5:9">
      <c r="E11627" s="35">
        <v>55262</v>
      </c>
      <c r="F11627" s="35"/>
      <c r="G11627" s="36"/>
      <c r="H11627" s="36"/>
      <c r="I11627" s="36"/>
    </row>
    <row r="11628" spans="5:9">
      <c r="E11628" s="35">
        <v>55263</v>
      </c>
      <c r="F11628" s="35"/>
      <c r="G11628" s="36"/>
      <c r="H11628" s="36"/>
      <c r="I11628" s="36"/>
    </row>
    <row r="11629" spans="5:9">
      <c r="E11629" s="35">
        <v>55264</v>
      </c>
      <c r="F11629" s="35"/>
      <c r="G11629" s="36"/>
      <c r="H11629" s="36"/>
      <c r="I11629" s="36"/>
    </row>
    <row r="11630" spans="5:9">
      <c r="E11630" s="35">
        <v>55265</v>
      </c>
      <c r="F11630" s="35"/>
      <c r="G11630" s="36"/>
      <c r="H11630" s="36"/>
      <c r="I11630" s="36"/>
    </row>
    <row r="11631" spans="5:9">
      <c r="E11631" s="35">
        <v>55266</v>
      </c>
      <c r="F11631" s="35"/>
      <c r="G11631" s="36"/>
      <c r="H11631" s="36"/>
      <c r="I11631" s="36"/>
    </row>
    <row r="11632" spans="5:9">
      <c r="E11632" s="35">
        <v>55267</v>
      </c>
      <c r="F11632" s="35"/>
      <c r="G11632" s="36"/>
      <c r="H11632" s="36"/>
      <c r="I11632" s="36"/>
    </row>
    <row r="11633" spans="5:9">
      <c r="E11633" s="35">
        <v>55268</v>
      </c>
      <c r="F11633" s="35"/>
      <c r="G11633" s="36"/>
      <c r="H11633" s="36"/>
      <c r="I11633" s="36"/>
    </row>
    <row r="11634" spans="5:9">
      <c r="E11634" s="35">
        <v>55269</v>
      </c>
      <c r="F11634" s="35"/>
      <c r="G11634" s="36"/>
      <c r="H11634" s="36"/>
      <c r="I11634" s="36"/>
    </row>
    <row r="11635" spans="5:9">
      <c r="E11635" s="35">
        <v>55270</v>
      </c>
      <c r="F11635" s="35"/>
      <c r="G11635" s="36"/>
      <c r="H11635" s="36"/>
      <c r="I11635" s="36"/>
    </row>
    <row r="11636" spans="5:9">
      <c r="E11636" s="35">
        <v>55271</v>
      </c>
      <c r="F11636" s="35"/>
      <c r="G11636" s="36"/>
      <c r="H11636" s="36"/>
      <c r="I11636" s="36"/>
    </row>
    <row r="11637" spans="5:9">
      <c r="E11637" s="35">
        <v>55272</v>
      </c>
      <c r="F11637" s="35"/>
      <c r="G11637" s="36"/>
      <c r="H11637" s="36"/>
      <c r="I11637" s="36"/>
    </row>
    <row r="11638" spans="5:9">
      <c r="E11638" s="35">
        <v>55273</v>
      </c>
      <c r="F11638" s="35"/>
      <c r="G11638" s="36"/>
      <c r="H11638" s="36"/>
      <c r="I11638" s="36"/>
    </row>
    <row r="11639" spans="5:9">
      <c r="E11639" s="35">
        <v>55274</v>
      </c>
      <c r="F11639" s="35"/>
      <c r="G11639" s="36"/>
      <c r="H11639" s="36"/>
      <c r="I11639" s="36"/>
    </row>
    <row r="11640" spans="5:9">
      <c r="E11640" s="35">
        <v>55275</v>
      </c>
      <c r="F11640" s="35"/>
      <c r="G11640" s="36"/>
      <c r="H11640" s="36"/>
      <c r="I11640" s="36"/>
    </row>
    <row r="11641" spans="5:9">
      <c r="E11641" s="35">
        <v>55276</v>
      </c>
      <c r="F11641" s="35"/>
      <c r="G11641" s="36"/>
      <c r="H11641" s="36"/>
      <c r="I11641" s="36"/>
    </row>
    <row r="11642" spans="5:9">
      <c r="E11642" s="35">
        <v>55277</v>
      </c>
      <c r="F11642" s="35"/>
      <c r="G11642" s="36"/>
      <c r="H11642" s="36"/>
      <c r="I11642" s="36"/>
    </row>
    <row r="11643" spans="5:9">
      <c r="E11643" s="35">
        <v>55278</v>
      </c>
      <c r="F11643" s="35"/>
      <c r="G11643" s="36"/>
      <c r="H11643" s="36"/>
      <c r="I11643" s="36"/>
    </row>
    <row r="11644" spans="5:9">
      <c r="E11644" s="35">
        <v>55279</v>
      </c>
      <c r="F11644" s="35"/>
      <c r="G11644" s="36"/>
      <c r="H11644" s="36"/>
      <c r="I11644" s="36"/>
    </row>
    <row r="11645" spans="5:9">
      <c r="E11645" s="35">
        <v>55280</v>
      </c>
      <c r="F11645" s="35"/>
      <c r="G11645" s="36"/>
      <c r="H11645" s="36"/>
      <c r="I11645" s="36"/>
    </row>
    <row r="11646" spans="5:9">
      <c r="E11646" s="35">
        <v>55281</v>
      </c>
      <c r="F11646" s="35"/>
      <c r="G11646" s="36"/>
      <c r="H11646" s="36"/>
      <c r="I11646" s="36"/>
    </row>
    <row r="11647" spans="5:9">
      <c r="E11647" s="35">
        <v>55282</v>
      </c>
      <c r="F11647" s="35"/>
      <c r="G11647" s="36"/>
      <c r="H11647" s="36"/>
      <c r="I11647" s="36"/>
    </row>
    <row r="11648" spans="5:9">
      <c r="E11648" s="35">
        <v>55283</v>
      </c>
      <c r="F11648" s="35"/>
      <c r="G11648" s="36"/>
      <c r="H11648" s="36"/>
      <c r="I11648" s="36"/>
    </row>
    <row r="11649" spans="5:9">
      <c r="E11649" s="35">
        <v>55284</v>
      </c>
      <c r="F11649" s="35"/>
      <c r="G11649" s="36"/>
      <c r="H11649" s="36"/>
      <c r="I11649" s="36"/>
    </row>
    <row r="11650" spans="5:9">
      <c r="E11650" s="35">
        <v>55285</v>
      </c>
      <c r="F11650" s="35"/>
      <c r="G11650" s="36"/>
      <c r="H11650" s="36"/>
      <c r="I11650" s="36"/>
    </row>
    <row r="11651" spans="5:9">
      <c r="E11651" s="35">
        <v>55286</v>
      </c>
      <c r="F11651" s="35"/>
      <c r="G11651" s="36"/>
      <c r="H11651" s="36"/>
      <c r="I11651" s="36"/>
    </row>
    <row r="11652" spans="5:9">
      <c r="E11652" s="35">
        <v>55287</v>
      </c>
      <c r="F11652" s="35"/>
      <c r="G11652" s="36"/>
      <c r="H11652" s="36"/>
      <c r="I11652" s="36"/>
    </row>
    <row r="11653" spans="5:9">
      <c r="E11653" s="35">
        <v>55288</v>
      </c>
      <c r="F11653" s="35"/>
      <c r="G11653" s="36"/>
      <c r="H11653" s="36"/>
      <c r="I11653" s="36"/>
    </row>
    <row r="11654" spans="5:9">
      <c r="E11654" s="35">
        <v>55289</v>
      </c>
      <c r="F11654" s="35"/>
      <c r="G11654" s="36"/>
      <c r="H11654" s="36"/>
      <c r="I11654" s="36"/>
    </row>
    <row r="11655" spans="5:9">
      <c r="E11655" s="35">
        <v>55290</v>
      </c>
      <c r="F11655" s="35"/>
      <c r="G11655" s="36"/>
      <c r="H11655" s="36"/>
      <c r="I11655" s="36"/>
    </row>
    <row r="11656" spans="5:9">
      <c r="E11656" s="35">
        <v>55291</v>
      </c>
      <c r="F11656" s="35"/>
      <c r="G11656" s="36"/>
      <c r="H11656" s="36"/>
      <c r="I11656" s="36"/>
    </row>
    <row r="11657" spans="5:9">
      <c r="E11657" s="35">
        <v>55292</v>
      </c>
      <c r="F11657" s="35"/>
      <c r="G11657" s="36"/>
      <c r="H11657" s="36"/>
      <c r="I11657" s="36"/>
    </row>
    <row r="11658" spans="5:9">
      <c r="E11658" s="35">
        <v>55293</v>
      </c>
      <c r="F11658" s="35"/>
      <c r="G11658" s="36"/>
      <c r="H11658" s="36"/>
      <c r="I11658" s="36"/>
    </row>
    <row r="11659" spans="5:9">
      <c r="E11659" s="35">
        <v>55294</v>
      </c>
      <c r="F11659" s="35"/>
      <c r="G11659" s="36"/>
      <c r="H11659" s="36"/>
      <c r="I11659" s="36"/>
    </row>
    <row r="11660" spans="5:9">
      <c r="E11660" s="35">
        <v>55295</v>
      </c>
      <c r="F11660" s="35"/>
      <c r="G11660" s="36"/>
      <c r="H11660" s="36"/>
      <c r="I11660" s="36"/>
    </row>
    <row r="11661" spans="5:9">
      <c r="E11661" s="35">
        <v>55296</v>
      </c>
      <c r="F11661" s="35"/>
      <c r="G11661" s="36"/>
      <c r="H11661" s="36"/>
      <c r="I11661" s="36"/>
    </row>
    <row r="11662" spans="5:9">
      <c r="E11662" s="35">
        <v>55297</v>
      </c>
      <c r="F11662" s="35"/>
      <c r="G11662" s="36"/>
      <c r="H11662" s="36"/>
      <c r="I11662" s="36"/>
    </row>
    <row r="11663" spans="5:9">
      <c r="E11663" s="35">
        <v>55298</v>
      </c>
      <c r="F11663" s="35"/>
      <c r="G11663" s="36"/>
      <c r="H11663" s="36"/>
      <c r="I11663" s="36"/>
    </row>
    <row r="11664" spans="5:9">
      <c r="E11664" s="35">
        <v>55299</v>
      </c>
      <c r="F11664" s="35"/>
      <c r="G11664" s="36"/>
      <c r="H11664" s="36"/>
      <c r="I11664" s="36"/>
    </row>
    <row r="11665" spans="5:9">
      <c r="E11665" s="35">
        <v>55300</v>
      </c>
      <c r="F11665" s="35"/>
      <c r="G11665" s="36"/>
      <c r="H11665" s="36"/>
      <c r="I11665" s="36"/>
    </row>
    <row r="11666" spans="5:9">
      <c r="E11666" s="35">
        <v>55301</v>
      </c>
      <c r="F11666" s="35"/>
      <c r="G11666" s="36"/>
      <c r="H11666" s="36"/>
      <c r="I11666" s="36"/>
    </row>
    <row r="11667" spans="5:9">
      <c r="E11667" s="35">
        <v>55302</v>
      </c>
      <c r="F11667" s="35"/>
      <c r="G11667" s="36"/>
      <c r="H11667" s="36"/>
      <c r="I11667" s="36"/>
    </row>
    <row r="11668" spans="5:9">
      <c r="E11668" s="35">
        <v>55303</v>
      </c>
      <c r="F11668" s="35"/>
      <c r="G11668" s="36"/>
      <c r="H11668" s="36"/>
      <c r="I11668" s="36"/>
    </row>
    <row r="11669" spans="5:9">
      <c r="E11669" s="35">
        <v>55304</v>
      </c>
      <c r="F11669" s="35"/>
      <c r="G11669" s="36"/>
      <c r="H11669" s="36"/>
      <c r="I11669" s="36"/>
    </row>
    <row r="11670" spans="5:9">
      <c r="E11670" s="35">
        <v>55305</v>
      </c>
      <c r="F11670" s="35"/>
      <c r="G11670" s="36"/>
      <c r="H11670" s="36"/>
      <c r="I11670" s="36"/>
    </row>
    <row r="11671" spans="5:9">
      <c r="E11671" s="35">
        <v>55306</v>
      </c>
      <c r="F11671" s="35"/>
      <c r="G11671" s="36"/>
      <c r="H11671" s="36"/>
      <c r="I11671" s="36"/>
    </row>
    <row r="11672" spans="5:9">
      <c r="E11672" s="35">
        <v>55307</v>
      </c>
      <c r="F11672" s="35"/>
      <c r="G11672" s="36"/>
      <c r="H11672" s="36"/>
      <c r="I11672" s="36"/>
    </row>
    <row r="11673" spans="5:9">
      <c r="E11673" s="35">
        <v>55308</v>
      </c>
      <c r="F11673" s="35"/>
      <c r="G11673" s="36"/>
      <c r="H11673" s="36"/>
      <c r="I11673" s="36"/>
    </row>
    <row r="11674" spans="5:9">
      <c r="E11674" s="35">
        <v>55309</v>
      </c>
      <c r="F11674" s="35"/>
      <c r="G11674" s="36"/>
      <c r="H11674" s="36"/>
      <c r="I11674" s="36"/>
    </row>
    <row r="11675" spans="5:9">
      <c r="E11675" s="35">
        <v>55310</v>
      </c>
      <c r="F11675" s="35"/>
      <c r="G11675" s="36"/>
      <c r="H11675" s="36"/>
      <c r="I11675" s="36"/>
    </row>
    <row r="11676" spans="5:9">
      <c r="E11676" s="35">
        <v>55311</v>
      </c>
      <c r="F11676" s="35"/>
      <c r="G11676" s="36"/>
      <c r="H11676" s="36"/>
      <c r="I11676" s="36"/>
    </row>
    <row r="11677" spans="5:9">
      <c r="E11677" s="35">
        <v>55312</v>
      </c>
      <c r="F11677" s="35"/>
      <c r="G11677" s="36"/>
      <c r="H11677" s="36"/>
      <c r="I11677" s="36"/>
    </row>
    <row r="11678" spans="5:9">
      <c r="E11678" s="35">
        <v>55313</v>
      </c>
      <c r="F11678" s="35"/>
      <c r="G11678" s="36"/>
      <c r="H11678" s="36"/>
      <c r="I11678" s="36"/>
    </row>
    <row r="11679" spans="5:9">
      <c r="E11679" s="35">
        <v>55314</v>
      </c>
      <c r="F11679" s="35"/>
      <c r="G11679" s="36"/>
      <c r="H11679" s="36"/>
      <c r="I11679" s="36"/>
    </row>
    <row r="11680" spans="5:9">
      <c r="E11680" s="35">
        <v>55315</v>
      </c>
      <c r="F11680" s="35"/>
      <c r="G11680" s="36"/>
      <c r="H11680" s="36"/>
      <c r="I11680" s="36"/>
    </row>
    <row r="11681" spans="5:9">
      <c r="E11681" s="35">
        <v>55316</v>
      </c>
      <c r="F11681" s="35"/>
      <c r="G11681" s="36"/>
      <c r="H11681" s="36"/>
      <c r="I11681" s="36"/>
    </row>
    <row r="11682" spans="5:9">
      <c r="E11682" s="35">
        <v>55317</v>
      </c>
      <c r="F11682" s="35"/>
      <c r="G11682" s="36"/>
      <c r="H11682" s="36"/>
      <c r="I11682" s="36"/>
    </row>
    <row r="11683" spans="5:9">
      <c r="E11683" s="35">
        <v>55318</v>
      </c>
      <c r="F11683" s="35"/>
      <c r="G11683" s="36"/>
      <c r="H11683" s="36"/>
      <c r="I11683" s="36"/>
    </row>
    <row r="11684" spans="5:9">
      <c r="E11684" s="35">
        <v>55319</v>
      </c>
      <c r="F11684" s="35"/>
      <c r="G11684" s="36"/>
      <c r="H11684" s="36"/>
      <c r="I11684" s="36"/>
    </row>
    <row r="11685" spans="5:9">
      <c r="E11685" s="35">
        <v>55320</v>
      </c>
      <c r="F11685" s="35"/>
      <c r="G11685" s="36"/>
      <c r="H11685" s="36"/>
      <c r="I11685" s="36"/>
    </row>
    <row r="11686" spans="5:9">
      <c r="E11686" s="35">
        <v>55321</v>
      </c>
      <c r="F11686" s="35"/>
      <c r="G11686" s="36"/>
      <c r="H11686" s="36"/>
      <c r="I11686" s="36"/>
    </row>
    <row r="11687" spans="5:9">
      <c r="E11687" s="35">
        <v>55322</v>
      </c>
      <c r="F11687" s="35"/>
      <c r="G11687" s="36"/>
      <c r="H11687" s="36"/>
      <c r="I11687" s="36"/>
    </row>
    <row r="11688" spans="5:9">
      <c r="E11688" s="35">
        <v>55323</v>
      </c>
      <c r="F11688" s="35"/>
      <c r="G11688" s="36"/>
      <c r="H11688" s="36"/>
      <c r="I11688" s="36"/>
    </row>
    <row r="11689" spans="5:9">
      <c r="E11689" s="35">
        <v>55324</v>
      </c>
      <c r="F11689" s="35"/>
      <c r="G11689" s="36"/>
      <c r="H11689" s="36"/>
      <c r="I11689" s="36"/>
    </row>
    <row r="11690" spans="5:9">
      <c r="E11690" s="35">
        <v>55325</v>
      </c>
      <c r="F11690" s="35"/>
      <c r="G11690" s="36"/>
      <c r="H11690" s="36"/>
      <c r="I11690" s="36"/>
    </row>
    <row r="11691" spans="5:9">
      <c r="E11691" s="35">
        <v>55326</v>
      </c>
      <c r="F11691" s="35"/>
      <c r="G11691" s="36"/>
      <c r="H11691" s="36"/>
      <c r="I11691" s="36"/>
    </row>
    <row r="11692" spans="5:9">
      <c r="E11692" s="35">
        <v>55327</v>
      </c>
      <c r="F11692" s="35"/>
      <c r="G11692" s="36"/>
      <c r="H11692" s="36"/>
      <c r="I11692" s="36"/>
    </row>
    <row r="11693" spans="5:9">
      <c r="E11693" s="35">
        <v>55328</v>
      </c>
      <c r="F11693" s="35"/>
      <c r="G11693" s="36"/>
      <c r="H11693" s="36"/>
      <c r="I11693" s="36"/>
    </row>
    <row r="11694" spans="5:9">
      <c r="E11694" s="35">
        <v>55329</v>
      </c>
      <c r="F11694" s="35"/>
      <c r="G11694" s="36"/>
      <c r="H11694" s="36"/>
      <c r="I11694" s="36"/>
    </row>
    <row r="11695" spans="5:9">
      <c r="E11695" s="35">
        <v>55330</v>
      </c>
      <c r="F11695" s="35"/>
      <c r="G11695" s="36"/>
      <c r="H11695" s="36"/>
      <c r="I11695" s="36"/>
    </row>
    <row r="11696" spans="5:9">
      <c r="E11696" s="35">
        <v>55331</v>
      </c>
      <c r="F11696" s="35"/>
      <c r="G11696" s="36"/>
      <c r="H11696" s="36"/>
      <c r="I11696" s="36"/>
    </row>
    <row r="11697" spans="5:9">
      <c r="E11697" s="35">
        <v>55332</v>
      </c>
      <c r="F11697" s="35"/>
      <c r="G11697" s="36"/>
      <c r="H11697" s="36"/>
      <c r="I11697" s="36"/>
    </row>
    <row r="11698" spans="5:9">
      <c r="E11698" s="35">
        <v>55333</v>
      </c>
      <c r="F11698" s="35"/>
      <c r="G11698" s="36"/>
      <c r="H11698" s="36"/>
      <c r="I11698" s="36"/>
    </row>
    <row r="11699" spans="5:9">
      <c r="E11699" s="35">
        <v>55334</v>
      </c>
      <c r="F11699" s="35"/>
      <c r="G11699" s="36"/>
      <c r="H11699" s="36"/>
      <c r="I11699" s="36"/>
    </row>
    <row r="11700" spans="5:9">
      <c r="E11700" s="35">
        <v>55335</v>
      </c>
      <c r="F11700" s="35"/>
      <c r="G11700" s="36"/>
      <c r="H11700" s="36"/>
      <c r="I11700" s="36"/>
    </row>
    <row r="11701" spans="5:9">
      <c r="E11701" s="35">
        <v>55336</v>
      </c>
      <c r="F11701" s="35"/>
      <c r="G11701" s="36"/>
      <c r="H11701" s="36"/>
      <c r="I11701" s="36"/>
    </row>
    <row r="11702" spans="5:9">
      <c r="E11702" s="35">
        <v>55337</v>
      </c>
      <c r="F11702" s="35"/>
      <c r="G11702" s="36"/>
      <c r="H11702" s="36"/>
      <c r="I11702" s="36"/>
    </row>
    <row r="11703" spans="5:9">
      <c r="E11703" s="35">
        <v>55338</v>
      </c>
      <c r="F11703" s="35"/>
      <c r="G11703" s="36"/>
      <c r="H11703" s="36"/>
      <c r="I11703" s="36"/>
    </row>
    <row r="11704" spans="5:9">
      <c r="E11704" s="35">
        <v>55339</v>
      </c>
      <c r="F11704" s="35"/>
      <c r="G11704" s="36"/>
      <c r="H11704" s="36"/>
      <c r="I11704" s="36"/>
    </row>
    <row r="11705" spans="5:9">
      <c r="E11705" s="35">
        <v>55340</v>
      </c>
      <c r="F11705" s="35"/>
      <c r="G11705" s="36"/>
      <c r="H11705" s="36"/>
      <c r="I11705" s="36"/>
    </row>
    <row r="11706" spans="5:9">
      <c r="E11706" s="35">
        <v>55341</v>
      </c>
      <c r="F11706" s="35"/>
      <c r="G11706" s="36"/>
      <c r="H11706" s="36"/>
      <c r="I11706" s="36"/>
    </row>
    <row r="11707" spans="5:9">
      <c r="E11707" s="35">
        <v>55342</v>
      </c>
      <c r="F11707" s="35"/>
      <c r="G11707" s="36"/>
      <c r="H11707" s="36"/>
      <c r="I11707" s="36"/>
    </row>
    <row r="11708" spans="5:9">
      <c r="E11708" s="35">
        <v>55343</v>
      </c>
      <c r="F11708" s="35"/>
      <c r="G11708" s="36"/>
      <c r="H11708" s="36"/>
      <c r="I11708" s="36"/>
    </row>
    <row r="11709" spans="5:9">
      <c r="E11709" s="35">
        <v>55344</v>
      </c>
      <c r="F11709" s="35"/>
      <c r="G11709" s="36"/>
      <c r="H11709" s="36"/>
      <c r="I11709" s="36"/>
    </row>
    <row r="11710" spans="5:9">
      <c r="E11710" s="35">
        <v>55345</v>
      </c>
      <c r="F11710" s="35"/>
      <c r="G11710" s="36"/>
      <c r="H11710" s="36"/>
      <c r="I11710" s="36"/>
    </row>
    <row r="11711" spans="5:9">
      <c r="E11711" s="35">
        <v>55346</v>
      </c>
      <c r="F11711" s="35"/>
      <c r="G11711" s="36"/>
      <c r="H11711" s="36"/>
      <c r="I11711" s="36"/>
    </row>
    <row r="11712" spans="5:9">
      <c r="E11712" s="35">
        <v>55347</v>
      </c>
      <c r="F11712" s="35"/>
      <c r="G11712" s="36"/>
      <c r="H11712" s="36"/>
      <c r="I11712" s="36"/>
    </row>
    <row r="11713" spans="5:9">
      <c r="E11713" s="35">
        <v>55348</v>
      </c>
      <c r="F11713" s="35"/>
      <c r="G11713" s="36"/>
      <c r="H11713" s="36"/>
      <c r="I11713" s="36"/>
    </row>
    <row r="11714" spans="5:9">
      <c r="E11714" s="35">
        <v>55349</v>
      </c>
      <c r="F11714" s="35"/>
      <c r="G11714" s="36"/>
      <c r="H11714" s="36"/>
      <c r="I11714" s="36"/>
    </row>
    <row r="11715" spans="5:9">
      <c r="E11715" s="35">
        <v>55350</v>
      </c>
      <c r="F11715" s="35"/>
      <c r="G11715" s="36"/>
      <c r="H11715" s="36"/>
      <c r="I11715" s="36"/>
    </row>
    <row r="11716" spans="5:9">
      <c r="E11716" s="35">
        <v>55351</v>
      </c>
      <c r="F11716" s="35"/>
      <c r="G11716" s="36"/>
      <c r="H11716" s="36"/>
      <c r="I11716" s="36"/>
    </row>
    <row r="11717" spans="5:9">
      <c r="E11717" s="35">
        <v>55352</v>
      </c>
      <c r="F11717" s="35"/>
      <c r="G11717" s="36"/>
      <c r="H11717" s="36"/>
      <c r="I11717" s="36"/>
    </row>
    <row r="11718" spans="5:9">
      <c r="E11718" s="35">
        <v>55353</v>
      </c>
      <c r="F11718" s="35"/>
      <c r="G11718" s="36"/>
      <c r="H11718" s="36"/>
      <c r="I11718" s="36"/>
    </row>
    <row r="11719" spans="5:9">
      <c r="E11719" s="35">
        <v>55354</v>
      </c>
      <c r="F11719" s="35"/>
      <c r="G11719" s="36"/>
      <c r="H11719" s="36"/>
      <c r="I11719" s="36"/>
    </row>
    <row r="11720" spans="5:9">
      <c r="E11720" s="35">
        <v>55355</v>
      </c>
      <c r="F11720" s="35"/>
      <c r="G11720" s="36"/>
      <c r="H11720" s="36"/>
      <c r="I11720" s="36"/>
    </row>
    <row r="11721" spans="5:9">
      <c r="E11721" s="35">
        <v>55356</v>
      </c>
      <c r="F11721" s="35"/>
      <c r="G11721" s="36"/>
      <c r="H11721" s="36"/>
      <c r="I11721" s="36"/>
    </row>
    <row r="11722" spans="5:9">
      <c r="E11722" s="35">
        <v>55357</v>
      </c>
      <c r="F11722" s="35"/>
      <c r="G11722" s="36"/>
      <c r="H11722" s="36"/>
      <c r="I11722" s="36"/>
    </row>
    <row r="11723" spans="5:9">
      <c r="E11723" s="35">
        <v>55358</v>
      </c>
      <c r="F11723" s="35"/>
      <c r="G11723" s="36"/>
      <c r="H11723" s="36"/>
      <c r="I11723" s="36"/>
    </row>
    <row r="11724" spans="5:9">
      <c r="E11724" s="35">
        <v>55359</v>
      </c>
      <c r="F11724" s="35"/>
      <c r="G11724" s="36"/>
      <c r="H11724" s="36"/>
      <c r="I11724" s="36"/>
    </row>
    <row r="11725" spans="5:9">
      <c r="E11725" s="35">
        <v>55360</v>
      </c>
      <c r="F11725" s="35"/>
      <c r="G11725" s="36"/>
      <c r="H11725" s="36"/>
      <c r="I11725" s="36"/>
    </row>
    <row r="11726" spans="5:9">
      <c r="E11726" s="35">
        <v>55361</v>
      </c>
      <c r="F11726" s="35"/>
      <c r="G11726" s="36"/>
      <c r="H11726" s="36"/>
      <c r="I11726" s="36"/>
    </row>
    <row r="11727" spans="5:9">
      <c r="E11727" s="35">
        <v>55362</v>
      </c>
      <c r="F11727" s="35"/>
      <c r="G11727" s="36"/>
      <c r="H11727" s="36"/>
      <c r="I11727" s="36"/>
    </row>
    <row r="11728" spans="5:9">
      <c r="E11728" s="35">
        <v>55363</v>
      </c>
      <c r="F11728" s="35"/>
      <c r="G11728" s="36"/>
      <c r="H11728" s="36"/>
      <c r="I11728" s="36"/>
    </row>
    <row r="11729" spans="5:9">
      <c r="E11729" s="35">
        <v>55364</v>
      </c>
      <c r="F11729" s="35"/>
      <c r="G11729" s="36"/>
      <c r="H11729" s="36"/>
      <c r="I11729" s="36"/>
    </row>
    <row r="11730" spans="5:9">
      <c r="E11730" s="35">
        <v>55365</v>
      </c>
      <c r="F11730" s="35"/>
      <c r="G11730" s="36"/>
      <c r="H11730" s="36"/>
      <c r="I11730" s="36"/>
    </row>
    <row r="11731" spans="5:9">
      <c r="E11731" s="35">
        <v>55366</v>
      </c>
      <c r="F11731" s="35"/>
      <c r="G11731" s="36"/>
      <c r="H11731" s="36"/>
      <c r="I11731" s="36"/>
    </row>
    <row r="11732" spans="5:9">
      <c r="E11732" s="35">
        <v>55367</v>
      </c>
      <c r="F11732" s="35"/>
      <c r="G11732" s="36"/>
      <c r="H11732" s="36"/>
      <c r="I11732" s="36"/>
    </row>
    <row r="11733" spans="5:9">
      <c r="E11733" s="35">
        <v>55368</v>
      </c>
      <c r="F11733" s="35"/>
      <c r="G11733" s="36"/>
      <c r="H11733" s="36"/>
      <c r="I11733" s="36"/>
    </row>
    <row r="11734" spans="5:9">
      <c r="E11734" s="35">
        <v>55369</v>
      </c>
      <c r="F11734" s="35"/>
      <c r="G11734" s="36"/>
      <c r="H11734" s="36"/>
      <c r="I11734" s="36"/>
    </row>
    <row r="11735" spans="5:9">
      <c r="E11735" s="35">
        <v>55370</v>
      </c>
      <c r="F11735" s="35"/>
      <c r="G11735" s="36"/>
      <c r="H11735" s="36"/>
      <c r="I11735" s="36"/>
    </row>
    <row r="11736" spans="5:9">
      <c r="E11736" s="35">
        <v>55371</v>
      </c>
      <c r="F11736" s="35"/>
      <c r="G11736" s="36"/>
      <c r="H11736" s="36"/>
      <c r="I11736" s="36"/>
    </row>
    <row r="11737" spans="5:9">
      <c r="E11737" s="35">
        <v>55372</v>
      </c>
      <c r="F11737" s="35"/>
      <c r="G11737" s="36"/>
      <c r="H11737" s="36"/>
      <c r="I11737" s="36"/>
    </row>
    <row r="11738" spans="5:9">
      <c r="E11738" s="35">
        <v>55373</v>
      </c>
      <c r="F11738" s="35"/>
      <c r="G11738" s="36"/>
      <c r="H11738" s="36"/>
      <c r="I11738" s="36"/>
    </row>
    <row r="11739" spans="5:9">
      <c r="E11739" s="35">
        <v>55374</v>
      </c>
      <c r="F11739" s="35"/>
      <c r="G11739" s="36"/>
      <c r="H11739" s="36"/>
      <c r="I11739" s="36"/>
    </row>
    <row r="11740" spans="5:9">
      <c r="E11740" s="35">
        <v>55375</v>
      </c>
      <c r="F11740" s="35"/>
      <c r="G11740" s="36"/>
      <c r="H11740" s="36"/>
      <c r="I11740" s="36"/>
    </row>
    <row r="11741" spans="5:9">
      <c r="E11741" s="35">
        <v>55376</v>
      </c>
      <c r="F11741" s="35"/>
      <c r="G11741" s="36"/>
      <c r="H11741" s="36"/>
      <c r="I11741" s="36"/>
    </row>
    <row r="11742" spans="5:9">
      <c r="E11742" s="35">
        <v>55377</v>
      </c>
      <c r="F11742" s="35"/>
      <c r="G11742" s="36"/>
      <c r="H11742" s="36"/>
      <c r="I11742" s="36"/>
    </row>
    <row r="11743" spans="5:9">
      <c r="E11743" s="35">
        <v>55378</v>
      </c>
      <c r="F11743" s="35"/>
      <c r="G11743" s="36"/>
      <c r="H11743" s="36"/>
      <c r="I11743" s="36"/>
    </row>
    <row r="11744" spans="5:9">
      <c r="E11744" s="35">
        <v>55379</v>
      </c>
      <c r="F11744" s="35"/>
      <c r="G11744" s="36"/>
      <c r="H11744" s="36"/>
      <c r="I11744" s="36"/>
    </row>
    <row r="11745" spans="5:9">
      <c r="E11745" s="35">
        <v>55380</v>
      </c>
      <c r="F11745" s="35"/>
      <c r="G11745" s="36"/>
      <c r="H11745" s="36"/>
      <c r="I11745" s="36"/>
    </row>
    <row r="11746" spans="5:9">
      <c r="E11746" s="35">
        <v>55381</v>
      </c>
      <c r="F11746" s="35"/>
      <c r="G11746" s="36"/>
      <c r="H11746" s="36"/>
      <c r="I11746" s="36"/>
    </row>
    <row r="11747" spans="5:9">
      <c r="E11747" s="35">
        <v>55382</v>
      </c>
      <c r="F11747" s="35"/>
      <c r="G11747" s="36"/>
      <c r="H11747" s="36"/>
      <c r="I11747" s="36"/>
    </row>
    <row r="11748" spans="5:9">
      <c r="E11748" s="35">
        <v>55383</v>
      </c>
      <c r="F11748" s="35"/>
      <c r="G11748" s="36"/>
      <c r="H11748" s="36"/>
      <c r="I11748" s="36"/>
    </row>
    <row r="11749" spans="5:9">
      <c r="E11749" s="35">
        <v>55384</v>
      </c>
      <c r="F11749" s="35"/>
      <c r="G11749" s="36"/>
      <c r="H11749" s="36"/>
      <c r="I11749" s="36"/>
    </row>
    <row r="11750" spans="5:9">
      <c r="E11750" s="35">
        <v>55385</v>
      </c>
      <c r="F11750" s="35"/>
      <c r="G11750" s="36"/>
      <c r="H11750" s="36"/>
      <c r="I11750" s="36"/>
    </row>
    <row r="11751" spans="5:9">
      <c r="E11751" s="35">
        <v>55386</v>
      </c>
      <c r="F11751" s="35"/>
      <c r="G11751" s="36"/>
      <c r="H11751" s="36"/>
      <c r="I11751" s="36"/>
    </row>
    <row r="11752" spans="5:9">
      <c r="E11752" s="35">
        <v>55387</v>
      </c>
      <c r="F11752" s="35"/>
      <c r="G11752" s="36"/>
      <c r="H11752" s="36"/>
      <c r="I11752" s="36"/>
    </row>
    <row r="11753" spans="5:9">
      <c r="E11753" s="35">
        <v>55388</v>
      </c>
      <c r="F11753" s="35"/>
      <c r="G11753" s="36"/>
      <c r="H11753" s="36"/>
      <c r="I11753" s="36"/>
    </row>
    <row r="11754" spans="5:9">
      <c r="E11754" s="35">
        <v>55389</v>
      </c>
      <c r="F11754" s="35"/>
      <c r="G11754" s="36"/>
      <c r="H11754" s="36"/>
      <c r="I11754" s="36"/>
    </row>
    <row r="11755" spans="5:9">
      <c r="E11755" s="35">
        <v>55390</v>
      </c>
      <c r="F11755" s="35"/>
      <c r="G11755" s="36"/>
      <c r="H11755" s="36"/>
      <c r="I11755" s="36"/>
    </row>
    <row r="11756" spans="5:9">
      <c r="E11756" s="35">
        <v>55391</v>
      </c>
      <c r="F11756" s="35"/>
      <c r="G11756" s="36"/>
      <c r="H11756" s="36"/>
      <c r="I11756" s="36"/>
    </row>
    <row r="11757" spans="5:9">
      <c r="E11757" s="35">
        <v>55392</v>
      </c>
      <c r="F11757" s="35"/>
      <c r="G11757" s="36"/>
      <c r="H11757" s="36"/>
      <c r="I11757" s="36"/>
    </row>
    <row r="11758" spans="5:9">
      <c r="E11758" s="35">
        <v>55393</v>
      </c>
      <c r="F11758" s="35"/>
      <c r="G11758" s="36"/>
      <c r="H11758" s="36"/>
      <c r="I11758" s="36"/>
    </row>
    <row r="11759" spans="5:9">
      <c r="E11759" s="35">
        <v>55394</v>
      </c>
      <c r="F11759" s="35"/>
      <c r="G11759" s="36"/>
      <c r="H11759" s="36"/>
      <c r="I11759" s="36"/>
    </row>
    <row r="11760" spans="5:9">
      <c r="E11760" s="35">
        <v>55395</v>
      </c>
      <c r="F11760" s="35"/>
      <c r="G11760" s="36"/>
      <c r="H11760" s="36"/>
      <c r="I11760" s="36"/>
    </row>
    <row r="11761" spans="5:9">
      <c r="E11761" s="35">
        <v>55396</v>
      </c>
      <c r="F11761" s="35"/>
      <c r="G11761" s="36"/>
      <c r="H11761" s="36"/>
      <c r="I11761" s="36"/>
    </row>
    <row r="11762" spans="5:9">
      <c r="E11762" s="35">
        <v>55397</v>
      </c>
      <c r="F11762" s="35"/>
      <c r="G11762" s="36"/>
      <c r="H11762" s="36"/>
      <c r="I11762" s="36"/>
    </row>
    <row r="11763" spans="5:9">
      <c r="E11763" s="35">
        <v>55398</v>
      </c>
      <c r="F11763" s="35"/>
      <c r="G11763" s="36"/>
      <c r="H11763" s="36"/>
      <c r="I11763" s="36"/>
    </row>
    <row r="11764" spans="5:9">
      <c r="E11764" s="35">
        <v>55399</v>
      </c>
      <c r="F11764" s="35"/>
      <c r="G11764" s="36"/>
      <c r="H11764" s="36"/>
      <c r="I11764" s="36"/>
    </row>
    <row r="11765" spans="5:9">
      <c r="E11765" s="35">
        <v>55400</v>
      </c>
      <c r="F11765" s="35"/>
      <c r="G11765" s="36"/>
      <c r="H11765" s="36"/>
      <c r="I11765" s="36"/>
    </row>
    <row r="11766" spans="5:9">
      <c r="E11766" s="35">
        <v>55401</v>
      </c>
      <c r="F11766" s="35"/>
      <c r="G11766" s="36"/>
      <c r="H11766" s="36"/>
      <c r="I11766" s="36"/>
    </row>
    <row r="11767" spans="5:9">
      <c r="E11767" s="35">
        <v>55402</v>
      </c>
      <c r="F11767" s="35"/>
      <c r="G11767" s="36"/>
      <c r="H11767" s="36"/>
      <c r="I11767" s="36"/>
    </row>
    <row r="11768" spans="5:9">
      <c r="E11768" s="35">
        <v>55403</v>
      </c>
      <c r="F11768" s="35"/>
      <c r="G11768" s="36"/>
      <c r="H11768" s="36"/>
      <c r="I11768" s="36"/>
    </row>
    <row r="11769" spans="5:9">
      <c r="E11769" s="35">
        <v>55404</v>
      </c>
      <c r="F11769" s="35"/>
      <c r="G11769" s="36"/>
      <c r="H11769" s="36"/>
      <c r="I11769" s="36"/>
    </row>
    <row r="11770" spans="5:9">
      <c r="E11770" s="35">
        <v>55405</v>
      </c>
      <c r="F11770" s="35"/>
      <c r="G11770" s="36"/>
      <c r="H11770" s="36"/>
      <c r="I11770" s="36"/>
    </row>
    <row r="11771" spans="5:9">
      <c r="E11771" s="35">
        <v>55406</v>
      </c>
      <c r="F11771" s="35"/>
      <c r="G11771" s="36"/>
      <c r="H11771" s="36"/>
      <c r="I11771" s="36"/>
    </row>
    <row r="11772" spans="5:9">
      <c r="E11772" s="35">
        <v>55407</v>
      </c>
      <c r="F11772" s="35"/>
      <c r="G11772" s="36"/>
      <c r="H11772" s="36"/>
      <c r="I11772" s="36"/>
    </row>
    <row r="11773" spans="5:9">
      <c r="E11773" s="35">
        <v>55408</v>
      </c>
      <c r="F11773" s="35"/>
      <c r="G11773" s="36"/>
      <c r="H11773" s="36"/>
      <c r="I11773" s="36"/>
    </row>
    <row r="11774" spans="5:9">
      <c r="E11774" s="35">
        <v>55409</v>
      </c>
      <c r="F11774" s="35"/>
      <c r="G11774" s="36"/>
      <c r="H11774" s="36"/>
      <c r="I11774" s="36"/>
    </row>
    <row r="11775" spans="5:9">
      <c r="E11775" s="35">
        <v>55410</v>
      </c>
      <c r="F11775" s="35"/>
      <c r="G11775" s="36"/>
      <c r="H11775" s="36"/>
      <c r="I11775" s="36"/>
    </row>
    <row r="11776" spans="5:9">
      <c r="E11776" s="35">
        <v>55411</v>
      </c>
      <c r="F11776" s="35"/>
      <c r="G11776" s="36"/>
      <c r="H11776" s="36"/>
      <c r="I11776" s="36"/>
    </row>
    <row r="11777" spans="5:9">
      <c r="E11777" s="35">
        <v>55412</v>
      </c>
      <c r="F11777" s="35"/>
      <c r="G11777" s="36"/>
      <c r="H11777" s="36"/>
      <c r="I11777" s="36"/>
    </row>
    <row r="11778" spans="5:9">
      <c r="E11778" s="35">
        <v>55413</v>
      </c>
      <c r="F11778" s="35"/>
      <c r="G11778" s="36"/>
      <c r="H11778" s="36"/>
      <c r="I11778" s="36"/>
    </row>
    <row r="11779" spans="5:9">
      <c r="E11779" s="35">
        <v>55414</v>
      </c>
      <c r="F11779" s="35"/>
      <c r="G11779" s="36"/>
      <c r="H11779" s="36"/>
      <c r="I11779" s="36"/>
    </row>
    <row r="11780" spans="5:9">
      <c r="E11780" s="35">
        <v>55415</v>
      </c>
      <c r="F11780" s="35"/>
      <c r="G11780" s="36"/>
      <c r="H11780" s="36"/>
      <c r="I11780" s="36"/>
    </row>
    <row r="11781" spans="5:9">
      <c r="E11781" s="35">
        <v>55416</v>
      </c>
      <c r="F11781" s="35"/>
      <c r="G11781" s="36"/>
      <c r="H11781" s="36"/>
      <c r="I11781" s="36"/>
    </row>
    <row r="11782" spans="5:9">
      <c r="E11782" s="35">
        <v>55417</v>
      </c>
      <c r="F11782" s="35"/>
      <c r="G11782" s="36"/>
      <c r="H11782" s="36"/>
      <c r="I11782" s="36"/>
    </row>
    <row r="11783" spans="5:9">
      <c r="E11783" s="35">
        <v>55418</v>
      </c>
      <c r="F11783" s="35"/>
      <c r="G11783" s="36"/>
      <c r="H11783" s="36"/>
      <c r="I11783" s="36"/>
    </row>
    <row r="11784" spans="5:9">
      <c r="E11784" s="35">
        <v>55419</v>
      </c>
      <c r="F11784" s="35"/>
      <c r="G11784" s="36"/>
      <c r="H11784" s="36"/>
      <c r="I11784" s="36"/>
    </row>
    <row r="11785" spans="5:9">
      <c r="E11785" s="35">
        <v>55420</v>
      </c>
      <c r="F11785" s="35"/>
      <c r="G11785" s="36"/>
      <c r="H11785" s="36"/>
      <c r="I11785" s="36"/>
    </row>
    <row r="11786" spans="5:9">
      <c r="E11786" s="35">
        <v>55421</v>
      </c>
      <c r="F11786" s="35"/>
      <c r="G11786" s="36"/>
      <c r="H11786" s="36"/>
      <c r="I11786" s="36"/>
    </row>
    <row r="11787" spans="5:9">
      <c r="E11787" s="35">
        <v>55422</v>
      </c>
      <c r="F11787" s="35"/>
      <c r="G11787" s="36"/>
      <c r="H11787" s="36"/>
      <c r="I11787" s="36"/>
    </row>
    <row r="11788" spans="5:9">
      <c r="E11788" s="35">
        <v>55423</v>
      </c>
      <c r="F11788" s="35"/>
      <c r="G11788" s="36"/>
      <c r="H11788" s="36"/>
      <c r="I11788" s="36"/>
    </row>
    <row r="11789" spans="5:9">
      <c r="E11789" s="35">
        <v>55424</v>
      </c>
      <c r="F11789" s="35"/>
      <c r="G11789" s="36"/>
      <c r="H11789" s="36"/>
      <c r="I11789" s="36"/>
    </row>
    <row r="11790" spans="5:9">
      <c r="E11790" s="35">
        <v>55425</v>
      </c>
      <c r="F11790" s="35"/>
      <c r="G11790" s="36"/>
      <c r="H11790" s="36"/>
      <c r="I11790" s="36"/>
    </row>
    <row r="11791" spans="5:9">
      <c r="E11791" s="35">
        <v>55426</v>
      </c>
      <c r="F11791" s="35"/>
      <c r="G11791" s="36"/>
      <c r="H11791" s="36"/>
      <c r="I11791" s="36"/>
    </row>
    <row r="11792" spans="5:9">
      <c r="E11792" s="35">
        <v>55427</v>
      </c>
      <c r="F11792" s="35"/>
      <c r="G11792" s="36"/>
      <c r="H11792" s="36"/>
      <c r="I11792" s="36"/>
    </row>
    <row r="11793" spans="5:9">
      <c r="E11793" s="35">
        <v>55428</v>
      </c>
      <c r="F11793" s="35"/>
      <c r="G11793" s="36"/>
      <c r="H11793" s="36"/>
      <c r="I11793" s="36"/>
    </row>
    <row r="11794" spans="5:9">
      <c r="E11794" s="35">
        <v>55429</v>
      </c>
      <c r="F11794" s="35"/>
      <c r="G11794" s="36"/>
      <c r="H11794" s="36"/>
      <c r="I11794" s="36"/>
    </row>
    <row r="11795" spans="5:9">
      <c r="E11795" s="35">
        <v>55430</v>
      </c>
      <c r="F11795" s="35"/>
      <c r="G11795" s="36"/>
      <c r="H11795" s="36"/>
      <c r="I11795" s="36"/>
    </row>
    <row r="11796" spans="5:9">
      <c r="E11796" s="35">
        <v>55431</v>
      </c>
      <c r="F11796" s="35"/>
      <c r="G11796" s="36"/>
      <c r="H11796" s="36"/>
      <c r="I11796" s="36"/>
    </row>
    <row r="11797" spans="5:9">
      <c r="E11797" s="35">
        <v>55432</v>
      </c>
      <c r="F11797" s="35"/>
      <c r="G11797" s="36"/>
      <c r="H11797" s="36"/>
      <c r="I11797" s="36"/>
    </row>
    <row r="11798" spans="5:9">
      <c r="E11798" s="35">
        <v>55433</v>
      </c>
      <c r="F11798" s="35"/>
      <c r="G11798" s="36"/>
      <c r="H11798" s="36"/>
      <c r="I11798" s="36"/>
    </row>
    <row r="11799" spans="5:9">
      <c r="E11799" s="35">
        <v>55434</v>
      </c>
      <c r="F11799" s="35"/>
      <c r="G11799" s="36"/>
      <c r="H11799" s="36"/>
      <c r="I11799" s="36"/>
    </row>
    <row r="11800" spans="5:9">
      <c r="E11800" s="35">
        <v>55435</v>
      </c>
      <c r="F11800" s="35"/>
      <c r="G11800" s="36"/>
      <c r="H11800" s="36"/>
      <c r="I11800" s="36"/>
    </row>
    <row r="11801" spans="5:9">
      <c r="E11801" s="35">
        <v>55436</v>
      </c>
      <c r="F11801" s="35"/>
      <c r="G11801" s="36"/>
      <c r="H11801" s="36"/>
      <c r="I11801" s="36"/>
    </row>
    <row r="11802" spans="5:9">
      <c r="E11802" s="35">
        <v>55437</v>
      </c>
      <c r="F11802" s="35"/>
      <c r="G11802" s="36"/>
      <c r="H11802" s="36"/>
      <c r="I11802" s="36"/>
    </row>
    <row r="11803" spans="5:9">
      <c r="E11803" s="35">
        <v>55438</v>
      </c>
      <c r="F11803" s="35"/>
      <c r="G11803" s="36"/>
      <c r="H11803" s="36"/>
      <c r="I11803" s="36"/>
    </row>
    <row r="11804" spans="5:9">
      <c r="E11804" s="35">
        <v>55439</v>
      </c>
      <c r="F11804" s="35"/>
      <c r="G11804" s="36"/>
      <c r="H11804" s="36"/>
      <c r="I11804" s="36"/>
    </row>
    <row r="11805" spans="5:9">
      <c r="E11805" s="35">
        <v>55440</v>
      </c>
      <c r="F11805" s="35"/>
      <c r="G11805" s="36"/>
      <c r="H11805" s="36"/>
      <c r="I11805" s="36"/>
    </row>
    <row r="11806" spans="5:9">
      <c r="E11806" s="35">
        <v>55441</v>
      </c>
      <c r="F11806" s="35"/>
      <c r="G11806" s="36"/>
      <c r="H11806" s="36"/>
      <c r="I11806" s="36"/>
    </row>
    <row r="11807" spans="5:9">
      <c r="E11807" s="35">
        <v>55442</v>
      </c>
      <c r="F11807" s="35"/>
      <c r="G11807" s="36"/>
      <c r="H11807" s="36"/>
      <c r="I11807" s="36"/>
    </row>
    <row r="11808" spans="5:9">
      <c r="E11808" s="35">
        <v>55443</v>
      </c>
      <c r="F11808" s="35"/>
      <c r="G11808" s="36"/>
      <c r="H11808" s="36"/>
      <c r="I11808" s="36"/>
    </row>
    <row r="11809" spans="5:9">
      <c r="E11809" s="35">
        <v>55444</v>
      </c>
      <c r="F11809" s="35"/>
      <c r="G11809" s="36"/>
      <c r="H11809" s="36"/>
      <c r="I11809" s="36"/>
    </row>
    <row r="11810" spans="5:9">
      <c r="E11810" s="35">
        <v>55445</v>
      </c>
      <c r="F11810" s="35"/>
      <c r="G11810" s="36"/>
      <c r="H11810" s="36"/>
      <c r="I11810" s="36"/>
    </row>
    <row r="11811" spans="5:9">
      <c r="E11811" s="35">
        <v>55446</v>
      </c>
      <c r="F11811" s="35"/>
      <c r="G11811" s="36"/>
      <c r="H11811" s="36"/>
      <c r="I11811" s="36"/>
    </row>
    <row r="11812" spans="5:9">
      <c r="E11812" s="35">
        <v>55447</v>
      </c>
      <c r="F11812" s="35"/>
      <c r="G11812" s="36"/>
      <c r="H11812" s="36"/>
      <c r="I11812" s="36"/>
    </row>
    <row r="11813" spans="5:9">
      <c r="E11813" s="35">
        <v>55448</v>
      </c>
      <c r="F11813" s="35"/>
      <c r="G11813" s="36"/>
      <c r="H11813" s="36"/>
      <c r="I11813" s="36"/>
    </row>
    <row r="11814" spans="5:9">
      <c r="E11814" s="35">
        <v>55449</v>
      </c>
      <c r="F11814" s="35"/>
      <c r="G11814" s="36"/>
      <c r="H11814" s="36"/>
      <c r="I11814" s="36"/>
    </row>
    <row r="11815" spans="5:9">
      <c r="E11815" s="35">
        <v>55450</v>
      </c>
      <c r="F11815" s="35"/>
      <c r="G11815" s="36"/>
      <c r="H11815" s="36"/>
      <c r="I11815" s="36"/>
    </row>
    <row r="11816" spans="5:9">
      <c r="E11816" s="35">
        <v>55451</v>
      </c>
      <c r="F11816" s="35"/>
      <c r="G11816" s="36"/>
      <c r="H11816" s="36"/>
      <c r="I11816" s="36"/>
    </row>
    <row r="11817" spans="5:9">
      <c r="E11817" s="35">
        <v>55452</v>
      </c>
      <c r="F11817" s="35"/>
      <c r="G11817" s="36"/>
      <c r="H11817" s="36"/>
      <c r="I11817" s="36"/>
    </row>
    <row r="11818" spans="5:9">
      <c r="E11818" s="35">
        <v>55453</v>
      </c>
      <c r="F11818" s="35"/>
      <c r="G11818" s="36"/>
      <c r="H11818" s="36"/>
      <c r="I11818" s="36"/>
    </row>
    <row r="11819" spans="5:9">
      <c r="E11819" s="35">
        <v>55454</v>
      </c>
      <c r="F11819" s="35"/>
      <c r="G11819" s="36"/>
      <c r="H11819" s="36"/>
      <c r="I11819" s="36"/>
    </row>
    <row r="11820" spans="5:9">
      <c r="E11820" s="35">
        <v>55455</v>
      </c>
      <c r="F11820" s="35"/>
      <c r="G11820" s="36"/>
      <c r="H11820" s="36"/>
      <c r="I11820" s="36"/>
    </row>
    <row r="11821" spans="5:9">
      <c r="E11821" s="35">
        <v>55456</v>
      </c>
      <c r="F11821" s="35"/>
      <c r="G11821" s="36"/>
      <c r="H11821" s="36"/>
      <c r="I11821" s="36"/>
    </row>
    <row r="11822" spans="5:9">
      <c r="E11822" s="35">
        <v>55457</v>
      </c>
      <c r="F11822" s="35"/>
      <c r="G11822" s="36"/>
      <c r="H11822" s="36"/>
      <c r="I11822" s="36"/>
    </row>
    <row r="11823" spans="5:9">
      <c r="E11823" s="35">
        <v>55458</v>
      </c>
      <c r="F11823" s="35"/>
      <c r="G11823" s="36"/>
      <c r="H11823" s="36"/>
      <c r="I11823" s="36"/>
    </row>
    <row r="11824" spans="5:9">
      <c r="E11824" s="35">
        <v>55459</v>
      </c>
      <c r="F11824" s="35"/>
      <c r="G11824" s="36"/>
      <c r="H11824" s="36"/>
      <c r="I11824" s="36"/>
    </row>
    <row r="11825" spans="5:9">
      <c r="E11825" s="35">
        <v>55460</v>
      </c>
      <c r="F11825" s="35"/>
      <c r="G11825" s="36"/>
      <c r="H11825" s="36"/>
      <c r="I11825" s="36"/>
    </row>
    <row r="11826" spans="5:9">
      <c r="E11826" s="35">
        <v>55461</v>
      </c>
      <c r="F11826" s="35"/>
      <c r="G11826" s="36"/>
      <c r="H11826" s="36"/>
      <c r="I11826" s="36"/>
    </row>
    <row r="11827" spans="5:9">
      <c r="E11827" s="35">
        <v>55462</v>
      </c>
      <c r="F11827" s="35"/>
      <c r="G11827" s="36"/>
      <c r="H11827" s="36"/>
      <c r="I11827" s="36"/>
    </row>
    <row r="11828" spans="5:9">
      <c r="E11828" s="35">
        <v>55463</v>
      </c>
      <c r="F11828" s="35"/>
      <c r="G11828" s="36"/>
      <c r="H11828" s="36"/>
      <c r="I11828" s="36"/>
    </row>
    <row r="11829" spans="5:9">
      <c r="E11829" s="35">
        <v>55464</v>
      </c>
      <c r="F11829" s="35"/>
      <c r="G11829" s="36"/>
      <c r="H11829" s="36"/>
      <c r="I11829" s="36"/>
    </row>
    <row r="11830" spans="5:9">
      <c r="E11830" s="35">
        <v>55465</v>
      </c>
      <c r="F11830" s="35"/>
      <c r="G11830" s="36"/>
      <c r="H11830" s="36"/>
      <c r="I11830" s="36"/>
    </row>
    <row r="11831" spans="5:9">
      <c r="E11831" s="35">
        <v>55466</v>
      </c>
      <c r="F11831" s="35"/>
      <c r="G11831" s="36"/>
      <c r="H11831" s="36"/>
      <c r="I11831" s="36"/>
    </row>
    <row r="11832" spans="5:9">
      <c r="E11832" s="35">
        <v>55467</v>
      </c>
      <c r="F11832" s="35"/>
      <c r="G11832" s="36"/>
      <c r="H11832" s="36"/>
      <c r="I11832" s="36"/>
    </row>
    <row r="11833" spans="5:9">
      <c r="E11833" s="35">
        <v>55468</v>
      </c>
      <c r="F11833" s="35"/>
      <c r="G11833" s="36"/>
      <c r="H11833" s="36"/>
      <c r="I11833" s="36"/>
    </row>
    <row r="11834" spans="5:9">
      <c r="E11834" s="35">
        <v>55469</v>
      </c>
      <c r="F11834" s="35"/>
      <c r="G11834" s="36"/>
      <c r="H11834" s="36"/>
      <c r="I11834" s="36"/>
    </row>
    <row r="11835" spans="5:9">
      <c r="E11835" s="35">
        <v>55470</v>
      </c>
      <c r="F11835" s="35"/>
      <c r="G11835" s="36"/>
      <c r="H11835" s="36"/>
      <c r="I11835" s="36"/>
    </row>
    <row r="11836" spans="5:9">
      <c r="E11836" s="35">
        <v>55471</v>
      </c>
      <c r="F11836" s="35"/>
      <c r="G11836" s="36"/>
      <c r="H11836" s="36"/>
      <c r="I11836" s="36"/>
    </row>
    <row r="11837" spans="5:9">
      <c r="E11837" s="35">
        <v>55472</v>
      </c>
      <c r="F11837" s="35"/>
      <c r="G11837" s="36"/>
      <c r="H11837" s="36"/>
      <c r="I11837" s="36"/>
    </row>
    <row r="11838" spans="5:9">
      <c r="E11838" s="35">
        <v>55473</v>
      </c>
      <c r="F11838" s="35"/>
      <c r="G11838" s="36"/>
      <c r="H11838" s="36"/>
      <c r="I11838" s="36"/>
    </row>
    <row r="11839" spans="5:9">
      <c r="E11839" s="35">
        <v>55474</v>
      </c>
      <c r="F11839" s="35"/>
      <c r="G11839" s="36"/>
      <c r="H11839" s="36"/>
      <c r="I11839" s="36"/>
    </row>
    <row r="11840" spans="5:9">
      <c r="E11840" s="35">
        <v>55475</v>
      </c>
      <c r="F11840" s="35"/>
      <c r="G11840" s="36"/>
      <c r="H11840" s="36"/>
      <c r="I11840" s="36"/>
    </row>
    <row r="11841" spans="5:9">
      <c r="E11841" s="35">
        <v>55476</v>
      </c>
      <c r="F11841" s="35"/>
      <c r="G11841" s="36"/>
      <c r="H11841" s="36"/>
      <c r="I11841" s="36"/>
    </row>
    <row r="11842" spans="5:9">
      <c r="E11842" s="35">
        <v>55477</v>
      </c>
      <c r="F11842" s="35"/>
      <c r="G11842" s="36"/>
      <c r="H11842" s="36"/>
      <c r="I11842" s="36"/>
    </row>
    <row r="11843" spans="5:9">
      <c r="E11843" s="35">
        <v>55478</v>
      </c>
      <c r="F11843" s="35"/>
      <c r="G11843" s="36"/>
      <c r="H11843" s="36"/>
      <c r="I11843" s="36"/>
    </row>
    <row r="11844" spans="5:9">
      <c r="E11844" s="35">
        <v>55479</v>
      </c>
      <c r="F11844" s="35"/>
      <c r="G11844" s="36"/>
      <c r="H11844" s="36"/>
      <c r="I11844" s="36"/>
    </row>
    <row r="11845" spans="5:9">
      <c r="E11845" s="35">
        <v>55480</v>
      </c>
      <c r="F11845" s="35"/>
      <c r="G11845" s="36"/>
      <c r="H11845" s="36"/>
      <c r="I11845" s="36"/>
    </row>
    <row r="11846" spans="5:9">
      <c r="E11846" s="35">
        <v>55481</v>
      </c>
      <c r="F11846" s="35"/>
      <c r="G11846" s="36"/>
      <c r="H11846" s="36"/>
      <c r="I11846" s="36"/>
    </row>
    <row r="11847" spans="5:9">
      <c r="E11847" s="35">
        <v>55482</v>
      </c>
      <c r="F11847" s="35"/>
      <c r="G11847" s="36"/>
      <c r="H11847" s="36"/>
      <c r="I11847" s="36"/>
    </row>
    <row r="11848" spans="5:9">
      <c r="E11848" s="35">
        <v>55483</v>
      </c>
      <c r="F11848" s="35"/>
      <c r="G11848" s="36"/>
      <c r="H11848" s="36"/>
      <c r="I11848" s="36"/>
    </row>
    <row r="11849" spans="5:9">
      <c r="E11849" s="35">
        <v>55484</v>
      </c>
      <c r="F11849" s="35"/>
      <c r="G11849" s="36"/>
      <c r="H11849" s="36"/>
      <c r="I11849" s="36"/>
    </row>
    <row r="11850" spans="5:9">
      <c r="E11850" s="35">
        <v>55485</v>
      </c>
      <c r="F11850" s="35"/>
      <c r="G11850" s="36"/>
      <c r="H11850" s="36"/>
      <c r="I11850" s="36"/>
    </row>
    <row r="11851" spans="5:9">
      <c r="E11851" s="35">
        <v>55486</v>
      </c>
      <c r="F11851" s="35"/>
      <c r="G11851" s="36"/>
      <c r="H11851" s="36"/>
      <c r="I11851" s="36"/>
    </row>
    <row r="11852" spans="5:9">
      <c r="E11852" s="35">
        <v>55487</v>
      </c>
      <c r="F11852" s="35"/>
      <c r="G11852" s="36"/>
      <c r="H11852" s="36"/>
      <c r="I11852" s="36"/>
    </row>
    <row r="11853" spans="5:9">
      <c r="E11853" s="35">
        <v>55488</v>
      </c>
      <c r="F11853" s="35"/>
      <c r="G11853" s="36"/>
      <c r="H11853" s="36"/>
      <c r="I11853" s="36"/>
    </row>
    <row r="11854" spans="5:9">
      <c r="E11854" s="35">
        <v>55489</v>
      </c>
      <c r="F11854" s="35"/>
      <c r="G11854" s="36"/>
      <c r="H11854" s="36"/>
      <c r="I11854" s="36"/>
    </row>
    <row r="11855" spans="5:9">
      <c r="E11855" s="35">
        <v>55490</v>
      </c>
      <c r="F11855" s="35"/>
      <c r="G11855" s="36"/>
      <c r="H11855" s="36"/>
      <c r="I11855" s="36"/>
    </row>
    <row r="11856" spans="5:9">
      <c r="E11856" s="35">
        <v>55491</v>
      </c>
      <c r="F11856" s="35"/>
      <c r="G11856" s="36"/>
      <c r="H11856" s="36"/>
      <c r="I11856" s="36"/>
    </row>
    <row r="11857" spans="5:9">
      <c r="E11857" s="35">
        <v>55492</v>
      </c>
      <c r="F11857" s="35"/>
      <c r="G11857" s="36"/>
      <c r="H11857" s="36"/>
      <c r="I11857" s="36"/>
    </row>
    <row r="11858" spans="5:9">
      <c r="E11858" s="35">
        <v>55493</v>
      </c>
      <c r="F11858" s="35"/>
      <c r="G11858" s="36"/>
      <c r="H11858" s="36"/>
      <c r="I11858" s="36"/>
    </row>
    <row r="11859" spans="5:9">
      <c r="E11859" s="35">
        <v>55494</v>
      </c>
      <c r="F11859" s="35"/>
      <c r="G11859" s="36"/>
      <c r="H11859" s="36"/>
      <c r="I11859" s="36"/>
    </row>
    <row r="11860" spans="5:9">
      <c r="E11860" s="35">
        <v>55495</v>
      </c>
      <c r="F11860" s="35"/>
      <c r="G11860" s="36"/>
      <c r="H11860" s="36"/>
      <c r="I11860" s="36"/>
    </row>
    <row r="11861" spans="5:9">
      <c r="E11861" s="35">
        <v>55496</v>
      </c>
      <c r="F11861" s="35"/>
      <c r="G11861" s="36"/>
      <c r="H11861" s="36"/>
      <c r="I11861" s="36"/>
    </row>
    <row r="11862" spans="5:9">
      <c r="E11862" s="35">
        <v>55497</v>
      </c>
      <c r="F11862" s="35"/>
      <c r="G11862" s="36"/>
      <c r="H11862" s="36"/>
      <c r="I11862" s="36"/>
    </row>
    <row r="11863" spans="5:9">
      <c r="E11863" s="35">
        <v>55498</v>
      </c>
      <c r="F11863" s="35"/>
      <c r="G11863" s="36"/>
      <c r="H11863" s="36"/>
      <c r="I11863" s="36"/>
    </row>
    <row r="11864" spans="5:9">
      <c r="E11864" s="35">
        <v>55499</v>
      </c>
      <c r="F11864" s="35"/>
      <c r="G11864" s="36"/>
      <c r="H11864" s="36"/>
      <c r="I11864" s="36"/>
    </row>
    <row r="11865" spans="5:9">
      <c r="E11865" s="35">
        <v>55500</v>
      </c>
      <c r="F11865" s="35"/>
      <c r="G11865" s="36"/>
      <c r="H11865" s="36"/>
      <c r="I11865" s="36"/>
    </row>
    <row r="11866" spans="5:9">
      <c r="E11866" s="35">
        <v>55501</v>
      </c>
      <c r="F11866" s="35"/>
      <c r="G11866" s="36"/>
      <c r="H11866" s="36"/>
      <c r="I11866" s="36"/>
    </row>
    <row r="11867" spans="5:9">
      <c r="E11867" s="35">
        <v>55502</v>
      </c>
      <c r="F11867" s="35"/>
      <c r="G11867" s="36"/>
      <c r="H11867" s="36"/>
      <c r="I11867" s="36"/>
    </row>
    <row r="11868" spans="5:9">
      <c r="E11868" s="35">
        <v>55503</v>
      </c>
      <c r="F11868" s="35"/>
      <c r="G11868" s="36"/>
      <c r="H11868" s="36"/>
      <c r="I11868" s="36"/>
    </row>
    <row r="11869" spans="5:9">
      <c r="E11869" s="35">
        <v>55504</v>
      </c>
      <c r="F11869" s="35"/>
      <c r="G11869" s="36"/>
      <c r="H11869" s="36"/>
      <c r="I11869" s="36"/>
    </row>
    <row r="11870" spans="5:9">
      <c r="E11870" s="35">
        <v>55505</v>
      </c>
      <c r="F11870" s="35"/>
      <c r="G11870" s="36"/>
      <c r="H11870" s="36"/>
      <c r="I11870" s="36"/>
    </row>
    <row r="11871" spans="5:9">
      <c r="E11871" s="35">
        <v>55506</v>
      </c>
      <c r="F11871" s="35"/>
      <c r="G11871" s="36"/>
      <c r="H11871" s="36"/>
      <c r="I11871" s="36"/>
    </row>
    <row r="11872" spans="5:9">
      <c r="E11872" s="35">
        <v>55507</v>
      </c>
      <c r="F11872" s="35"/>
      <c r="G11872" s="36"/>
      <c r="H11872" s="36"/>
      <c r="I11872" s="36"/>
    </row>
    <row r="11873" spans="5:9">
      <c r="E11873" s="35">
        <v>55508</v>
      </c>
      <c r="F11873" s="35"/>
      <c r="G11873" s="36"/>
      <c r="H11873" s="36"/>
      <c r="I11873" s="36"/>
    </row>
    <row r="11874" spans="5:9">
      <c r="E11874" s="35">
        <v>55509</v>
      </c>
      <c r="F11874" s="35"/>
      <c r="G11874" s="36"/>
      <c r="H11874" s="36"/>
      <c r="I11874" s="36"/>
    </row>
    <row r="11875" spans="5:9">
      <c r="E11875" s="35">
        <v>55510</v>
      </c>
      <c r="F11875" s="35"/>
      <c r="G11875" s="36"/>
      <c r="H11875" s="36"/>
      <c r="I11875" s="36"/>
    </row>
    <row r="11876" spans="5:9">
      <c r="E11876" s="35">
        <v>55511</v>
      </c>
      <c r="F11876" s="35"/>
      <c r="G11876" s="36"/>
      <c r="H11876" s="36"/>
      <c r="I11876" s="36"/>
    </row>
    <row r="11877" spans="5:9">
      <c r="E11877" s="35">
        <v>55512</v>
      </c>
      <c r="F11877" s="35"/>
      <c r="G11877" s="36"/>
      <c r="H11877" s="36"/>
      <c r="I11877" s="36"/>
    </row>
    <row r="11878" spans="5:9">
      <c r="E11878" s="35">
        <v>55513</v>
      </c>
      <c r="F11878" s="35"/>
      <c r="G11878" s="36"/>
      <c r="H11878" s="36"/>
      <c r="I11878" s="36"/>
    </row>
    <row r="11879" spans="5:9">
      <c r="E11879" s="35">
        <v>55514</v>
      </c>
      <c r="F11879" s="35"/>
      <c r="G11879" s="36"/>
      <c r="H11879" s="36"/>
      <c r="I11879" s="36"/>
    </row>
    <row r="11880" spans="5:9">
      <c r="E11880" s="35">
        <v>55515</v>
      </c>
      <c r="F11880" s="35"/>
      <c r="G11880" s="36"/>
      <c r="H11880" s="36"/>
      <c r="I11880" s="36"/>
    </row>
    <row r="11881" spans="5:9">
      <c r="E11881" s="35">
        <v>55516</v>
      </c>
      <c r="F11881" s="35"/>
      <c r="G11881" s="36"/>
      <c r="H11881" s="36"/>
      <c r="I11881" s="36"/>
    </row>
    <row r="11882" spans="5:9">
      <c r="E11882" s="35">
        <v>55517</v>
      </c>
      <c r="F11882" s="35"/>
      <c r="G11882" s="36"/>
      <c r="H11882" s="36"/>
      <c r="I11882" s="36"/>
    </row>
    <row r="11883" spans="5:9">
      <c r="E11883" s="35">
        <v>55518</v>
      </c>
      <c r="F11883" s="35"/>
      <c r="G11883" s="36"/>
      <c r="H11883" s="36"/>
      <c r="I11883" s="36"/>
    </row>
    <row r="11884" spans="5:9">
      <c r="E11884" s="35">
        <v>55519</v>
      </c>
      <c r="F11884" s="35"/>
      <c r="G11884" s="36"/>
      <c r="H11884" s="36"/>
      <c r="I11884" s="36"/>
    </row>
    <row r="11885" spans="5:9">
      <c r="E11885" s="35">
        <v>55520</v>
      </c>
      <c r="F11885" s="35"/>
      <c r="G11885" s="36"/>
      <c r="H11885" s="36"/>
      <c r="I11885" s="36"/>
    </row>
    <row r="11886" spans="5:9">
      <c r="E11886" s="35">
        <v>55521</v>
      </c>
      <c r="F11886" s="35"/>
      <c r="G11886" s="36"/>
      <c r="H11886" s="36"/>
      <c r="I11886" s="36"/>
    </row>
    <row r="11887" spans="5:9">
      <c r="E11887" s="35">
        <v>55522</v>
      </c>
      <c r="F11887" s="35"/>
      <c r="G11887" s="36"/>
      <c r="H11887" s="36"/>
      <c r="I11887" s="36"/>
    </row>
    <row r="11888" spans="5:9">
      <c r="E11888" s="35">
        <v>55523</v>
      </c>
      <c r="F11888" s="35"/>
      <c r="G11888" s="36"/>
      <c r="H11888" s="36"/>
      <c r="I11888" s="36"/>
    </row>
    <row r="11889" spans="5:9">
      <c r="E11889" s="35">
        <v>55524</v>
      </c>
      <c r="F11889" s="35"/>
      <c r="G11889" s="36"/>
      <c r="H11889" s="36"/>
      <c r="I11889" s="36"/>
    </row>
    <row r="11890" spans="5:9">
      <c r="E11890" s="35">
        <v>55525</v>
      </c>
      <c r="F11890" s="35"/>
      <c r="G11890" s="36"/>
      <c r="H11890" s="36"/>
      <c r="I11890" s="36"/>
    </row>
    <row r="11891" spans="5:9">
      <c r="E11891" s="35">
        <v>55526</v>
      </c>
      <c r="F11891" s="35"/>
      <c r="G11891" s="36"/>
      <c r="H11891" s="36"/>
      <c r="I11891" s="36"/>
    </row>
    <row r="11892" spans="5:9">
      <c r="E11892" s="35">
        <v>55527</v>
      </c>
      <c r="F11892" s="35"/>
      <c r="G11892" s="36"/>
      <c r="H11892" s="36"/>
      <c r="I11892" s="36"/>
    </row>
    <row r="11893" spans="5:9">
      <c r="E11893" s="35">
        <v>55528</v>
      </c>
      <c r="F11893" s="35"/>
      <c r="G11893" s="36"/>
      <c r="H11893" s="36"/>
      <c r="I11893" s="36"/>
    </row>
    <row r="11894" spans="5:9">
      <c r="E11894" s="35">
        <v>55529</v>
      </c>
      <c r="F11894" s="35"/>
      <c r="G11894" s="36"/>
      <c r="H11894" s="36"/>
      <c r="I11894" s="36"/>
    </row>
    <row r="11895" spans="5:9">
      <c r="E11895" s="35">
        <v>55530</v>
      </c>
      <c r="F11895" s="35"/>
      <c r="G11895" s="36"/>
      <c r="H11895" s="36"/>
      <c r="I11895" s="36"/>
    </row>
    <row r="11896" spans="5:9">
      <c r="E11896" s="35">
        <v>55531</v>
      </c>
      <c r="F11896" s="35"/>
      <c r="G11896" s="36"/>
      <c r="H11896" s="36"/>
      <c r="I11896" s="36"/>
    </row>
    <row r="11897" spans="5:9">
      <c r="E11897" s="35">
        <v>55532</v>
      </c>
      <c r="F11897" s="35"/>
      <c r="G11897" s="36"/>
      <c r="H11897" s="36"/>
      <c r="I11897" s="36"/>
    </row>
    <row r="11898" spans="5:9">
      <c r="E11898" s="35">
        <v>55533</v>
      </c>
      <c r="F11898" s="35"/>
      <c r="G11898" s="36"/>
      <c r="H11898" s="36"/>
      <c r="I11898" s="36"/>
    </row>
    <row r="11899" spans="5:9">
      <c r="E11899" s="35">
        <v>55534</v>
      </c>
      <c r="F11899" s="35"/>
      <c r="G11899" s="36"/>
      <c r="H11899" s="36"/>
      <c r="I11899" s="36"/>
    </row>
    <row r="11900" spans="5:9">
      <c r="E11900" s="35">
        <v>55535</v>
      </c>
      <c r="F11900" s="35"/>
      <c r="G11900" s="36"/>
      <c r="H11900" s="36"/>
      <c r="I11900" s="36"/>
    </row>
    <row r="11901" spans="5:9">
      <c r="E11901" s="35">
        <v>55536</v>
      </c>
      <c r="F11901" s="35"/>
      <c r="G11901" s="36"/>
      <c r="H11901" s="36"/>
      <c r="I11901" s="36"/>
    </row>
    <row r="11902" spans="5:9">
      <c r="E11902" s="35">
        <v>55537</v>
      </c>
      <c r="F11902" s="35"/>
      <c r="G11902" s="36"/>
      <c r="H11902" s="36"/>
      <c r="I11902" s="36"/>
    </row>
    <row r="11903" spans="5:9">
      <c r="E11903" s="35">
        <v>55538</v>
      </c>
      <c r="F11903" s="35"/>
      <c r="G11903" s="36"/>
      <c r="H11903" s="36"/>
      <c r="I11903" s="36"/>
    </row>
    <row r="11904" spans="5:9">
      <c r="E11904" s="35">
        <v>55539</v>
      </c>
      <c r="F11904" s="35"/>
      <c r="G11904" s="36"/>
      <c r="H11904" s="36"/>
      <c r="I11904" s="36"/>
    </row>
    <row r="11905" spans="5:9">
      <c r="E11905" s="35">
        <v>55540</v>
      </c>
      <c r="F11905" s="35"/>
      <c r="G11905" s="36"/>
      <c r="H11905" s="36"/>
      <c r="I11905" s="36"/>
    </row>
    <row r="11906" spans="5:9">
      <c r="E11906" s="35">
        <v>55541</v>
      </c>
      <c r="F11906" s="35"/>
      <c r="G11906" s="36"/>
      <c r="H11906" s="36"/>
      <c r="I11906" s="36"/>
    </row>
    <row r="11907" spans="5:9">
      <c r="E11907" s="35">
        <v>55542</v>
      </c>
      <c r="F11907" s="35"/>
      <c r="G11907" s="36"/>
      <c r="H11907" s="36"/>
      <c r="I11907" s="36"/>
    </row>
    <row r="11908" spans="5:9">
      <c r="E11908" s="35">
        <v>55543</v>
      </c>
      <c r="F11908" s="35"/>
      <c r="G11908" s="36"/>
      <c r="H11908" s="36"/>
      <c r="I11908" s="36"/>
    </row>
    <row r="11909" spans="5:9">
      <c r="E11909" s="35">
        <v>55544</v>
      </c>
      <c r="F11909" s="35"/>
      <c r="G11909" s="36"/>
      <c r="H11909" s="36"/>
      <c r="I11909" s="36"/>
    </row>
    <row r="11910" spans="5:9">
      <c r="E11910" s="35">
        <v>55545</v>
      </c>
      <c r="F11910" s="35"/>
      <c r="G11910" s="36"/>
      <c r="H11910" s="36"/>
      <c r="I11910" s="36"/>
    </row>
    <row r="11911" spans="5:9">
      <c r="E11911" s="35">
        <v>55546</v>
      </c>
      <c r="F11911" s="35"/>
      <c r="G11911" s="36"/>
      <c r="H11911" s="36"/>
      <c r="I11911" s="36"/>
    </row>
    <row r="11912" spans="5:9">
      <c r="E11912" s="35">
        <v>55547</v>
      </c>
      <c r="F11912" s="35"/>
      <c r="G11912" s="36"/>
      <c r="H11912" s="36"/>
      <c r="I11912" s="36"/>
    </row>
    <row r="11913" spans="5:9">
      <c r="E11913" s="35">
        <v>55548</v>
      </c>
      <c r="F11913" s="35"/>
      <c r="G11913" s="36"/>
      <c r="H11913" s="36"/>
      <c r="I11913" s="36"/>
    </row>
    <row r="11914" spans="5:9">
      <c r="E11914" s="35">
        <v>55549</v>
      </c>
      <c r="F11914" s="35"/>
      <c r="G11914" s="36"/>
      <c r="H11914" s="36"/>
      <c r="I11914" s="36"/>
    </row>
    <row r="11915" spans="5:9">
      <c r="E11915" s="35">
        <v>55550</v>
      </c>
      <c r="F11915" s="35"/>
      <c r="G11915" s="36"/>
      <c r="H11915" s="36"/>
      <c r="I11915" s="36"/>
    </row>
    <row r="11916" spans="5:9">
      <c r="E11916" s="35">
        <v>55551</v>
      </c>
      <c r="F11916" s="35"/>
      <c r="G11916" s="36"/>
      <c r="H11916" s="36"/>
      <c r="I11916" s="36"/>
    </row>
    <row r="11917" spans="5:9">
      <c r="E11917" s="35">
        <v>55552</v>
      </c>
      <c r="F11917" s="35"/>
      <c r="G11917" s="36"/>
      <c r="H11917" s="36"/>
      <c r="I11917" s="36"/>
    </row>
    <row r="11918" spans="5:9">
      <c r="E11918" s="35">
        <v>55553</v>
      </c>
      <c r="F11918" s="35"/>
      <c r="G11918" s="36"/>
      <c r="H11918" s="36"/>
      <c r="I11918" s="36"/>
    </row>
    <row r="11919" spans="5:9">
      <c r="E11919" s="35">
        <v>55554</v>
      </c>
      <c r="F11919" s="35"/>
      <c r="G11919" s="36"/>
      <c r="H11919" s="36"/>
      <c r="I11919" s="36"/>
    </row>
    <row r="11920" spans="5:9">
      <c r="E11920" s="35">
        <v>55555</v>
      </c>
      <c r="F11920" s="35"/>
      <c r="G11920" s="36"/>
      <c r="H11920" s="36"/>
      <c r="I11920" s="36"/>
    </row>
    <row r="11921" spans="5:9">
      <c r="E11921" s="35">
        <v>55556</v>
      </c>
      <c r="F11921" s="35"/>
      <c r="G11921" s="36"/>
      <c r="H11921" s="36"/>
      <c r="I11921" s="36"/>
    </row>
    <row r="11922" spans="5:9">
      <c r="E11922" s="35">
        <v>55557</v>
      </c>
      <c r="F11922" s="35"/>
      <c r="G11922" s="36"/>
      <c r="H11922" s="36"/>
      <c r="I11922" s="36"/>
    </row>
    <row r="11923" spans="5:9">
      <c r="E11923" s="35">
        <v>55558</v>
      </c>
      <c r="F11923" s="35"/>
      <c r="G11923" s="36"/>
      <c r="H11923" s="36"/>
      <c r="I11923" s="36"/>
    </row>
    <row r="11924" spans="5:9">
      <c r="E11924" s="35">
        <v>55559</v>
      </c>
      <c r="F11924" s="35"/>
      <c r="G11924" s="36"/>
      <c r="H11924" s="36"/>
      <c r="I11924" s="36"/>
    </row>
    <row r="11925" spans="5:9">
      <c r="E11925" s="35">
        <v>55560</v>
      </c>
      <c r="F11925" s="35"/>
      <c r="G11925" s="36"/>
      <c r="H11925" s="36"/>
      <c r="I11925" s="36"/>
    </row>
    <row r="11926" spans="5:9">
      <c r="E11926" s="35">
        <v>55561</v>
      </c>
      <c r="F11926" s="35"/>
      <c r="G11926" s="36"/>
      <c r="H11926" s="36"/>
      <c r="I11926" s="36"/>
    </row>
    <row r="11927" spans="5:9">
      <c r="E11927" s="35">
        <v>55562</v>
      </c>
      <c r="F11927" s="35"/>
      <c r="G11927" s="36"/>
      <c r="H11927" s="36"/>
      <c r="I11927" s="36"/>
    </row>
    <row r="11928" spans="5:9">
      <c r="E11928" s="35">
        <v>55563</v>
      </c>
      <c r="F11928" s="35"/>
      <c r="G11928" s="36"/>
      <c r="H11928" s="36"/>
      <c r="I11928" s="36"/>
    </row>
    <row r="11929" spans="5:9">
      <c r="E11929" s="35">
        <v>55564</v>
      </c>
      <c r="F11929" s="35"/>
      <c r="G11929" s="36"/>
      <c r="H11929" s="36"/>
      <c r="I11929" s="36"/>
    </row>
    <row r="11930" spans="5:9">
      <c r="E11930" s="35">
        <v>55565</v>
      </c>
      <c r="F11930" s="35"/>
      <c r="G11930" s="36"/>
      <c r="H11930" s="36"/>
      <c r="I11930" s="36"/>
    </row>
    <row r="11931" spans="5:9">
      <c r="E11931" s="35">
        <v>55566</v>
      </c>
      <c r="F11931" s="35"/>
      <c r="G11931" s="36"/>
      <c r="H11931" s="36"/>
      <c r="I11931" s="36"/>
    </row>
    <row r="11932" spans="5:9">
      <c r="E11932" s="35">
        <v>55567</v>
      </c>
      <c r="F11932" s="35"/>
      <c r="G11932" s="36"/>
      <c r="H11932" s="36"/>
      <c r="I11932" s="36"/>
    </row>
    <row r="11933" spans="5:9">
      <c r="E11933" s="35">
        <v>55568</v>
      </c>
      <c r="F11933" s="35"/>
      <c r="G11933" s="36"/>
      <c r="H11933" s="36"/>
      <c r="I11933" s="36"/>
    </row>
    <row r="11934" spans="5:9">
      <c r="E11934" s="35">
        <v>55569</v>
      </c>
      <c r="F11934" s="35"/>
      <c r="G11934" s="36"/>
      <c r="H11934" s="36"/>
      <c r="I11934" s="36"/>
    </row>
    <row r="11935" spans="5:9">
      <c r="E11935" s="35">
        <v>55570</v>
      </c>
      <c r="F11935" s="35"/>
      <c r="G11935" s="36"/>
      <c r="H11935" s="36"/>
      <c r="I11935" s="36"/>
    </row>
    <row r="11936" spans="5:9">
      <c r="E11936" s="35">
        <v>55571</v>
      </c>
      <c r="F11936" s="35"/>
      <c r="G11936" s="36"/>
      <c r="H11936" s="36"/>
      <c r="I11936" s="36"/>
    </row>
    <row r="11937" spans="5:9">
      <c r="E11937" s="35">
        <v>55572</v>
      </c>
      <c r="F11937" s="35"/>
      <c r="G11937" s="36"/>
      <c r="H11937" s="36"/>
      <c r="I11937" s="36"/>
    </row>
    <row r="11938" spans="5:9">
      <c r="E11938" s="35">
        <v>55573</v>
      </c>
      <c r="F11938" s="35"/>
      <c r="G11938" s="36"/>
      <c r="H11938" s="36"/>
      <c r="I11938" s="36"/>
    </row>
    <row r="11939" spans="5:9">
      <c r="E11939" s="35">
        <v>55574</v>
      </c>
      <c r="F11939" s="35"/>
      <c r="G11939" s="36"/>
      <c r="H11939" s="36"/>
      <c r="I11939" s="36"/>
    </row>
    <row r="11940" spans="5:9">
      <c r="E11940" s="35">
        <v>55575</v>
      </c>
      <c r="F11940" s="35"/>
      <c r="G11940" s="36"/>
      <c r="H11940" s="36"/>
      <c r="I11940" s="36"/>
    </row>
    <row r="11941" spans="5:9">
      <c r="E11941" s="35">
        <v>55576</v>
      </c>
      <c r="F11941" s="35"/>
      <c r="G11941" s="36"/>
      <c r="H11941" s="36"/>
      <c r="I11941" s="36"/>
    </row>
    <row r="11942" spans="5:9">
      <c r="E11942" s="35">
        <v>55577</v>
      </c>
      <c r="F11942" s="35"/>
      <c r="G11942" s="36"/>
      <c r="H11942" s="36"/>
      <c r="I11942" s="36"/>
    </row>
    <row r="11943" spans="5:9">
      <c r="E11943" s="35">
        <v>55578</v>
      </c>
      <c r="F11943" s="35"/>
      <c r="G11943" s="36"/>
      <c r="H11943" s="36"/>
      <c r="I11943" s="36"/>
    </row>
    <row r="11944" spans="5:9">
      <c r="E11944" s="35">
        <v>55579</v>
      </c>
      <c r="F11944" s="35"/>
      <c r="G11944" s="36"/>
      <c r="H11944" s="36"/>
      <c r="I11944" s="36"/>
    </row>
    <row r="11945" spans="5:9">
      <c r="E11945" s="35">
        <v>55580</v>
      </c>
      <c r="F11945" s="35"/>
      <c r="G11945" s="36"/>
      <c r="H11945" s="36"/>
      <c r="I11945" s="36"/>
    </row>
    <row r="11946" spans="5:9">
      <c r="E11946" s="35">
        <v>55581</v>
      </c>
      <c r="F11946" s="35"/>
      <c r="G11946" s="36"/>
      <c r="H11946" s="36"/>
      <c r="I11946" s="36"/>
    </row>
    <row r="11947" spans="5:9">
      <c r="E11947" s="35">
        <v>55582</v>
      </c>
      <c r="F11947" s="35"/>
      <c r="G11947" s="36"/>
      <c r="H11947" s="36"/>
      <c r="I11947" s="36"/>
    </row>
    <row r="11948" spans="5:9">
      <c r="E11948" s="35">
        <v>55583</v>
      </c>
      <c r="F11948" s="35"/>
      <c r="G11948" s="36"/>
      <c r="H11948" s="36"/>
      <c r="I11948" s="36"/>
    </row>
    <row r="11949" spans="5:9">
      <c r="E11949" s="35">
        <v>55584</v>
      </c>
      <c r="F11949" s="35"/>
      <c r="G11949" s="36"/>
      <c r="H11949" s="36"/>
      <c r="I11949" s="36"/>
    </row>
    <row r="11950" spans="5:9">
      <c r="E11950" s="35">
        <v>55585</v>
      </c>
      <c r="F11950" s="35"/>
      <c r="G11950" s="36"/>
      <c r="H11950" s="36"/>
      <c r="I11950" s="36"/>
    </row>
    <row r="11951" spans="5:9">
      <c r="E11951" s="35">
        <v>55586</v>
      </c>
      <c r="F11951" s="35"/>
      <c r="G11951" s="36"/>
      <c r="H11951" s="36"/>
      <c r="I11951" s="36"/>
    </row>
    <row r="11952" spans="5:9">
      <c r="E11952" s="35">
        <v>55587</v>
      </c>
      <c r="F11952" s="35"/>
      <c r="G11952" s="36"/>
      <c r="H11952" s="36"/>
      <c r="I11952" s="36"/>
    </row>
    <row r="11953" spans="5:9">
      <c r="E11953" s="35">
        <v>55588</v>
      </c>
      <c r="F11953" s="35"/>
      <c r="G11953" s="36"/>
      <c r="H11953" s="36"/>
      <c r="I11953" s="36"/>
    </row>
    <row r="11954" spans="5:9">
      <c r="E11954" s="35">
        <v>55589</v>
      </c>
      <c r="F11954" s="35"/>
      <c r="G11954" s="36"/>
      <c r="H11954" s="36"/>
      <c r="I11954" s="36"/>
    </row>
    <row r="11955" spans="5:9">
      <c r="E11955" s="35">
        <v>55590</v>
      </c>
      <c r="F11955" s="35"/>
      <c r="G11955" s="36"/>
      <c r="H11955" s="36"/>
      <c r="I11955" s="36"/>
    </row>
    <row r="11956" spans="5:9">
      <c r="E11956" s="35">
        <v>55591</v>
      </c>
      <c r="F11956" s="35"/>
      <c r="G11956" s="36"/>
      <c r="H11956" s="36"/>
      <c r="I11956" s="36"/>
    </row>
    <row r="11957" spans="5:9">
      <c r="E11957" s="35">
        <v>55592</v>
      </c>
      <c r="F11957" s="35"/>
      <c r="G11957" s="36"/>
      <c r="H11957" s="36"/>
      <c r="I11957" s="36"/>
    </row>
    <row r="11958" spans="5:9">
      <c r="E11958" s="35">
        <v>55593</v>
      </c>
      <c r="F11958" s="35"/>
      <c r="G11958" s="36"/>
      <c r="H11958" s="36"/>
      <c r="I11958" s="36"/>
    </row>
    <row r="11959" spans="5:9">
      <c r="E11959" s="35">
        <v>55594</v>
      </c>
      <c r="F11959" s="35"/>
      <c r="G11959" s="36"/>
      <c r="H11959" s="36"/>
      <c r="I11959" s="36"/>
    </row>
    <row r="11960" spans="5:9">
      <c r="E11960" s="35">
        <v>55595</v>
      </c>
      <c r="F11960" s="35"/>
      <c r="G11960" s="36"/>
      <c r="H11960" s="36"/>
      <c r="I11960" s="36"/>
    </row>
    <row r="11961" spans="5:9">
      <c r="E11961" s="35">
        <v>55596</v>
      </c>
      <c r="F11961" s="35"/>
      <c r="G11961" s="36"/>
      <c r="H11961" s="36"/>
      <c r="I11961" s="36"/>
    </row>
    <row r="11962" spans="5:9">
      <c r="E11962" s="35">
        <v>55597</v>
      </c>
      <c r="F11962" s="35"/>
      <c r="G11962" s="36"/>
      <c r="H11962" s="36"/>
      <c r="I11962" s="36"/>
    </row>
    <row r="11963" spans="5:9">
      <c r="E11963" s="35">
        <v>55598</v>
      </c>
      <c r="F11963" s="35"/>
      <c r="G11963" s="36"/>
      <c r="H11963" s="36"/>
      <c r="I11963" s="36"/>
    </row>
    <row r="11964" spans="5:9">
      <c r="E11964" s="35">
        <v>55599</v>
      </c>
      <c r="F11964" s="35"/>
      <c r="G11964" s="36"/>
      <c r="H11964" s="36"/>
      <c r="I11964" s="36"/>
    </row>
    <row r="11965" spans="5:9">
      <c r="E11965" s="35">
        <v>55600</v>
      </c>
      <c r="F11965" s="35"/>
      <c r="G11965" s="36"/>
      <c r="H11965" s="36"/>
      <c r="I11965" s="36"/>
    </row>
    <row r="11966" spans="5:9">
      <c r="E11966" s="35">
        <v>55601</v>
      </c>
      <c r="F11966" s="35"/>
      <c r="G11966" s="36"/>
      <c r="H11966" s="36"/>
      <c r="I11966" s="36"/>
    </row>
    <row r="11967" spans="5:9">
      <c r="E11967" s="35">
        <v>55602</v>
      </c>
      <c r="F11967" s="35"/>
      <c r="G11967" s="36"/>
      <c r="H11967" s="36"/>
      <c r="I11967" s="36"/>
    </row>
    <row r="11968" spans="5:9">
      <c r="E11968" s="35">
        <v>55603</v>
      </c>
      <c r="F11968" s="35"/>
      <c r="G11968" s="36"/>
      <c r="H11968" s="36"/>
      <c r="I11968" s="36"/>
    </row>
    <row r="11969" spans="5:9">
      <c r="E11969" s="35">
        <v>55604</v>
      </c>
      <c r="F11969" s="35"/>
      <c r="G11969" s="36"/>
      <c r="H11969" s="36"/>
      <c r="I11969" s="36"/>
    </row>
    <row r="11970" spans="5:9">
      <c r="E11970" s="35">
        <v>55605</v>
      </c>
      <c r="F11970" s="35"/>
      <c r="G11970" s="36"/>
      <c r="H11970" s="36"/>
      <c r="I11970" s="36"/>
    </row>
    <row r="11971" spans="5:9">
      <c r="E11971" s="35">
        <v>55606</v>
      </c>
      <c r="F11971" s="35"/>
      <c r="G11971" s="36"/>
      <c r="H11971" s="36"/>
      <c r="I11971" s="36"/>
    </row>
    <row r="11972" spans="5:9">
      <c r="E11972" s="35">
        <v>55607</v>
      </c>
      <c r="F11972" s="35"/>
      <c r="G11972" s="36"/>
      <c r="H11972" s="36"/>
      <c r="I11972" s="36"/>
    </row>
    <row r="11973" spans="5:9">
      <c r="E11973" s="35">
        <v>55608</v>
      </c>
      <c r="F11973" s="35"/>
      <c r="G11973" s="36"/>
      <c r="H11973" s="36"/>
      <c r="I11973" s="36"/>
    </row>
    <row r="11974" spans="5:9">
      <c r="E11974" s="35">
        <v>55609</v>
      </c>
      <c r="F11974" s="35"/>
      <c r="G11974" s="36"/>
      <c r="H11974" s="36"/>
      <c r="I11974" s="36"/>
    </row>
    <row r="11975" spans="5:9">
      <c r="E11975" s="35">
        <v>55610</v>
      </c>
      <c r="F11975" s="35"/>
      <c r="G11975" s="36"/>
      <c r="H11975" s="36"/>
      <c r="I11975" s="36"/>
    </row>
    <row r="11976" spans="5:9">
      <c r="E11976" s="35">
        <v>55611</v>
      </c>
      <c r="F11976" s="35"/>
      <c r="G11976" s="36"/>
      <c r="H11976" s="36"/>
      <c r="I11976" s="36"/>
    </row>
    <row r="11977" spans="5:9">
      <c r="E11977" s="35">
        <v>55612</v>
      </c>
      <c r="F11977" s="35"/>
      <c r="G11977" s="36"/>
      <c r="H11977" s="36"/>
      <c r="I11977" s="36"/>
    </row>
    <row r="11978" spans="5:9">
      <c r="E11978" s="35">
        <v>55613</v>
      </c>
      <c r="F11978" s="35"/>
      <c r="G11978" s="36"/>
      <c r="H11978" s="36"/>
      <c r="I11978" s="36"/>
    </row>
    <row r="11979" spans="5:9">
      <c r="E11979" s="35">
        <v>55614</v>
      </c>
      <c r="F11979" s="35"/>
      <c r="G11979" s="36"/>
      <c r="H11979" s="36"/>
      <c r="I11979" s="36"/>
    </row>
    <row r="11980" spans="5:9">
      <c r="E11980" s="35">
        <v>55615</v>
      </c>
      <c r="F11980" s="35"/>
      <c r="G11980" s="36"/>
      <c r="H11980" s="36"/>
      <c r="I11980" s="36"/>
    </row>
    <row r="11981" spans="5:9">
      <c r="E11981" s="35">
        <v>55616</v>
      </c>
      <c r="F11981" s="35"/>
      <c r="G11981" s="36"/>
      <c r="H11981" s="36"/>
      <c r="I11981" s="36"/>
    </row>
    <row r="11982" spans="5:9">
      <c r="E11982" s="35">
        <v>55617</v>
      </c>
      <c r="F11982" s="35"/>
      <c r="G11982" s="36"/>
      <c r="H11982" s="36"/>
      <c r="I11982" s="36"/>
    </row>
    <row r="11983" spans="5:9">
      <c r="E11983" s="35">
        <v>55618</v>
      </c>
      <c r="F11983" s="35"/>
      <c r="G11983" s="36"/>
      <c r="H11983" s="36"/>
      <c r="I11983" s="36"/>
    </row>
    <row r="11984" spans="5:9">
      <c r="E11984" s="35">
        <v>55619</v>
      </c>
      <c r="F11984" s="35"/>
      <c r="G11984" s="36"/>
      <c r="H11984" s="36"/>
      <c r="I11984" s="36"/>
    </row>
    <row r="11985" spans="5:9">
      <c r="E11985" s="35">
        <v>55620</v>
      </c>
      <c r="F11985" s="35"/>
      <c r="G11985" s="36"/>
      <c r="H11985" s="36"/>
      <c r="I11985" s="36"/>
    </row>
    <row r="11986" spans="5:9">
      <c r="E11986" s="35">
        <v>55621</v>
      </c>
      <c r="F11986" s="35"/>
      <c r="G11986" s="36"/>
      <c r="H11986" s="36"/>
      <c r="I11986" s="36"/>
    </row>
    <row r="11987" spans="5:9">
      <c r="E11987" s="35">
        <v>55622</v>
      </c>
      <c r="F11987" s="35"/>
      <c r="G11987" s="36"/>
      <c r="H11987" s="36"/>
      <c r="I11987" s="36"/>
    </row>
    <row r="11988" spans="5:9">
      <c r="E11988" s="35">
        <v>55623</v>
      </c>
      <c r="F11988" s="35"/>
      <c r="G11988" s="36"/>
      <c r="H11988" s="36"/>
      <c r="I11988" s="36"/>
    </row>
    <row r="11989" spans="5:9">
      <c r="E11989" s="35">
        <v>55624</v>
      </c>
      <c r="F11989" s="35"/>
      <c r="G11989" s="36"/>
      <c r="H11989" s="36"/>
      <c r="I11989" s="36"/>
    </row>
    <row r="11990" spans="5:9">
      <c r="E11990" s="35">
        <v>55625</v>
      </c>
      <c r="F11990" s="35"/>
      <c r="G11990" s="36"/>
      <c r="H11990" s="36"/>
      <c r="I11990" s="36"/>
    </row>
    <row r="11991" spans="5:9">
      <c r="E11991" s="35">
        <v>55626</v>
      </c>
      <c r="F11991" s="35"/>
      <c r="G11991" s="36"/>
      <c r="H11991" s="36"/>
      <c r="I11991" s="36"/>
    </row>
    <row r="11992" spans="5:9">
      <c r="E11992" s="35">
        <v>55627</v>
      </c>
      <c r="F11992" s="35"/>
      <c r="G11992" s="36"/>
      <c r="H11992" s="36"/>
      <c r="I11992" s="36"/>
    </row>
    <row r="11993" spans="5:9">
      <c r="E11993" s="35">
        <v>55628</v>
      </c>
      <c r="F11993" s="35"/>
      <c r="G11993" s="36"/>
      <c r="H11993" s="36"/>
      <c r="I11993" s="36"/>
    </row>
    <row r="11994" spans="5:9">
      <c r="E11994" s="35">
        <v>55629</v>
      </c>
      <c r="F11994" s="35"/>
      <c r="G11994" s="36"/>
      <c r="H11994" s="36"/>
      <c r="I11994" s="36"/>
    </row>
    <row r="11995" spans="5:9">
      <c r="E11995" s="35">
        <v>55630</v>
      </c>
      <c r="F11995" s="35"/>
      <c r="G11995" s="36"/>
      <c r="H11995" s="36"/>
      <c r="I11995" s="36"/>
    </row>
    <row r="11996" spans="5:9">
      <c r="E11996" s="35">
        <v>55631</v>
      </c>
      <c r="F11996" s="35"/>
      <c r="G11996" s="36"/>
      <c r="H11996" s="36"/>
      <c r="I11996" s="36"/>
    </row>
    <row r="11997" spans="5:9">
      <c r="E11997" s="35">
        <v>55632</v>
      </c>
      <c r="F11997" s="35"/>
      <c r="G11997" s="36"/>
      <c r="H11997" s="36"/>
      <c r="I11997" s="36"/>
    </row>
    <row r="11998" spans="5:9">
      <c r="E11998" s="35">
        <v>55633</v>
      </c>
      <c r="F11998" s="35"/>
      <c r="G11998" s="36"/>
      <c r="H11998" s="36"/>
      <c r="I11998" s="36"/>
    </row>
    <row r="11999" spans="5:9">
      <c r="E11999" s="35">
        <v>55634</v>
      </c>
      <c r="F11999" s="35"/>
      <c r="G11999" s="36"/>
      <c r="H11999" s="36"/>
      <c r="I11999" s="36"/>
    </row>
    <row r="12000" spans="5:9">
      <c r="E12000" s="35">
        <v>55635</v>
      </c>
      <c r="F12000" s="35"/>
      <c r="G12000" s="36"/>
      <c r="H12000" s="36"/>
      <c r="I12000" s="36"/>
    </row>
    <row r="12001" spans="5:9">
      <c r="E12001" s="35">
        <v>55636</v>
      </c>
      <c r="F12001" s="35"/>
      <c r="G12001" s="36"/>
      <c r="H12001" s="36"/>
      <c r="I12001" s="36"/>
    </row>
    <row r="12002" spans="5:9">
      <c r="E12002" s="35">
        <v>55637</v>
      </c>
      <c r="F12002" s="35"/>
      <c r="G12002" s="36"/>
      <c r="H12002" s="36"/>
      <c r="I12002" s="36"/>
    </row>
    <row r="12003" spans="5:9">
      <c r="E12003" s="35">
        <v>55638</v>
      </c>
      <c r="F12003" s="35"/>
      <c r="G12003" s="36"/>
      <c r="H12003" s="36"/>
      <c r="I12003" s="36"/>
    </row>
    <row r="12004" spans="5:9">
      <c r="E12004" s="35">
        <v>55639</v>
      </c>
      <c r="F12004" s="35"/>
      <c r="G12004" s="36"/>
      <c r="H12004" s="36"/>
      <c r="I12004" s="36"/>
    </row>
    <row r="12005" spans="5:9">
      <c r="E12005" s="35">
        <v>55640</v>
      </c>
      <c r="F12005" s="35"/>
      <c r="G12005" s="36"/>
      <c r="H12005" s="36"/>
      <c r="I12005" s="36"/>
    </row>
    <row r="12006" spans="5:9">
      <c r="E12006" s="35">
        <v>55641</v>
      </c>
      <c r="F12006" s="35"/>
      <c r="G12006" s="36"/>
      <c r="H12006" s="36"/>
      <c r="I12006" s="36"/>
    </row>
    <row r="12007" spans="5:9">
      <c r="E12007" s="35">
        <v>55642</v>
      </c>
      <c r="F12007" s="35"/>
      <c r="G12007" s="36"/>
      <c r="H12007" s="36"/>
      <c r="I12007" s="36"/>
    </row>
    <row r="12008" spans="5:9">
      <c r="E12008" s="35">
        <v>55643</v>
      </c>
      <c r="F12008" s="35"/>
      <c r="G12008" s="36"/>
      <c r="H12008" s="36"/>
      <c r="I12008" s="36"/>
    </row>
    <row r="12009" spans="5:9">
      <c r="E12009" s="35">
        <v>55644</v>
      </c>
      <c r="F12009" s="35"/>
      <c r="G12009" s="36"/>
      <c r="H12009" s="36"/>
      <c r="I12009" s="36"/>
    </row>
    <row r="12010" spans="5:9">
      <c r="E12010" s="35">
        <v>55645</v>
      </c>
      <c r="F12010" s="35"/>
      <c r="G12010" s="36"/>
      <c r="H12010" s="36"/>
      <c r="I12010" s="36"/>
    </row>
    <row r="12011" spans="5:9">
      <c r="E12011" s="35">
        <v>55646</v>
      </c>
      <c r="F12011" s="35"/>
      <c r="G12011" s="36"/>
      <c r="H12011" s="36"/>
      <c r="I12011" s="36"/>
    </row>
    <row r="12012" spans="5:9">
      <c r="E12012" s="35">
        <v>55647</v>
      </c>
      <c r="F12012" s="35"/>
      <c r="G12012" s="36"/>
      <c r="H12012" s="36"/>
      <c r="I12012" s="36"/>
    </row>
    <row r="12013" spans="5:9">
      <c r="E12013" s="35">
        <v>55648</v>
      </c>
      <c r="F12013" s="35"/>
      <c r="G12013" s="36"/>
      <c r="H12013" s="36"/>
      <c r="I12013" s="36"/>
    </row>
    <row r="12014" spans="5:9">
      <c r="E12014" s="35">
        <v>55649</v>
      </c>
      <c r="F12014" s="35"/>
      <c r="G12014" s="36"/>
      <c r="H12014" s="36"/>
      <c r="I12014" s="36"/>
    </row>
    <row r="12015" spans="5:9">
      <c r="E12015" s="35">
        <v>55650</v>
      </c>
      <c r="F12015" s="35"/>
      <c r="G12015" s="36"/>
      <c r="H12015" s="36"/>
      <c r="I12015" s="36"/>
    </row>
    <row r="12016" spans="5:9">
      <c r="E12016" s="35">
        <v>55651</v>
      </c>
      <c r="F12016" s="35"/>
      <c r="G12016" s="36"/>
      <c r="H12016" s="36"/>
      <c r="I12016" s="36"/>
    </row>
    <row r="12017" spans="5:9">
      <c r="E12017" s="35">
        <v>55652</v>
      </c>
      <c r="F12017" s="35"/>
      <c r="G12017" s="36"/>
      <c r="H12017" s="36"/>
      <c r="I12017" s="36"/>
    </row>
    <row r="12018" spans="5:9">
      <c r="E12018" s="35">
        <v>55653</v>
      </c>
      <c r="F12018" s="35"/>
      <c r="G12018" s="36"/>
      <c r="H12018" s="36"/>
      <c r="I12018" s="36"/>
    </row>
    <row r="12019" spans="5:9">
      <c r="E12019" s="35">
        <v>55654</v>
      </c>
      <c r="F12019" s="35"/>
      <c r="G12019" s="36"/>
      <c r="H12019" s="36"/>
      <c r="I12019" s="36"/>
    </row>
    <row r="12020" spans="5:9">
      <c r="E12020" s="35">
        <v>55655</v>
      </c>
      <c r="F12020" s="35"/>
      <c r="G12020" s="36"/>
      <c r="H12020" s="36"/>
      <c r="I12020" s="36"/>
    </row>
    <row r="12021" spans="5:9">
      <c r="E12021" s="35">
        <v>55656</v>
      </c>
      <c r="F12021" s="35"/>
      <c r="G12021" s="36"/>
      <c r="H12021" s="36"/>
      <c r="I12021" s="36"/>
    </row>
    <row r="12022" spans="5:9">
      <c r="E12022" s="35">
        <v>55657</v>
      </c>
      <c r="F12022" s="35"/>
      <c r="G12022" s="36"/>
      <c r="H12022" s="36"/>
      <c r="I12022" s="36"/>
    </row>
    <row r="12023" spans="5:9">
      <c r="E12023" s="35">
        <v>55658</v>
      </c>
      <c r="F12023" s="35"/>
      <c r="G12023" s="36"/>
      <c r="H12023" s="36"/>
      <c r="I12023" s="36"/>
    </row>
    <row r="12024" spans="5:9">
      <c r="E12024" s="35">
        <v>55659</v>
      </c>
      <c r="F12024" s="35"/>
      <c r="G12024" s="36"/>
      <c r="H12024" s="36"/>
      <c r="I12024" s="36"/>
    </row>
    <row r="12025" spans="5:9">
      <c r="E12025" s="35">
        <v>55660</v>
      </c>
      <c r="F12025" s="35"/>
      <c r="G12025" s="36"/>
      <c r="H12025" s="36"/>
      <c r="I12025" s="36"/>
    </row>
    <row r="12026" spans="5:9">
      <c r="E12026" s="35">
        <v>55661</v>
      </c>
      <c r="F12026" s="35"/>
      <c r="G12026" s="36"/>
      <c r="H12026" s="36"/>
      <c r="I12026" s="36"/>
    </row>
    <row r="12027" spans="5:9">
      <c r="E12027" s="35">
        <v>55662</v>
      </c>
      <c r="F12027" s="35"/>
      <c r="G12027" s="36"/>
      <c r="H12027" s="36"/>
      <c r="I12027" s="36"/>
    </row>
    <row r="12028" spans="5:9">
      <c r="E12028" s="35">
        <v>55663</v>
      </c>
      <c r="F12028" s="35"/>
      <c r="G12028" s="36"/>
      <c r="H12028" s="36"/>
      <c r="I12028" s="36"/>
    </row>
    <row r="12029" spans="5:9">
      <c r="E12029" s="35">
        <v>55664</v>
      </c>
      <c r="F12029" s="35"/>
      <c r="G12029" s="36"/>
      <c r="H12029" s="36"/>
      <c r="I12029" s="36"/>
    </row>
    <row r="12030" spans="5:9">
      <c r="E12030" s="35">
        <v>55665</v>
      </c>
      <c r="F12030" s="35"/>
      <c r="G12030" s="36"/>
      <c r="H12030" s="36"/>
      <c r="I12030" s="36"/>
    </row>
    <row r="12031" spans="5:9">
      <c r="E12031" s="35">
        <v>55666</v>
      </c>
      <c r="F12031" s="35"/>
      <c r="G12031" s="36"/>
      <c r="H12031" s="36"/>
      <c r="I12031" s="36"/>
    </row>
    <row r="12032" spans="5:9">
      <c r="E12032" s="35">
        <v>55667</v>
      </c>
      <c r="F12032" s="35"/>
      <c r="G12032" s="36"/>
      <c r="H12032" s="36"/>
      <c r="I12032" s="36"/>
    </row>
    <row r="12033" spans="5:9">
      <c r="E12033" s="35">
        <v>55668</v>
      </c>
      <c r="F12033" s="35"/>
      <c r="G12033" s="36"/>
      <c r="H12033" s="36"/>
      <c r="I12033" s="36"/>
    </row>
    <row r="12034" spans="5:9">
      <c r="E12034" s="35">
        <v>55669</v>
      </c>
      <c r="F12034" s="35"/>
      <c r="G12034" s="36"/>
      <c r="H12034" s="36"/>
      <c r="I12034" s="36"/>
    </row>
    <row r="12035" spans="5:9">
      <c r="E12035" s="35">
        <v>55670</v>
      </c>
      <c r="F12035" s="35"/>
      <c r="G12035" s="36"/>
      <c r="H12035" s="36"/>
      <c r="I12035" s="36"/>
    </row>
    <row r="12036" spans="5:9">
      <c r="E12036" s="35">
        <v>55671</v>
      </c>
      <c r="F12036" s="35"/>
      <c r="G12036" s="36"/>
      <c r="H12036" s="36"/>
      <c r="I12036" s="36"/>
    </row>
    <row r="12037" spans="5:9">
      <c r="E12037" s="35">
        <v>55672</v>
      </c>
      <c r="F12037" s="35"/>
      <c r="G12037" s="36"/>
      <c r="H12037" s="36"/>
      <c r="I12037" s="36"/>
    </row>
    <row r="12038" spans="5:9">
      <c r="E12038" s="35">
        <v>55673</v>
      </c>
      <c r="F12038" s="35"/>
      <c r="G12038" s="36"/>
      <c r="H12038" s="36"/>
      <c r="I12038" s="36"/>
    </row>
    <row r="12039" spans="5:9">
      <c r="E12039" s="35">
        <v>55674</v>
      </c>
      <c r="F12039" s="35"/>
      <c r="G12039" s="36"/>
      <c r="H12039" s="36"/>
      <c r="I12039" s="36"/>
    </row>
    <row r="12040" spans="5:9">
      <c r="E12040" s="35">
        <v>55675</v>
      </c>
      <c r="F12040" s="35"/>
      <c r="G12040" s="36"/>
      <c r="H12040" s="36"/>
      <c r="I12040" s="36"/>
    </row>
    <row r="12041" spans="5:9">
      <c r="E12041" s="35">
        <v>55676</v>
      </c>
      <c r="F12041" s="35"/>
      <c r="G12041" s="36"/>
      <c r="H12041" s="36"/>
      <c r="I12041" s="36"/>
    </row>
    <row r="12042" spans="5:9">
      <c r="E12042" s="35">
        <v>55677</v>
      </c>
      <c r="F12042" s="35"/>
      <c r="G12042" s="36"/>
      <c r="H12042" s="36"/>
      <c r="I12042" s="36"/>
    </row>
    <row r="12043" spans="5:9">
      <c r="E12043" s="35">
        <v>55678</v>
      </c>
      <c r="F12043" s="35"/>
      <c r="G12043" s="36"/>
      <c r="H12043" s="36"/>
      <c r="I12043" s="36"/>
    </row>
    <row r="12044" spans="5:9">
      <c r="E12044" s="35">
        <v>55679</v>
      </c>
      <c r="F12044" s="35"/>
      <c r="G12044" s="36"/>
      <c r="H12044" s="36"/>
      <c r="I12044" s="36"/>
    </row>
    <row r="12045" spans="5:9">
      <c r="E12045" s="35">
        <v>55680</v>
      </c>
      <c r="F12045" s="35"/>
      <c r="G12045" s="36"/>
      <c r="H12045" s="36"/>
      <c r="I12045" s="36"/>
    </row>
    <row r="12046" spans="5:9">
      <c r="E12046" s="35">
        <v>55681</v>
      </c>
      <c r="F12046" s="35"/>
      <c r="G12046" s="36"/>
      <c r="H12046" s="36"/>
      <c r="I12046" s="36"/>
    </row>
    <row r="12047" spans="5:9">
      <c r="E12047" s="35">
        <v>55682</v>
      </c>
      <c r="F12047" s="35"/>
      <c r="G12047" s="36"/>
      <c r="H12047" s="36"/>
      <c r="I12047" s="36"/>
    </row>
    <row r="12048" spans="5:9">
      <c r="E12048" s="35">
        <v>55683</v>
      </c>
      <c r="F12048" s="35"/>
      <c r="G12048" s="36"/>
      <c r="H12048" s="36"/>
      <c r="I12048" s="36"/>
    </row>
    <row r="12049" spans="5:9">
      <c r="E12049" s="35">
        <v>55684</v>
      </c>
      <c r="F12049" s="35"/>
      <c r="G12049" s="36"/>
      <c r="H12049" s="36"/>
      <c r="I12049" s="36"/>
    </row>
    <row r="12050" spans="5:9">
      <c r="E12050" s="35">
        <v>55685</v>
      </c>
      <c r="F12050" s="35"/>
      <c r="G12050" s="36"/>
      <c r="H12050" s="36"/>
      <c r="I12050" s="36"/>
    </row>
    <row r="12051" spans="5:9">
      <c r="E12051" s="35">
        <v>55686</v>
      </c>
      <c r="F12051" s="35"/>
      <c r="G12051" s="36"/>
      <c r="H12051" s="36"/>
      <c r="I12051" s="36"/>
    </row>
    <row r="12052" spans="5:9">
      <c r="E12052" s="35">
        <v>55687</v>
      </c>
      <c r="F12052" s="35"/>
      <c r="G12052" s="36"/>
      <c r="H12052" s="36"/>
      <c r="I12052" s="36"/>
    </row>
    <row r="12053" spans="5:9">
      <c r="E12053" s="35">
        <v>55688</v>
      </c>
      <c r="F12053" s="35"/>
      <c r="G12053" s="36"/>
      <c r="H12053" s="36"/>
      <c r="I12053" s="36"/>
    </row>
    <row r="12054" spans="5:9">
      <c r="E12054" s="35">
        <v>55689</v>
      </c>
      <c r="F12054" s="35"/>
      <c r="G12054" s="36"/>
      <c r="H12054" s="36"/>
      <c r="I12054" s="36"/>
    </row>
    <row r="12055" spans="5:9">
      <c r="E12055" s="35">
        <v>55690</v>
      </c>
      <c r="F12055" s="35"/>
      <c r="G12055" s="36"/>
      <c r="H12055" s="36"/>
      <c r="I12055" s="36"/>
    </row>
    <row r="12056" spans="5:9">
      <c r="E12056" s="35">
        <v>55691</v>
      </c>
      <c r="F12056" s="35"/>
      <c r="G12056" s="36"/>
      <c r="H12056" s="36"/>
      <c r="I12056" s="36"/>
    </row>
    <row r="12057" spans="5:9">
      <c r="E12057" s="35">
        <v>55692</v>
      </c>
      <c r="F12057" s="35"/>
      <c r="G12057" s="36"/>
      <c r="H12057" s="36"/>
      <c r="I12057" s="36"/>
    </row>
    <row r="12058" spans="5:9">
      <c r="E12058" s="35">
        <v>55693</v>
      </c>
      <c r="F12058" s="35"/>
      <c r="G12058" s="36"/>
      <c r="H12058" s="36"/>
      <c r="I12058" s="36"/>
    </row>
    <row r="12059" spans="5:9">
      <c r="E12059" s="35">
        <v>55694</v>
      </c>
      <c r="F12059" s="35"/>
      <c r="G12059" s="36"/>
      <c r="H12059" s="36"/>
      <c r="I12059" s="36"/>
    </row>
    <row r="12060" spans="5:9">
      <c r="E12060" s="35">
        <v>55695</v>
      </c>
      <c r="F12060" s="35"/>
      <c r="G12060" s="36"/>
      <c r="H12060" s="36"/>
      <c r="I12060" s="36"/>
    </row>
    <row r="12061" spans="5:9">
      <c r="E12061" s="35">
        <v>55696</v>
      </c>
      <c r="F12061" s="35"/>
      <c r="G12061" s="36"/>
      <c r="H12061" s="36"/>
      <c r="I12061" s="36"/>
    </row>
    <row r="12062" spans="5:9">
      <c r="E12062" s="35">
        <v>55697</v>
      </c>
      <c r="F12062" s="35"/>
      <c r="G12062" s="36"/>
      <c r="H12062" s="36"/>
      <c r="I12062" s="36"/>
    </row>
    <row r="12063" spans="5:9">
      <c r="E12063" s="35">
        <v>55698</v>
      </c>
      <c r="F12063" s="35"/>
      <c r="G12063" s="36"/>
      <c r="H12063" s="36"/>
      <c r="I12063" s="36"/>
    </row>
    <row r="12064" spans="5:9">
      <c r="E12064" s="35">
        <v>55699</v>
      </c>
      <c r="F12064" s="35"/>
      <c r="G12064" s="36"/>
      <c r="H12064" s="36"/>
      <c r="I12064" s="36"/>
    </row>
    <row r="12065" spans="5:9">
      <c r="E12065" s="35">
        <v>55700</v>
      </c>
      <c r="F12065" s="35"/>
      <c r="G12065" s="36"/>
      <c r="H12065" s="36"/>
      <c r="I12065" s="36"/>
    </row>
    <row r="12066" spans="5:9">
      <c r="E12066" s="35">
        <v>55701</v>
      </c>
      <c r="F12066" s="35"/>
      <c r="G12066" s="36"/>
      <c r="H12066" s="36"/>
      <c r="I12066" s="36"/>
    </row>
    <row r="12067" spans="5:9">
      <c r="E12067" s="35">
        <v>55702</v>
      </c>
      <c r="F12067" s="35"/>
      <c r="G12067" s="36"/>
      <c r="H12067" s="36"/>
      <c r="I12067" s="36"/>
    </row>
    <row r="12068" spans="5:9">
      <c r="E12068" s="35">
        <v>55703</v>
      </c>
      <c r="F12068" s="35"/>
      <c r="G12068" s="36"/>
      <c r="H12068" s="36"/>
      <c r="I12068" s="36"/>
    </row>
    <row r="12069" spans="5:9">
      <c r="E12069" s="35">
        <v>55704</v>
      </c>
      <c r="F12069" s="35"/>
      <c r="G12069" s="36"/>
      <c r="H12069" s="36"/>
      <c r="I12069" s="36"/>
    </row>
    <row r="12070" spans="5:9">
      <c r="E12070" s="35">
        <v>55705</v>
      </c>
      <c r="F12070" s="35"/>
      <c r="G12070" s="36"/>
      <c r="H12070" s="36"/>
      <c r="I12070" s="36"/>
    </row>
    <row r="12071" spans="5:9">
      <c r="E12071" s="35">
        <v>55706</v>
      </c>
      <c r="F12071" s="35"/>
      <c r="G12071" s="36"/>
      <c r="H12071" s="36"/>
      <c r="I12071" s="36"/>
    </row>
    <row r="12072" spans="5:9">
      <c r="E12072" s="35">
        <v>55707</v>
      </c>
      <c r="F12072" s="35"/>
      <c r="G12072" s="36"/>
      <c r="H12072" s="36"/>
      <c r="I12072" s="36"/>
    </row>
    <row r="12073" spans="5:9">
      <c r="E12073" s="35">
        <v>55708</v>
      </c>
      <c r="F12073" s="35"/>
      <c r="G12073" s="36"/>
      <c r="H12073" s="36"/>
      <c r="I12073" s="36"/>
    </row>
    <row r="12074" spans="5:9">
      <c r="E12074" s="35">
        <v>55709</v>
      </c>
      <c r="F12074" s="35"/>
      <c r="G12074" s="36"/>
      <c r="H12074" s="36"/>
      <c r="I12074" s="36"/>
    </row>
    <row r="12075" spans="5:9">
      <c r="E12075" s="35">
        <v>55710</v>
      </c>
      <c r="F12075" s="35"/>
      <c r="G12075" s="36"/>
      <c r="H12075" s="36"/>
      <c r="I12075" s="36"/>
    </row>
    <row r="12076" spans="5:9">
      <c r="E12076" s="35">
        <v>55711</v>
      </c>
      <c r="F12076" s="35"/>
      <c r="G12076" s="36"/>
      <c r="H12076" s="36"/>
      <c r="I12076" s="36"/>
    </row>
    <row r="12077" spans="5:9">
      <c r="E12077" s="35">
        <v>55712</v>
      </c>
      <c r="F12077" s="35"/>
      <c r="G12077" s="36"/>
      <c r="H12077" s="36"/>
      <c r="I12077" s="36"/>
    </row>
    <row r="12078" spans="5:9">
      <c r="E12078" s="35">
        <v>55713</v>
      </c>
      <c r="F12078" s="35"/>
      <c r="G12078" s="36"/>
      <c r="H12078" s="36"/>
      <c r="I12078" s="36"/>
    </row>
    <row r="12079" spans="5:9">
      <c r="E12079" s="35">
        <v>55714</v>
      </c>
      <c r="F12079" s="35"/>
      <c r="G12079" s="36"/>
      <c r="H12079" s="36"/>
      <c r="I12079" s="36"/>
    </row>
    <row r="12080" spans="5:9">
      <c r="E12080" s="35">
        <v>55715</v>
      </c>
      <c r="F12080" s="35"/>
      <c r="G12080" s="36"/>
      <c r="H12080" s="36"/>
      <c r="I12080" s="36"/>
    </row>
    <row r="12081" spans="5:9">
      <c r="E12081" s="35">
        <v>55716</v>
      </c>
      <c r="F12081" s="35"/>
      <c r="G12081" s="36"/>
      <c r="H12081" s="36"/>
      <c r="I12081" s="36"/>
    </row>
    <row r="12082" spans="5:9">
      <c r="E12082" s="35">
        <v>55717</v>
      </c>
      <c r="F12082" s="35"/>
      <c r="G12082" s="36"/>
      <c r="H12082" s="36"/>
      <c r="I12082" s="36"/>
    </row>
    <row r="12083" spans="5:9">
      <c r="E12083" s="35">
        <v>55718</v>
      </c>
      <c r="F12083" s="35"/>
      <c r="G12083" s="36"/>
      <c r="H12083" s="36"/>
      <c r="I12083" s="36"/>
    </row>
    <row r="12084" spans="5:9">
      <c r="E12084" s="35">
        <v>55719</v>
      </c>
      <c r="F12084" s="35"/>
      <c r="G12084" s="36"/>
      <c r="H12084" s="36"/>
      <c r="I12084" s="36"/>
    </row>
    <row r="12085" spans="5:9">
      <c r="E12085" s="35">
        <v>55720</v>
      </c>
      <c r="F12085" s="35"/>
      <c r="G12085" s="36"/>
      <c r="H12085" s="36"/>
      <c r="I12085" s="36"/>
    </row>
    <row r="12086" spans="5:9">
      <c r="E12086" s="35">
        <v>55721</v>
      </c>
      <c r="F12086" s="35"/>
      <c r="G12086" s="36"/>
      <c r="H12086" s="36"/>
      <c r="I12086" s="36"/>
    </row>
    <row r="12087" spans="5:9">
      <c r="E12087" s="35">
        <v>55722</v>
      </c>
      <c r="F12087" s="35"/>
      <c r="G12087" s="36"/>
      <c r="H12087" s="36"/>
      <c r="I12087" s="36"/>
    </row>
    <row r="12088" spans="5:9">
      <c r="E12088" s="35">
        <v>55723</v>
      </c>
      <c r="F12088" s="35"/>
      <c r="G12088" s="36"/>
      <c r="H12088" s="36"/>
      <c r="I12088" s="36"/>
    </row>
    <row r="12089" spans="5:9">
      <c r="E12089" s="35">
        <v>55724</v>
      </c>
      <c r="F12089" s="35"/>
      <c r="G12089" s="36"/>
      <c r="H12089" s="36"/>
      <c r="I12089" s="36"/>
    </row>
    <row r="12090" spans="5:9">
      <c r="E12090" s="35">
        <v>55725</v>
      </c>
      <c r="F12090" s="35"/>
      <c r="G12090" s="36"/>
      <c r="H12090" s="36"/>
      <c r="I12090" s="36"/>
    </row>
    <row r="12091" spans="5:9">
      <c r="E12091" s="35">
        <v>55726</v>
      </c>
      <c r="F12091" s="35"/>
      <c r="G12091" s="36"/>
      <c r="H12091" s="36"/>
      <c r="I12091" s="36"/>
    </row>
    <row r="12092" spans="5:9">
      <c r="E12092" s="35">
        <v>55727</v>
      </c>
      <c r="F12092" s="35"/>
      <c r="G12092" s="36"/>
      <c r="H12092" s="36"/>
      <c r="I12092" s="36"/>
    </row>
    <row r="12093" spans="5:9">
      <c r="E12093" s="35">
        <v>55728</v>
      </c>
      <c r="F12093" s="35"/>
      <c r="G12093" s="36"/>
      <c r="H12093" s="36"/>
      <c r="I12093" s="36"/>
    </row>
    <row r="12094" spans="5:9">
      <c r="E12094" s="35">
        <v>55729</v>
      </c>
      <c r="F12094" s="35"/>
      <c r="G12094" s="36"/>
      <c r="H12094" s="36"/>
      <c r="I12094" s="36"/>
    </row>
    <row r="12095" spans="5:9">
      <c r="E12095" s="35">
        <v>55730</v>
      </c>
      <c r="F12095" s="35"/>
      <c r="G12095" s="36"/>
      <c r="H12095" s="36"/>
      <c r="I12095" s="36"/>
    </row>
    <row r="12096" spans="5:9">
      <c r="E12096" s="35">
        <v>55731</v>
      </c>
      <c r="F12096" s="35"/>
      <c r="G12096" s="36"/>
      <c r="H12096" s="36"/>
      <c r="I12096" s="36"/>
    </row>
    <row r="12097" spans="5:9">
      <c r="E12097" s="35">
        <v>55732</v>
      </c>
      <c r="F12097" s="35"/>
      <c r="G12097" s="36"/>
      <c r="H12097" s="36"/>
      <c r="I12097" s="36"/>
    </row>
    <row r="12098" spans="5:9">
      <c r="E12098" s="35">
        <v>55733</v>
      </c>
      <c r="F12098" s="35"/>
      <c r="G12098" s="36"/>
      <c r="H12098" s="36"/>
      <c r="I12098" s="36"/>
    </row>
    <row r="12099" spans="5:9">
      <c r="E12099" s="35">
        <v>55734</v>
      </c>
      <c r="F12099" s="35"/>
      <c r="G12099" s="36"/>
      <c r="H12099" s="36"/>
      <c r="I12099" s="36"/>
    </row>
    <row r="12100" spans="5:9">
      <c r="E12100" s="35">
        <v>55735</v>
      </c>
      <c r="F12100" s="35"/>
      <c r="G12100" s="36"/>
      <c r="H12100" s="36"/>
      <c r="I12100" s="36"/>
    </row>
    <row r="12101" spans="5:9">
      <c r="E12101" s="35">
        <v>55736</v>
      </c>
      <c r="F12101" s="35"/>
      <c r="G12101" s="36"/>
      <c r="H12101" s="36"/>
      <c r="I12101" s="36"/>
    </row>
    <row r="12102" spans="5:9">
      <c r="E12102" s="35">
        <v>55737</v>
      </c>
      <c r="F12102" s="35"/>
      <c r="G12102" s="36"/>
      <c r="H12102" s="36"/>
      <c r="I12102" s="36"/>
    </row>
    <row r="12103" spans="5:9">
      <c r="E12103" s="35">
        <v>55738</v>
      </c>
      <c r="F12103" s="35"/>
      <c r="G12103" s="36"/>
      <c r="H12103" s="36"/>
      <c r="I12103" s="36"/>
    </row>
    <row r="12104" spans="5:9">
      <c r="E12104" s="35">
        <v>55739</v>
      </c>
      <c r="F12104" s="35"/>
      <c r="G12104" s="36"/>
      <c r="H12104" s="36"/>
      <c r="I12104" s="36"/>
    </row>
    <row r="12105" spans="5:9">
      <c r="E12105" s="35">
        <v>55740</v>
      </c>
      <c r="F12105" s="35"/>
      <c r="G12105" s="36"/>
      <c r="H12105" s="36"/>
      <c r="I12105" s="36"/>
    </row>
    <row r="12106" spans="5:9">
      <c r="E12106" s="35">
        <v>55741</v>
      </c>
      <c r="F12106" s="35"/>
      <c r="G12106" s="36"/>
      <c r="H12106" s="36"/>
      <c r="I12106" s="36"/>
    </row>
    <row r="12107" spans="5:9">
      <c r="E12107" s="35">
        <v>55742</v>
      </c>
      <c r="F12107" s="35"/>
      <c r="G12107" s="36"/>
      <c r="H12107" s="36"/>
      <c r="I12107" s="36"/>
    </row>
    <row r="12108" spans="5:9">
      <c r="E12108" s="35">
        <v>55743</v>
      </c>
      <c r="F12108" s="35"/>
      <c r="G12108" s="36"/>
      <c r="H12108" s="36"/>
      <c r="I12108" s="36"/>
    </row>
    <row r="12109" spans="5:9">
      <c r="E12109" s="35">
        <v>55744</v>
      </c>
      <c r="F12109" s="35"/>
      <c r="G12109" s="36"/>
      <c r="H12109" s="36"/>
      <c r="I12109" s="36"/>
    </row>
    <row r="12110" spans="5:9">
      <c r="E12110" s="35">
        <v>55745</v>
      </c>
      <c r="F12110" s="35"/>
      <c r="G12110" s="36"/>
      <c r="H12110" s="36"/>
      <c r="I12110" s="36"/>
    </row>
    <row r="12111" spans="5:9">
      <c r="E12111" s="35">
        <v>55746</v>
      </c>
      <c r="F12111" s="35"/>
      <c r="G12111" s="36"/>
      <c r="H12111" s="36"/>
      <c r="I12111" s="36"/>
    </row>
    <row r="12112" spans="5:9">
      <c r="E12112" s="35">
        <v>55747</v>
      </c>
      <c r="F12112" s="35"/>
      <c r="G12112" s="36"/>
      <c r="H12112" s="36"/>
      <c r="I12112" s="36"/>
    </row>
    <row r="12113" spans="5:9">
      <c r="E12113" s="35">
        <v>55748</v>
      </c>
      <c r="F12113" s="35"/>
      <c r="G12113" s="36"/>
      <c r="H12113" s="36"/>
      <c r="I12113" s="36"/>
    </row>
    <row r="12114" spans="5:9">
      <c r="E12114" s="35">
        <v>55749</v>
      </c>
      <c r="F12114" s="35"/>
      <c r="G12114" s="36"/>
      <c r="H12114" s="36"/>
      <c r="I12114" s="36"/>
    </row>
    <row r="12115" spans="5:9">
      <c r="E12115" s="35">
        <v>55750</v>
      </c>
      <c r="F12115" s="35"/>
      <c r="G12115" s="36"/>
      <c r="H12115" s="36"/>
      <c r="I12115" s="36"/>
    </row>
    <row r="12116" spans="5:9">
      <c r="E12116" s="35">
        <v>55751</v>
      </c>
      <c r="F12116" s="35"/>
      <c r="G12116" s="36"/>
      <c r="H12116" s="36"/>
      <c r="I12116" s="36"/>
    </row>
    <row r="12117" spans="5:9">
      <c r="E12117" s="35">
        <v>55752</v>
      </c>
      <c r="F12117" s="35"/>
      <c r="G12117" s="36"/>
      <c r="H12117" s="36"/>
      <c r="I12117" s="36"/>
    </row>
    <row r="12118" spans="5:9">
      <c r="E12118" s="35">
        <v>55753</v>
      </c>
      <c r="F12118" s="35"/>
      <c r="G12118" s="36"/>
      <c r="H12118" s="36"/>
      <c r="I12118" s="36"/>
    </row>
    <row r="12119" spans="5:9">
      <c r="E12119" s="35">
        <v>55754</v>
      </c>
      <c r="F12119" s="35"/>
      <c r="G12119" s="36"/>
      <c r="H12119" s="36"/>
      <c r="I12119" s="36"/>
    </row>
    <row r="12120" spans="5:9">
      <c r="E12120" s="35">
        <v>55755</v>
      </c>
      <c r="F12120" s="35"/>
      <c r="G12120" s="36"/>
      <c r="H12120" s="36"/>
      <c r="I12120" s="36"/>
    </row>
    <row r="12121" spans="5:9">
      <c r="E12121" s="35">
        <v>55756</v>
      </c>
      <c r="F12121" s="35"/>
      <c r="G12121" s="36"/>
      <c r="H12121" s="36"/>
      <c r="I12121" s="36"/>
    </row>
    <row r="12122" spans="5:9">
      <c r="E12122" s="35">
        <v>55757</v>
      </c>
      <c r="F12122" s="35"/>
      <c r="G12122" s="36"/>
      <c r="H12122" s="36"/>
      <c r="I12122" s="36"/>
    </row>
    <row r="12123" spans="5:9">
      <c r="E12123" s="35">
        <v>55758</v>
      </c>
      <c r="F12123" s="35"/>
      <c r="G12123" s="36"/>
      <c r="H12123" s="36"/>
      <c r="I12123" s="36"/>
    </row>
    <row r="12124" spans="5:9">
      <c r="E12124" s="35">
        <v>55759</v>
      </c>
      <c r="F12124" s="35"/>
      <c r="G12124" s="36"/>
      <c r="H12124" s="36"/>
      <c r="I12124" s="36"/>
    </row>
    <row r="12125" spans="5:9">
      <c r="E12125" s="35">
        <v>55760</v>
      </c>
      <c r="F12125" s="35"/>
      <c r="G12125" s="36"/>
      <c r="H12125" s="36"/>
      <c r="I12125" s="36"/>
    </row>
    <row r="12126" spans="5:9">
      <c r="E12126" s="35">
        <v>55761</v>
      </c>
      <c r="F12126" s="35"/>
      <c r="G12126" s="36"/>
      <c r="H12126" s="36"/>
      <c r="I12126" s="36"/>
    </row>
    <row r="12127" spans="5:9">
      <c r="E12127" s="35">
        <v>55762</v>
      </c>
      <c r="F12127" s="35"/>
      <c r="G12127" s="36"/>
      <c r="H12127" s="36"/>
      <c r="I12127" s="36"/>
    </row>
    <row r="12128" spans="5:9">
      <c r="E12128" s="35">
        <v>55763</v>
      </c>
      <c r="F12128" s="35"/>
      <c r="G12128" s="36"/>
      <c r="H12128" s="36"/>
      <c r="I12128" s="36"/>
    </row>
    <row r="12129" spans="5:9">
      <c r="E12129" s="35">
        <v>55764</v>
      </c>
      <c r="F12129" s="35"/>
      <c r="G12129" s="36"/>
      <c r="H12129" s="36"/>
      <c r="I12129" s="36"/>
    </row>
    <row r="12130" spans="5:9">
      <c r="E12130" s="35">
        <v>55765</v>
      </c>
      <c r="F12130" s="35"/>
      <c r="G12130" s="36"/>
      <c r="H12130" s="36"/>
      <c r="I12130" s="36"/>
    </row>
    <row r="12131" spans="5:9">
      <c r="E12131" s="35">
        <v>55766</v>
      </c>
      <c r="F12131" s="35"/>
      <c r="G12131" s="36"/>
      <c r="H12131" s="36"/>
      <c r="I12131" s="36"/>
    </row>
    <row r="12132" spans="5:9">
      <c r="E12132" s="35">
        <v>55767</v>
      </c>
      <c r="F12132" s="35"/>
      <c r="G12132" s="36"/>
      <c r="H12132" s="36"/>
      <c r="I12132" s="36"/>
    </row>
    <row r="12133" spans="5:9">
      <c r="E12133" s="35">
        <v>55768</v>
      </c>
      <c r="F12133" s="35"/>
      <c r="G12133" s="36"/>
      <c r="H12133" s="36"/>
      <c r="I12133" s="36"/>
    </row>
    <row r="12134" spans="5:9">
      <c r="E12134" s="35">
        <v>55769</v>
      </c>
      <c r="F12134" s="35"/>
      <c r="G12134" s="36"/>
      <c r="H12134" s="36"/>
      <c r="I12134" s="36"/>
    </row>
    <row r="12135" spans="5:9">
      <c r="E12135" s="35">
        <v>55770</v>
      </c>
      <c r="F12135" s="35"/>
      <c r="G12135" s="36"/>
      <c r="H12135" s="36"/>
      <c r="I12135" s="36"/>
    </row>
    <row r="12136" spans="5:9">
      <c r="E12136" s="35">
        <v>55771</v>
      </c>
      <c r="F12136" s="35"/>
      <c r="G12136" s="36"/>
      <c r="H12136" s="36"/>
      <c r="I12136" s="36"/>
    </row>
    <row r="12137" spans="5:9">
      <c r="E12137" s="35">
        <v>55772</v>
      </c>
      <c r="F12137" s="35"/>
      <c r="G12137" s="36"/>
      <c r="H12137" s="36"/>
      <c r="I12137" s="36"/>
    </row>
    <row r="12138" spans="5:9">
      <c r="E12138" s="35">
        <v>55773</v>
      </c>
      <c r="F12138" s="35"/>
      <c r="G12138" s="36"/>
      <c r="H12138" s="36"/>
      <c r="I12138" s="36"/>
    </row>
    <row r="12139" spans="5:9">
      <c r="E12139" s="35">
        <v>55774</v>
      </c>
      <c r="F12139" s="35"/>
      <c r="G12139" s="36"/>
      <c r="H12139" s="36"/>
      <c r="I12139" s="36"/>
    </row>
    <row r="12140" spans="5:9">
      <c r="E12140" s="35">
        <v>55775</v>
      </c>
      <c r="F12140" s="35"/>
      <c r="G12140" s="36"/>
      <c r="H12140" s="36"/>
      <c r="I12140" s="36"/>
    </row>
    <row r="12141" spans="5:9">
      <c r="E12141" s="35">
        <v>55776</v>
      </c>
      <c r="F12141" s="35"/>
      <c r="G12141" s="36"/>
      <c r="H12141" s="36"/>
      <c r="I12141" s="36"/>
    </row>
    <row r="12142" spans="5:9">
      <c r="E12142" s="35">
        <v>55777</v>
      </c>
      <c r="F12142" s="35"/>
      <c r="G12142" s="36"/>
      <c r="H12142" s="36"/>
      <c r="I12142" s="36"/>
    </row>
    <row r="12143" spans="5:9">
      <c r="E12143" s="35">
        <v>55778</v>
      </c>
      <c r="F12143" s="35"/>
      <c r="G12143" s="36"/>
      <c r="H12143" s="36"/>
      <c r="I12143" s="36"/>
    </row>
    <row r="12144" spans="5:9">
      <c r="E12144" s="35">
        <v>55779</v>
      </c>
      <c r="F12144" s="35"/>
      <c r="G12144" s="36"/>
      <c r="H12144" s="36"/>
      <c r="I12144" s="36"/>
    </row>
    <row r="12145" spans="5:9">
      <c r="E12145" s="35">
        <v>55780</v>
      </c>
      <c r="F12145" s="35"/>
      <c r="G12145" s="36"/>
      <c r="H12145" s="36"/>
      <c r="I12145" s="36"/>
    </row>
    <row r="12146" spans="5:9">
      <c r="E12146" s="35">
        <v>55781</v>
      </c>
      <c r="F12146" s="35"/>
      <c r="G12146" s="36"/>
      <c r="H12146" s="36"/>
      <c r="I12146" s="36"/>
    </row>
    <row r="12147" spans="5:9">
      <c r="E12147" s="35">
        <v>55782</v>
      </c>
      <c r="F12147" s="35"/>
      <c r="G12147" s="36"/>
      <c r="H12147" s="36"/>
      <c r="I12147" s="36"/>
    </row>
    <row r="12148" spans="5:9">
      <c r="E12148" s="35">
        <v>55783</v>
      </c>
      <c r="F12148" s="35"/>
      <c r="G12148" s="36"/>
      <c r="H12148" s="36"/>
      <c r="I12148" s="36"/>
    </row>
    <row r="12149" spans="5:9">
      <c r="E12149" s="35">
        <v>55784</v>
      </c>
      <c r="F12149" s="35"/>
      <c r="G12149" s="36"/>
      <c r="H12149" s="36"/>
      <c r="I12149" s="36"/>
    </row>
    <row r="12150" spans="5:9">
      <c r="E12150" s="35">
        <v>55785</v>
      </c>
      <c r="F12150" s="35"/>
      <c r="G12150" s="36"/>
      <c r="H12150" s="36"/>
      <c r="I12150" s="36"/>
    </row>
    <row r="12151" spans="5:9">
      <c r="E12151" s="35">
        <v>55786</v>
      </c>
      <c r="F12151" s="35"/>
      <c r="G12151" s="36"/>
      <c r="H12151" s="36"/>
      <c r="I12151" s="36"/>
    </row>
    <row r="12152" spans="5:9">
      <c r="E12152" s="35">
        <v>55787</v>
      </c>
      <c r="F12152" s="35"/>
      <c r="G12152" s="36"/>
      <c r="H12152" s="36"/>
      <c r="I12152" s="36"/>
    </row>
    <row r="12153" spans="5:9">
      <c r="E12153" s="35">
        <v>55788</v>
      </c>
      <c r="F12153" s="35"/>
      <c r="G12153" s="36"/>
      <c r="H12153" s="36"/>
      <c r="I12153" s="36"/>
    </row>
    <row r="12154" spans="5:9">
      <c r="E12154" s="35">
        <v>55789</v>
      </c>
      <c r="F12154" s="35"/>
      <c r="G12154" s="36"/>
      <c r="H12154" s="36"/>
      <c r="I12154" s="36"/>
    </row>
    <row r="12155" spans="5:9">
      <c r="E12155" s="35">
        <v>55790</v>
      </c>
      <c r="F12155" s="35"/>
      <c r="G12155" s="36"/>
      <c r="H12155" s="36"/>
      <c r="I12155" s="36"/>
    </row>
    <row r="12156" spans="5:9">
      <c r="E12156" s="35">
        <v>55791</v>
      </c>
      <c r="F12156" s="35"/>
      <c r="G12156" s="36"/>
      <c r="H12156" s="36"/>
      <c r="I12156" s="36"/>
    </row>
    <row r="12157" spans="5:9">
      <c r="E12157" s="35">
        <v>55792</v>
      </c>
      <c r="F12157" s="35"/>
      <c r="G12157" s="36"/>
      <c r="H12157" s="36"/>
      <c r="I12157" s="36"/>
    </row>
    <row r="12158" spans="5:9">
      <c r="E12158" s="35">
        <v>55793</v>
      </c>
      <c r="F12158" s="35"/>
      <c r="G12158" s="36"/>
      <c r="H12158" s="36"/>
      <c r="I12158" s="36"/>
    </row>
    <row r="12159" spans="5:9">
      <c r="E12159" s="35">
        <v>55794</v>
      </c>
      <c r="F12159" s="35"/>
      <c r="G12159" s="36"/>
      <c r="H12159" s="36"/>
      <c r="I12159" s="36"/>
    </row>
    <row r="12160" spans="5:9">
      <c r="E12160" s="35">
        <v>55795</v>
      </c>
      <c r="F12160" s="35"/>
      <c r="G12160" s="36"/>
      <c r="H12160" s="36"/>
      <c r="I12160" s="36"/>
    </row>
    <row r="12161" spans="5:9">
      <c r="E12161" s="35">
        <v>55796</v>
      </c>
      <c r="F12161" s="35"/>
      <c r="G12161" s="36"/>
      <c r="H12161" s="36"/>
      <c r="I12161" s="36"/>
    </row>
    <row r="12162" spans="5:9">
      <c r="E12162" s="35">
        <v>55797</v>
      </c>
      <c r="F12162" s="35"/>
      <c r="G12162" s="36"/>
      <c r="H12162" s="36"/>
      <c r="I12162" s="36"/>
    </row>
    <row r="12163" spans="5:9">
      <c r="E12163" s="35">
        <v>55798</v>
      </c>
      <c r="F12163" s="35"/>
      <c r="G12163" s="36"/>
      <c r="H12163" s="36"/>
      <c r="I12163" s="36"/>
    </row>
    <row r="12164" spans="5:9">
      <c r="E12164" s="35">
        <v>55799</v>
      </c>
      <c r="F12164" s="35"/>
      <c r="G12164" s="36"/>
      <c r="H12164" s="36"/>
      <c r="I12164" s="36"/>
    </row>
    <row r="12165" spans="5:9">
      <c r="E12165" s="35">
        <v>55800</v>
      </c>
      <c r="F12165" s="35"/>
      <c r="G12165" s="36"/>
      <c r="H12165" s="36"/>
      <c r="I12165" s="36"/>
    </row>
    <row r="12166" spans="5:9">
      <c r="E12166" s="35">
        <v>55801</v>
      </c>
      <c r="F12166" s="35"/>
      <c r="G12166" s="36"/>
      <c r="H12166" s="36"/>
      <c r="I12166" s="36"/>
    </row>
    <row r="12167" spans="5:9">
      <c r="E12167" s="35">
        <v>55802</v>
      </c>
      <c r="F12167" s="35"/>
      <c r="G12167" s="36"/>
      <c r="H12167" s="36"/>
      <c r="I12167" s="36"/>
    </row>
    <row r="12168" spans="5:9">
      <c r="E12168" s="35">
        <v>55803</v>
      </c>
      <c r="F12168" s="35"/>
      <c r="G12168" s="36"/>
      <c r="H12168" s="36"/>
      <c r="I12168" s="36"/>
    </row>
    <row r="12169" spans="5:9">
      <c r="E12169" s="35">
        <v>55804</v>
      </c>
      <c r="F12169" s="35"/>
      <c r="G12169" s="36"/>
      <c r="H12169" s="36"/>
      <c r="I12169" s="36"/>
    </row>
    <row r="12170" spans="5:9">
      <c r="E12170" s="35">
        <v>55805</v>
      </c>
      <c r="F12170" s="35"/>
      <c r="G12170" s="36"/>
      <c r="H12170" s="36"/>
      <c r="I12170" s="36"/>
    </row>
    <row r="12171" spans="5:9">
      <c r="E12171" s="35">
        <v>55806</v>
      </c>
      <c r="F12171" s="35"/>
      <c r="G12171" s="36"/>
      <c r="H12171" s="36"/>
      <c r="I12171" s="36"/>
    </row>
    <row r="12172" spans="5:9">
      <c r="E12172" s="35">
        <v>55807</v>
      </c>
      <c r="F12172" s="35"/>
      <c r="G12172" s="36"/>
      <c r="H12172" s="36"/>
      <c r="I12172" s="36"/>
    </row>
    <row r="12173" spans="5:9">
      <c r="E12173" s="35">
        <v>55808</v>
      </c>
      <c r="F12173" s="35"/>
      <c r="G12173" s="36"/>
      <c r="H12173" s="36"/>
      <c r="I12173" s="36"/>
    </row>
    <row r="12174" spans="5:9">
      <c r="E12174" s="35">
        <v>55809</v>
      </c>
      <c r="F12174" s="35"/>
      <c r="G12174" s="36"/>
      <c r="H12174" s="36"/>
      <c r="I12174" s="36"/>
    </row>
    <row r="12175" spans="5:9">
      <c r="E12175" s="35">
        <v>55810</v>
      </c>
      <c r="F12175" s="35"/>
      <c r="G12175" s="36"/>
      <c r="H12175" s="36"/>
      <c r="I12175" s="36"/>
    </row>
    <row r="12176" spans="5:9">
      <c r="E12176" s="35">
        <v>55811</v>
      </c>
      <c r="F12176" s="35"/>
      <c r="G12176" s="36"/>
      <c r="H12176" s="36"/>
      <c r="I12176" s="36"/>
    </row>
    <row r="12177" spans="5:9">
      <c r="E12177" s="35">
        <v>55812</v>
      </c>
      <c r="F12177" s="35"/>
      <c r="G12177" s="36"/>
      <c r="H12177" s="36"/>
      <c r="I12177" s="36"/>
    </row>
    <row r="12178" spans="5:9">
      <c r="E12178" s="35">
        <v>55813</v>
      </c>
      <c r="F12178" s="35"/>
      <c r="G12178" s="36"/>
      <c r="H12178" s="36"/>
      <c r="I12178" s="36"/>
    </row>
    <row r="12179" spans="5:9">
      <c r="E12179" s="35">
        <v>55814</v>
      </c>
      <c r="F12179" s="35"/>
      <c r="G12179" s="36"/>
      <c r="H12179" s="36"/>
      <c r="I12179" s="36"/>
    </row>
    <row r="12180" spans="5:9">
      <c r="E12180" s="35">
        <v>55815</v>
      </c>
      <c r="F12180" s="35"/>
      <c r="G12180" s="36"/>
      <c r="H12180" s="36"/>
      <c r="I12180" s="36"/>
    </row>
    <row r="12181" spans="5:9">
      <c r="E12181" s="35">
        <v>55816</v>
      </c>
      <c r="F12181" s="35"/>
      <c r="G12181" s="36"/>
      <c r="H12181" s="36"/>
      <c r="I12181" s="36"/>
    </row>
    <row r="12182" spans="5:9">
      <c r="E12182" s="35">
        <v>55817</v>
      </c>
      <c r="F12182" s="35"/>
      <c r="G12182" s="36"/>
      <c r="H12182" s="36"/>
      <c r="I12182" s="36"/>
    </row>
    <row r="12183" spans="5:9">
      <c r="E12183" s="35">
        <v>55818</v>
      </c>
      <c r="F12183" s="35"/>
      <c r="G12183" s="36"/>
      <c r="H12183" s="36"/>
      <c r="I12183" s="36"/>
    </row>
    <row r="12184" spans="5:9">
      <c r="E12184" s="35">
        <v>55819</v>
      </c>
      <c r="F12184" s="35"/>
      <c r="G12184" s="36"/>
      <c r="H12184" s="36"/>
      <c r="I12184" s="36"/>
    </row>
    <row r="12185" spans="5:9">
      <c r="E12185" s="35">
        <v>55820</v>
      </c>
      <c r="F12185" s="35"/>
      <c r="G12185" s="36"/>
      <c r="H12185" s="36"/>
      <c r="I12185" s="36"/>
    </row>
    <row r="12186" spans="5:9">
      <c r="E12186" s="35">
        <v>55821</v>
      </c>
      <c r="F12186" s="35"/>
      <c r="G12186" s="36"/>
      <c r="H12186" s="36"/>
      <c r="I12186" s="36"/>
    </row>
    <row r="12187" spans="5:9">
      <c r="E12187" s="35">
        <v>55822</v>
      </c>
      <c r="F12187" s="35"/>
      <c r="G12187" s="36"/>
      <c r="H12187" s="36"/>
      <c r="I12187" s="36"/>
    </row>
    <row r="12188" spans="5:9">
      <c r="E12188" s="35">
        <v>55823</v>
      </c>
      <c r="F12188" s="35"/>
      <c r="G12188" s="36"/>
      <c r="H12188" s="36"/>
      <c r="I12188" s="36"/>
    </row>
    <row r="12189" spans="5:9">
      <c r="E12189" s="35">
        <v>55824</v>
      </c>
      <c r="F12189" s="35"/>
      <c r="G12189" s="36"/>
      <c r="H12189" s="36"/>
      <c r="I12189" s="36"/>
    </row>
    <row r="12190" spans="5:9">
      <c r="E12190" s="35">
        <v>55825</v>
      </c>
      <c r="F12190" s="35"/>
      <c r="G12190" s="36"/>
      <c r="H12190" s="36"/>
      <c r="I12190" s="36"/>
    </row>
    <row r="12191" spans="5:9">
      <c r="E12191" s="35">
        <v>55826</v>
      </c>
      <c r="F12191" s="35"/>
      <c r="G12191" s="36"/>
      <c r="H12191" s="36"/>
      <c r="I12191" s="36"/>
    </row>
    <row r="12192" spans="5:9">
      <c r="E12192" s="35">
        <v>55827</v>
      </c>
      <c r="F12192" s="35"/>
      <c r="G12192" s="36"/>
      <c r="H12192" s="36"/>
      <c r="I12192" s="36"/>
    </row>
    <row r="12193" spans="5:9">
      <c r="E12193" s="35">
        <v>55828</v>
      </c>
      <c r="F12193" s="35"/>
      <c r="G12193" s="36"/>
      <c r="H12193" s="36"/>
      <c r="I12193" s="36"/>
    </row>
    <row r="12194" spans="5:9">
      <c r="E12194" s="35">
        <v>55829</v>
      </c>
      <c r="F12194" s="35"/>
      <c r="G12194" s="36"/>
      <c r="H12194" s="36"/>
      <c r="I12194" s="36"/>
    </row>
    <row r="12195" spans="5:9">
      <c r="E12195" s="35">
        <v>55830</v>
      </c>
      <c r="F12195" s="35"/>
      <c r="G12195" s="36"/>
      <c r="H12195" s="36"/>
      <c r="I12195" s="36"/>
    </row>
    <row r="12196" spans="5:9">
      <c r="E12196" s="35">
        <v>55831</v>
      </c>
      <c r="F12196" s="35"/>
      <c r="G12196" s="36"/>
      <c r="H12196" s="36"/>
      <c r="I12196" s="36"/>
    </row>
    <row r="12197" spans="5:9">
      <c r="E12197" s="35">
        <v>55832</v>
      </c>
      <c r="F12197" s="35"/>
      <c r="G12197" s="36"/>
      <c r="H12197" s="36"/>
      <c r="I12197" s="36"/>
    </row>
    <row r="12198" spans="5:9">
      <c r="E12198" s="35">
        <v>55833</v>
      </c>
      <c r="F12198" s="35"/>
      <c r="G12198" s="36"/>
      <c r="H12198" s="36"/>
      <c r="I12198" s="36"/>
    </row>
    <row r="12199" spans="5:9">
      <c r="E12199" s="35">
        <v>55834</v>
      </c>
      <c r="F12199" s="35"/>
      <c r="G12199" s="36"/>
      <c r="H12199" s="36"/>
      <c r="I12199" s="36"/>
    </row>
    <row r="12200" spans="5:9">
      <c r="E12200" s="35">
        <v>55835</v>
      </c>
      <c r="F12200" s="35"/>
      <c r="G12200" s="36"/>
      <c r="H12200" s="36"/>
      <c r="I12200" s="36"/>
    </row>
    <row r="12201" spans="5:9">
      <c r="E12201" s="35">
        <v>55836</v>
      </c>
      <c r="F12201" s="35"/>
      <c r="G12201" s="36"/>
      <c r="H12201" s="36"/>
      <c r="I12201" s="36"/>
    </row>
    <row r="12202" spans="5:9">
      <c r="E12202" s="35">
        <v>55837</v>
      </c>
      <c r="F12202" s="35"/>
      <c r="G12202" s="36"/>
      <c r="H12202" s="36"/>
      <c r="I12202" s="36"/>
    </row>
    <row r="12203" spans="5:9">
      <c r="E12203" s="35">
        <v>55838</v>
      </c>
      <c r="F12203" s="35"/>
      <c r="G12203" s="36"/>
      <c r="H12203" s="36"/>
      <c r="I12203" s="36"/>
    </row>
    <row r="12204" spans="5:9">
      <c r="E12204" s="35">
        <v>55839</v>
      </c>
      <c r="F12204" s="35"/>
      <c r="G12204" s="36"/>
      <c r="H12204" s="36"/>
      <c r="I12204" s="36"/>
    </row>
    <row r="12205" spans="5:9">
      <c r="E12205" s="35">
        <v>55840</v>
      </c>
      <c r="F12205" s="35"/>
      <c r="G12205" s="36"/>
      <c r="H12205" s="36"/>
      <c r="I12205" s="36"/>
    </row>
    <row r="12206" spans="5:9">
      <c r="E12206" s="35">
        <v>55841</v>
      </c>
      <c r="F12206" s="35"/>
      <c r="G12206" s="36"/>
      <c r="H12206" s="36"/>
      <c r="I12206" s="36"/>
    </row>
    <row r="12207" spans="5:9">
      <c r="E12207" s="35">
        <v>55842</v>
      </c>
      <c r="F12207" s="35"/>
      <c r="G12207" s="36"/>
      <c r="H12207" s="36"/>
      <c r="I12207" s="36"/>
    </row>
    <row r="12208" spans="5:9">
      <c r="E12208" s="35">
        <v>55843</v>
      </c>
      <c r="F12208" s="35"/>
      <c r="G12208" s="36"/>
      <c r="H12208" s="36"/>
      <c r="I12208" s="36"/>
    </row>
    <row r="12209" spans="5:9">
      <c r="E12209" s="35">
        <v>55844</v>
      </c>
      <c r="F12209" s="35"/>
      <c r="G12209" s="36"/>
      <c r="H12209" s="36"/>
      <c r="I12209" s="36"/>
    </row>
    <row r="12210" spans="5:9">
      <c r="E12210" s="35">
        <v>55845</v>
      </c>
      <c r="F12210" s="35"/>
      <c r="G12210" s="36"/>
      <c r="H12210" s="36"/>
      <c r="I12210" s="36"/>
    </row>
    <row r="12211" spans="5:9">
      <c r="E12211" s="35">
        <v>55846</v>
      </c>
      <c r="F12211" s="35"/>
      <c r="G12211" s="36"/>
      <c r="H12211" s="36"/>
      <c r="I12211" s="36"/>
    </row>
    <row r="12212" spans="5:9">
      <c r="E12212" s="35">
        <v>55847</v>
      </c>
      <c r="F12212" s="35"/>
      <c r="G12212" s="36"/>
      <c r="H12212" s="36"/>
      <c r="I12212" s="36"/>
    </row>
    <row r="12213" spans="5:9">
      <c r="E12213" s="35">
        <v>55848</v>
      </c>
      <c r="F12213" s="35"/>
      <c r="G12213" s="36"/>
      <c r="H12213" s="36"/>
      <c r="I12213" s="36"/>
    </row>
    <row r="12214" spans="5:9">
      <c r="E12214" s="35">
        <v>55849</v>
      </c>
      <c r="F12214" s="35"/>
      <c r="G12214" s="36"/>
      <c r="H12214" s="36"/>
      <c r="I12214" s="36"/>
    </row>
    <row r="12215" spans="5:9">
      <c r="E12215" s="35">
        <v>55850</v>
      </c>
      <c r="F12215" s="35"/>
      <c r="G12215" s="36"/>
      <c r="H12215" s="36"/>
      <c r="I12215" s="36"/>
    </row>
    <row r="12216" spans="5:9">
      <c r="E12216" s="35">
        <v>55851</v>
      </c>
      <c r="F12216" s="35"/>
      <c r="G12216" s="36"/>
      <c r="H12216" s="36"/>
      <c r="I12216" s="36"/>
    </row>
    <row r="12217" spans="5:9">
      <c r="E12217" s="35">
        <v>55852</v>
      </c>
      <c r="F12217" s="35"/>
      <c r="G12217" s="36"/>
      <c r="H12217" s="36"/>
      <c r="I12217" s="36"/>
    </row>
    <row r="12218" spans="5:9">
      <c r="E12218" s="35">
        <v>55853</v>
      </c>
      <c r="F12218" s="35"/>
      <c r="G12218" s="36"/>
      <c r="H12218" s="36"/>
      <c r="I12218" s="36"/>
    </row>
    <row r="12219" spans="5:9">
      <c r="E12219" s="35">
        <v>55854</v>
      </c>
      <c r="F12219" s="35"/>
      <c r="G12219" s="36"/>
      <c r="H12219" s="36"/>
      <c r="I12219" s="36"/>
    </row>
    <row r="12220" spans="5:9">
      <c r="E12220" s="35">
        <v>55855</v>
      </c>
      <c r="F12220" s="35"/>
      <c r="G12220" s="36"/>
      <c r="H12220" s="36"/>
      <c r="I12220" s="36"/>
    </row>
    <row r="12221" spans="5:9">
      <c r="E12221" s="35">
        <v>55856</v>
      </c>
      <c r="F12221" s="35"/>
      <c r="G12221" s="36"/>
      <c r="H12221" s="36"/>
      <c r="I12221" s="36"/>
    </row>
    <row r="12222" spans="5:9">
      <c r="E12222" s="35">
        <v>55857</v>
      </c>
      <c r="F12222" s="35"/>
      <c r="G12222" s="36"/>
      <c r="H12222" s="36"/>
      <c r="I12222" s="36"/>
    </row>
    <row r="12223" spans="5:9">
      <c r="E12223" s="35">
        <v>55858</v>
      </c>
      <c r="F12223" s="35"/>
      <c r="G12223" s="36"/>
      <c r="H12223" s="36"/>
      <c r="I12223" s="36"/>
    </row>
    <row r="12224" spans="5:9">
      <c r="E12224" s="35">
        <v>55859</v>
      </c>
      <c r="F12224" s="35"/>
      <c r="G12224" s="36"/>
      <c r="H12224" s="36"/>
      <c r="I12224" s="36"/>
    </row>
    <row r="12225" spans="5:9">
      <c r="E12225" s="35">
        <v>55860</v>
      </c>
      <c r="F12225" s="35"/>
      <c r="G12225" s="36"/>
      <c r="H12225" s="36"/>
      <c r="I12225" s="36"/>
    </row>
    <row r="12226" spans="5:9">
      <c r="E12226" s="35">
        <v>55861</v>
      </c>
      <c r="F12226" s="35"/>
      <c r="G12226" s="36"/>
      <c r="H12226" s="36"/>
      <c r="I12226" s="36"/>
    </row>
    <row r="12227" spans="5:9">
      <c r="E12227" s="35">
        <v>55862</v>
      </c>
      <c r="F12227" s="35"/>
      <c r="G12227" s="36"/>
      <c r="H12227" s="36"/>
      <c r="I12227" s="36"/>
    </row>
    <row r="12228" spans="5:9">
      <c r="E12228" s="35">
        <v>55863</v>
      </c>
      <c r="F12228" s="35"/>
      <c r="G12228" s="36"/>
      <c r="H12228" s="36"/>
      <c r="I12228" s="36"/>
    </row>
    <row r="12229" spans="5:9">
      <c r="E12229" s="35">
        <v>55864</v>
      </c>
      <c r="F12229" s="35"/>
      <c r="G12229" s="36"/>
      <c r="H12229" s="36"/>
      <c r="I12229" s="36"/>
    </row>
    <row r="12230" spans="5:9">
      <c r="E12230" s="35">
        <v>55865</v>
      </c>
      <c r="F12230" s="35"/>
      <c r="G12230" s="36"/>
      <c r="H12230" s="36"/>
      <c r="I12230" s="36"/>
    </row>
    <row r="12231" spans="5:9">
      <c r="E12231" s="35">
        <v>55866</v>
      </c>
      <c r="F12231" s="35"/>
      <c r="G12231" s="36"/>
      <c r="H12231" s="36"/>
      <c r="I12231" s="36"/>
    </row>
    <row r="12232" spans="5:9">
      <c r="E12232" s="35">
        <v>55867</v>
      </c>
      <c r="F12232" s="35"/>
      <c r="G12232" s="36"/>
      <c r="H12232" s="36"/>
      <c r="I12232" s="36"/>
    </row>
    <row r="12233" spans="5:9">
      <c r="E12233" s="35">
        <v>55868</v>
      </c>
      <c r="F12233" s="35"/>
      <c r="G12233" s="36"/>
      <c r="H12233" s="36"/>
      <c r="I12233" s="36"/>
    </row>
    <row r="12234" spans="5:9">
      <c r="E12234" s="35">
        <v>55869</v>
      </c>
      <c r="F12234" s="35"/>
      <c r="G12234" s="36"/>
      <c r="H12234" s="36"/>
      <c r="I12234" s="36"/>
    </row>
    <row r="12235" spans="5:9">
      <c r="E12235" s="35">
        <v>55870</v>
      </c>
      <c r="F12235" s="35"/>
      <c r="G12235" s="36"/>
      <c r="H12235" s="36"/>
      <c r="I12235" s="36"/>
    </row>
    <row r="12236" spans="5:9">
      <c r="E12236" s="35">
        <v>55871</v>
      </c>
      <c r="F12236" s="35"/>
      <c r="G12236" s="36"/>
      <c r="H12236" s="36"/>
      <c r="I12236" s="36"/>
    </row>
    <row r="12237" spans="5:9">
      <c r="E12237" s="35">
        <v>55872</v>
      </c>
      <c r="F12237" s="35"/>
      <c r="G12237" s="36"/>
      <c r="H12237" s="36"/>
      <c r="I12237" s="36"/>
    </row>
    <row r="12238" spans="5:9">
      <c r="E12238" s="35">
        <v>55873</v>
      </c>
      <c r="F12238" s="35"/>
      <c r="G12238" s="36"/>
      <c r="H12238" s="36"/>
      <c r="I12238" s="36"/>
    </row>
    <row r="12239" spans="5:9">
      <c r="E12239" s="35">
        <v>55874</v>
      </c>
      <c r="F12239" s="35"/>
      <c r="G12239" s="36"/>
      <c r="H12239" s="36"/>
      <c r="I12239" s="36"/>
    </row>
    <row r="12240" spans="5:9">
      <c r="E12240" s="35">
        <v>55875</v>
      </c>
      <c r="F12240" s="35"/>
      <c r="G12240" s="36"/>
      <c r="H12240" s="36"/>
      <c r="I12240" s="36"/>
    </row>
    <row r="12241" spans="5:9">
      <c r="E12241" s="35">
        <v>55876</v>
      </c>
      <c r="F12241" s="35"/>
      <c r="G12241" s="36"/>
      <c r="H12241" s="36"/>
      <c r="I12241" s="36"/>
    </row>
    <row r="12242" spans="5:9">
      <c r="E12242" s="35">
        <v>55877</v>
      </c>
      <c r="F12242" s="35"/>
      <c r="G12242" s="36"/>
      <c r="H12242" s="36"/>
      <c r="I12242" s="36"/>
    </row>
    <row r="12243" spans="5:9">
      <c r="E12243" s="35">
        <v>55878</v>
      </c>
      <c r="F12243" s="35"/>
      <c r="G12243" s="36"/>
      <c r="H12243" s="36"/>
      <c r="I12243" s="36"/>
    </row>
    <row r="12244" spans="5:9">
      <c r="E12244" s="35">
        <v>55879</v>
      </c>
      <c r="F12244" s="35"/>
      <c r="G12244" s="36"/>
      <c r="H12244" s="36"/>
      <c r="I12244" s="36"/>
    </row>
    <row r="12245" spans="5:9">
      <c r="E12245" s="35">
        <v>55880</v>
      </c>
      <c r="F12245" s="35"/>
      <c r="G12245" s="36"/>
      <c r="H12245" s="36"/>
      <c r="I12245" s="36"/>
    </row>
    <row r="12246" spans="5:9">
      <c r="E12246" s="35">
        <v>55881</v>
      </c>
      <c r="F12246" s="35"/>
      <c r="G12246" s="36"/>
      <c r="H12246" s="36"/>
      <c r="I12246" s="36"/>
    </row>
    <row r="12247" spans="5:9">
      <c r="E12247" s="35">
        <v>55882</v>
      </c>
      <c r="F12247" s="35"/>
      <c r="G12247" s="36"/>
      <c r="H12247" s="36"/>
      <c r="I12247" s="36"/>
    </row>
    <row r="12248" spans="5:9">
      <c r="E12248" s="35">
        <v>55883</v>
      </c>
      <c r="F12248" s="35"/>
      <c r="G12248" s="36"/>
      <c r="H12248" s="36"/>
      <c r="I12248" s="36"/>
    </row>
    <row r="12249" spans="5:9">
      <c r="E12249" s="35">
        <v>55884</v>
      </c>
      <c r="F12249" s="35"/>
      <c r="G12249" s="36"/>
      <c r="H12249" s="36"/>
      <c r="I12249" s="36"/>
    </row>
    <row r="12250" spans="5:9">
      <c r="E12250" s="35">
        <v>55885</v>
      </c>
      <c r="F12250" s="35"/>
      <c r="G12250" s="36"/>
      <c r="H12250" s="36"/>
      <c r="I12250" s="36"/>
    </row>
    <row r="12251" spans="5:9">
      <c r="E12251" s="35">
        <v>55886</v>
      </c>
      <c r="F12251" s="35"/>
      <c r="G12251" s="36"/>
      <c r="H12251" s="36"/>
      <c r="I12251" s="36"/>
    </row>
    <row r="12252" spans="5:9">
      <c r="E12252" s="35">
        <v>55887</v>
      </c>
      <c r="F12252" s="35"/>
      <c r="G12252" s="36"/>
      <c r="H12252" s="36"/>
      <c r="I12252" s="36"/>
    </row>
    <row r="12253" spans="5:9">
      <c r="E12253" s="35">
        <v>55888</v>
      </c>
      <c r="F12253" s="35"/>
      <c r="G12253" s="36"/>
      <c r="H12253" s="36"/>
      <c r="I12253" s="36"/>
    </row>
    <row r="12254" spans="5:9">
      <c r="E12254" s="35">
        <v>55889</v>
      </c>
      <c r="F12254" s="35"/>
      <c r="G12254" s="36"/>
      <c r="H12254" s="36"/>
      <c r="I12254" s="36"/>
    </row>
    <row r="12255" spans="5:9">
      <c r="E12255" s="35">
        <v>55890</v>
      </c>
      <c r="F12255" s="35"/>
      <c r="G12255" s="36"/>
      <c r="H12255" s="36"/>
      <c r="I12255" s="36"/>
    </row>
    <row r="12256" spans="5:9">
      <c r="E12256" s="35">
        <v>55891</v>
      </c>
      <c r="F12256" s="35"/>
      <c r="G12256" s="36"/>
      <c r="H12256" s="36"/>
      <c r="I12256" s="36"/>
    </row>
    <row r="12257" spans="5:9">
      <c r="E12257" s="35">
        <v>55892</v>
      </c>
      <c r="F12257" s="35"/>
      <c r="G12257" s="36"/>
      <c r="H12257" s="36"/>
      <c r="I12257" s="36"/>
    </row>
    <row r="12258" spans="5:9">
      <c r="E12258" s="35">
        <v>55893</v>
      </c>
      <c r="F12258" s="35"/>
      <c r="G12258" s="36"/>
      <c r="H12258" s="36"/>
      <c r="I12258" s="36"/>
    </row>
    <row r="12259" spans="5:9">
      <c r="E12259" s="35">
        <v>55894</v>
      </c>
      <c r="F12259" s="35"/>
      <c r="G12259" s="36"/>
      <c r="H12259" s="36"/>
      <c r="I12259" s="36"/>
    </row>
    <row r="12260" spans="5:9">
      <c r="E12260" s="35">
        <v>55895</v>
      </c>
      <c r="F12260" s="35"/>
      <c r="G12260" s="36"/>
      <c r="H12260" s="36"/>
      <c r="I12260" s="36"/>
    </row>
    <row r="12261" spans="5:9">
      <c r="E12261" s="35">
        <v>55896</v>
      </c>
      <c r="F12261" s="35"/>
      <c r="G12261" s="36"/>
      <c r="H12261" s="36"/>
      <c r="I12261" s="36"/>
    </row>
    <row r="12262" spans="5:9">
      <c r="E12262" s="35">
        <v>55897</v>
      </c>
      <c r="F12262" s="35"/>
      <c r="G12262" s="36"/>
      <c r="H12262" s="36"/>
      <c r="I12262" s="36"/>
    </row>
    <row r="12263" spans="5:9">
      <c r="E12263" s="35">
        <v>55898</v>
      </c>
      <c r="F12263" s="35"/>
      <c r="G12263" s="36"/>
      <c r="H12263" s="36"/>
      <c r="I12263" s="36"/>
    </row>
    <row r="12264" spans="5:9">
      <c r="E12264" s="35">
        <v>55899</v>
      </c>
      <c r="F12264" s="35"/>
      <c r="G12264" s="36"/>
      <c r="H12264" s="36"/>
      <c r="I12264" s="36"/>
    </row>
    <row r="12265" spans="5:9">
      <c r="E12265" s="35">
        <v>55900</v>
      </c>
      <c r="F12265" s="35"/>
      <c r="G12265" s="36"/>
      <c r="H12265" s="36"/>
      <c r="I12265" s="36"/>
    </row>
    <row r="12266" spans="5:9">
      <c r="E12266" s="35">
        <v>55901</v>
      </c>
      <c r="F12266" s="35"/>
      <c r="G12266" s="36"/>
      <c r="H12266" s="36"/>
      <c r="I12266" s="36"/>
    </row>
    <row r="12267" spans="5:9">
      <c r="E12267" s="35">
        <v>55902</v>
      </c>
      <c r="F12267" s="35"/>
      <c r="G12267" s="36"/>
      <c r="H12267" s="36"/>
      <c r="I12267" s="36"/>
    </row>
    <row r="12268" spans="5:9">
      <c r="E12268" s="35">
        <v>55903</v>
      </c>
      <c r="F12268" s="35"/>
      <c r="G12268" s="36"/>
      <c r="H12268" s="36"/>
      <c r="I12268" s="36"/>
    </row>
    <row r="12269" spans="5:9">
      <c r="E12269" s="35">
        <v>55904</v>
      </c>
      <c r="F12269" s="35"/>
      <c r="G12269" s="36"/>
      <c r="H12269" s="36"/>
      <c r="I12269" s="36"/>
    </row>
    <row r="12270" spans="5:9">
      <c r="E12270" s="35">
        <v>55905</v>
      </c>
      <c r="F12270" s="35"/>
      <c r="G12270" s="36"/>
      <c r="H12270" s="36"/>
      <c r="I12270" s="36"/>
    </row>
    <row r="12271" spans="5:9">
      <c r="E12271" s="35">
        <v>55906</v>
      </c>
      <c r="F12271" s="35"/>
      <c r="G12271" s="36"/>
      <c r="H12271" s="36"/>
      <c r="I12271" s="36"/>
    </row>
    <row r="12272" spans="5:9">
      <c r="E12272" s="35">
        <v>55907</v>
      </c>
      <c r="F12272" s="35"/>
      <c r="G12272" s="36"/>
      <c r="H12272" s="36"/>
      <c r="I12272" s="36"/>
    </row>
    <row r="12273" spans="5:9">
      <c r="E12273" s="35">
        <v>55908</v>
      </c>
      <c r="F12273" s="35"/>
      <c r="G12273" s="36"/>
      <c r="H12273" s="36"/>
      <c r="I12273" s="36"/>
    </row>
    <row r="12274" spans="5:9">
      <c r="E12274" s="35">
        <v>55909</v>
      </c>
      <c r="F12274" s="35"/>
      <c r="G12274" s="36"/>
      <c r="H12274" s="36"/>
      <c r="I12274" s="36"/>
    </row>
    <row r="12275" spans="5:9">
      <c r="E12275" s="35">
        <v>55910</v>
      </c>
      <c r="F12275" s="35"/>
      <c r="G12275" s="36"/>
      <c r="H12275" s="36"/>
      <c r="I12275" s="36"/>
    </row>
    <row r="12276" spans="5:9">
      <c r="E12276" s="35">
        <v>55911</v>
      </c>
      <c r="F12276" s="35"/>
      <c r="G12276" s="36"/>
      <c r="H12276" s="36"/>
      <c r="I12276" s="36"/>
    </row>
    <row r="12277" spans="5:9">
      <c r="E12277" s="35">
        <v>55912</v>
      </c>
      <c r="F12277" s="35"/>
      <c r="G12277" s="36"/>
      <c r="H12277" s="36"/>
      <c r="I12277" s="36"/>
    </row>
    <row r="12278" spans="5:9">
      <c r="E12278" s="35">
        <v>55913</v>
      </c>
      <c r="F12278" s="35"/>
      <c r="G12278" s="36"/>
      <c r="H12278" s="36"/>
      <c r="I12278" s="36"/>
    </row>
    <row r="12279" spans="5:9">
      <c r="E12279" s="35">
        <v>55914</v>
      </c>
      <c r="F12279" s="35"/>
      <c r="G12279" s="36"/>
      <c r="H12279" s="36"/>
      <c r="I12279" s="36"/>
    </row>
    <row r="12280" spans="5:9">
      <c r="E12280" s="35">
        <v>55915</v>
      </c>
      <c r="F12280" s="35"/>
      <c r="G12280" s="36"/>
      <c r="H12280" s="36"/>
      <c r="I12280" s="36"/>
    </row>
    <row r="12281" spans="5:9">
      <c r="E12281" s="35">
        <v>55916</v>
      </c>
      <c r="F12281" s="35"/>
      <c r="G12281" s="36"/>
      <c r="H12281" s="36"/>
      <c r="I12281" s="36"/>
    </row>
    <row r="12282" spans="5:9">
      <c r="E12282" s="35">
        <v>55917</v>
      </c>
      <c r="F12282" s="35"/>
      <c r="G12282" s="36"/>
      <c r="H12282" s="36"/>
      <c r="I12282" s="36"/>
    </row>
    <row r="12283" spans="5:9">
      <c r="E12283" s="35">
        <v>55918</v>
      </c>
      <c r="F12283" s="35"/>
      <c r="G12283" s="36"/>
      <c r="H12283" s="36"/>
      <c r="I12283" s="36"/>
    </row>
    <row r="12284" spans="5:9">
      <c r="E12284" s="35">
        <v>55919</v>
      </c>
      <c r="F12284" s="35"/>
      <c r="G12284" s="36"/>
      <c r="H12284" s="36"/>
      <c r="I12284" s="36"/>
    </row>
    <row r="12285" spans="5:9">
      <c r="E12285" s="35">
        <v>55920</v>
      </c>
      <c r="F12285" s="35"/>
      <c r="G12285" s="36"/>
      <c r="H12285" s="36"/>
      <c r="I12285" s="36"/>
    </row>
    <row r="12286" spans="5:9">
      <c r="E12286" s="35">
        <v>55921</v>
      </c>
      <c r="F12286" s="35"/>
      <c r="G12286" s="36"/>
      <c r="H12286" s="36"/>
      <c r="I12286" s="36"/>
    </row>
    <row r="12287" spans="5:9">
      <c r="E12287" s="35">
        <v>55922</v>
      </c>
      <c r="F12287" s="35"/>
      <c r="G12287" s="36"/>
      <c r="H12287" s="36"/>
      <c r="I12287" s="36"/>
    </row>
    <row r="12288" spans="5:9">
      <c r="E12288" s="35">
        <v>55923</v>
      </c>
      <c r="F12288" s="35"/>
      <c r="G12288" s="36"/>
      <c r="H12288" s="36"/>
      <c r="I12288" s="36"/>
    </row>
    <row r="12289" spans="5:9">
      <c r="E12289" s="35">
        <v>55924</v>
      </c>
      <c r="F12289" s="35"/>
      <c r="G12289" s="36"/>
      <c r="H12289" s="36"/>
      <c r="I12289" s="36"/>
    </row>
    <row r="12290" spans="5:9">
      <c r="E12290" s="35">
        <v>55925</v>
      </c>
      <c r="F12290" s="35"/>
      <c r="G12290" s="36"/>
      <c r="H12290" s="36"/>
      <c r="I12290" s="36"/>
    </row>
    <row r="12291" spans="5:9">
      <c r="E12291" s="35">
        <v>55926</v>
      </c>
      <c r="F12291" s="35"/>
      <c r="G12291" s="36"/>
      <c r="H12291" s="36"/>
      <c r="I12291" s="36"/>
    </row>
    <row r="12292" spans="5:9">
      <c r="E12292" s="35">
        <v>55927</v>
      </c>
      <c r="F12292" s="35"/>
      <c r="G12292" s="36"/>
      <c r="H12292" s="36"/>
      <c r="I12292" s="36"/>
    </row>
    <row r="12293" spans="5:9">
      <c r="E12293" s="35">
        <v>55928</v>
      </c>
      <c r="F12293" s="35"/>
      <c r="G12293" s="36"/>
      <c r="H12293" s="36"/>
      <c r="I12293" s="36"/>
    </row>
    <row r="12294" spans="5:9">
      <c r="E12294" s="35">
        <v>55929</v>
      </c>
      <c r="F12294" s="35"/>
      <c r="G12294" s="36"/>
      <c r="H12294" s="36"/>
      <c r="I12294" s="36"/>
    </row>
    <row r="12295" spans="5:9">
      <c r="E12295" s="35">
        <v>55930</v>
      </c>
      <c r="F12295" s="35"/>
      <c r="G12295" s="36"/>
      <c r="H12295" s="36"/>
      <c r="I12295" s="36"/>
    </row>
    <row r="12296" spans="5:9">
      <c r="E12296" s="35">
        <v>55931</v>
      </c>
      <c r="F12296" s="35"/>
      <c r="G12296" s="36"/>
      <c r="H12296" s="36"/>
      <c r="I12296" s="36"/>
    </row>
    <row r="12297" spans="5:9">
      <c r="E12297" s="35">
        <v>55932</v>
      </c>
      <c r="F12297" s="35"/>
      <c r="G12297" s="36"/>
      <c r="H12297" s="36"/>
      <c r="I12297" s="36"/>
    </row>
    <row r="12298" spans="5:9">
      <c r="E12298" s="35">
        <v>55933</v>
      </c>
      <c r="F12298" s="35"/>
      <c r="G12298" s="36"/>
      <c r="H12298" s="36"/>
      <c r="I12298" s="36"/>
    </row>
    <row r="12299" spans="5:9">
      <c r="E12299" s="35">
        <v>55934</v>
      </c>
      <c r="F12299" s="35"/>
      <c r="G12299" s="36"/>
      <c r="H12299" s="36"/>
      <c r="I12299" s="36"/>
    </row>
    <row r="12300" spans="5:9">
      <c r="E12300" s="35">
        <v>55935</v>
      </c>
      <c r="F12300" s="35"/>
      <c r="G12300" s="36"/>
      <c r="H12300" s="36"/>
      <c r="I12300" s="36"/>
    </row>
    <row r="12301" spans="5:9">
      <c r="E12301" s="35">
        <v>55936</v>
      </c>
      <c r="F12301" s="35"/>
      <c r="G12301" s="36"/>
      <c r="H12301" s="36"/>
      <c r="I12301" s="36"/>
    </row>
    <row r="12302" spans="5:9">
      <c r="E12302" s="35">
        <v>55937</v>
      </c>
      <c r="F12302" s="35"/>
      <c r="G12302" s="36"/>
      <c r="H12302" s="36"/>
      <c r="I12302" s="36"/>
    </row>
    <row r="12303" spans="5:9">
      <c r="E12303" s="35">
        <v>55938</v>
      </c>
      <c r="F12303" s="35"/>
      <c r="G12303" s="36"/>
      <c r="H12303" s="36"/>
      <c r="I12303" s="36"/>
    </row>
    <row r="12304" spans="5:9">
      <c r="E12304" s="35">
        <v>55939</v>
      </c>
      <c r="F12304" s="35"/>
      <c r="G12304" s="36"/>
      <c r="H12304" s="36"/>
      <c r="I12304" s="36"/>
    </row>
    <row r="12305" spans="5:9">
      <c r="E12305" s="35">
        <v>55940</v>
      </c>
      <c r="F12305" s="35"/>
      <c r="G12305" s="36"/>
      <c r="H12305" s="36"/>
      <c r="I12305" s="36"/>
    </row>
    <row r="12306" spans="5:9">
      <c r="E12306" s="35">
        <v>55941</v>
      </c>
      <c r="F12306" s="35"/>
      <c r="G12306" s="36"/>
      <c r="H12306" s="36"/>
      <c r="I12306" s="36"/>
    </row>
    <row r="12307" spans="5:9">
      <c r="E12307" s="35">
        <v>55942</v>
      </c>
      <c r="F12307" s="35"/>
      <c r="G12307" s="36"/>
      <c r="H12307" s="36"/>
      <c r="I12307" s="36"/>
    </row>
    <row r="12308" spans="5:9">
      <c r="E12308" s="35">
        <v>55943</v>
      </c>
      <c r="F12308" s="35"/>
      <c r="G12308" s="36"/>
      <c r="H12308" s="36"/>
      <c r="I12308" s="36"/>
    </row>
    <row r="12309" spans="5:9">
      <c r="E12309" s="35">
        <v>55944</v>
      </c>
      <c r="F12309" s="35"/>
      <c r="G12309" s="36"/>
      <c r="H12309" s="36"/>
      <c r="I12309" s="36"/>
    </row>
    <row r="12310" spans="5:9">
      <c r="E12310" s="35">
        <v>55945</v>
      </c>
      <c r="F12310" s="35"/>
      <c r="G12310" s="36"/>
      <c r="H12310" s="36"/>
      <c r="I12310" s="36"/>
    </row>
    <row r="12311" spans="5:9">
      <c r="E12311" s="35">
        <v>55946</v>
      </c>
      <c r="F12311" s="35"/>
      <c r="G12311" s="36"/>
      <c r="H12311" s="36"/>
      <c r="I12311" s="36"/>
    </row>
    <row r="12312" spans="5:9">
      <c r="E12312" s="35">
        <v>55947</v>
      </c>
      <c r="F12312" s="35"/>
      <c r="G12312" s="36"/>
      <c r="H12312" s="36"/>
      <c r="I12312" s="36"/>
    </row>
    <row r="12313" spans="5:9">
      <c r="E12313" s="35">
        <v>55948</v>
      </c>
      <c r="F12313" s="35"/>
      <c r="G12313" s="36"/>
      <c r="H12313" s="36"/>
      <c r="I12313" s="36"/>
    </row>
    <row r="12314" spans="5:9">
      <c r="E12314" s="35">
        <v>55949</v>
      </c>
      <c r="F12314" s="35"/>
      <c r="G12314" s="36"/>
      <c r="H12314" s="36"/>
      <c r="I12314" s="36"/>
    </row>
    <row r="12315" spans="5:9">
      <c r="E12315" s="35">
        <v>55950</v>
      </c>
      <c r="F12315" s="35"/>
      <c r="G12315" s="36"/>
      <c r="H12315" s="36"/>
      <c r="I12315" s="36"/>
    </row>
    <row r="12316" spans="5:9">
      <c r="E12316" s="35">
        <v>55951</v>
      </c>
      <c r="F12316" s="35"/>
      <c r="G12316" s="36"/>
      <c r="H12316" s="36"/>
      <c r="I12316" s="36"/>
    </row>
    <row r="12317" spans="5:9">
      <c r="E12317" s="35">
        <v>55952</v>
      </c>
      <c r="F12317" s="35"/>
      <c r="G12317" s="36"/>
      <c r="H12317" s="36"/>
      <c r="I12317" s="36"/>
    </row>
    <row r="12318" spans="5:9">
      <c r="E12318" s="35">
        <v>55953</v>
      </c>
      <c r="F12318" s="35"/>
      <c r="G12318" s="36"/>
      <c r="H12318" s="36"/>
      <c r="I12318" s="36"/>
    </row>
    <row r="12319" spans="5:9">
      <c r="E12319" s="35">
        <v>55954</v>
      </c>
      <c r="F12319" s="35"/>
      <c r="G12319" s="36"/>
      <c r="H12319" s="36"/>
      <c r="I12319" s="36"/>
    </row>
    <row r="12320" spans="5:9">
      <c r="E12320" s="35">
        <v>55955</v>
      </c>
      <c r="F12320" s="35"/>
      <c r="G12320" s="36"/>
      <c r="H12320" s="36"/>
      <c r="I12320" s="36"/>
    </row>
    <row r="12321" spans="5:9">
      <c r="E12321" s="35">
        <v>55956</v>
      </c>
      <c r="F12321" s="35"/>
      <c r="G12321" s="36"/>
      <c r="H12321" s="36"/>
      <c r="I12321" s="36"/>
    </row>
    <row r="12322" spans="5:9">
      <c r="E12322" s="35">
        <v>55957</v>
      </c>
      <c r="F12322" s="35"/>
      <c r="G12322" s="36"/>
      <c r="H12322" s="36"/>
      <c r="I12322" s="36"/>
    </row>
    <row r="12323" spans="5:9">
      <c r="E12323" s="35">
        <v>55958</v>
      </c>
      <c r="F12323" s="35"/>
      <c r="G12323" s="36"/>
      <c r="H12323" s="36"/>
      <c r="I12323" s="36"/>
    </row>
    <row r="12324" spans="5:9">
      <c r="E12324" s="35">
        <v>55959</v>
      </c>
      <c r="F12324" s="35"/>
      <c r="G12324" s="36"/>
      <c r="H12324" s="36"/>
      <c r="I12324" s="36"/>
    </row>
    <row r="12325" spans="5:9">
      <c r="E12325" s="35">
        <v>55960</v>
      </c>
      <c r="F12325" s="35"/>
      <c r="G12325" s="36"/>
      <c r="H12325" s="36"/>
      <c r="I12325" s="36"/>
    </row>
    <row r="12326" spans="5:9">
      <c r="E12326" s="35">
        <v>55961</v>
      </c>
      <c r="F12326" s="35"/>
      <c r="G12326" s="36"/>
      <c r="H12326" s="36"/>
      <c r="I12326" s="36"/>
    </row>
    <row r="12327" spans="5:9">
      <c r="E12327" s="35">
        <v>55962</v>
      </c>
      <c r="F12327" s="35"/>
      <c r="G12327" s="36"/>
      <c r="H12327" s="36"/>
      <c r="I12327" s="36"/>
    </row>
    <row r="12328" spans="5:9">
      <c r="E12328" s="35">
        <v>55963</v>
      </c>
      <c r="F12328" s="35"/>
      <c r="G12328" s="36"/>
      <c r="H12328" s="36"/>
      <c r="I12328" s="36"/>
    </row>
    <row r="12329" spans="5:9">
      <c r="E12329" s="35">
        <v>55964</v>
      </c>
      <c r="F12329" s="35"/>
      <c r="G12329" s="36"/>
      <c r="H12329" s="36"/>
      <c r="I12329" s="36"/>
    </row>
    <row r="12330" spans="5:9">
      <c r="E12330" s="35">
        <v>55965</v>
      </c>
      <c r="F12330" s="35"/>
      <c r="G12330" s="36"/>
      <c r="H12330" s="36"/>
      <c r="I12330" s="36"/>
    </row>
    <row r="12331" spans="5:9">
      <c r="E12331" s="35">
        <v>55966</v>
      </c>
      <c r="F12331" s="35"/>
      <c r="G12331" s="36"/>
      <c r="H12331" s="36"/>
      <c r="I12331" s="36"/>
    </row>
    <row r="12332" spans="5:9">
      <c r="E12332" s="35">
        <v>55967</v>
      </c>
      <c r="F12332" s="35"/>
      <c r="G12332" s="36"/>
      <c r="H12332" s="36"/>
      <c r="I12332" s="36"/>
    </row>
    <row r="12333" spans="5:9">
      <c r="E12333" s="35">
        <v>55968</v>
      </c>
      <c r="F12333" s="35"/>
      <c r="G12333" s="36"/>
      <c r="H12333" s="36"/>
      <c r="I12333" s="36"/>
    </row>
    <row r="12334" spans="5:9">
      <c r="E12334" s="35">
        <v>55969</v>
      </c>
      <c r="F12334" s="35"/>
      <c r="G12334" s="36"/>
      <c r="H12334" s="36"/>
      <c r="I12334" s="36"/>
    </row>
    <row r="12335" spans="5:9">
      <c r="E12335" s="35">
        <v>55970</v>
      </c>
      <c r="F12335" s="35"/>
      <c r="G12335" s="36"/>
      <c r="H12335" s="36"/>
      <c r="I12335" s="36"/>
    </row>
    <row r="12336" spans="5:9">
      <c r="E12336" s="35">
        <v>55971</v>
      </c>
      <c r="F12336" s="35"/>
      <c r="G12336" s="36"/>
      <c r="H12336" s="36"/>
      <c r="I12336" s="36"/>
    </row>
    <row r="12337" spans="5:9">
      <c r="E12337" s="35">
        <v>55972</v>
      </c>
      <c r="F12337" s="35"/>
      <c r="G12337" s="36"/>
      <c r="H12337" s="36"/>
      <c r="I12337" s="36"/>
    </row>
    <row r="12338" spans="5:9">
      <c r="E12338" s="35">
        <v>55973</v>
      </c>
      <c r="F12338" s="35"/>
      <c r="G12338" s="36"/>
      <c r="H12338" s="36"/>
      <c r="I12338" s="36"/>
    </row>
    <row r="12339" spans="5:9">
      <c r="E12339" s="35">
        <v>55974</v>
      </c>
      <c r="F12339" s="35"/>
      <c r="G12339" s="36"/>
      <c r="H12339" s="36"/>
      <c r="I12339" s="36"/>
    </row>
    <row r="12340" spans="5:9">
      <c r="E12340" s="35">
        <v>55975</v>
      </c>
      <c r="F12340" s="35"/>
      <c r="G12340" s="36"/>
      <c r="H12340" s="36"/>
      <c r="I12340" s="36"/>
    </row>
    <row r="12341" spans="5:9">
      <c r="E12341" s="35">
        <v>55976</v>
      </c>
      <c r="F12341" s="35"/>
      <c r="G12341" s="36"/>
      <c r="H12341" s="36"/>
      <c r="I12341" s="36"/>
    </row>
    <row r="12342" spans="5:9">
      <c r="E12342" s="35">
        <v>55977</v>
      </c>
      <c r="F12342" s="35"/>
      <c r="G12342" s="36"/>
      <c r="H12342" s="36"/>
      <c r="I12342" s="36"/>
    </row>
    <row r="12343" spans="5:9">
      <c r="E12343" s="35">
        <v>55978</v>
      </c>
      <c r="F12343" s="35"/>
      <c r="G12343" s="36"/>
      <c r="H12343" s="36"/>
      <c r="I12343" s="36"/>
    </row>
    <row r="12344" spans="5:9">
      <c r="E12344" s="35">
        <v>55979</v>
      </c>
      <c r="F12344" s="35"/>
      <c r="G12344" s="36"/>
      <c r="H12344" s="36"/>
      <c r="I12344" s="36"/>
    </row>
    <row r="12345" spans="5:9">
      <c r="E12345" s="35">
        <v>55980</v>
      </c>
      <c r="F12345" s="35"/>
      <c r="G12345" s="36"/>
      <c r="H12345" s="36"/>
      <c r="I12345" s="36"/>
    </row>
    <row r="12346" spans="5:9">
      <c r="E12346" s="35">
        <v>55981</v>
      </c>
      <c r="F12346" s="35"/>
      <c r="G12346" s="36"/>
      <c r="H12346" s="36"/>
      <c r="I12346" s="36"/>
    </row>
    <row r="12347" spans="5:9">
      <c r="E12347" s="35">
        <v>55982</v>
      </c>
      <c r="F12347" s="35"/>
      <c r="G12347" s="36"/>
      <c r="H12347" s="36"/>
      <c r="I12347" s="36"/>
    </row>
    <row r="12348" spans="5:9">
      <c r="E12348" s="35">
        <v>55983</v>
      </c>
      <c r="F12348" s="35"/>
      <c r="G12348" s="36"/>
      <c r="H12348" s="36"/>
      <c r="I12348" s="36"/>
    </row>
    <row r="12349" spans="5:9">
      <c r="E12349" s="35">
        <v>55984</v>
      </c>
      <c r="F12349" s="35"/>
      <c r="G12349" s="36"/>
      <c r="H12349" s="36"/>
      <c r="I12349" s="36"/>
    </row>
    <row r="12350" spans="5:9">
      <c r="E12350" s="35">
        <v>55985</v>
      </c>
      <c r="F12350" s="35"/>
      <c r="G12350" s="36"/>
      <c r="H12350" s="36"/>
      <c r="I12350" s="36"/>
    </row>
    <row r="12351" spans="5:9">
      <c r="E12351" s="35">
        <v>55986</v>
      </c>
      <c r="F12351" s="35"/>
      <c r="G12351" s="36"/>
      <c r="H12351" s="36"/>
      <c r="I12351" s="36"/>
    </row>
    <row r="12352" spans="5:9">
      <c r="E12352" s="35">
        <v>55987</v>
      </c>
      <c r="F12352" s="35"/>
      <c r="G12352" s="36"/>
      <c r="H12352" s="36"/>
      <c r="I12352" s="36"/>
    </row>
    <row r="12353" spans="5:9">
      <c r="E12353" s="35">
        <v>55988</v>
      </c>
      <c r="F12353" s="35"/>
      <c r="G12353" s="36"/>
      <c r="H12353" s="36"/>
      <c r="I12353" s="36"/>
    </row>
    <row r="12354" spans="5:9">
      <c r="E12354" s="35">
        <v>55989</v>
      </c>
      <c r="F12354" s="35"/>
      <c r="G12354" s="36"/>
      <c r="H12354" s="36"/>
      <c r="I12354" s="36"/>
    </row>
    <row r="12355" spans="5:9">
      <c r="E12355" s="35">
        <v>55990</v>
      </c>
      <c r="F12355" s="35"/>
      <c r="G12355" s="36"/>
      <c r="H12355" s="36"/>
      <c r="I12355" s="36"/>
    </row>
    <row r="12356" spans="5:9">
      <c r="E12356" s="35">
        <v>55991</v>
      </c>
      <c r="F12356" s="35"/>
      <c r="G12356" s="36"/>
      <c r="H12356" s="36"/>
      <c r="I12356" s="36"/>
    </row>
    <row r="12357" spans="5:9">
      <c r="E12357" s="35">
        <v>55992</v>
      </c>
      <c r="F12357" s="35"/>
      <c r="G12357" s="36"/>
      <c r="H12357" s="36"/>
      <c r="I12357" s="36"/>
    </row>
    <row r="12358" spans="5:9">
      <c r="E12358" s="35">
        <v>55993</v>
      </c>
      <c r="F12358" s="35"/>
      <c r="G12358" s="36"/>
      <c r="H12358" s="36"/>
      <c r="I12358" s="36"/>
    </row>
    <row r="12359" spans="5:9">
      <c r="E12359" s="35">
        <v>55994</v>
      </c>
      <c r="F12359" s="35"/>
      <c r="G12359" s="36"/>
      <c r="H12359" s="36"/>
      <c r="I12359" s="36"/>
    </row>
    <row r="12360" spans="5:9">
      <c r="E12360" s="35">
        <v>55995</v>
      </c>
      <c r="F12360" s="35"/>
      <c r="G12360" s="36"/>
      <c r="H12360" s="36"/>
      <c r="I12360" s="36"/>
    </row>
    <row r="12361" spans="5:9">
      <c r="E12361" s="35">
        <v>55996</v>
      </c>
      <c r="F12361" s="35"/>
      <c r="G12361" s="36"/>
      <c r="H12361" s="36"/>
      <c r="I12361" s="36"/>
    </row>
    <row r="12362" spans="5:9">
      <c r="E12362" s="35">
        <v>55997</v>
      </c>
      <c r="F12362" s="35"/>
      <c r="G12362" s="36"/>
      <c r="H12362" s="36"/>
      <c r="I12362" s="36"/>
    </row>
    <row r="12363" spans="5:9">
      <c r="E12363" s="35">
        <v>55998</v>
      </c>
      <c r="F12363" s="35"/>
      <c r="G12363" s="36"/>
      <c r="H12363" s="36"/>
      <c r="I12363" s="36"/>
    </row>
    <row r="12364" spans="5:9">
      <c r="E12364" s="35">
        <v>55999</v>
      </c>
      <c r="F12364" s="35"/>
      <c r="G12364" s="36"/>
      <c r="H12364" s="36"/>
      <c r="I12364" s="36"/>
    </row>
    <row r="12365" spans="5:9">
      <c r="E12365" s="35">
        <v>56000</v>
      </c>
      <c r="F12365" s="35"/>
      <c r="G12365" s="36"/>
      <c r="H12365" s="36"/>
      <c r="I12365" s="36"/>
    </row>
    <row r="12366" spans="5:9">
      <c r="E12366" s="35">
        <v>56001</v>
      </c>
      <c r="F12366" s="35"/>
      <c r="G12366" s="36"/>
      <c r="H12366" s="36"/>
      <c r="I12366" s="36"/>
    </row>
    <row r="12367" spans="5:9">
      <c r="E12367" s="35">
        <v>56002</v>
      </c>
      <c r="F12367" s="35"/>
      <c r="G12367" s="36"/>
      <c r="H12367" s="36"/>
      <c r="I12367" s="36"/>
    </row>
    <row r="12368" spans="5:9">
      <c r="E12368" s="35">
        <v>56003</v>
      </c>
      <c r="F12368" s="35"/>
      <c r="G12368" s="36"/>
      <c r="H12368" s="36"/>
      <c r="I12368" s="36"/>
    </row>
    <row r="12369" spans="5:9">
      <c r="E12369" s="35">
        <v>56004</v>
      </c>
      <c r="F12369" s="35"/>
      <c r="G12369" s="36"/>
      <c r="H12369" s="36"/>
      <c r="I12369" s="36"/>
    </row>
    <row r="12370" spans="5:9">
      <c r="E12370" s="35">
        <v>56005</v>
      </c>
      <c r="F12370" s="35"/>
      <c r="G12370" s="36"/>
      <c r="H12370" s="36"/>
      <c r="I12370" s="36"/>
    </row>
    <row r="12371" spans="5:9">
      <c r="E12371" s="35">
        <v>56006</v>
      </c>
      <c r="F12371" s="35"/>
      <c r="G12371" s="36"/>
      <c r="H12371" s="36"/>
      <c r="I12371" s="36"/>
    </row>
    <row r="12372" spans="5:9">
      <c r="E12372" s="35">
        <v>56007</v>
      </c>
      <c r="F12372" s="35"/>
      <c r="G12372" s="36"/>
      <c r="H12372" s="36"/>
      <c r="I12372" s="36"/>
    </row>
    <row r="12373" spans="5:9">
      <c r="E12373" s="35">
        <v>56008</v>
      </c>
      <c r="F12373" s="35"/>
      <c r="G12373" s="36"/>
      <c r="H12373" s="36"/>
      <c r="I12373" s="36"/>
    </row>
    <row r="12374" spans="5:9">
      <c r="E12374" s="35">
        <v>56009</v>
      </c>
      <c r="F12374" s="35"/>
      <c r="G12374" s="36"/>
      <c r="H12374" s="36"/>
      <c r="I12374" s="36"/>
    </row>
    <row r="12375" spans="5:9">
      <c r="E12375" s="35">
        <v>56010</v>
      </c>
      <c r="F12375" s="35"/>
      <c r="G12375" s="36"/>
      <c r="H12375" s="36"/>
      <c r="I12375" s="36"/>
    </row>
    <row r="12376" spans="5:9">
      <c r="E12376" s="35">
        <v>56011</v>
      </c>
      <c r="F12376" s="35"/>
      <c r="G12376" s="36"/>
      <c r="H12376" s="36"/>
      <c r="I12376" s="36"/>
    </row>
    <row r="12377" spans="5:9">
      <c r="E12377" s="35">
        <v>56012</v>
      </c>
      <c r="F12377" s="35"/>
      <c r="G12377" s="36"/>
      <c r="H12377" s="36"/>
      <c r="I12377" s="36"/>
    </row>
    <row r="12378" spans="5:9">
      <c r="E12378" s="35">
        <v>56013</v>
      </c>
      <c r="F12378" s="35"/>
      <c r="G12378" s="36"/>
      <c r="H12378" s="36"/>
      <c r="I12378" s="36"/>
    </row>
    <row r="12379" spans="5:9">
      <c r="E12379" s="35">
        <v>56014</v>
      </c>
      <c r="F12379" s="35"/>
      <c r="G12379" s="36"/>
      <c r="H12379" s="36"/>
      <c r="I12379" s="36"/>
    </row>
    <row r="12380" spans="5:9">
      <c r="E12380" s="35">
        <v>56015</v>
      </c>
      <c r="F12380" s="35"/>
      <c r="G12380" s="36"/>
      <c r="H12380" s="36"/>
      <c r="I12380" s="36"/>
    </row>
    <row r="12381" spans="5:9">
      <c r="E12381" s="35">
        <v>56016</v>
      </c>
      <c r="F12381" s="35"/>
      <c r="G12381" s="36"/>
      <c r="H12381" s="36"/>
      <c r="I12381" s="36"/>
    </row>
    <row r="12382" spans="5:9">
      <c r="E12382" s="35">
        <v>56017</v>
      </c>
      <c r="F12382" s="35"/>
      <c r="G12382" s="36"/>
      <c r="H12382" s="36"/>
      <c r="I12382" s="36"/>
    </row>
    <row r="12383" spans="5:9">
      <c r="E12383" s="35">
        <v>56018</v>
      </c>
      <c r="F12383" s="35"/>
      <c r="G12383" s="36"/>
      <c r="H12383" s="36"/>
      <c r="I12383" s="36"/>
    </row>
    <row r="12384" spans="5:9">
      <c r="E12384" s="35">
        <v>56019</v>
      </c>
      <c r="F12384" s="35"/>
      <c r="G12384" s="36"/>
      <c r="H12384" s="36"/>
      <c r="I12384" s="36"/>
    </row>
    <row r="12385" spans="5:9">
      <c r="E12385" s="35">
        <v>56020</v>
      </c>
      <c r="F12385" s="35"/>
      <c r="G12385" s="36"/>
      <c r="H12385" s="36"/>
      <c r="I12385" s="36"/>
    </row>
    <row r="12386" spans="5:9">
      <c r="E12386" s="35">
        <v>56021</v>
      </c>
      <c r="F12386" s="35"/>
      <c r="G12386" s="36"/>
      <c r="H12386" s="36"/>
      <c r="I12386" s="36"/>
    </row>
    <row r="12387" spans="5:9">
      <c r="E12387" s="35">
        <v>56022</v>
      </c>
      <c r="F12387" s="35"/>
      <c r="G12387" s="36"/>
      <c r="H12387" s="36"/>
      <c r="I12387" s="36"/>
    </row>
    <row r="12388" spans="5:9">
      <c r="E12388" s="35">
        <v>56023</v>
      </c>
      <c r="F12388" s="35"/>
      <c r="G12388" s="36"/>
      <c r="H12388" s="36"/>
      <c r="I12388" s="36"/>
    </row>
    <row r="12389" spans="5:9">
      <c r="E12389" s="35">
        <v>56024</v>
      </c>
      <c r="F12389" s="35"/>
      <c r="G12389" s="36"/>
      <c r="H12389" s="36"/>
      <c r="I12389" s="36"/>
    </row>
    <row r="12390" spans="5:9">
      <c r="E12390" s="35">
        <v>56025</v>
      </c>
      <c r="F12390" s="35"/>
      <c r="G12390" s="36"/>
      <c r="H12390" s="36"/>
      <c r="I12390" s="36"/>
    </row>
    <row r="12391" spans="5:9">
      <c r="E12391" s="35">
        <v>56026</v>
      </c>
      <c r="F12391" s="35"/>
      <c r="G12391" s="36"/>
      <c r="H12391" s="36"/>
      <c r="I12391" s="36"/>
    </row>
    <row r="12392" spans="5:9">
      <c r="E12392" s="35">
        <v>56027</v>
      </c>
      <c r="F12392" s="35"/>
      <c r="G12392" s="36"/>
      <c r="H12392" s="36"/>
      <c r="I12392" s="36"/>
    </row>
    <row r="12393" spans="5:9">
      <c r="E12393" s="35">
        <v>56028</v>
      </c>
      <c r="F12393" s="35"/>
      <c r="G12393" s="36"/>
      <c r="H12393" s="36"/>
      <c r="I12393" s="36"/>
    </row>
    <row r="12394" spans="5:9">
      <c r="E12394" s="35">
        <v>56029</v>
      </c>
      <c r="F12394" s="35"/>
      <c r="G12394" s="36"/>
      <c r="H12394" s="36"/>
      <c r="I12394" s="36"/>
    </row>
    <row r="12395" spans="5:9">
      <c r="E12395" s="35">
        <v>56030</v>
      </c>
      <c r="F12395" s="35"/>
      <c r="G12395" s="36"/>
      <c r="H12395" s="36"/>
      <c r="I12395" s="36"/>
    </row>
    <row r="12396" spans="5:9">
      <c r="E12396" s="35">
        <v>56031</v>
      </c>
      <c r="F12396" s="35"/>
      <c r="G12396" s="36"/>
      <c r="H12396" s="36"/>
      <c r="I12396" s="36"/>
    </row>
    <row r="12397" spans="5:9">
      <c r="E12397" s="35">
        <v>56032</v>
      </c>
      <c r="F12397" s="35"/>
      <c r="G12397" s="36"/>
      <c r="H12397" s="36"/>
      <c r="I12397" s="36"/>
    </row>
    <row r="12398" spans="5:9">
      <c r="E12398" s="35">
        <v>56033</v>
      </c>
      <c r="F12398" s="35"/>
      <c r="G12398" s="36"/>
      <c r="H12398" s="36"/>
      <c r="I12398" s="36"/>
    </row>
    <row r="12399" spans="5:9">
      <c r="E12399" s="35">
        <v>56034</v>
      </c>
      <c r="F12399" s="35"/>
      <c r="G12399" s="36"/>
      <c r="H12399" s="36"/>
      <c r="I12399" s="36"/>
    </row>
    <row r="12400" spans="5:9">
      <c r="E12400" s="35">
        <v>56035</v>
      </c>
      <c r="F12400" s="35"/>
      <c r="G12400" s="36"/>
      <c r="H12400" s="36"/>
      <c r="I12400" s="36"/>
    </row>
    <row r="12401" spans="5:9">
      <c r="E12401" s="35">
        <v>56036</v>
      </c>
      <c r="F12401" s="35"/>
      <c r="G12401" s="36"/>
      <c r="H12401" s="36"/>
      <c r="I12401" s="36"/>
    </row>
    <row r="12402" spans="5:9">
      <c r="E12402" s="35">
        <v>56037</v>
      </c>
      <c r="F12402" s="35"/>
      <c r="G12402" s="36"/>
      <c r="H12402" s="36"/>
      <c r="I12402" s="36"/>
    </row>
    <row r="12403" spans="5:9">
      <c r="E12403" s="35">
        <v>56038</v>
      </c>
      <c r="F12403" s="35"/>
      <c r="G12403" s="36"/>
      <c r="H12403" s="36"/>
      <c r="I12403" s="36"/>
    </row>
    <row r="12404" spans="5:9">
      <c r="E12404" s="35">
        <v>56039</v>
      </c>
      <c r="F12404" s="35"/>
      <c r="G12404" s="36"/>
      <c r="H12404" s="36"/>
      <c r="I12404" s="36"/>
    </row>
    <row r="12405" spans="5:9">
      <c r="E12405" s="35">
        <v>56040</v>
      </c>
      <c r="F12405" s="35"/>
      <c r="G12405" s="36"/>
      <c r="H12405" s="36"/>
      <c r="I12405" s="36"/>
    </row>
    <row r="12406" spans="5:9">
      <c r="E12406" s="35">
        <v>56041</v>
      </c>
      <c r="F12406" s="35"/>
      <c r="G12406" s="36"/>
      <c r="H12406" s="36"/>
      <c r="I12406" s="36"/>
    </row>
    <row r="12407" spans="5:9">
      <c r="E12407" s="35">
        <v>56042</v>
      </c>
      <c r="F12407" s="35"/>
      <c r="G12407" s="36"/>
      <c r="H12407" s="36"/>
      <c r="I12407" s="36"/>
    </row>
    <row r="12408" spans="5:9">
      <c r="E12408" s="35">
        <v>56043</v>
      </c>
      <c r="F12408" s="35"/>
      <c r="G12408" s="36"/>
      <c r="H12408" s="36"/>
      <c r="I12408" s="36"/>
    </row>
    <row r="12409" spans="5:9">
      <c r="E12409" s="35">
        <v>56044</v>
      </c>
      <c r="F12409" s="35"/>
      <c r="G12409" s="36"/>
      <c r="H12409" s="36"/>
      <c r="I12409" s="36"/>
    </row>
    <row r="12410" spans="5:9">
      <c r="E12410" s="35">
        <v>56045</v>
      </c>
      <c r="F12410" s="35"/>
      <c r="G12410" s="36"/>
      <c r="H12410" s="36"/>
      <c r="I12410" s="36"/>
    </row>
    <row r="12411" spans="5:9">
      <c r="E12411" s="35">
        <v>56046</v>
      </c>
      <c r="F12411" s="35"/>
      <c r="G12411" s="36"/>
      <c r="H12411" s="36"/>
      <c r="I12411" s="36"/>
    </row>
    <row r="12412" spans="5:9">
      <c r="E12412" s="35">
        <v>56047</v>
      </c>
      <c r="F12412" s="35"/>
      <c r="G12412" s="36"/>
      <c r="H12412" s="36"/>
      <c r="I12412" s="36"/>
    </row>
    <row r="12413" spans="5:9">
      <c r="E12413" s="35">
        <v>56048</v>
      </c>
      <c r="F12413" s="35"/>
      <c r="G12413" s="36"/>
      <c r="H12413" s="36"/>
      <c r="I12413" s="36"/>
    </row>
    <row r="12414" spans="5:9">
      <c r="E12414" s="35">
        <v>56049</v>
      </c>
      <c r="F12414" s="35"/>
      <c r="G12414" s="36"/>
      <c r="H12414" s="36"/>
      <c r="I12414" s="36"/>
    </row>
    <row r="12415" spans="5:9">
      <c r="E12415" s="35">
        <v>56050</v>
      </c>
      <c r="F12415" s="35"/>
      <c r="G12415" s="36"/>
      <c r="H12415" s="36"/>
      <c r="I12415" s="36"/>
    </row>
    <row r="12416" spans="5:9">
      <c r="E12416" s="35">
        <v>56051</v>
      </c>
      <c r="F12416" s="35"/>
      <c r="G12416" s="36"/>
      <c r="H12416" s="36"/>
      <c r="I12416" s="36"/>
    </row>
    <row r="12417" spans="5:9">
      <c r="E12417" s="35">
        <v>56052</v>
      </c>
      <c r="F12417" s="35"/>
      <c r="G12417" s="36"/>
      <c r="H12417" s="36"/>
      <c r="I12417" s="36"/>
    </row>
    <row r="12418" spans="5:9">
      <c r="E12418" s="35">
        <v>56053</v>
      </c>
      <c r="F12418" s="35"/>
      <c r="G12418" s="36"/>
      <c r="H12418" s="36"/>
      <c r="I12418" s="36"/>
    </row>
    <row r="12419" spans="5:9">
      <c r="E12419" s="35">
        <v>56054</v>
      </c>
      <c r="F12419" s="35"/>
      <c r="G12419" s="36"/>
      <c r="H12419" s="36"/>
      <c r="I12419" s="36"/>
    </row>
    <row r="12420" spans="5:9">
      <c r="E12420" s="35">
        <v>56055</v>
      </c>
      <c r="F12420" s="35"/>
      <c r="G12420" s="36"/>
      <c r="H12420" s="36"/>
      <c r="I12420" s="36"/>
    </row>
    <row r="12421" spans="5:9">
      <c r="E12421" s="35">
        <v>56056</v>
      </c>
      <c r="F12421" s="35"/>
      <c r="G12421" s="36"/>
      <c r="H12421" s="36"/>
      <c r="I12421" s="36"/>
    </row>
    <row r="12422" spans="5:9">
      <c r="E12422" s="35">
        <v>56057</v>
      </c>
      <c r="F12422" s="35"/>
      <c r="G12422" s="36"/>
      <c r="H12422" s="36"/>
      <c r="I12422" s="36"/>
    </row>
    <row r="12423" spans="5:9">
      <c r="E12423" s="35">
        <v>56058</v>
      </c>
      <c r="F12423" s="35"/>
      <c r="G12423" s="36"/>
      <c r="H12423" s="36"/>
      <c r="I12423" s="36"/>
    </row>
    <row r="12424" spans="5:9">
      <c r="E12424" s="35">
        <v>56059</v>
      </c>
      <c r="F12424" s="35"/>
      <c r="G12424" s="36"/>
      <c r="H12424" s="36"/>
      <c r="I12424" s="36"/>
    </row>
    <row r="12425" spans="5:9">
      <c r="E12425" s="35">
        <v>56060</v>
      </c>
      <c r="F12425" s="35"/>
      <c r="G12425" s="36"/>
      <c r="H12425" s="36"/>
      <c r="I12425" s="36"/>
    </row>
    <row r="12426" spans="5:9">
      <c r="E12426" s="35">
        <v>56061</v>
      </c>
      <c r="F12426" s="35"/>
      <c r="G12426" s="36"/>
      <c r="H12426" s="36"/>
      <c r="I12426" s="36"/>
    </row>
    <row r="12427" spans="5:9">
      <c r="E12427" s="35">
        <v>56062</v>
      </c>
      <c r="F12427" s="35"/>
      <c r="G12427" s="36"/>
      <c r="H12427" s="36"/>
      <c r="I12427" s="36"/>
    </row>
    <row r="12428" spans="5:9">
      <c r="E12428" s="35">
        <v>56063</v>
      </c>
      <c r="F12428" s="35"/>
      <c r="G12428" s="36"/>
      <c r="H12428" s="36"/>
      <c r="I12428" s="36"/>
    </row>
    <row r="12429" spans="5:9">
      <c r="E12429" s="35">
        <v>56064</v>
      </c>
      <c r="F12429" s="35"/>
      <c r="G12429" s="36"/>
      <c r="H12429" s="36"/>
      <c r="I12429" s="36"/>
    </row>
    <row r="12430" spans="5:9">
      <c r="E12430" s="35">
        <v>56065</v>
      </c>
      <c r="F12430" s="35"/>
      <c r="G12430" s="36"/>
      <c r="H12430" s="36"/>
      <c r="I12430" s="36"/>
    </row>
    <row r="12431" spans="5:9">
      <c r="E12431" s="35">
        <v>56066</v>
      </c>
      <c r="F12431" s="35"/>
      <c r="G12431" s="36"/>
      <c r="H12431" s="36"/>
      <c r="I12431" s="36"/>
    </row>
    <row r="12432" spans="5:9">
      <c r="E12432" s="35">
        <v>56067</v>
      </c>
      <c r="F12432" s="35"/>
      <c r="G12432" s="36"/>
      <c r="H12432" s="36"/>
      <c r="I12432" s="36"/>
    </row>
    <row r="12433" spans="5:9">
      <c r="E12433" s="35">
        <v>56068</v>
      </c>
      <c r="F12433" s="35"/>
      <c r="G12433" s="36"/>
      <c r="H12433" s="36"/>
      <c r="I12433" s="36"/>
    </row>
    <row r="12434" spans="5:9">
      <c r="E12434" s="35">
        <v>56069</v>
      </c>
      <c r="F12434" s="35"/>
      <c r="G12434" s="36"/>
      <c r="H12434" s="36"/>
      <c r="I12434" s="36"/>
    </row>
    <row r="12435" spans="5:9">
      <c r="E12435" s="35">
        <v>56070</v>
      </c>
      <c r="F12435" s="35"/>
      <c r="G12435" s="36"/>
      <c r="H12435" s="36"/>
      <c r="I12435" s="36"/>
    </row>
    <row r="12436" spans="5:9">
      <c r="E12436" s="35">
        <v>56071</v>
      </c>
      <c r="F12436" s="35"/>
      <c r="G12436" s="36"/>
      <c r="H12436" s="36"/>
      <c r="I12436" s="36"/>
    </row>
    <row r="12437" spans="5:9">
      <c r="E12437" s="35">
        <v>56072</v>
      </c>
      <c r="F12437" s="35"/>
      <c r="G12437" s="36"/>
      <c r="H12437" s="36"/>
      <c r="I12437" s="36"/>
    </row>
    <row r="12438" spans="5:9">
      <c r="E12438" s="35">
        <v>56073</v>
      </c>
      <c r="F12438" s="35"/>
      <c r="G12438" s="36"/>
      <c r="H12438" s="36"/>
      <c r="I12438" s="36"/>
    </row>
    <row r="12439" spans="5:9">
      <c r="E12439" s="35">
        <v>56074</v>
      </c>
      <c r="F12439" s="35"/>
      <c r="G12439" s="36"/>
      <c r="H12439" s="36"/>
      <c r="I12439" s="36"/>
    </row>
    <row r="12440" spans="5:9">
      <c r="E12440" s="35">
        <v>56075</v>
      </c>
      <c r="F12440" s="35"/>
      <c r="G12440" s="36"/>
      <c r="H12440" s="36"/>
      <c r="I12440" s="36"/>
    </row>
    <row r="12441" spans="5:9">
      <c r="E12441" s="35">
        <v>56076</v>
      </c>
      <c r="F12441" s="35"/>
      <c r="G12441" s="36"/>
      <c r="H12441" s="36"/>
      <c r="I12441" s="36"/>
    </row>
    <row r="12442" spans="5:9">
      <c r="E12442" s="35">
        <v>56077</v>
      </c>
      <c r="F12442" s="35"/>
      <c r="G12442" s="36"/>
      <c r="H12442" s="36"/>
      <c r="I12442" s="36"/>
    </row>
    <row r="12443" spans="5:9">
      <c r="E12443" s="35">
        <v>56078</v>
      </c>
      <c r="F12443" s="35"/>
      <c r="G12443" s="36"/>
      <c r="H12443" s="36"/>
      <c r="I12443" s="36"/>
    </row>
    <row r="12444" spans="5:9">
      <c r="E12444" s="35">
        <v>56079</v>
      </c>
      <c r="F12444" s="35"/>
      <c r="G12444" s="36"/>
      <c r="H12444" s="36"/>
      <c r="I12444" s="36"/>
    </row>
    <row r="12445" spans="5:9">
      <c r="E12445" s="35">
        <v>56080</v>
      </c>
      <c r="F12445" s="35"/>
      <c r="G12445" s="36"/>
      <c r="H12445" s="36"/>
      <c r="I12445" s="36"/>
    </row>
    <row r="12446" spans="5:9">
      <c r="E12446" s="35">
        <v>56081</v>
      </c>
      <c r="F12446" s="35"/>
      <c r="G12446" s="36"/>
      <c r="H12446" s="36"/>
      <c r="I12446" s="36"/>
    </row>
    <row r="12447" spans="5:9">
      <c r="E12447" s="35">
        <v>56082</v>
      </c>
      <c r="F12447" s="35"/>
      <c r="G12447" s="36"/>
      <c r="H12447" s="36"/>
      <c r="I12447" s="36"/>
    </row>
    <row r="12448" spans="5:9">
      <c r="E12448" s="35">
        <v>56083</v>
      </c>
      <c r="F12448" s="35"/>
      <c r="G12448" s="36"/>
      <c r="H12448" s="36"/>
      <c r="I12448" s="36"/>
    </row>
    <row r="12449" spans="5:9">
      <c r="E12449" s="35">
        <v>56084</v>
      </c>
      <c r="F12449" s="35"/>
      <c r="G12449" s="36"/>
      <c r="H12449" s="36"/>
      <c r="I12449" s="36"/>
    </row>
    <row r="12450" spans="5:9">
      <c r="E12450" s="35">
        <v>56085</v>
      </c>
      <c r="F12450" s="35"/>
      <c r="G12450" s="36"/>
      <c r="H12450" s="36"/>
      <c r="I12450" s="36"/>
    </row>
    <row r="12451" spans="5:9">
      <c r="E12451" s="35">
        <v>56086</v>
      </c>
      <c r="F12451" s="35"/>
      <c r="G12451" s="36"/>
      <c r="H12451" s="36"/>
      <c r="I12451" s="36"/>
    </row>
    <row r="12452" spans="5:9">
      <c r="E12452" s="35">
        <v>56087</v>
      </c>
      <c r="F12452" s="35"/>
      <c r="G12452" s="36"/>
      <c r="H12452" s="36"/>
      <c r="I12452" s="36"/>
    </row>
    <row r="12453" spans="5:9">
      <c r="E12453" s="35">
        <v>56088</v>
      </c>
      <c r="F12453" s="35"/>
      <c r="G12453" s="36"/>
      <c r="H12453" s="36"/>
      <c r="I12453" s="36"/>
    </row>
    <row r="12454" spans="5:9">
      <c r="E12454" s="35">
        <v>56089</v>
      </c>
      <c r="F12454" s="35"/>
      <c r="G12454" s="36"/>
      <c r="H12454" s="36"/>
      <c r="I12454" s="36"/>
    </row>
    <row r="12455" spans="5:9">
      <c r="E12455" s="35">
        <v>56090</v>
      </c>
      <c r="F12455" s="35"/>
      <c r="G12455" s="36"/>
      <c r="H12455" s="36"/>
      <c r="I12455" s="36"/>
    </row>
    <row r="12456" spans="5:9">
      <c r="E12456" s="35">
        <v>56091</v>
      </c>
      <c r="F12456" s="35"/>
      <c r="G12456" s="36"/>
      <c r="H12456" s="36"/>
      <c r="I12456" s="36"/>
    </row>
    <row r="12457" spans="5:9">
      <c r="E12457" s="35">
        <v>56092</v>
      </c>
      <c r="F12457" s="35"/>
      <c r="G12457" s="36"/>
      <c r="H12457" s="36"/>
      <c r="I12457" s="36"/>
    </row>
    <row r="12458" spans="5:9">
      <c r="E12458" s="35">
        <v>56093</v>
      </c>
      <c r="F12458" s="35"/>
      <c r="G12458" s="36"/>
      <c r="H12458" s="36"/>
      <c r="I12458" s="36"/>
    </row>
    <row r="12459" spans="5:9">
      <c r="E12459" s="35">
        <v>56094</v>
      </c>
      <c r="F12459" s="35"/>
      <c r="G12459" s="36"/>
      <c r="H12459" s="36"/>
      <c r="I12459" s="36"/>
    </row>
    <row r="12460" spans="5:9">
      <c r="E12460" s="35">
        <v>56095</v>
      </c>
      <c r="F12460" s="35"/>
      <c r="G12460" s="36"/>
      <c r="H12460" s="36"/>
      <c r="I12460" s="36"/>
    </row>
    <row r="12461" spans="5:9">
      <c r="E12461" s="35">
        <v>56096</v>
      </c>
      <c r="F12461" s="35"/>
      <c r="G12461" s="36"/>
      <c r="H12461" s="36"/>
      <c r="I12461" s="36"/>
    </row>
    <row r="12462" spans="5:9">
      <c r="E12462" s="35">
        <v>56097</v>
      </c>
      <c r="F12462" s="35"/>
      <c r="G12462" s="36"/>
      <c r="H12462" s="36"/>
      <c r="I12462" s="36"/>
    </row>
    <row r="12463" spans="5:9">
      <c r="E12463" s="35">
        <v>56098</v>
      </c>
      <c r="F12463" s="35"/>
      <c r="G12463" s="36"/>
      <c r="H12463" s="36"/>
      <c r="I12463" s="36"/>
    </row>
    <row r="12464" spans="5:9">
      <c r="E12464" s="35">
        <v>56099</v>
      </c>
      <c r="F12464" s="35"/>
      <c r="G12464" s="36"/>
      <c r="H12464" s="36"/>
      <c r="I12464" s="36"/>
    </row>
    <row r="12465" spans="5:9">
      <c r="E12465" s="35">
        <v>56100</v>
      </c>
      <c r="F12465" s="35"/>
      <c r="G12465" s="36"/>
      <c r="H12465" s="36"/>
      <c r="I12465" s="36"/>
    </row>
    <row r="12466" spans="5:9">
      <c r="E12466" s="35">
        <v>56101</v>
      </c>
      <c r="F12466" s="35"/>
      <c r="G12466" s="36"/>
      <c r="H12466" s="36"/>
      <c r="I12466" s="36"/>
    </row>
    <row r="12467" spans="5:9">
      <c r="E12467" s="35">
        <v>56102</v>
      </c>
      <c r="F12467" s="35"/>
      <c r="G12467" s="36"/>
      <c r="H12467" s="36"/>
      <c r="I12467" s="36"/>
    </row>
    <row r="12468" spans="5:9">
      <c r="E12468" s="35">
        <v>56103</v>
      </c>
      <c r="F12468" s="35"/>
      <c r="G12468" s="36"/>
      <c r="H12468" s="36"/>
      <c r="I12468" s="36"/>
    </row>
    <row r="12469" spans="5:9">
      <c r="E12469" s="35">
        <v>56104</v>
      </c>
      <c r="F12469" s="35"/>
      <c r="G12469" s="36"/>
      <c r="H12469" s="36"/>
      <c r="I12469" s="36"/>
    </row>
    <row r="12470" spans="5:9">
      <c r="E12470" s="35">
        <v>56105</v>
      </c>
      <c r="F12470" s="35"/>
      <c r="G12470" s="36"/>
      <c r="H12470" s="36"/>
      <c r="I12470" s="36"/>
    </row>
    <row r="12471" spans="5:9">
      <c r="E12471" s="35">
        <v>56106</v>
      </c>
      <c r="F12471" s="35"/>
      <c r="G12471" s="36"/>
      <c r="H12471" s="36"/>
      <c r="I12471" s="36"/>
    </row>
    <row r="12472" spans="5:9">
      <c r="E12472" s="35">
        <v>56107</v>
      </c>
      <c r="F12472" s="35"/>
      <c r="G12472" s="36"/>
      <c r="H12472" s="36"/>
      <c r="I12472" s="36"/>
    </row>
    <row r="12473" spans="5:9">
      <c r="E12473" s="35">
        <v>56108</v>
      </c>
      <c r="F12473" s="35"/>
      <c r="G12473" s="36"/>
      <c r="H12473" s="36"/>
      <c r="I12473" s="36"/>
    </row>
    <row r="12474" spans="5:9">
      <c r="E12474" s="35">
        <v>56109</v>
      </c>
      <c r="F12474" s="35"/>
      <c r="G12474" s="36"/>
      <c r="H12474" s="36"/>
      <c r="I12474" s="36"/>
    </row>
    <row r="12475" spans="5:9">
      <c r="E12475" s="35">
        <v>56110</v>
      </c>
      <c r="F12475" s="35"/>
      <c r="G12475" s="36"/>
      <c r="H12475" s="36"/>
      <c r="I12475" s="36"/>
    </row>
    <row r="12476" spans="5:9">
      <c r="E12476" s="35">
        <v>56111</v>
      </c>
      <c r="F12476" s="35"/>
      <c r="G12476" s="36"/>
      <c r="H12476" s="36"/>
      <c r="I12476" s="36"/>
    </row>
    <row r="12477" spans="5:9">
      <c r="E12477" s="35">
        <v>56112</v>
      </c>
      <c r="F12477" s="35"/>
      <c r="G12477" s="36"/>
      <c r="H12477" s="36"/>
      <c r="I12477" s="36"/>
    </row>
    <row r="12478" spans="5:9">
      <c r="E12478" s="35">
        <v>56113</v>
      </c>
      <c r="F12478" s="35"/>
      <c r="G12478" s="36"/>
      <c r="H12478" s="36"/>
      <c r="I12478" s="36"/>
    </row>
    <row r="12479" spans="5:9">
      <c r="E12479" s="35">
        <v>56114</v>
      </c>
      <c r="F12479" s="35"/>
      <c r="G12479" s="36"/>
      <c r="H12479" s="36"/>
      <c r="I12479" s="36"/>
    </row>
    <row r="12480" spans="5:9">
      <c r="E12480" s="35">
        <v>56115</v>
      </c>
      <c r="F12480" s="35"/>
      <c r="G12480" s="36"/>
      <c r="H12480" s="36"/>
      <c r="I12480" s="36"/>
    </row>
    <row r="12481" spans="5:9">
      <c r="E12481" s="35">
        <v>56116</v>
      </c>
      <c r="F12481" s="35"/>
      <c r="G12481" s="36"/>
      <c r="H12481" s="36"/>
      <c r="I12481" s="36"/>
    </row>
    <row r="12482" spans="5:9">
      <c r="E12482" s="35">
        <v>56117</v>
      </c>
      <c r="F12482" s="35"/>
      <c r="G12482" s="36"/>
      <c r="H12482" s="36"/>
      <c r="I12482" s="36"/>
    </row>
    <row r="12483" spans="5:9">
      <c r="E12483" s="35">
        <v>56118</v>
      </c>
      <c r="F12483" s="35"/>
      <c r="G12483" s="36"/>
      <c r="H12483" s="36"/>
      <c r="I12483" s="36"/>
    </row>
    <row r="12484" spans="5:9">
      <c r="E12484" s="35">
        <v>56119</v>
      </c>
      <c r="F12484" s="35"/>
      <c r="G12484" s="36"/>
      <c r="H12484" s="36"/>
      <c r="I12484" s="36"/>
    </row>
    <row r="12485" spans="5:9">
      <c r="E12485" s="35">
        <v>56120</v>
      </c>
      <c r="F12485" s="35"/>
      <c r="G12485" s="36"/>
      <c r="H12485" s="36"/>
      <c r="I12485" s="36"/>
    </row>
    <row r="12486" spans="5:9">
      <c r="E12486" s="35">
        <v>56121</v>
      </c>
      <c r="F12486" s="35"/>
      <c r="G12486" s="36"/>
      <c r="H12486" s="36"/>
      <c r="I12486" s="36"/>
    </row>
    <row r="12487" spans="5:9">
      <c r="E12487" s="35">
        <v>56122</v>
      </c>
      <c r="F12487" s="35"/>
      <c r="G12487" s="36"/>
      <c r="H12487" s="36"/>
      <c r="I12487" s="36"/>
    </row>
    <row r="12488" spans="5:9">
      <c r="E12488" s="35">
        <v>56123</v>
      </c>
      <c r="F12488" s="35"/>
      <c r="G12488" s="36"/>
      <c r="H12488" s="36"/>
      <c r="I12488" s="36"/>
    </row>
    <row r="12489" spans="5:9">
      <c r="E12489" s="35">
        <v>56124</v>
      </c>
      <c r="F12489" s="35"/>
      <c r="G12489" s="36"/>
      <c r="H12489" s="36"/>
      <c r="I12489" s="36"/>
    </row>
    <row r="12490" spans="5:9">
      <c r="E12490" s="35">
        <v>56125</v>
      </c>
      <c r="F12490" s="35"/>
      <c r="G12490" s="36"/>
      <c r="H12490" s="36"/>
      <c r="I12490" s="36"/>
    </row>
    <row r="12491" spans="5:9">
      <c r="E12491" s="35">
        <v>56126</v>
      </c>
      <c r="F12491" s="35"/>
      <c r="G12491" s="36"/>
      <c r="H12491" s="36"/>
      <c r="I12491" s="36"/>
    </row>
    <row r="12492" spans="5:9">
      <c r="E12492" s="35">
        <v>56127</v>
      </c>
      <c r="F12492" s="35"/>
      <c r="G12492" s="36"/>
      <c r="H12492" s="36"/>
      <c r="I12492" s="36"/>
    </row>
    <row r="12493" spans="5:9">
      <c r="E12493" s="35">
        <v>56128</v>
      </c>
      <c r="F12493" s="35"/>
      <c r="G12493" s="36"/>
      <c r="H12493" s="36"/>
      <c r="I12493" s="36"/>
    </row>
    <row r="12494" spans="5:9">
      <c r="E12494" s="35">
        <v>56129</v>
      </c>
      <c r="F12494" s="35"/>
      <c r="G12494" s="36"/>
      <c r="H12494" s="36"/>
      <c r="I12494" s="36"/>
    </row>
    <row r="12495" spans="5:9">
      <c r="E12495" s="35">
        <v>56130</v>
      </c>
      <c r="F12495" s="35"/>
      <c r="G12495" s="36"/>
      <c r="H12495" s="36"/>
      <c r="I12495" s="36"/>
    </row>
    <row r="12496" spans="5:9">
      <c r="E12496" s="35">
        <v>56131</v>
      </c>
      <c r="F12496" s="35"/>
      <c r="G12496" s="36"/>
      <c r="H12496" s="36"/>
      <c r="I12496" s="36"/>
    </row>
    <row r="12497" spans="5:9">
      <c r="E12497" s="35">
        <v>56132</v>
      </c>
      <c r="F12497" s="35"/>
      <c r="G12497" s="36"/>
      <c r="H12497" s="36"/>
      <c r="I12497" s="36"/>
    </row>
    <row r="12498" spans="5:9">
      <c r="E12498" s="35">
        <v>56133</v>
      </c>
      <c r="F12498" s="35"/>
      <c r="G12498" s="36"/>
      <c r="H12498" s="36"/>
      <c r="I12498" s="36"/>
    </row>
    <row r="12499" spans="5:9">
      <c r="E12499" s="35">
        <v>56134</v>
      </c>
      <c r="F12499" s="35"/>
      <c r="G12499" s="36"/>
      <c r="H12499" s="36"/>
      <c r="I12499" s="36"/>
    </row>
    <row r="12500" spans="5:9">
      <c r="E12500" s="35">
        <v>56135</v>
      </c>
      <c r="F12500" s="35"/>
      <c r="G12500" s="36"/>
      <c r="H12500" s="36"/>
      <c r="I12500" s="36"/>
    </row>
    <row r="12501" spans="5:9">
      <c r="E12501" s="35">
        <v>56136</v>
      </c>
      <c r="F12501" s="35"/>
      <c r="G12501" s="36"/>
      <c r="H12501" s="36"/>
      <c r="I12501" s="36"/>
    </row>
    <row r="12502" spans="5:9">
      <c r="E12502" s="35">
        <v>56137</v>
      </c>
      <c r="F12502" s="35"/>
      <c r="G12502" s="36"/>
      <c r="H12502" s="36"/>
      <c r="I12502" s="36"/>
    </row>
    <row r="12503" spans="5:9">
      <c r="E12503" s="35">
        <v>56138</v>
      </c>
      <c r="F12503" s="35"/>
      <c r="G12503" s="36"/>
      <c r="H12503" s="36"/>
      <c r="I12503" s="36"/>
    </row>
    <row r="12504" spans="5:9">
      <c r="E12504" s="35">
        <v>56139</v>
      </c>
      <c r="F12504" s="35"/>
      <c r="G12504" s="36"/>
      <c r="H12504" s="36"/>
      <c r="I12504" s="36"/>
    </row>
    <row r="12505" spans="5:9">
      <c r="E12505" s="35">
        <v>56140</v>
      </c>
      <c r="F12505" s="35"/>
      <c r="G12505" s="36"/>
      <c r="H12505" s="36"/>
      <c r="I12505" s="36"/>
    </row>
    <row r="12506" spans="5:9">
      <c r="E12506" s="35">
        <v>56141</v>
      </c>
      <c r="F12506" s="35"/>
      <c r="G12506" s="36"/>
      <c r="H12506" s="36"/>
      <c r="I12506" s="36"/>
    </row>
    <row r="12507" spans="5:9">
      <c r="E12507" s="35">
        <v>56142</v>
      </c>
      <c r="F12507" s="35"/>
      <c r="G12507" s="36"/>
      <c r="H12507" s="36"/>
      <c r="I12507" s="36"/>
    </row>
    <row r="12508" spans="5:9">
      <c r="E12508" s="35">
        <v>56143</v>
      </c>
      <c r="F12508" s="35"/>
      <c r="G12508" s="36"/>
      <c r="H12508" s="36"/>
      <c r="I12508" s="36"/>
    </row>
    <row r="12509" spans="5:9">
      <c r="E12509" s="35">
        <v>56144</v>
      </c>
      <c r="F12509" s="35"/>
      <c r="G12509" s="36"/>
      <c r="H12509" s="36"/>
      <c r="I12509" s="36"/>
    </row>
    <row r="12510" spans="5:9">
      <c r="E12510" s="35">
        <v>56145</v>
      </c>
      <c r="F12510" s="35"/>
      <c r="G12510" s="36"/>
      <c r="H12510" s="36"/>
      <c r="I12510" s="36"/>
    </row>
    <row r="12511" spans="5:9">
      <c r="E12511" s="35">
        <v>56146</v>
      </c>
      <c r="F12511" s="35"/>
      <c r="G12511" s="36"/>
      <c r="H12511" s="36"/>
      <c r="I12511" s="36"/>
    </row>
    <row r="12512" spans="5:9">
      <c r="E12512" s="35">
        <v>56147</v>
      </c>
      <c r="F12512" s="35"/>
      <c r="G12512" s="36"/>
      <c r="H12512" s="36"/>
      <c r="I12512" s="36"/>
    </row>
    <row r="12513" spans="5:9">
      <c r="E12513" s="35">
        <v>56148</v>
      </c>
      <c r="F12513" s="35"/>
      <c r="G12513" s="36"/>
      <c r="H12513" s="36"/>
      <c r="I12513" s="36"/>
    </row>
    <row r="12514" spans="5:9">
      <c r="E12514" s="35">
        <v>56149</v>
      </c>
      <c r="F12514" s="35"/>
      <c r="G12514" s="36"/>
      <c r="H12514" s="36"/>
      <c r="I12514" s="36"/>
    </row>
    <row r="12515" spans="5:9">
      <c r="E12515" s="35">
        <v>56150</v>
      </c>
      <c r="F12515" s="35"/>
      <c r="G12515" s="36"/>
      <c r="H12515" s="36"/>
      <c r="I12515" s="36"/>
    </row>
    <row r="12516" spans="5:9">
      <c r="E12516" s="35">
        <v>56151</v>
      </c>
      <c r="F12516" s="35"/>
      <c r="G12516" s="36"/>
      <c r="H12516" s="36"/>
      <c r="I12516" s="36"/>
    </row>
    <row r="12517" spans="5:9">
      <c r="E12517" s="35">
        <v>56152</v>
      </c>
      <c r="F12517" s="35"/>
      <c r="G12517" s="36"/>
      <c r="H12517" s="36"/>
      <c r="I12517" s="36"/>
    </row>
    <row r="12518" spans="5:9">
      <c r="E12518" s="35">
        <v>56153</v>
      </c>
      <c r="F12518" s="35"/>
      <c r="G12518" s="36"/>
      <c r="H12518" s="36"/>
      <c r="I12518" s="36"/>
    </row>
    <row r="12519" spans="5:9">
      <c r="E12519" s="35">
        <v>56154</v>
      </c>
      <c r="F12519" s="35"/>
      <c r="G12519" s="36"/>
      <c r="H12519" s="36"/>
      <c r="I12519" s="36"/>
    </row>
    <row r="12520" spans="5:9">
      <c r="E12520" s="35">
        <v>56155</v>
      </c>
      <c r="F12520" s="35"/>
      <c r="G12520" s="36"/>
      <c r="H12520" s="36"/>
      <c r="I12520" s="36"/>
    </row>
    <row r="12521" spans="5:9">
      <c r="E12521" s="35">
        <v>56156</v>
      </c>
      <c r="F12521" s="35"/>
      <c r="G12521" s="36"/>
      <c r="H12521" s="36"/>
      <c r="I12521" s="36"/>
    </row>
    <row r="12522" spans="5:9">
      <c r="E12522" s="35">
        <v>56157</v>
      </c>
      <c r="F12522" s="35"/>
      <c r="G12522" s="36"/>
      <c r="H12522" s="36"/>
      <c r="I12522" s="36"/>
    </row>
    <row r="12523" spans="5:9">
      <c r="E12523" s="35">
        <v>56158</v>
      </c>
      <c r="F12523" s="35"/>
      <c r="G12523" s="36"/>
      <c r="H12523" s="36"/>
      <c r="I12523" s="36"/>
    </row>
    <row r="12524" spans="5:9">
      <c r="E12524" s="35">
        <v>56159</v>
      </c>
      <c r="F12524" s="35"/>
      <c r="G12524" s="36"/>
      <c r="H12524" s="36"/>
      <c r="I12524" s="36"/>
    </row>
    <row r="12525" spans="5:9">
      <c r="E12525" s="35">
        <v>56160</v>
      </c>
      <c r="F12525" s="35"/>
      <c r="G12525" s="36"/>
      <c r="H12525" s="36"/>
      <c r="I12525" s="36"/>
    </row>
    <row r="12526" spans="5:9">
      <c r="E12526" s="35">
        <v>56161</v>
      </c>
      <c r="F12526" s="35"/>
      <c r="G12526" s="36"/>
      <c r="H12526" s="36"/>
      <c r="I12526" s="36"/>
    </row>
    <row r="12527" spans="5:9">
      <c r="E12527" s="35">
        <v>56162</v>
      </c>
      <c r="F12527" s="35"/>
      <c r="G12527" s="36"/>
      <c r="H12527" s="36"/>
      <c r="I12527" s="36"/>
    </row>
    <row r="12528" spans="5:9">
      <c r="E12528" s="35">
        <v>56163</v>
      </c>
      <c r="F12528" s="35"/>
      <c r="G12528" s="36"/>
      <c r="H12528" s="36"/>
      <c r="I12528" s="36"/>
    </row>
    <row r="12529" spans="5:9">
      <c r="E12529" s="35">
        <v>56164</v>
      </c>
      <c r="F12529" s="35"/>
      <c r="G12529" s="36"/>
      <c r="H12529" s="36"/>
      <c r="I12529" s="36"/>
    </row>
    <row r="12530" spans="5:9">
      <c r="E12530" s="35">
        <v>56165</v>
      </c>
      <c r="F12530" s="35"/>
      <c r="G12530" s="36"/>
      <c r="H12530" s="36"/>
      <c r="I12530" s="36"/>
    </row>
    <row r="12531" spans="5:9">
      <c r="E12531" s="35">
        <v>56166</v>
      </c>
      <c r="F12531" s="35"/>
      <c r="G12531" s="36"/>
      <c r="H12531" s="36"/>
      <c r="I12531" s="36"/>
    </row>
    <row r="12532" spans="5:9">
      <c r="E12532" s="35">
        <v>56167</v>
      </c>
      <c r="F12532" s="35"/>
      <c r="G12532" s="36"/>
      <c r="H12532" s="36"/>
      <c r="I12532" s="36"/>
    </row>
    <row r="12533" spans="5:9">
      <c r="E12533" s="35">
        <v>56168</v>
      </c>
      <c r="F12533" s="35"/>
      <c r="G12533" s="36"/>
      <c r="H12533" s="36"/>
      <c r="I12533" s="36"/>
    </row>
    <row r="12534" spans="5:9">
      <c r="E12534" s="35">
        <v>56169</v>
      </c>
      <c r="F12534" s="35"/>
      <c r="G12534" s="36"/>
      <c r="H12534" s="36"/>
      <c r="I12534" s="36"/>
    </row>
    <row r="12535" spans="5:9">
      <c r="E12535" s="35">
        <v>56170</v>
      </c>
      <c r="F12535" s="35"/>
      <c r="G12535" s="36"/>
      <c r="H12535" s="36"/>
      <c r="I12535" s="36"/>
    </row>
    <row r="12536" spans="5:9">
      <c r="E12536" s="35">
        <v>56171</v>
      </c>
      <c r="F12536" s="35"/>
      <c r="G12536" s="36"/>
      <c r="H12536" s="36"/>
      <c r="I12536" s="36"/>
    </row>
    <row r="12537" spans="5:9">
      <c r="E12537" s="35">
        <v>56172</v>
      </c>
      <c r="F12537" s="35"/>
      <c r="G12537" s="36"/>
      <c r="H12537" s="36"/>
      <c r="I12537" s="36"/>
    </row>
    <row r="12538" spans="5:9">
      <c r="E12538" s="35">
        <v>56173</v>
      </c>
      <c r="F12538" s="35"/>
      <c r="G12538" s="36"/>
      <c r="H12538" s="36"/>
      <c r="I12538" s="36"/>
    </row>
    <row r="12539" spans="5:9">
      <c r="E12539" s="35">
        <v>56174</v>
      </c>
      <c r="F12539" s="35"/>
      <c r="G12539" s="36"/>
      <c r="H12539" s="36"/>
      <c r="I12539" s="36"/>
    </row>
    <row r="12540" spans="5:9">
      <c r="E12540" s="35">
        <v>56175</v>
      </c>
      <c r="F12540" s="35"/>
      <c r="G12540" s="36"/>
      <c r="H12540" s="36"/>
      <c r="I12540" s="36"/>
    </row>
    <row r="12541" spans="5:9">
      <c r="E12541" s="35">
        <v>56176</v>
      </c>
      <c r="F12541" s="35"/>
      <c r="G12541" s="36"/>
      <c r="H12541" s="36"/>
      <c r="I12541" s="36"/>
    </row>
    <row r="12542" spans="5:9">
      <c r="E12542" s="35">
        <v>56177</v>
      </c>
      <c r="F12542" s="35"/>
      <c r="G12542" s="36"/>
      <c r="H12542" s="36"/>
      <c r="I12542" s="36"/>
    </row>
    <row r="12543" spans="5:9">
      <c r="E12543" s="35">
        <v>56178</v>
      </c>
      <c r="F12543" s="35"/>
      <c r="G12543" s="36"/>
      <c r="H12543" s="36"/>
      <c r="I12543" s="36"/>
    </row>
    <row r="12544" spans="5:9">
      <c r="E12544" s="35">
        <v>56179</v>
      </c>
      <c r="F12544" s="35"/>
      <c r="G12544" s="36"/>
      <c r="H12544" s="36"/>
      <c r="I12544" s="36"/>
    </row>
    <row r="12545" spans="5:9">
      <c r="E12545" s="35">
        <v>56180</v>
      </c>
      <c r="F12545" s="35"/>
      <c r="G12545" s="36"/>
      <c r="H12545" s="36"/>
      <c r="I12545" s="36"/>
    </row>
    <row r="12546" spans="5:9">
      <c r="E12546" s="35">
        <v>56181</v>
      </c>
      <c r="F12546" s="35"/>
      <c r="G12546" s="36"/>
      <c r="H12546" s="36"/>
      <c r="I12546" s="36"/>
    </row>
    <row r="12547" spans="5:9">
      <c r="E12547" s="35">
        <v>56182</v>
      </c>
      <c r="F12547" s="35"/>
      <c r="G12547" s="36"/>
      <c r="H12547" s="36"/>
      <c r="I12547" s="36"/>
    </row>
    <row r="12548" spans="5:9">
      <c r="E12548" s="35">
        <v>56183</v>
      </c>
      <c r="F12548" s="35"/>
      <c r="G12548" s="36"/>
      <c r="H12548" s="36"/>
      <c r="I12548" s="36"/>
    </row>
    <row r="12549" spans="5:9">
      <c r="E12549" s="35">
        <v>56184</v>
      </c>
      <c r="F12549" s="35"/>
      <c r="G12549" s="36"/>
      <c r="H12549" s="36"/>
      <c r="I12549" s="36"/>
    </row>
    <row r="12550" spans="5:9">
      <c r="E12550" s="35">
        <v>56185</v>
      </c>
      <c r="F12550" s="35"/>
      <c r="G12550" s="36"/>
      <c r="H12550" s="36"/>
      <c r="I12550" s="36"/>
    </row>
    <row r="12551" spans="5:9">
      <c r="E12551" s="35">
        <v>56186</v>
      </c>
      <c r="F12551" s="35"/>
      <c r="G12551" s="36"/>
      <c r="H12551" s="36"/>
      <c r="I12551" s="36"/>
    </row>
    <row r="12552" spans="5:9">
      <c r="E12552" s="35">
        <v>56187</v>
      </c>
      <c r="F12552" s="35"/>
      <c r="G12552" s="36"/>
      <c r="H12552" s="36"/>
      <c r="I12552" s="36"/>
    </row>
    <row r="12553" spans="5:9">
      <c r="E12553" s="35">
        <v>56188</v>
      </c>
      <c r="F12553" s="35"/>
      <c r="G12553" s="36"/>
      <c r="H12553" s="36"/>
      <c r="I12553" s="36"/>
    </row>
    <row r="12554" spans="5:9">
      <c r="E12554" s="35">
        <v>56189</v>
      </c>
      <c r="F12554" s="35"/>
      <c r="G12554" s="36"/>
      <c r="H12554" s="36"/>
      <c r="I12554" s="36"/>
    </row>
    <row r="12555" spans="5:9">
      <c r="E12555" s="35">
        <v>56190</v>
      </c>
      <c r="F12555" s="35"/>
      <c r="G12555" s="36"/>
      <c r="H12555" s="36"/>
      <c r="I12555" s="36"/>
    </row>
    <row r="12556" spans="5:9">
      <c r="E12556" s="35">
        <v>56191</v>
      </c>
      <c r="F12556" s="35"/>
      <c r="G12556" s="36"/>
      <c r="H12556" s="36"/>
      <c r="I12556" s="36"/>
    </row>
    <row r="12557" spans="5:9">
      <c r="E12557" s="35">
        <v>56192</v>
      </c>
      <c r="F12557" s="35"/>
      <c r="G12557" s="36"/>
      <c r="H12557" s="36"/>
      <c r="I12557" s="36"/>
    </row>
    <row r="12558" spans="5:9">
      <c r="E12558" s="35">
        <v>56193</v>
      </c>
      <c r="F12558" s="35"/>
      <c r="G12558" s="36"/>
      <c r="H12558" s="36"/>
      <c r="I12558" s="36"/>
    </row>
    <row r="12559" spans="5:9">
      <c r="E12559" s="35">
        <v>56194</v>
      </c>
      <c r="F12559" s="35"/>
      <c r="G12559" s="36"/>
      <c r="H12559" s="36"/>
      <c r="I12559" s="36"/>
    </row>
    <row r="12560" spans="5:9">
      <c r="E12560" s="35">
        <v>56195</v>
      </c>
      <c r="F12560" s="35"/>
      <c r="G12560" s="36"/>
      <c r="H12560" s="36"/>
      <c r="I12560" s="36"/>
    </row>
    <row r="12561" spans="5:9">
      <c r="E12561" s="35">
        <v>56196</v>
      </c>
      <c r="F12561" s="35"/>
      <c r="G12561" s="36"/>
      <c r="H12561" s="36"/>
      <c r="I12561" s="36"/>
    </row>
    <row r="12562" spans="5:9">
      <c r="E12562" s="35">
        <v>56197</v>
      </c>
      <c r="F12562" s="35"/>
      <c r="G12562" s="36"/>
      <c r="H12562" s="36"/>
      <c r="I12562" s="36"/>
    </row>
    <row r="12563" spans="5:9">
      <c r="E12563" s="35">
        <v>56198</v>
      </c>
      <c r="F12563" s="35"/>
      <c r="G12563" s="36"/>
      <c r="H12563" s="36"/>
      <c r="I12563" s="36"/>
    </row>
    <row r="12564" spans="5:9">
      <c r="E12564" s="35">
        <v>56199</v>
      </c>
      <c r="F12564" s="35"/>
      <c r="G12564" s="36"/>
      <c r="H12564" s="36"/>
      <c r="I12564" s="36"/>
    </row>
    <row r="12565" spans="5:9">
      <c r="E12565" s="35">
        <v>56200</v>
      </c>
      <c r="F12565" s="35"/>
      <c r="G12565" s="36"/>
      <c r="H12565" s="36"/>
      <c r="I12565" s="36"/>
    </row>
    <row r="12566" spans="5:9">
      <c r="E12566" s="35">
        <v>56201</v>
      </c>
      <c r="F12566" s="35"/>
      <c r="G12566" s="36"/>
      <c r="H12566" s="36"/>
      <c r="I12566" s="36"/>
    </row>
    <row r="12567" spans="5:9">
      <c r="E12567" s="35">
        <v>56202</v>
      </c>
      <c r="F12567" s="35"/>
      <c r="G12567" s="36"/>
      <c r="H12567" s="36"/>
      <c r="I12567" s="36"/>
    </row>
    <row r="12568" spans="5:9">
      <c r="E12568" s="35">
        <v>56203</v>
      </c>
      <c r="F12568" s="35"/>
      <c r="G12568" s="36"/>
      <c r="H12568" s="36"/>
      <c r="I12568" s="36"/>
    </row>
    <row r="12569" spans="5:9">
      <c r="E12569" s="35">
        <v>56204</v>
      </c>
      <c r="F12569" s="35"/>
      <c r="G12569" s="36"/>
      <c r="H12569" s="36"/>
      <c r="I12569" s="36"/>
    </row>
    <row r="12570" spans="5:9">
      <c r="E12570" s="35">
        <v>56205</v>
      </c>
      <c r="F12570" s="35"/>
      <c r="G12570" s="36"/>
      <c r="H12570" s="36"/>
      <c r="I12570" s="36"/>
    </row>
    <row r="12571" spans="5:9">
      <c r="E12571" s="35">
        <v>56206</v>
      </c>
      <c r="F12571" s="35"/>
      <c r="G12571" s="36"/>
      <c r="H12571" s="36"/>
      <c r="I12571" s="36"/>
    </row>
    <row r="12572" spans="5:9">
      <c r="E12572" s="35">
        <v>56207</v>
      </c>
      <c r="F12572" s="35"/>
      <c r="G12572" s="36"/>
      <c r="H12572" s="36"/>
      <c r="I12572" s="36"/>
    </row>
    <row r="12573" spans="5:9">
      <c r="E12573" s="35">
        <v>56208</v>
      </c>
      <c r="F12573" s="35"/>
      <c r="G12573" s="36"/>
      <c r="H12573" s="36"/>
      <c r="I12573" s="36"/>
    </row>
    <row r="12574" spans="5:9">
      <c r="E12574" s="35">
        <v>56209</v>
      </c>
      <c r="F12574" s="35"/>
      <c r="G12574" s="36"/>
      <c r="H12574" s="36"/>
      <c r="I12574" s="36"/>
    </row>
    <row r="12575" spans="5:9">
      <c r="E12575" s="35">
        <v>56210</v>
      </c>
      <c r="F12575" s="35"/>
      <c r="G12575" s="36"/>
      <c r="H12575" s="36"/>
      <c r="I12575" s="36"/>
    </row>
    <row r="12576" spans="5:9">
      <c r="E12576" s="35">
        <v>56211</v>
      </c>
      <c r="F12576" s="35"/>
      <c r="G12576" s="36"/>
      <c r="H12576" s="36"/>
      <c r="I12576" s="36"/>
    </row>
    <row r="12577" spans="5:9">
      <c r="E12577" s="35">
        <v>56212</v>
      </c>
      <c r="F12577" s="35"/>
      <c r="G12577" s="36"/>
      <c r="H12577" s="36"/>
      <c r="I12577" s="36"/>
    </row>
    <row r="12578" spans="5:9">
      <c r="E12578" s="35">
        <v>56213</v>
      </c>
      <c r="F12578" s="35"/>
      <c r="G12578" s="36"/>
      <c r="H12578" s="36"/>
      <c r="I12578" s="36"/>
    </row>
    <row r="12579" spans="5:9">
      <c r="E12579" s="35">
        <v>56214</v>
      </c>
      <c r="F12579" s="35"/>
      <c r="G12579" s="36"/>
      <c r="H12579" s="36"/>
      <c r="I12579" s="36"/>
    </row>
    <row r="12580" spans="5:9">
      <c r="E12580" s="35">
        <v>56215</v>
      </c>
      <c r="F12580" s="35"/>
      <c r="G12580" s="36"/>
      <c r="H12580" s="36"/>
      <c r="I12580" s="36"/>
    </row>
    <row r="12581" spans="5:9">
      <c r="E12581" s="35">
        <v>56216</v>
      </c>
      <c r="F12581" s="35"/>
      <c r="G12581" s="36"/>
      <c r="H12581" s="36"/>
      <c r="I12581" s="36"/>
    </row>
    <row r="12582" spans="5:9">
      <c r="E12582" s="35">
        <v>56217</v>
      </c>
      <c r="F12582" s="35"/>
      <c r="G12582" s="36"/>
      <c r="H12582" s="36"/>
      <c r="I12582" s="36"/>
    </row>
    <row r="12583" spans="5:9">
      <c r="E12583" s="35">
        <v>56218</v>
      </c>
      <c r="F12583" s="35"/>
      <c r="G12583" s="36"/>
      <c r="H12583" s="36"/>
      <c r="I12583" s="36"/>
    </row>
    <row r="12584" spans="5:9">
      <c r="E12584" s="35">
        <v>56219</v>
      </c>
      <c r="F12584" s="35"/>
      <c r="G12584" s="36"/>
      <c r="H12584" s="36"/>
      <c r="I12584" s="36"/>
    </row>
    <row r="12585" spans="5:9">
      <c r="E12585" s="35">
        <v>56220</v>
      </c>
      <c r="F12585" s="35"/>
      <c r="G12585" s="36"/>
      <c r="H12585" s="36"/>
      <c r="I12585" s="36"/>
    </row>
    <row r="12586" spans="5:9">
      <c r="E12586" s="35">
        <v>56221</v>
      </c>
      <c r="F12586" s="35"/>
      <c r="G12586" s="36"/>
      <c r="H12586" s="36"/>
      <c r="I12586" s="36"/>
    </row>
    <row r="12587" spans="5:9">
      <c r="E12587" s="35">
        <v>56222</v>
      </c>
      <c r="F12587" s="35"/>
      <c r="G12587" s="36"/>
      <c r="H12587" s="36"/>
      <c r="I12587" s="36"/>
    </row>
    <row r="12588" spans="5:9">
      <c r="E12588" s="35">
        <v>56223</v>
      </c>
      <c r="F12588" s="35"/>
      <c r="G12588" s="36"/>
      <c r="H12588" s="36"/>
      <c r="I12588" s="36"/>
    </row>
    <row r="12589" spans="5:9">
      <c r="E12589" s="35">
        <v>56224</v>
      </c>
      <c r="F12589" s="35"/>
      <c r="G12589" s="36"/>
      <c r="H12589" s="36"/>
      <c r="I12589" s="36"/>
    </row>
    <row r="12590" spans="5:9">
      <c r="E12590" s="35">
        <v>56225</v>
      </c>
      <c r="F12590" s="35"/>
      <c r="G12590" s="36"/>
      <c r="H12590" s="36"/>
      <c r="I12590" s="36"/>
    </row>
    <row r="12591" spans="5:9">
      <c r="E12591" s="35">
        <v>56226</v>
      </c>
      <c r="F12591" s="35"/>
      <c r="G12591" s="36"/>
      <c r="H12591" s="36"/>
      <c r="I12591" s="36"/>
    </row>
    <row r="12592" spans="5:9">
      <c r="E12592" s="35">
        <v>56227</v>
      </c>
      <c r="F12592" s="35"/>
      <c r="G12592" s="36"/>
      <c r="H12592" s="36"/>
      <c r="I12592" s="36"/>
    </row>
    <row r="12593" spans="5:9">
      <c r="E12593" s="35">
        <v>56228</v>
      </c>
      <c r="F12593" s="35"/>
      <c r="G12593" s="36"/>
      <c r="H12593" s="36"/>
      <c r="I12593" s="36"/>
    </row>
    <row r="12594" spans="5:9">
      <c r="E12594" s="35">
        <v>56229</v>
      </c>
      <c r="F12594" s="35"/>
      <c r="G12594" s="36"/>
      <c r="H12594" s="36"/>
      <c r="I12594" s="36"/>
    </row>
    <row r="12595" spans="5:9">
      <c r="E12595" s="35">
        <v>56230</v>
      </c>
      <c r="F12595" s="35"/>
      <c r="G12595" s="36"/>
      <c r="H12595" s="36"/>
      <c r="I12595" s="36"/>
    </row>
    <row r="12596" spans="5:9">
      <c r="E12596" s="35">
        <v>56231</v>
      </c>
      <c r="F12596" s="35"/>
      <c r="G12596" s="36"/>
      <c r="H12596" s="36"/>
      <c r="I12596" s="36"/>
    </row>
    <row r="12597" spans="5:9">
      <c r="E12597" s="35">
        <v>56232</v>
      </c>
      <c r="F12597" s="35"/>
      <c r="G12597" s="36"/>
      <c r="H12597" s="36"/>
      <c r="I12597" s="36"/>
    </row>
    <row r="12598" spans="5:9">
      <c r="E12598" s="35">
        <v>56233</v>
      </c>
      <c r="F12598" s="35"/>
      <c r="G12598" s="36"/>
      <c r="H12598" s="36"/>
      <c r="I12598" s="36"/>
    </row>
    <row r="12599" spans="5:9">
      <c r="E12599" s="35">
        <v>56234</v>
      </c>
      <c r="F12599" s="35"/>
      <c r="G12599" s="36"/>
      <c r="H12599" s="36"/>
      <c r="I12599" s="36"/>
    </row>
    <row r="12600" spans="5:9">
      <c r="E12600" s="35">
        <v>56235</v>
      </c>
      <c r="F12600" s="35"/>
      <c r="G12600" s="36"/>
      <c r="H12600" s="36"/>
      <c r="I12600" s="36"/>
    </row>
    <row r="12601" spans="5:9">
      <c r="E12601" s="35">
        <v>56236</v>
      </c>
      <c r="F12601" s="35"/>
      <c r="G12601" s="36"/>
      <c r="H12601" s="36"/>
      <c r="I12601" s="36"/>
    </row>
    <row r="12602" spans="5:9">
      <c r="E12602" s="35">
        <v>56237</v>
      </c>
      <c r="F12602" s="35"/>
      <c r="G12602" s="36"/>
      <c r="H12602" s="36"/>
      <c r="I12602" s="36"/>
    </row>
    <row r="12603" spans="5:9">
      <c r="E12603" s="35">
        <v>56238</v>
      </c>
      <c r="F12603" s="35"/>
      <c r="G12603" s="36"/>
      <c r="H12603" s="36"/>
      <c r="I12603" s="36"/>
    </row>
    <row r="12604" spans="5:9">
      <c r="E12604" s="35">
        <v>56239</v>
      </c>
      <c r="F12604" s="35"/>
      <c r="G12604" s="36"/>
      <c r="H12604" s="36"/>
      <c r="I12604" s="36"/>
    </row>
    <row r="12605" spans="5:9">
      <c r="E12605" s="35">
        <v>56240</v>
      </c>
      <c r="F12605" s="35"/>
      <c r="G12605" s="36"/>
      <c r="H12605" s="36"/>
      <c r="I12605" s="36"/>
    </row>
    <row r="12606" spans="5:9">
      <c r="E12606" s="35">
        <v>56241</v>
      </c>
      <c r="F12606" s="35"/>
      <c r="G12606" s="36"/>
      <c r="H12606" s="36"/>
      <c r="I12606" s="36"/>
    </row>
    <row r="12607" spans="5:9">
      <c r="E12607" s="35">
        <v>56242</v>
      </c>
      <c r="F12607" s="35"/>
      <c r="G12607" s="36"/>
      <c r="H12607" s="36"/>
      <c r="I12607" s="36"/>
    </row>
    <row r="12608" spans="5:9">
      <c r="E12608" s="35">
        <v>56243</v>
      </c>
      <c r="F12608" s="35"/>
      <c r="G12608" s="36"/>
      <c r="H12608" s="36"/>
      <c r="I12608" s="36"/>
    </row>
    <row r="12609" spans="5:9">
      <c r="E12609" s="35">
        <v>56244</v>
      </c>
      <c r="F12609" s="35"/>
      <c r="G12609" s="36"/>
      <c r="H12609" s="36"/>
      <c r="I12609" s="36"/>
    </row>
    <row r="12610" spans="5:9">
      <c r="E12610" s="35">
        <v>56245</v>
      </c>
      <c r="F12610" s="35"/>
      <c r="G12610" s="36"/>
      <c r="H12610" s="36"/>
      <c r="I12610" s="36"/>
    </row>
    <row r="12611" spans="5:9">
      <c r="E12611" s="35">
        <v>56246</v>
      </c>
      <c r="F12611" s="35"/>
      <c r="G12611" s="36"/>
      <c r="H12611" s="36"/>
      <c r="I12611" s="36"/>
    </row>
    <row r="12612" spans="5:9">
      <c r="E12612" s="35">
        <v>56247</v>
      </c>
      <c r="F12612" s="35"/>
      <c r="G12612" s="36"/>
      <c r="H12612" s="36"/>
      <c r="I12612" s="36"/>
    </row>
    <row r="12613" spans="5:9">
      <c r="E12613" s="35">
        <v>56248</v>
      </c>
      <c r="F12613" s="35"/>
      <c r="G12613" s="36"/>
      <c r="H12613" s="36"/>
      <c r="I12613" s="36"/>
    </row>
    <row r="12614" spans="5:9">
      <c r="E12614" s="35">
        <v>56249</v>
      </c>
      <c r="F12614" s="35"/>
      <c r="G12614" s="36"/>
      <c r="H12614" s="36"/>
      <c r="I12614" s="36"/>
    </row>
    <row r="12615" spans="5:9">
      <c r="E12615" s="35">
        <v>56250</v>
      </c>
      <c r="F12615" s="35"/>
      <c r="G12615" s="36"/>
      <c r="H12615" s="36"/>
      <c r="I12615" s="36"/>
    </row>
    <row r="12616" spans="5:9">
      <c r="E12616" s="35">
        <v>56251</v>
      </c>
      <c r="F12616" s="35"/>
      <c r="G12616" s="36"/>
      <c r="H12616" s="36"/>
      <c r="I12616" s="36"/>
    </row>
    <row r="12617" spans="5:9">
      <c r="E12617" s="35">
        <v>56252</v>
      </c>
      <c r="F12617" s="35"/>
      <c r="G12617" s="36"/>
      <c r="H12617" s="36"/>
      <c r="I12617" s="36"/>
    </row>
    <row r="12618" spans="5:9">
      <c r="E12618" s="35">
        <v>56253</v>
      </c>
      <c r="F12618" s="35"/>
      <c r="G12618" s="36"/>
      <c r="H12618" s="36"/>
      <c r="I12618" s="36"/>
    </row>
    <row r="12619" spans="5:9">
      <c r="E12619" s="35">
        <v>56254</v>
      </c>
      <c r="F12619" s="35"/>
      <c r="G12619" s="36"/>
      <c r="H12619" s="36"/>
      <c r="I12619" s="36"/>
    </row>
    <row r="12620" spans="5:9">
      <c r="E12620" s="35">
        <v>56255</v>
      </c>
      <c r="F12620" s="35"/>
      <c r="G12620" s="36"/>
      <c r="H12620" s="36"/>
      <c r="I12620" s="36"/>
    </row>
    <row r="12621" spans="5:9">
      <c r="E12621" s="35">
        <v>56256</v>
      </c>
      <c r="F12621" s="35"/>
      <c r="G12621" s="36"/>
      <c r="H12621" s="36"/>
      <c r="I12621" s="36"/>
    </row>
    <row r="12622" spans="5:9">
      <c r="E12622" s="35">
        <v>56257</v>
      </c>
      <c r="F12622" s="35"/>
      <c r="G12622" s="36"/>
      <c r="H12622" s="36"/>
      <c r="I12622" s="36"/>
    </row>
    <row r="12623" spans="5:9">
      <c r="E12623" s="35">
        <v>56258</v>
      </c>
      <c r="F12623" s="35"/>
      <c r="G12623" s="36"/>
      <c r="H12623" s="36"/>
      <c r="I12623" s="36"/>
    </row>
    <row r="12624" spans="5:9">
      <c r="E12624" s="35">
        <v>56259</v>
      </c>
      <c r="F12624" s="35"/>
      <c r="G12624" s="36"/>
      <c r="H12624" s="36"/>
      <c r="I12624" s="36"/>
    </row>
    <row r="12625" spans="5:9">
      <c r="E12625" s="35">
        <v>56260</v>
      </c>
      <c r="F12625" s="35"/>
      <c r="G12625" s="36"/>
      <c r="H12625" s="36"/>
      <c r="I12625" s="36"/>
    </row>
    <row r="12626" spans="5:9">
      <c r="E12626" s="35">
        <v>56261</v>
      </c>
      <c r="F12626" s="35"/>
      <c r="G12626" s="36"/>
      <c r="H12626" s="36"/>
      <c r="I12626" s="36"/>
    </row>
    <row r="12627" spans="5:9">
      <c r="E12627" s="35">
        <v>56262</v>
      </c>
      <c r="F12627" s="35"/>
      <c r="G12627" s="36"/>
      <c r="H12627" s="36"/>
      <c r="I12627" s="36"/>
    </row>
    <row r="12628" spans="5:9">
      <c r="E12628" s="35">
        <v>56263</v>
      </c>
      <c r="F12628" s="35"/>
      <c r="G12628" s="36"/>
      <c r="H12628" s="36"/>
      <c r="I12628" s="36"/>
    </row>
    <row r="12629" spans="5:9">
      <c r="E12629" s="35">
        <v>56264</v>
      </c>
      <c r="F12629" s="35"/>
      <c r="G12629" s="36"/>
      <c r="H12629" s="36"/>
      <c r="I12629" s="36"/>
    </row>
    <row r="12630" spans="5:9">
      <c r="E12630" s="35">
        <v>56265</v>
      </c>
      <c r="F12630" s="35"/>
      <c r="G12630" s="36"/>
      <c r="H12630" s="36"/>
      <c r="I12630" s="36"/>
    </row>
    <row r="12631" spans="5:9">
      <c r="E12631" s="35">
        <v>56266</v>
      </c>
      <c r="F12631" s="35"/>
      <c r="G12631" s="36"/>
      <c r="H12631" s="36"/>
      <c r="I12631" s="36"/>
    </row>
    <row r="12632" spans="5:9">
      <c r="E12632" s="35">
        <v>56267</v>
      </c>
      <c r="F12632" s="35"/>
      <c r="G12632" s="36"/>
      <c r="H12632" s="36"/>
      <c r="I12632" s="36"/>
    </row>
    <row r="12633" spans="5:9">
      <c r="E12633" s="35">
        <v>56268</v>
      </c>
      <c r="F12633" s="35"/>
      <c r="G12633" s="36"/>
      <c r="H12633" s="36"/>
      <c r="I12633" s="36"/>
    </row>
    <row r="12634" spans="5:9">
      <c r="E12634" s="35">
        <v>56269</v>
      </c>
      <c r="F12634" s="35"/>
      <c r="G12634" s="36"/>
      <c r="H12634" s="36"/>
      <c r="I12634" s="36"/>
    </row>
    <row r="12635" spans="5:9">
      <c r="E12635" s="35">
        <v>56270</v>
      </c>
      <c r="F12635" s="35"/>
      <c r="G12635" s="36"/>
      <c r="H12635" s="36"/>
      <c r="I12635" s="36"/>
    </row>
    <row r="12636" spans="5:9">
      <c r="E12636" s="35">
        <v>56271</v>
      </c>
      <c r="F12636" s="35"/>
      <c r="G12636" s="36"/>
      <c r="H12636" s="36"/>
      <c r="I12636" s="36"/>
    </row>
    <row r="12637" spans="5:9">
      <c r="E12637" s="35">
        <v>56272</v>
      </c>
      <c r="F12637" s="35"/>
      <c r="G12637" s="36"/>
      <c r="H12637" s="36"/>
      <c r="I12637" s="36"/>
    </row>
    <row r="12638" spans="5:9">
      <c r="E12638" s="35">
        <v>56273</v>
      </c>
      <c r="F12638" s="35"/>
      <c r="G12638" s="36"/>
      <c r="H12638" s="36"/>
      <c r="I12638" s="36"/>
    </row>
    <row r="12639" spans="5:9">
      <c r="E12639" s="35">
        <v>56274</v>
      </c>
      <c r="F12639" s="35"/>
      <c r="G12639" s="36"/>
      <c r="H12639" s="36"/>
      <c r="I12639" s="36"/>
    </row>
    <row r="12640" spans="5:9">
      <c r="E12640" s="35">
        <v>56275</v>
      </c>
      <c r="F12640" s="35"/>
      <c r="G12640" s="36"/>
      <c r="H12640" s="36"/>
      <c r="I12640" s="36"/>
    </row>
    <row r="12641" spans="5:9">
      <c r="E12641" s="35">
        <v>56276</v>
      </c>
      <c r="F12641" s="35"/>
      <c r="G12641" s="36"/>
      <c r="H12641" s="36"/>
      <c r="I12641" s="36"/>
    </row>
    <row r="12642" spans="5:9">
      <c r="E12642" s="35">
        <v>56277</v>
      </c>
      <c r="F12642" s="35"/>
      <c r="G12642" s="36"/>
      <c r="H12642" s="36"/>
      <c r="I12642" s="36"/>
    </row>
    <row r="12643" spans="5:9">
      <c r="E12643" s="35">
        <v>56278</v>
      </c>
      <c r="F12643" s="35"/>
      <c r="G12643" s="36"/>
      <c r="H12643" s="36"/>
      <c r="I12643" s="36"/>
    </row>
    <row r="12644" spans="5:9">
      <c r="E12644" s="35">
        <v>56279</v>
      </c>
      <c r="F12644" s="35"/>
      <c r="G12644" s="36"/>
      <c r="H12644" s="36"/>
      <c r="I12644" s="36"/>
    </row>
    <row r="12645" spans="5:9">
      <c r="E12645" s="35">
        <v>56280</v>
      </c>
      <c r="F12645" s="35"/>
      <c r="G12645" s="36"/>
      <c r="H12645" s="36"/>
      <c r="I12645" s="36"/>
    </row>
    <row r="12646" spans="5:9">
      <c r="E12646" s="35">
        <v>56281</v>
      </c>
      <c r="F12646" s="35"/>
      <c r="G12646" s="36"/>
      <c r="H12646" s="36"/>
      <c r="I12646" s="36"/>
    </row>
    <row r="12647" spans="5:9">
      <c r="E12647" s="35">
        <v>56282</v>
      </c>
      <c r="F12647" s="35"/>
      <c r="G12647" s="36"/>
      <c r="H12647" s="36"/>
      <c r="I12647" s="36"/>
    </row>
    <row r="12648" spans="5:9">
      <c r="E12648" s="35">
        <v>56283</v>
      </c>
      <c r="F12648" s="35"/>
      <c r="G12648" s="36"/>
      <c r="H12648" s="36"/>
      <c r="I12648" s="36"/>
    </row>
    <row r="12649" spans="5:9">
      <c r="E12649" s="35">
        <v>56284</v>
      </c>
      <c r="F12649" s="35"/>
      <c r="G12649" s="36"/>
      <c r="H12649" s="36"/>
      <c r="I12649" s="36"/>
    </row>
    <row r="12650" spans="5:9">
      <c r="E12650" s="35">
        <v>56285</v>
      </c>
      <c r="F12650" s="35"/>
      <c r="G12650" s="36"/>
      <c r="H12650" s="36"/>
      <c r="I12650" s="36"/>
    </row>
    <row r="12651" spans="5:9">
      <c r="E12651" s="35">
        <v>56286</v>
      </c>
      <c r="F12651" s="35"/>
      <c r="G12651" s="36"/>
      <c r="H12651" s="36"/>
      <c r="I12651" s="36"/>
    </row>
    <row r="12652" spans="5:9">
      <c r="E12652" s="35">
        <v>56287</v>
      </c>
      <c r="F12652" s="35"/>
      <c r="G12652" s="36"/>
      <c r="H12652" s="36"/>
      <c r="I12652" s="36"/>
    </row>
    <row r="12653" spans="5:9">
      <c r="E12653" s="35">
        <v>56288</v>
      </c>
      <c r="F12653" s="35"/>
      <c r="G12653" s="36"/>
      <c r="H12653" s="36"/>
      <c r="I12653" s="36"/>
    </row>
    <row r="12654" spans="5:9">
      <c r="E12654" s="35">
        <v>56289</v>
      </c>
      <c r="F12654" s="35"/>
      <c r="G12654" s="36"/>
      <c r="H12654" s="36"/>
      <c r="I12654" s="36"/>
    </row>
    <row r="12655" spans="5:9">
      <c r="E12655" s="35">
        <v>56290</v>
      </c>
      <c r="F12655" s="35"/>
      <c r="G12655" s="36"/>
      <c r="H12655" s="36"/>
      <c r="I12655" s="36"/>
    </row>
    <row r="12656" spans="5:9">
      <c r="E12656" s="35">
        <v>56291</v>
      </c>
      <c r="F12656" s="35"/>
      <c r="G12656" s="36"/>
      <c r="H12656" s="36"/>
      <c r="I12656" s="36"/>
    </row>
    <row r="12657" spans="5:9">
      <c r="E12657" s="35">
        <v>56292</v>
      </c>
      <c r="F12657" s="35"/>
      <c r="G12657" s="36"/>
      <c r="H12657" s="36"/>
      <c r="I12657" s="36"/>
    </row>
    <row r="12658" spans="5:9">
      <c r="E12658" s="35">
        <v>56293</v>
      </c>
      <c r="F12658" s="35"/>
      <c r="G12658" s="36"/>
      <c r="H12658" s="36"/>
      <c r="I12658" s="36"/>
    </row>
    <row r="12659" spans="5:9">
      <c r="E12659" s="35">
        <v>56294</v>
      </c>
      <c r="F12659" s="35"/>
      <c r="G12659" s="36"/>
      <c r="H12659" s="36"/>
      <c r="I12659" s="36"/>
    </row>
    <row r="12660" spans="5:9">
      <c r="E12660" s="35">
        <v>56295</v>
      </c>
      <c r="F12660" s="35"/>
      <c r="G12660" s="36"/>
      <c r="H12660" s="36"/>
      <c r="I12660" s="36"/>
    </row>
    <row r="12661" spans="5:9">
      <c r="E12661" s="35">
        <v>56296</v>
      </c>
      <c r="F12661" s="35"/>
      <c r="G12661" s="36"/>
      <c r="H12661" s="36"/>
      <c r="I12661" s="36"/>
    </row>
    <row r="12662" spans="5:9">
      <c r="E12662" s="35">
        <v>56297</v>
      </c>
      <c r="F12662" s="35"/>
      <c r="G12662" s="36"/>
      <c r="H12662" s="36"/>
      <c r="I12662" s="36"/>
    </row>
    <row r="12663" spans="5:9">
      <c r="E12663" s="35">
        <v>56298</v>
      </c>
      <c r="F12663" s="35"/>
      <c r="G12663" s="36"/>
      <c r="H12663" s="36"/>
      <c r="I12663" s="36"/>
    </row>
    <row r="12664" spans="5:9">
      <c r="E12664" s="35">
        <v>56299</v>
      </c>
      <c r="F12664" s="35"/>
      <c r="G12664" s="36"/>
      <c r="H12664" s="36"/>
      <c r="I12664" s="36"/>
    </row>
    <row r="12665" spans="5:9">
      <c r="E12665" s="35">
        <v>56300</v>
      </c>
      <c r="F12665" s="35"/>
      <c r="G12665" s="36"/>
      <c r="H12665" s="36"/>
      <c r="I12665" s="36"/>
    </row>
    <row r="12666" spans="5:9">
      <c r="E12666" s="35">
        <v>56301</v>
      </c>
      <c r="F12666" s="35"/>
      <c r="G12666" s="36"/>
      <c r="H12666" s="36"/>
      <c r="I12666" s="36"/>
    </row>
    <row r="12667" spans="5:9">
      <c r="E12667" s="35">
        <v>56302</v>
      </c>
      <c r="F12667" s="35"/>
      <c r="G12667" s="36"/>
      <c r="H12667" s="36"/>
      <c r="I12667" s="36"/>
    </row>
    <row r="12668" spans="5:9">
      <c r="E12668" s="35">
        <v>56303</v>
      </c>
      <c r="F12668" s="35"/>
      <c r="G12668" s="36"/>
      <c r="H12668" s="36"/>
      <c r="I12668" s="36"/>
    </row>
    <row r="12669" spans="5:9">
      <c r="E12669" s="35">
        <v>56304</v>
      </c>
      <c r="F12669" s="35"/>
      <c r="G12669" s="36"/>
      <c r="H12669" s="36"/>
      <c r="I12669" s="36"/>
    </row>
    <row r="12670" spans="5:9">
      <c r="E12670" s="35">
        <v>56305</v>
      </c>
      <c r="F12670" s="35"/>
      <c r="G12670" s="36"/>
      <c r="H12670" s="36"/>
      <c r="I12670" s="36"/>
    </row>
    <row r="12671" spans="5:9">
      <c r="E12671" s="35">
        <v>56306</v>
      </c>
      <c r="F12671" s="35"/>
      <c r="G12671" s="36"/>
      <c r="H12671" s="36"/>
      <c r="I12671" s="36"/>
    </row>
    <row r="12672" spans="5:9">
      <c r="E12672" s="35">
        <v>56307</v>
      </c>
      <c r="F12672" s="35"/>
      <c r="G12672" s="36"/>
      <c r="H12672" s="36"/>
      <c r="I12672" s="36"/>
    </row>
    <row r="12673" spans="5:9">
      <c r="E12673" s="35">
        <v>56308</v>
      </c>
      <c r="F12673" s="35"/>
      <c r="G12673" s="36"/>
      <c r="H12673" s="36"/>
      <c r="I12673" s="36"/>
    </row>
    <row r="12674" spans="5:9">
      <c r="E12674" s="35">
        <v>56309</v>
      </c>
      <c r="F12674" s="35"/>
      <c r="G12674" s="36"/>
      <c r="H12674" s="36"/>
      <c r="I12674" s="36"/>
    </row>
    <row r="12675" spans="5:9">
      <c r="E12675" s="35">
        <v>56310</v>
      </c>
      <c r="F12675" s="35"/>
      <c r="G12675" s="36"/>
      <c r="H12675" s="36"/>
      <c r="I12675" s="36"/>
    </row>
    <row r="12676" spans="5:9">
      <c r="E12676" s="35">
        <v>56311</v>
      </c>
      <c r="F12676" s="35"/>
      <c r="G12676" s="36"/>
      <c r="H12676" s="36"/>
      <c r="I12676" s="36"/>
    </row>
    <row r="12677" spans="5:9">
      <c r="E12677" s="35">
        <v>56312</v>
      </c>
      <c r="F12677" s="35"/>
      <c r="G12677" s="36"/>
      <c r="H12677" s="36"/>
      <c r="I12677" s="36"/>
    </row>
    <row r="12678" spans="5:9">
      <c r="E12678" s="35">
        <v>56313</v>
      </c>
      <c r="F12678" s="35"/>
      <c r="G12678" s="36"/>
      <c r="H12678" s="36"/>
      <c r="I12678" s="36"/>
    </row>
    <row r="12679" spans="5:9">
      <c r="E12679" s="35">
        <v>56314</v>
      </c>
      <c r="F12679" s="35"/>
      <c r="G12679" s="36"/>
      <c r="H12679" s="36"/>
      <c r="I12679" s="36"/>
    </row>
    <row r="12680" spans="5:9">
      <c r="E12680" s="35">
        <v>56315</v>
      </c>
      <c r="F12680" s="35"/>
      <c r="G12680" s="36"/>
      <c r="H12680" s="36"/>
      <c r="I12680" s="36"/>
    </row>
    <row r="12681" spans="5:9">
      <c r="E12681" s="35">
        <v>56316</v>
      </c>
      <c r="F12681" s="35"/>
      <c r="G12681" s="36"/>
      <c r="H12681" s="36"/>
      <c r="I12681" s="36"/>
    </row>
    <row r="12682" spans="5:9">
      <c r="E12682" s="35">
        <v>56317</v>
      </c>
      <c r="F12682" s="35"/>
      <c r="G12682" s="36"/>
      <c r="H12682" s="36"/>
      <c r="I12682" s="36"/>
    </row>
    <row r="12683" spans="5:9">
      <c r="E12683" s="35">
        <v>56318</v>
      </c>
      <c r="F12683" s="35"/>
      <c r="G12683" s="36"/>
      <c r="H12683" s="36"/>
      <c r="I12683" s="36"/>
    </row>
    <row r="12684" spans="5:9">
      <c r="E12684" s="35">
        <v>56319</v>
      </c>
      <c r="F12684" s="35"/>
      <c r="G12684" s="36"/>
      <c r="H12684" s="36"/>
      <c r="I12684" s="36"/>
    </row>
    <row r="12685" spans="5:9">
      <c r="E12685" s="35">
        <v>56320</v>
      </c>
      <c r="F12685" s="35"/>
      <c r="G12685" s="36"/>
      <c r="H12685" s="36"/>
      <c r="I12685" s="36"/>
    </row>
    <row r="12686" spans="5:9">
      <c r="E12686" s="35">
        <v>56321</v>
      </c>
      <c r="F12686" s="35"/>
      <c r="G12686" s="36"/>
      <c r="H12686" s="36"/>
      <c r="I12686" s="36"/>
    </row>
    <row r="12687" spans="5:9">
      <c r="E12687" s="35">
        <v>56322</v>
      </c>
      <c r="F12687" s="35"/>
      <c r="G12687" s="36"/>
      <c r="H12687" s="36"/>
      <c r="I12687" s="36"/>
    </row>
    <row r="12688" spans="5:9">
      <c r="E12688" s="35">
        <v>56323</v>
      </c>
      <c r="F12688" s="35"/>
      <c r="G12688" s="36"/>
      <c r="H12688" s="36"/>
      <c r="I12688" s="36"/>
    </row>
    <row r="12689" spans="5:9">
      <c r="E12689" s="35">
        <v>56324</v>
      </c>
      <c r="F12689" s="35"/>
      <c r="G12689" s="36"/>
      <c r="H12689" s="36"/>
      <c r="I12689" s="36"/>
    </row>
    <row r="12690" spans="5:9">
      <c r="E12690" s="35">
        <v>56325</v>
      </c>
      <c r="F12690" s="35"/>
      <c r="G12690" s="36"/>
      <c r="H12690" s="36"/>
      <c r="I12690" s="36"/>
    </row>
    <row r="12691" spans="5:9">
      <c r="E12691" s="35">
        <v>56326</v>
      </c>
      <c r="F12691" s="35"/>
      <c r="G12691" s="36"/>
      <c r="H12691" s="36"/>
      <c r="I12691" s="36"/>
    </row>
    <row r="12692" spans="5:9">
      <c r="E12692" s="35">
        <v>56327</v>
      </c>
      <c r="F12692" s="35"/>
      <c r="G12692" s="36"/>
      <c r="H12692" s="36"/>
      <c r="I12692" s="36"/>
    </row>
    <row r="12693" spans="5:9">
      <c r="E12693" s="35">
        <v>56328</v>
      </c>
      <c r="F12693" s="35"/>
      <c r="G12693" s="36"/>
      <c r="H12693" s="36"/>
      <c r="I12693" s="36"/>
    </row>
    <row r="12694" spans="5:9">
      <c r="E12694" s="35">
        <v>56329</v>
      </c>
      <c r="F12694" s="35"/>
      <c r="G12694" s="36"/>
      <c r="H12694" s="36"/>
      <c r="I12694" s="36"/>
    </row>
    <row r="12695" spans="5:9">
      <c r="E12695" s="35">
        <v>56330</v>
      </c>
      <c r="F12695" s="35"/>
      <c r="G12695" s="36"/>
      <c r="H12695" s="36"/>
      <c r="I12695" s="36"/>
    </row>
    <row r="12696" spans="5:9">
      <c r="E12696" s="35">
        <v>56331</v>
      </c>
      <c r="F12696" s="35"/>
      <c r="G12696" s="36"/>
      <c r="H12696" s="36"/>
      <c r="I12696" s="36"/>
    </row>
    <row r="12697" spans="5:9">
      <c r="E12697" s="35">
        <v>56332</v>
      </c>
      <c r="F12697" s="35"/>
      <c r="G12697" s="36"/>
      <c r="H12697" s="36"/>
      <c r="I12697" s="36"/>
    </row>
    <row r="12698" spans="5:9">
      <c r="E12698" s="35">
        <v>56333</v>
      </c>
      <c r="F12698" s="35"/>
      <c r="G12698" s="36"/>
      <c r="H12698" s="36"/>
      <c r="I12698" s="36"/>
    </row>
    <row r="12699" spans="5:9">
      <c r="E12699" s="35">
        <v>56334</v>
      </c>
      <c r="F12699" s="35"/>
      <c r="G12699" s="36"/>
      <c r="H12699" s="36"/>
      <c r="I12699" s="36"/>
    </row>
    <row r="12700" spans="5:9">
      <c r="E12700" s="35">
        <v>56335</v>
      </c>
      <c r="F12700" s="35"/>
      <c r="G12700" s="36"/>
      <c r="H12700" s="36"/>
      <c r="I12700" s="36"/>
    </row>
    <row r="12701" spans="5:9">
      <c r="E12701" s="35">
        <v>56336</v>
      </c>
      <c r="F12701" s="35"/>
      <c r="G12701" s="36"/>
      <c r="H12701" s="36"/>
      <c r="I12701" s="36"/>
    </row>
    <row r="12702" spans="5:9">
      <c r="E12702" s="35">
        <v>56337</v>
      </c>
      <c r="F12702" s="35"/>
      <c r="G12702" s="36"/>
      <c r="H12702" s="36"/>
      <c r="I12702" s="36"/>
    </row>
    <row r="12703" spans="5:9">
      <c r="E12703" s="35">
        <v>56338</v>
      </c>
      <c r="F12703" s="35"/>
      <c r="G12703" s="36"/>
      <c r="H12703" s="36"/>
      <c r="I12703" s="36"/>
    </row>
    <row r="12704" spans="5:9">
      <c r="E12704" s="35">
        <v>56339</v>
      </c>
      <c r="F12704" s="35"/>
      <c r="G12704" s="36"/>
      <c r="H12704" s="36"/>
      <c r="I12704" s="36"/>
    </row>
    <row r="12705" spans="5:9">
      <c r="E12705" s="35">
        <v>56340</v>
      </c>
      <c r="F12705" s="35"/>
      <c r="G12705" s="36"/>
      <c r="H12705" s="36"/>
      <c r="I12705" s="36"/>
    </row>
    <row r="12706" spans="5:9">
      <c r="E12706" s="35">
        <v>56341</v>
      </c>
      <c r="F12706" s="35"/>
      <c r="G12706" s="36"/>
      <c r="H12706" s="36"/>
      <c r="I12706" s="36"/>
    </row>
    <row r="12707" spans="5:9">
      <c r="E12707" s="35">
        <v>56342</v>
      </c>
      <c r="F12707" s="35"/>
      <c r="G12707" s="36"/>
      <c r="H12707" s="36"/>
      <c r="I12707" s="36"/>
    </row>
    <row r="12708" spans="5:9">
      <c r="E12708" s="35">
        <v>56343</v>
      </c>
      <c r="F12708" s="35"/>
      <c r="G12708" s="36"/>
      <c r="H12708" s="36"/>
      <c r="I12708" s="36"/>
    </row>
    <row r="12709" spans="5:9">
      <c r="E12709" s="35">
        <v>56344</v>
      </c>
      <c r="F12709" s="35"/>
      <c r="G12709" s="36"/>
      <c r="H12709" s="36"/>
      <c r="I12709" s="36"/>
    </row>
    <row r="12710" spans="5:9">
      <c r="E12710" s="35">
        <v>56345</v>
      </c>
      <c r="F12710" s="35"/>
      <c r="G12710" s="36"/>
      <c r="H12710" s="36"/>
      <c r="I12710" s="36"/>
    </row>
    <row r="12711" spans="5:9">
      <c r="E12711" s="35">
        <v>56346</v>
      </c>
      <c r="F12711" s="35"/>
      <c r="G12711" s="36"/>
      <c r="H12711" s="36"/>
      <c r="I12711" s="36"/>
    </row>
    <row r="12712" spans="5:9">
      <c r="E12712" s="35">
        <v>56347</v>
      </c>
      <c r="F12712" s="35"/>
      <c r="G12712" s="36"/>
      <c r="H12712" s="36"/>
      <c r="I12712" s="36"/>
    </row>
    <row r="12713" spans="5:9">
      <c r="E12713" s="35">
        <v>56348</v>
      </c>
      <c r="F12713" s="35"/>
      <c r="G12713" s="36"/>
      <c r="H12713" s="36"/>
      <c r="I12713" s="36"/>
    </row>
    <row r="12714" spans="5:9">
      <c r="E12714" s="35">
        <v>56349</v>
      </c>
      <c r="F12714" s="35"/>
      <c r="G12714" s="36"/>
      <c r="H12714" s="36"/>
      <c r="I12714" s="36"/>
    </row>
    <row r="12715" spans="5:9">
      <c r="E12715" s="35">
        <v>56350</v>
      </c>
      <c r="F12715" s="35"/>
      <c r="G12715" s="36"/>
      <c r="H12715" s="36"/>
      <c r="I12715" s="36"/>
    </row>
    <row r="12716" spans="5:9">
      <c r="E12716" s="35">
        <v>56351</v>
      </c>
      <c r="F12716" s="35"/>
      <c r="G12716" s="36"/>
      <c r="H12716" s="36"/>
      <c r="I12716" s="36"/>
    </row>
    <row r="12717" spans="5:9">
      <c r="E12717" s="35">
        <v>56352</v>
      </c>
      <c r="F12717" s="35"/>
      <c r="G12717" s="36"/>
      <c r="H12717" s="36"/>
      <c r="I12717" s="36"/>
    </row>
    <row r="12718" spans="5:9">
      <c r="E12718" s="35">
        <v>56353</v>
      </c>
      <c r="F12718" s="35"/>
      <c r="G12718" s="36"/>
      <c r="H12718" s="36"/>
      <c r="I12718" s="36"/>
    </row>
    <row r="12719" spans="5:9">
      <c r="E12719" s="35">
        <v>56354</v>
      </c>
      <c r="F12719" s="35"/>
      <c r="G12719" s="36"/>
      <c r="H12719" s="36"/>
      <c r="I12719" s="36"/>
    </row>
    <row r="12720" spans="5:9">
      <c r="E12720" s="35">
        <v>56355</v>
      </c>
      <c r="F12720" s="35"/>
      <c r="G12720" s="36"/>
      <c r="H12720" s="36"/>
      <c r="I12720" s="36"/>
    </row>
    <row r="12721" spans="5:9">
      <c r="E12721" s="35">
        <v>56356</v>
      </c>
      <c r="F12721" s="35"/>
      <c r="G12721" s="36"/>
      <c r="H12721" s="36"/>
      <c r="I12721" s="36"/>
    </row>
    <row r="12722" spans="5:9">
      <c r="E12722" s="35">
        <v>56357</v>
      </c>
      <c r="F12722" s="35"/>
      <c r="G12722" s="36"/>
      <c r="H12722" s="36"/>
      <c r="I12722" s="36"/>
    </row>
    <row r="12723" spans="5:9">
      <c r="E12723" s="35">
        <v>56358</v>
      </c>
      <c r="F12723" s="35"/>
      <c r="G12723" s="36"/>
      <c r="H12723" s="36"/>
      <c r="I12723" s="36"/>
    </row>
    <row r="12724" spans="5:9">
      <c r="E12724" s="35">
        <v>56359</v>
      </c>
      <c r="F12724" s="35"/>
      <c r="G12724" s="36"/>
      <c r="H12724" s="36"/>
      <c r="I12724" s="36"/>
    </row>
    <row r="12725" spans="5:9">
      <c r="E12725" s="35">
        <v>56360</v>
      </c>
      <c r="F12725" s="35"/>
      <c r="G12725" s="36"/>
      <c r="H12725" s="36"/>
      <c r="I12725" s="36"/>
    </row>
    <row r="12726" spans="5:9">
      <c r="E12726" s="35">
        <v>56361</v>
      </c>
      <c r="F12726" s="35"/>
      <c r="G12726" s="36"/>
      <c r="H12726" s="36"/>
      <c r="I12726" s="36"/>
    </row>
    <row r="12727" spans="5:9">
      <c r="E12727" s="35">
        <v>56362</v>
      </c>
      <c r="F12727" s="35"/>
      <c r="G12727" s="36"/>
      <c r="H12727" s="36"/>
      <c r="I12727" s="36"/>
    </row>
    <row r="12728" spans="5:9">
      <c r="E12728" s="35">
        <v>56363</v>
      </c>
      <c r="F12728" s="35"/>
      <c r="G12728" s="36"/>
      <c r="H12728" s="36"/>
      <c r="I12728" s="36"/>
    </row>
    <row r="12729" spans="5:9">
      <c r="E12729" s="35">
        <v>56364</v>
      </c>
      <c r="F12729" s="35"/>
      <c r="G12729" s="36"/>
      <c r="H12729" s="36"/>
      <c r="I12729" s="36"/>
    </row>
    <row r="12730" spans="5:9">
      <c r="E12730" s="35">
        <v>56365</v>
      </c>
      <c r="F12730" s="35"/>
      <c r="G12730" s="36"/>
      <c r="H12730" s="36"/>
      <c r="I12730" s="36"/>
    </row>
    <row r="12731" spans="5:9">
      <c r="E12731" s="35">
        <v>56366</v>
      </c>
      <c r="F12731" s="35"/>
      <c r="G12731" s="36"/>
      <c r="H12731" s="36"/>
      <c r="I12731" s="36"/>
    </row>
    <row r="12732" spans="5:9">
      <c r="E12732" s="35">
        <v>56367</v>
      </c>
      <c r="F12732" s="35"/>
      <c r="G12732" s="36"/>
      <c r="H12732" s="36"/>
      <c r="I12732" s="36"/>
    </row>
    <row r="12733" spans="5:9">
      <c r="E12733" s="35">
        <v>56368</v>
      </c>
      <c r="F12733" s="35"/>
      <c r="G12733" s="36"/>
      <c r="H12733" s="36"/>
      <c r="I12733" s="36"/>
    </row>
    <row r="12734" spans="5:9">
      <c r="E12734" s="35">
        <v>56369</v>
      </c>
      <c r="F12734" s="35"/>
      <c r="G12734" s="36"/>
      <c r="H12734" s="36"/>
      <c r="I12734" s="36"/>
    </row>
    <row r="12735" spans="5:9">
      <c r="E12735" s="35">
        <v>56370</v>
      </c>
      <c r="F12735" s="35"/>
      <c r="G12735" s="36"/>
      <c r="H12735" s="36"/>
      <c r="I12735" s="36"/>
    </row>
    <row r="12736" spans="5:9">
      <c r="E12736" s="35">
        <v>56371</v>
      </c>
      <c r="F12736" s="35"/>
      <c r="G12736" s="36"/>
      <c r="H12736" s="36"/>
      <c r="I12736" s="36"/>
    </row>
    <row r="12737" spans="5:9">
      <c r="E12737" s="35">
        <v>56372</v>
      </c>
      <c r="F12737" s="35"/>
      <c r="G12737" s="36"/>
      <c r="H12737" s="36"/>
      <c r="I12737" s="36"/>
    </row>
    <row r="12738" spans="5:9">
      <c r="E12738" s="35">
        <v>56373</v>
      </c>
      <c r="F12738" s="35"/>
      <c r="G12738" s="36"/>
      <c r="H12738" s="36"/>
      <c r="I12738" s="36"/>
    </row>
    <row r="12739" spans="5:9">
      <c r="E12739" s="35">
        <v>56374</v>
      </c>
      <c r="F12739" s="35"/>
      <c r="G12739" s="36"/>
      <c r="H12739" s="36"/>
      <c r="I12739" s="36"/>
    </row>
    <row r="12740" spans="5:9">
      <c r="E12740" s="35">
        <v>56375</v>
      </c>
      <c r="F12740" s="35"/>
      <c r="G12740" s="36"/>
      <c r="H12740" s="36"/>
      <c r="I12740" s="36"/>
    </row>
    <row r="12741" spans="5:9">
      <c r="E12741" s="35">
        <v>56376</v>
      </c>
      <c r="F12741" s="35"/>
      <c r="G12741" s="36"/>
      <c r="H12741" s="36"/>
      <c r="I12741" s="36"/>
    </row>
    <row r="12742" spans="5:9">
      <c r="E12742" s="35">
        <v>56377</v>
      </c>
      <c r="F12742" s="35"/>
      <c r="G12742" s="36"/>
      <c r="H12742" s="36"/>
      <c r="I12742" s="36"/>
    </row>
    <row r="12743" spans="5:9">
      <c r="E12743" s="35">
        <v>56378</v>
      </c>
      <c r="F12743" s="35"/>
      <c r="G12743" s="36"/>
      <c r="H12743" s="36"/>
      <c r="I12743" s="36"/>
    </row>
    <row r="12744" spans="5:9">
      <c r="E12744" s="35">
        <v>56379</v>
      </c>
      <c r="F12744" s="35"/>
      <c r="G12744" s="36"/>
      <c r="H12744" s="36"/>
      <c r="I12744" s="36"/>
    </row>
    <row r="12745" spans="5:9">
      <c r="E12745" s="35">
        <v>56380</v>
      </c>
      <c r="F12745" s="35"/>
      <c r="G12745" s="36"/>
      <c r="H12745" s="36"/>
      <c r="I12745" s="36"/>
    </row>
    <row r="12746" spans="5:9">
      <c r="E12746" s="35">
        <v>56381</v>
      </c>
      <c r="F12746" s="35"/>
      <c r="G12746" s="36"/>
      <c r="H12746" s="36"/>
      <c r="I12746" s="36"/>
    </row>
    <row r="12747" spans="5:9">
      <c r="E12747" s="35">
        <v>56382</v>
      </c>
      <c r="F12747" s="35"/>
      <c r="G12747" s="36"/>
      <c r="H12747" s="36"/>
      <c r="I12747" s="36"/>
    </row>
    <row r="12748" spans="5:9">
      <c r="E12748" s="35">
        <v>56383</v>
      </c>
      <c r="F12748" s="35"/>
      <c r="G12748" s="36"/>
      <c r="H12748" s="36"/>
      <c r="I12748" s="36"/>
    </row>
    <row r="12749" spans="5:9">
      <c r="E12749" s="35">
        <v>56384</v>
      </c>
      <c r="F12749" s="35"/>
      <c r="G12749" s="36"/>
      <c r="H12749" s="36"/>
      <c r="I12749" s="36"/>
    </row>
    <row r="12750" spans="5:9">
      <c r="E12750" s="35">
        <v>56385</v>
      </c>
      <c r="F12750" s="35"/>
      <c r="G12750" s="36"/>
      <c r="H12750" s="36"/>
      <c r="I12750" s="36"/>
    </row>
    <row r="12751" spans="5:9">
      <c r="E12751" s="35">
        <v>56386</v>
      </c>
      <c r="F12751" s="35"/>
      <c r="G12751" s="36"/>
      <c r="H12751" s="36"/>
      <c r="I12751" s="36"/>
    </row>
    <row r="12752" spans="5:9">
      <c r="E12752" s="35">
        <v>56387</v>
      </c>
      <c r="F12752" s="35"/>
      <c r="G12752" s="36"/>
      <c r="H12752" s="36"/>
      <c r="I12752" s="36"/>
    </row>
    <row r="12753" spans="5:9">
      <c r="E12753" s="35">
        <v>56388</v>
      </c>
      <c r="F12753" s="35"/>
      <c r="G12753" s="36"/>
      <c r="H12753" s="36"/>
      <c r="I12753" s="36"/>
    </row>
    <row r="12754" spans="5:9">
      <c r="E12754" s="35">
        <v>56389</v>
      </c>
      <c r="F12754" s="35"/>
      <c r="G12754" s="36"/>
      <c r="H12754" s="36"/>
      <c r="I12754" s="36"/>
    </row>
    <row r="12755" spans="5:9">
      <c r="E12755" s="35">
        <v>56390</v>
      </c>
      <c r="F12755" s="35"/>
      <c r="G12755" s="36"/>
      <c r="H12755" s="36"/>
      <c r="I12755" s="36"/>
    </row>
    <row r="12756" spans="5:9">
      <c r="E12756" s="35">
        <v>56391</v>
      </c>
      <c r="F12756" s="35"/>
      <c r="G12756" s="36"/>
      <c r="H12756" s="36"/>
      <c r="I12756" s="36"/>
    </row>
    <row r="12757" spans="5:9">
      <c r="E12757" s="35">
        <v>56392</v>
      </c>
      <c r="F12757" s="35"/>
      <c r="G12757" s="36"/>
      <c r="H12757" s="36"/>
      <c r="I12757" s="36"/>
    </row>
    <row r="12758" spans="5:9">
      <c r="E12758" s="35">
        <v>56393</v>
      </c>
      <c r="F12758" s="35"/>
      <c r="G12758" s="36"/>
      <c r="H12758" s="36"/>
      <c r="I12758" s="36"/>
    </row>
    <row r="12759" spans="5:9">
      <c r="E12759" s="35">
        <v>56394</v>
      </c>
      <c r="F12759" s="35"/>
      <c r="G12759" s="36"/>
      <c r="H12759" s="36"/>
      <c r="I12759" s="36"/>
    </row>
    <row r="12760" spans="5:9">
      <c r="E12760" s="35">
        <v>56395</v>
      </c>
      <c r="F12760" s="35"/>
      <c r="G12760" s="36"/>
      <c r="H12760" s="36"/>
      <c r="I12760" s="36"/>
    </row>
    <row r="12761" spans="5:9">
      <c r="E12761" s="35">
        <v>56396</v>
      </c>
      <c r="F12761" s="35"/>
      <c r="G12761" s="36"/>
      <c r="H12761" s="36"/>
      <c r="I12761" s="36"/>
    </row>
    <row r="12762" spans="5:9">
      <c r="E12762" s="35">
        <v>56397</v>
      </c>
      <c r="F12762" s="35"/>
      <c r="G12762" s="36"/>
      <c r="H12762" s="36"/>
      <c r="I12762" s="36"/>
    </row>
    <row r="12763" spans="5:9">
      <c r="E12763" s="35">
        <v>56398</v>
      </c>
      <c r="F12763" s="35"/>
      <c r="G12763" s="36"/>
      <c r="H12763" s="36"/>
      <c r="I12763" s="36"/>
    </row>
    <row r="12764" spans="5:9">
      <c r="E12764" s="35">
        <v>56399</v>
      </c>
      <c r="F12764" s="35"/>
      <c r="G12764" s="36"/>
      <c r="H12764" s="36"/>
      <c r="I12764" s="36"/>
    </row>
    <row r="12765" spans="5:9">
      <c r="E12765" s="35">
        <v>56400</v>
      </c>
      <c r="F12765" s="35"/>
      <c r="G12765" s="36"/>
      <c r="H12765" s="36"/>
      <c r="I12765" s="36"/>
    </row>
    <row r="12766" spans="5:9">
      <c r="E12766" s="35">
        <v>56401</v>
      </c>
      <c r="F12766" s="35"/>
      <c r="G12766" s="36"/>
      <c r="H12766" s="36"/>
      <c r="I12766" s="36"/>
    </row>
    <row r="12767" spans="5:9">
      <c r="E12767" s="35">
        <v>56402</v>
      </c>
      <c r="F12767" s="35"/>
      <c r="G12767" s="36"/>
      <c r="H12767" s="36"/>
      <c r="I12767" s="36"/>
    </row>
    <row r="12768" spans="5:9">
      <c r="E12768" s="35">
        <v>56403</v>
      </c>
      <c r="F12768" s="35"/>
      <c r="G12768" s="36"/>
      <c r="H12768" s="36"/>
      <c r="I12768" s="36"/>
    </row>
    <row r="12769" spans="5:9">
      <c r="E12769" s="35">
        <v>56404</v>
      </c>
      <c r="F12769" s="35"/>
      <c r="G12769" s="36"/>
      <c r="H12769" s="36"/>
      <c r="I12769" s="36"/>
    </row>
    <row r="12770" spans="5:9">
      <c r="E12770" s="35">
        <v>56405</v>
      </c>
      <c r="F12770" s="35"/>
      <c r="G12770" s="36"/>
      <c r="H12770" s="36"/>
      <c r="I12770" s="36"/>
    </row>
    <row r="12771" spans="5:9">
      <c r="E12771" s="35">
        <v>56406</v>
      </c>
      <c r="F12771" s="35"/>
      <c r="G12771" s="36"/>
      <c r="H12771" s="36"/>
      <c r="I12771" s="36"/>
    </row>
    <row r="12772" spans="5:9">
      <c r="E12772" s="35">
        <v>56407</v>
      </c>
      <c r="F12772" s="35"/>
      <c r="G12772" s="36"/>
      <c r="H12772" s="36"/>
      <c r="I12772" s="36"/>
    </row>
    <row r="12773" spans="5:9">
      <c r="E12773" s="35">
        <v>56408</v>
      </c>
      <c r="F12773" s="35"/>
      <c r="G12773" s="36"/>
      <c r="H12773" s="36"/>
      <c r="I12773" s="36"/>
    </row>
    <row r="12774" spans="5:9">
      <c r="E12774" s="35">
        <v>56409</v>
      </c>
      <c r="F12774" s="35"/>
      <c r="G12774" s="36"/>
      <c r="H12774" s="36"/>
      <c r="I12774" s="36"/>
    </row>
    <row r="12775" spans="5:9">
      <c r="E12775" s="35">
        <v>56410</v>
      </c>
      <c r="F12775" s="35"/>
      <c r="G12775" s="36"/>
      <c r="H12775" s="36"/>
      <c r="I12775" s="36"/>
    </row>
    <row r="12776" spans="5:9">
      <c r="E12776" s="35">
        <v>56411</v>
      </c>
      <c r="F12776" s="35"/>
      <c r="G12776" s="36"/>
      <c r="H12776" s="36"/>
      <c r="I12776" s="36"/>
    </row>
    <row r="12777" spans="5:9">
      <c r="E12777" s="35">
        <v>56412</v>
      </c>
      <c r="F12777" s="35"/>
      <c r="G12777" s="36"/>
      <c r="H12777" s="36"/>
      <c r="I12777" s="36"/>
    </row>
    <row r="12778" spans="5:9">
      <c r="E12778" s="35">
        <v>56413</v>
      </c>
      <c r="F12778" s="35"/>
      <c r="G12778" s="36"/>
      <c r="H12778" s="36"/>
      <c r="I12778" s="36"/>
    </row>
    <row r="12779" spans="5:9">
      <c r="E12779" s="35">
        <v>56414</v>
      </c>
      <c r="F12779" s="35"/>
      <c r="G12779" s="36"/>
      <c r="H12779" s="36"/>
      <c r="I12779" s="36"/>
    </row>
    <row r="12780" spans="5:9">
      <c r="E12780" s="35">
        <v>56415</v>
      </c>
      <c r="F12780" s="35"/>
      <c r="G12780" s="36"/>
      <c r="H12780" s="36"/>
      <c r="I12780" s="36"/>
    </row>
    <row r="12781" spans="5:9">
      <c r="E12781" s="35">
        <v>56416</v>
      </c>
      <c r="F12781" s="35"/>
      <c r="G12781" s="36"/>
      <c r="H12781" s="36"/>
      <c r="I12781" s="36"/>
    </row>
    <row r="12782" spans="5:9">
      <c r="E12782" s="35">
        <v>56417</v>
      </c>
      <c r="F12782" s="35"/>
      <c r="G12782" s="36"/>
      <c r="H12782" s="36"/>
      <c r="I12782" s="36"/>
    </row>
    <row r="12783" spans="5:9">
      <c r="E12783" s="35">
        <v>56418</v>
      </c>
      <c r="F12783" s="35"/>
      <c r="G12783" s="36"/>
      <c r="H12783" s="36"/>
      <c r="I12783" s="36"/>
    </row>
    <row r="12784" spans="5:9">
      <c r="E12784" s="35">
        <v>56419</v>
      </c>
      <c r="F12784" s="35"/>
      <c r="G12784" s="36"/>
      <c r="H12784" s="36"/>
      <c r="I12784" s="36"/>
    </row>
    <row r="12785" spans="5:9">
      <c r="E12785" s="35">
        <v>56420</v>
      </c>
      <c r="F12785" s="35"/>
      <c r="G12785" s="36"/>
      <c r="H12785" s="36"/>
      <c r="I12785" s="36"/>
    </row>
    <row r="12786" spans="5:9">
      <c r="E12786" s="35">
        <v>56421</v>
      </c>
      <c r="F12786" s="35"/>
      <c r="G12786" s="36"/>
      <c r="H12786" s="36"/>
      <c r="I12786" s="36"/>
    </row>
    <row r="12787" spans="5:9">
      <c r="E12787" s="35">
        <v>56422</v>
      </c>
      <c r="F12787" s="35"/>
      <c r="G12787" s="36"/>
      <c r="H12787" s="36"/>
      <c r="I12787" s="36"/>
    </row>
    <row r="12788" spans="5:9">
      <c r="E12788" s="35">
        <v>56423</v>
      </c>
      <c r="F12788" s="35"/>
      <c r="G12788" s="36"/>
      <c r="H12788" s="36"/>
      <c r="I12788" s="36"/>
    </row>
    <row r="12789" spans="5:9">
      <c r="E12789" s="35">
        <v>56424</v>
      </c>
      <c r="F12789" s="35"/>
      <c r="G12789" s="36"/>
      <c r="H12789" s="36"/>
      <c r="I12789" s="36"/>
    </row>
    <row r="12790" spans="5:9">
      <c r="E12790" s="35">
        <v>56425</v>
      </c>
      <c r="F12790" s="35"/>
      <c r="G12790" s="36"/>
      <c r="H12790" s="36"/>
      <c r="I12790" s="36"/>
    </row>
    <row r="12791" spans="5:9">
      <c r="E12791" s="35">
        <v>56426</v>
      </c>
      <c r="F12791" s="35"/>
      <c r="G12791" s="36"/>
      <c r="H12791" s="36"/>
      <c r="I12791" s="36"/>
    </row>
    <row r="12792" spans="5:9">
      <c r="E12792" s="35">
        <v>56427</v>
      </c>
      <c r="F12792" s="35"/>
      <c r="G12792" s="36"/>
      <c r="H12792" s="36"/>
      <c r="I12792" s="36"/>
    </row>
    <row r="12793" spans="5:9">
      <c r="E12793" s="35">
        <v>56428</v>
      </c>
      <c r="F12793" s="35"/>
      <c r="G12793" s="36"/>
      <c r="H12793" s="36"/>
      <c r="I12793" s="36"/>
    </row>
    <row r="12794" spans="5:9">
      <c r="E12794" s="35">
        <v>56429</v>
      </c>
      <c r="F12794" s="35"/>
      <c r="G12794" s="36"/>
      <c r="H12794" s="36"/>
      <c r="I12794" s="36"/>
    </row>
    <row r="12795" spans="5:9">
      <c r="E12795" s="35">
        <v>56430</v>
      </c>
      <c r="F12795" s="35"/>
      <c r="G12795" s="36"/>
      <c r="H12795" s="36"/>
      <c r="I12795" s="36"/>
    </row>
    <row r="12796" spans="5:9">
      <c r="E12796" s="35">
        <v>56431</v>
      </c>
      <c r="F12796" s="35"/>
      <c r="G12796" s="36"/>
      <c r="H12796" s="36"/>
      <c r="I12796" s="36"/>
    </row>
    <row r="12797" spans="5:9">
      <c r="E12797" s="35">
        <v>56432</v>
      </c>
      <c r="F12797" s="35"/>
      <c r="G12797" s="36"/>
      <c r="H12797" s="36"/>
      <c r="I12797" s="36"/>
    </row>
    <row r="12798" spans="5:9">
      <c r="E12798" s="35">
        <v>56433</v>
      </c>
      <c r="F12798" s="35"/>
      <c r="G12798" s="36"/>
      <c r="H12798" s="36"/>
      <c r="I12798" s="36"/>
    </row>
    <row r="12799" spans="5:9">
      <c r="E12799" s="35">
        <v>56434</v>
      </c>
      <c r="F12799" s="35"/>
      <c r="G12799" s="36"/>
      <c r="H12799" s="36"/>
      <c r="I12799" s="36"/>
    </row>
    <row r="12800" spans="5:9">
      <c r="E12800" s="35">
        <v>56435</v>
      </c>
      <c r="F12800" s="35"/>
      <c r="G12800" s="36"/>
      <c r="H12800" s="36"/>
      <c r="I12800" s="36"/>
    </row>
    <row r="12801" spans="5:9">
      <c r="E12801" s="35">
        <v>56436</v>
      </c>
      <c r="F12801" s="35"/>
      <c r="G12801" s="36"/>
      <c r="H12801" s="36"/>
      <c r="I12801" s="36"/>
    </row>
    <row r="12802" spans="5:9">
      <c r="E12802" s="35">
        <v>56437</v>
      </c>
      <c r="F12802" s="35"/>
      <c r="G12802" s="36"/>
      <c r="H12802" s="36"/>
      <c r="I12802" s="36"/>
    </row>
    <row r="12803" spans="5:9">
      <c r="E12803" s="35">
        <v>56438</v>
      </c>
      <c r="F12803" s="35"/>
      <c r="G12803" s="36"/>
      <c r="H12803" s="36"/>
      <c r="I12803" s="36"/>
    </row>
    <row r="12804" spans="5:9">
      <c r="E12804" s="35">
        <v>56439</v>
      </c>
      <c r="F12804" s="35"/>
      <c r="G12804" s="36"/>
      <c r="H12804" s="36"/>
      <c r="I12804" s="36"/>
    </row>
    <row r="12805" spans="5:9">
      <c r="E12805" s="35">
        <v>56440</v>
      </c>
      <c r="F12805" s="35"/>
      <c r="G12805" s="36"/>
      <c r="H12805" s="36"/>
      <c r="I12805" s="36"/>
    </row>
    <row r="12806" spans="5:9">
      <c r="E12806" s="35">
        <v>56441</v>
      </c>
      <c r="F12806" s="35"/>
      <c r="G12806" s="36"/>
      <c r="H12806" s="36"/>
      <c r="I12806" s="36"/>
    </row>
    <row r="12807" spans="5:9">
      <c r="E12807" s="35">
        <v>56442</v>
      </c>
      <c r="F12807" s="35"/>
      <c r="G12807" s="36"/>
      <c r="H12807" s="36"/>
      <c r="I12807" s="36"/>
    </row>
    <row r="12808" spans="5:9">
      <c r="E12808" s="35">
        <v>56443</v>
      </c>
      <c r="F12808" s="35"/>
      <c r="G12808" s="36"/>
      <c r="H12808" s="36"/>
      <c r="I12808" s="36"/>
    </row>
    <row r="12809" spans="5:9">
      <c r="E12809" s="35">
        <v>56444</v>
      </c>
      <c r="F12809" s="35"/>
      <c r="G12809" s="36"/>
      <c r="H12809" s="36"/>
      <c r="I12809" s="36"/>
    </row>
    <row r="12810" spans="5:9">
      <c r="E12810" s="35">
        <v>56445</v>
      </c>
      <c r="F12810" s="35"/>
      <c r="G12810" s="36"/>
      <c r="H12810" s="36"/>
      <c r="I12810" s="36"/>
    </row>
    <row r="12811" spans="5:9">
      <c r="E12811" s="35">
        <v>56446</v>
      </c>
      <c r="F12811" s="35"/>
      <c r="G12811" s="36"/>
      <c r="H12811" s="36"/>
      <c r="I12811" s="36"/>
    </row>
    <row r="12812" spans="5:9">
      <c r="E12812" s="35">
        <v>56447</v>
      </c>
      <c r="F12812" s="35"/>
      <c r="G12812" s="36"/>
      <c r="H12812" s="36"/>
      <c r="I12812" s="36"/>
    </row>
    <row r="12813" spans="5:9">
      <c r="E12813" s="35">
        <v>56448</v>
      </c>
      <c r="F12813" s="35"/>
      <c r="G12813" s="36"/>
      <c r="H12813" s="36"/>
      <c r="I12813" s="36"/>
    </row>
    <row r="12814" spans="5:9">
      <c r="E12814" s="35">
        <v>56449</v>
      </c>
      <c r="F12814" s="35"/>
      <c r="G12814" s="36"/>
      <c r="H12814" s="36"/>
      <c r="I12814" s="36"/>
    </row>
    <row r="12815" spans="5:9">
      <c r="E12815" s="35">
        <v>56450</v>
      </c>
      <c r="F12815" s="35"/>
      <c r="G12815" s="36"/>
      <c r="H12815" s="36"/>
      <c r="I12815" s="36"/>
    </row>
    <row r="12816" spans="5:9">
      <c r="E12816" s="35">
        <v>56451</v>
      </c>
      <c r="F12816" s="35"/>
      <c r="G12816" s="36"/>
      <c r="H12816" s="36"/>
      <c r="I12816" s="36"/>
    </row>
    <row r="12817" spans="5:9">
      <c r="E12817" s="35">
        <v>56452</v>
      </c>
      <c r="F12817" s="35"/>
      <c r="G12817" s="36"/>
      <c r="H12817" s="36"/>
      <c r="I12817" s="36"/>
    </row>
    <row r="12818" spans="5:9">
      <c r="E12818" s="35">
        <v>56453</v>
      </c>
      <c r="F12818" s="35"/>
      <c r="G12818" s="36"/>
      <c r="H12818" s="36"/>
      <c r="I12818" s="36"/>
    </row>
    <row r="12819" spans="5:9">
      <c r="E12819" s="35">
        <v>56454</v>
      </c>
      <c r="F12819" s="35"/>
      <c r="G12819" s="36"/>
      <c r="H12819" s="36"/>
      <c r="I12819" s="36"/>
    </row>
    <row r="12820" spans="5:9">
      <c r="E12820" s="35">
        <v>56455</v>
      </c>
      <c r="F12820" s="35"/>
      <c r="G12820" s="36"/>
      <c r="H12820" s="36"/>
      <c r="I12820" s="36"/>
    </row>
    <row r="12821" spans="5:9">
      <c r="E12821" s="35">
        <v>56456</v>
      </c>
      <c r="F12821" s="35"/>
      <c r="G12821" s="36"/>
      <c r="H12821" s="36"/>
      <c r="I12821" s="36"/>
    </row>
    <row r="12822" spans="5:9">
      <c r="E12822" s="35">
        <v>56457</v>
      </c>
      <c r="F12822" s="35"/>
      <c r="G12822" s="36"/>
      <c r="H12822" s="36"/>
      <c r="I12822" s="36"/>
    </row>
    <row r="12823" spans="5:9">
      <c r="E12823" s="35">
        <v>56458</v>
      </c>
      <c r="F12823" s="35"/>
      <c r="G12823" s="36"/>
      <c r="H12823" s="36"/>
      <c r="I12823" s="36"/>
    </row>
    <row r="12824" spans="5:9">
      <c r="E12824" s="35">
        <v>56459</v>
      </c>
      <c r="F12824" s="35"/>
      <c r="G12824" s="36"/>
      <c r="H12824" s="36"/>
      <c r="I12824" s="36"/>
    </row>
    <row r="12825" spans="5:9">
      <c r="E12825" s="35">
        <v>56460</v>
      </c>
      <c r="F12825" s="35"/>
      <c r="G12825" s="36"/>
      <c r="H12825" s="36"/>
      <c r="I12825" s="36"/>
    </row>
    <row r="12826" spans="5:9">
      <c r="E12826" s="35">
        <v>56461</v>
      </c>
      <c r="F12826" s="35"/>
      <c r="G12826" s="36"/>
      <c r="H12826" s="36"/>
      <c r="I12826" s="36"/>
    </row>
    <row r="12827" spans="5:9">
      <c r="E12827" s="35">
        <v>56462</v>
      </c>
      <c r="F12827" s="35"/>
      <c r="G12827" s="36"/>
      <c r="H12827" s="36"/>
      <c r="I12827" s="36"/>
    </row>
    <row r="12828" spans="5:9">
      <c r="E12828" s="35">
        <v>56463</v>
      </c>
      <c r="F12828" s="35"/>
      <c r="G12828" s="36"/>
      <c r="H12828" s="36"/>
      <c r="I12828" s="36"/>
    </row>
    <row r="12829" spans="5:9">
      <c r="E12829" s="35">
        <v>56464</v>
      </c>
      <c r="F12829" s="35"/>
      <c r="G12829" s="36"/>
      <c r="H12829" s="36"/>
      <c r="I12829" s="36"/>
    </row>
    <row r="12830" spans="5:9">
      <c r="E12830" s="35">
        <v>56465</v>
      </c>
      <c r="F12830" s="35"/>
      <c r="G12830" s="36"/>
      <c r="H12830" s="36"/>
      <c r="I12830" s="36"/>
    </row>
    <row r="12831" spans="5:9">
      <c r="E12831" s="35">
        <v>56466</v>
      </c>
      <c r="F12831" s="35"/>
      <c r="G12831" s="36"/>
      <c r="H12831" s="36"/>
      <c r="I12831" s="36"/>
    </row>
    <row r="12832" spans="5:9">
      <c r="E12832" s="35">
        <v>56467</v>
      </c>
      <c r="F12832" s="35"/>
      <c r="G12832" s="36"/>
      <c r="H12832" s="36"/>
      <c r="I12832" s="36"/>
    </row>
    <row r="12833" spans="5:9">
      <c r="E12833" s="35">
        <v>56468</v>
      </c>
      <c r="F12833" s="35"/>
      <c r="G12833" s="36"/>
      <c r="H12833" s="36"/>
      <c r="I12833" s="36"/>
    </row>
    <row r="12834" spans="5:9">
      <c r="E12834" s="35">
        <v>56469</v>
      </c>
      <c r="F12834" s="35"/>
      <c r="G12834" s="36"/>
      <c r="H12834" s="36"/>
      <c r="I12834" s="36"/>
    </row>
    <row r="12835" spans="5:9">
      <c r="E12835" s="35">
        <v>56470</v>
      </c>
      <c r="F12835" s="35"/>
      <c r="G12835" s="36"/>
      <c r="H12835" s="36"/>
      <c r="I12835" s="36"/>
    </row>
    <row r="12836" spans="5:9">
      <c r="E12836" s="35">
        <v>56471</v>
      </c>
      <c r="F12836" s="35"/>
      <c r="G12836" s="36"/>
      <c r="H12836" s="36"/>
      <c r="I12836" s="36"/>
    </row>
    <row r="12837" spans="5:9">
      <c r="E12837" s="35">
        <v>56472</v>
      </c>
      <c r="F12837" s="35"/>
      <c r="G12837" s="36"/>
      <c r="H12837" s="36"/>
      <c r="I12837" s="36"/>
    </row>
    <row r="12838" spans="5:9">
      <c r="E12838" s="35">
        <v>56473</v>
      </c>
      <c r="F12838" s="35"/>
      <c r="G12838" s="36"/>
      <c r="H12838" s="36"/>
      <c r="I12838" s="36"/>
    </row>
    <row r="12839" spans="5:9">
      <c r="E12839" s="35">
        <v>56474</v>
      </c>
      <c r="F12839" s="35"/>
      <c r="G12839" s="36"/>
      <c r="H12839" s="36"/>
      <c r="I12839" s="36"/>
    </row>
    <row r="12840" spans="5:9">
      <c r="E12840" s="35">
        <v>56475</v>
      </c>
      <c r="F12840" s="35"/>
      <c r="G12840" s="36"/>
      <c r="H12840" s="36"/>
      <c r="I12840" s="36"/>
    </row>
    <row r="12841" spans="5:9">
      <c r="E12841" s="35">
        <v>56476</v>
      </c>
      <c r="F12841" s="35"/>
      <c r="G12841" s="36"/>
      <c r="H12841" s="36"/>
      <c r="I12841" s="36"/>
    </row>
    <row r="12842" spans="5:9">
      <c r="E12842" s="35">
        <v>56477</v>
      </c>
      <c r="F12842" s="35"/>
      <c r="G12842" s="36"/>
      <c r="H12842" s="36"/>
      <c r="I12842" s="36"/>
    </row>
    <row r="12843" spans="5:9">
      <c r="E12843" s="35">
        <v>56478</v>
      </c>
      <c r="F12843" s="35"/>
      <c r="G12843" s="36"/>
      <c r="H12843" s="36"/>
      <c r="I12843" s="36"/>
    </row>
    <row r="12844" spans="5:9">
      <c r="E12844" s="35">
        <v>56479</v>
      </c>
      <c r="F12844" s="35"/>
      <c r="G12844" s="36"/>
      <c r="H12844" s="36"/>
      <c r="I12844" s="36"/>
    </row>
    <row r="12845" spans="5:9">
      <c r="E12845" s="35">
        <v>56480</v>
      </c>
      <c r="F12845" s="35"/>
      <c r="G12845" s="36"/>
      <c r="H12845" s="36"/>
      <c r="I12845" s="36"/>
    </row>
    <row r="12846" spans="5:9">
      <c r="E12846" s="35">
        <v>56481</v>
      </c>
      <c r="F12846" s="35"/>
      <c r="G12846" s="36"/>
      <c r="H12846" s="36"/>
      <c r="I12846" s="36"/>
    </row>
    <row r="12847" spans="5:9">
      <c r="E12847" s="35">
        <v>56482</v>
      </c>
      <c r="F12847" s="35"/>
      <c r="G12847" s="36"/>
      <c r="H12847" s="36"/>
      <c r="I12847" s="36"/>
    </row>
    <row r="12848" spans="5:9">
      <c r="E12848" s="35">
        <v>56483</v>
      </c>
      <c r="F12848" s="35"/>
      <c r="G12848" s="36"/>
      <c r="H12848" s="36"/>
      <c r="I12848" s="36"/>
    </row>
    <row r="12849" spans="5:9">
      <c r="E12849" s="35">
        <v>56484</v>
      </c>
      <c r="F12849" s="35"/>
      <c r="G12849" s="36"/>
      <c r="H12849" s="36"/>
      <c r="I12849" s="36"/>
    </row>
    <row r="12850" spans="5:9">
      <c r="E12850" s="35">
        <v>56485</v>
      </c>
      <c r="F12850" s="35"/>
      <c r="G12850" s="36"/>
      <c r="H12850" s="36"/>
      <c r="I12850" s="36"/>
    </row>
    <row r="12851" spans="5:9">
      <c r="E12851" s="35">
        <v>56486</v>
      </c>
      <c r="F12851" s="35"/>
      <c r="G12851" s="36"/>
      <c r="H12851" s="36"/>
      <c r="I12851" s="36"/>
    </row>
    <row r="12852" spans="5:9">
      <c r="E12852" s="35">
        <v>56487</v>
      </c>
      <c r="F12852" s="35"/>
      <c r="G12852" s="36"/>
      <c r="H12852" s="36"/>
      <c r="I12852" s="36"/>
    </row>
    <row r="12853" spans="5:9">
      <c r="E12853" s="35">
        <v>56488</v>
      </c>
      <c r="F12853" s="35"/>
      <c r="G12853" s="36"/>
      <c r="H12853" s="36"/>
      <c r="I12853" s="36"/>
    </row>
    <row r="12854" spans="5:9">
      <c r="E12854" s="35">
        <v>56489</v>
      </c>
      <c r="F12854" s="35"/>
      <c r="G12854" s="36"/>
      <c r="H12854" s="36"/>
      <c r="I12854" s="36"/>
    </row>
    <row r="12855" spans="5:9">
      <c r="E12855" s="35">
        <v>56490</v>
      </c>
      <c r="F12855" s="35"/>
      <c r="G12855" s="36"/>
      <c r="H12855" s="36"/>
      <c r="I12855" s="36"/>
    </row>
    <row r="12856" spans="5:9">
      <c r="E12856" s="35">
        <v>56491</v>
      </c>
      <c r="F12856" s="35"/>
      <c r="G12856" s="36"/>
      <c r="H12856" s="36"/>
      <c r="I12856" s="36"/>
    </row>
    <row r="12857" spans="5:9">
      <c r="E12857" s="35">
        <v>56492</v>
      </c>
      <c r="F12857" s="35"/>
      <c r="G12857" s="36"/>
      <c r="H12857" s="36"/>
      <c r="I12857" s="36"/>
    </row>
    <row r="12858" spans="5:9">
      <c r="E12858" s="35">
        <v>56493</v>
      </c>
      <c r="F12858" s="35"/>
      <c r="G12858" s="36"/>
      <c r="H12858" s="36"/>
      <c r="I12858" s="36"/>
    </row>
    <row r="12859" spans="5:9">
      <c r="E12859" s="35">
        <v>56494</v>
      </c>
      <c r="F12859" s="35"/>
      <c r="G12859" s="36"/>
      <c r="H12859" s="36"/>
      <c r="I12859" s="36"/>
    </row>
    <row r="12860" spans="5:9">
      <c r="E12860" s="35">
        <v>56495</v>
      </c>
      <c r="F12860" s="35"/>
      <c r="G12860" s="36"/>
      <c r="H12860" s="36"/>
      <c r="I12860" s="36"/>
    </row>
    <row r="12861" spans="5:9">
      <c r="E12861" s="35">
        <v>56496</v>
      </c>
      <c r="F12861" s="35"/>
      <c r="G12861" s="36"/>
      <c r="H12861" s="36"/>
      <c r="I12861" s="36"/>
    </row>
    <row r="12862" spans="5:9">
      <c r="E12862" s="35">
        <v>56497</v>
      </c>
      <c r="F12862" s="35"/>
      <c r="G12862" s="36"/>
      <c r="H12862" s="36"/>
      <c r="I12862" s="36"/>
    </row>
    <row r="12863" spans="5:9">
      <c r="E12863" s="35">
        <v>56498</v>
      </c>
      <c r="F12863" s="35"/>
      <c r="G12863" s="36"/>
      <c r="H12863" s="36"/>
      <c r="I12863" s="36"/>
    </row>
    <row r="12864" spans="5:9">
      <c r="E12864" s="35">
        <v>56499</v>
      </c>
      <c r="F12864" s="35"/>
      <c r="G12864" s="36"/>
      <c r="H12864" s="36"/>
      <c r="I12864" s="36"/>
    </row>
    <row r="12865" spans="5:9">
      <c r="E12865" s="35">
        <v>56500</v>
      </c>
      <c r="F12865" s="35"/>
      <c r="G12865" s="36"/>
      <c r="H12865" s="36"/>
      <c r="I12865" s="36"/>
    </row>
    <row r="12866" spans="5:9">
      <c r="E12866" s="35">
        <v>56501</v>
      </c>
      <c r="F12866" s="35"/>
      <c r="G12866" s="36"/>
      <c r="H12866" s="36"/>
      <c r="I12866" s="36"/>
    </row>
    <row r="12867" spans="5:9">
      <c r="E12867" s="35">
        <v>56502</v>
      </c>
      <c r="F12867" s="35"/>
      <c r="G12867" s="36"/>
      <c r="H12867" s="36"/>
      <c r="I12867" s="36"/>
    </row>
    <row r="12868" spans="5:9">
      <c r="E12868" s="35">
        <v>56503</v>
      </c>
      <c r="F12868" s="35"/>
      <c r="G12868" s="36"/>
      <c r="H12868" s="36"/>
      <c r="I12868" s="36"/>
    </row>
    <row r="12869" spans="5:9">
      <c r="E12869" s="35">
        <v>56504</v>
      </c>
      <c r="F12869" s="35"/>
      <c r="G12869" s="36"/>
      <c r="H12869" s="36"/>
      <c r="I12869" s="36"/>
    </row>
    <row r="12870" spans="5:9">
      <c r="E12870" s="35">
        <v>56505</v>
      </c>
      <c r="F12870" s="35"/>
      <c r="G12870" s="36"/>
      <c r="H12870" s="36"/>
      <c r="I12870" s="36"/>
    </row>
    <row r="12871" spans="5:9">
      <c r="E12871" s="35">
        <v>56506</v>
      </c>
      <c r="F12871" s="35"/>
      <c r="G12871" s="36"/>
      <c r="H12871" s="36"/>
      <c r="I12871" s="36"/>
    </row>
    <row r="12872" spans="5:9">
      <c r="E12872" s="35">
        <v>56507</v>
      </c>
      <c r="F12872" s="35"/>
      <c r="G12872" s="36"/>
      <c r="H12872" s="36"/>
      <c r="I12872" s="36"/>
    </row>
    <row r="12873" spans="5:9">
      <c r="E12873" s="35">
        <v>56508</v>
      </c>
      <c r="F12873" s="35"/>
      <c r="G12873" s="36"/>
      <c r="H12873" s="36"/>
      <c r="I12873" s="36"/>
    </row>
    <row r="12874" spans="5:9">
      <c r="E12874" s="35">
        <v>56509</v>
      </c>
      <c r="F12874" s="35"/>
      <c r="G12874" s="36"/>
      <c r="H12874" s="36"/>
      <c r="I12874" s="36"/>
    </row>
    <row r="12875" spans="5:9">
      <c r="E12875" s="35">
        <v>56510</v>
      </c>
      <c r="F12875" s="35"/>
      <c r="G12875" s="36"/>
      <c r="H12875" s="36"/>
      <c r="I12875" s="36"/>
    </row>
    <row r="12876" spans="5:9">
      <c r="E12876" s="35">
        <v>56511</v>
      </c>
      <c r="F12876" s="35"/>
      <c r="G12876" s="36"/>
      <c r="H12876" s="36"/>
      <c r="I12876" s="36"/>
    </row>
    <row r="12877" spans="5:9">
      <c r="E12877" s="35">
        <v>56512</v>
      </c>
      <c r="F12877" s="35"/>
      <c r="G12877" s="36"/>
      <c r="H12877" s="36"/>
      <c r="I12877" s="36"/>
    </row>
    <row r="12878" spans="5:9">
      <c r="E12878" s="35">
        <v>56513</v>
      </c>
      <c r="F12878" s="35"/>
      <c r="G12878" s="36"/>
      <c r="H12878" s="36"/>
      <c r="I12878" s="36"/>
    </row>
    <row r="12879" spans="5:9">
      <c r="E12879" s="35">
        <v>56514</v>
      </c>
      <c r="F12879" s="35"/>
      <c r="G12879" s="36"/>
      <c r="H12879" s="36"/>
      <c r="I12879" s="36"/>
    </row>
    <row r="12880" spans="5:9">
      <c r="E12880" s="35">
        <v>56515</v>
      </c>
      <c r="F12880" s="35"/>
      <c r="G12880" s="36"/>
      <c r="H12880" s="36"/>
      <c r="I12880" s="36"/>
    </row>
    <row r="12881" spans="5:9">
      <c r="E12881" s="35">
        <v>56516</v>
      </c>
      <c r="F12881" s="35"/>
      <c r="G12881" s="36"/>
      <c r="H12881" s="36"/>
      <c r="I12881" s="36"/>
    </row>
    <row r="12882" spans="5:9">
      <c r="E12882" s="35">
        <v>56517</v>
      </c>
      <c r="F12882" s="35"/>
      <c r="G12882" s="36"/>
      <c r="H12882" s="36"/>
      <c r="I12882" s="36"/>
    </row>
    <row r="12883" spans="5:9">
      <c r="E12883" s="35">
        <v>56518</v>
      </c>
      <c r="F12883" s="35"/>
      <c r="G12883" s="36"/>
      <c r="H12883" s="36"/>
      <c r="I12883" s="36"/>
    </row>
    <row r="12884" spans="5:9">
      <c r="E12884" s="35">
        <v>56519</v>
      </c>
      <c r="F12884" s="35"/>
      <c r="G12884" s="36"/>
      <c r="H12884" s="36"/>
      <c r="I12884" s="36"/>
    </row>
    <row r="12885" spans="5:9">
      <c r="E12885" s="35">
        <v>56520</v>
      </c>
      <c r="F12885" s="35"/>
      <c r="G12885" s="36"/>
      <c r="H12885" s="36"/>
      <c r="I12885" s="36"/>
    </row>
    <row r="12886" spans="5:9">
      <c r="E12886" s="35">
        <v>56521</v>
      </c>
      <c r="F12886" s="35"/>
      <c r="G12886" s="36"/>
      <c r="H12886" s="36"/>
      <c r="I12886" s="36"/>
    </row>
    <row r="12887" spans="5:9">
      <c r="E12887" s="35">
        <v>56522</v>
      </c>
      <c r="F12887" s="35"/>
      <c r="G12887" s="36"/>
      <c r="H12887" s="36"/>
      <c r="I12887" s="36"/>
    </row>
    <row r="12888" spans="5:9">
      <c r="E12888" s="35">
        <v>56523</v>
      </c>
      <c r="F12888" s="35"/>
      <c r="G12888" s="36"/>
      <c r="H12888" s="36"/>
      <c r="I12888" s="36"/>
    </row>
    <row r="12889" spans="5:9">
      <c r="E12889" s="35">
        <v>56524</v>
      </c>
      <c r="F12889" s="35"/>
      <c r="G12889" s="36"/>
      <c r="H12889" s="36"/>
      <c r="I12889" s="36"/>
    </row>
    <row r="12890" spans="5:9">
      <c r="E12890" s="35">
        <v>56525</v>
      </c>
      <c r="F12890" s="35"/>
      <c r="G12890" s="36"/>
      <c r="H12890" s="36"/>
      <c r="I12890" s="36"/>
    </row>
    <row r="12891" spans="5:9">
      <c r="E12891" s="35">
        <v>56526</v>
      </c>
      <c r="F12891" s="35"/>
      <c r="G12891" s="36"/>
      <c r="H12891" s="36"/>
      <c r="I12891" s="36"/>
    </row>
    <row r="12892" spans="5:9">
      <c r="E12892" s="35">
        <v>56527</v>
      </c>
      <c r="F12892" s="35"/>
      <c r="G12892" s="36"/>
      <c r="H12892" s="36"/>
      <c r="I12892" s="36"/>
    </row>
    <row r="12893" spans="5:9">
      <c r="E12893" s="35">
        <v>56528</v>
      </c>
      <c r="F12893" s="35"/>
      <c r="G12893" s="36"/>
      <c r="H12893" s="36"/>
      <c r="I12893" s="36"/>
    </row>
    <row r="12894" spans="5:9">
      <c r="E12894" s="35">
        <v>56529</v>
      </c>
      <c r="F12894" s="35"/>
      <c r="G12894" s="36"/>
      <c r="H12894" s="36"/>
      <c r="I12894" s="36"/>
    </row>
    <row r="12895" spans="5:9">
      <c r="E12895" s="35">
        <v>56530</v>
      </c>
      <c r="F12895" s="35"/>
      <c r="G12895" s="36"/>
      <c r="H12895" s="36"/>
      <c r="I12895" s="36"/>
    </row>
    <row r="12896" spans="5:9">
      <c r="E12896" s="35">
        <v>56531</v>
      </c>
      <c r="F12896" s="35"/>
      <c r="G12896" s="36"/>
      <c r="H12896" s="36"/>
      <c r="I12896" s="36"/>
    </row>
    <row r="12897" spans="5:9">
      <c r="E12897" s="35">
        <v>56532</v>
      </c>
      <c r="F12897" s="35"/>
      <c r="G12897" s="36"/>
      <c r="H12897" s="36"/>
      <c r="I12897" s="36"/>
    </row>
    <row r="12898" spans="5:9">
      <c r="E12898" s="35">
        <v>56533</v>
      </c>
      <c r="F12898" s="35"/>
      <c r="G12898" s="36"/>
      <c r="H12898" s="36"/>
      <c r="I12898" s="36"/>
    </row>
    <row r="12899" spans="5:9">
      <c r="E12899" s="35">
        <v>56534</v>
      </c>
      <c r="F12899" s="35"/>
      <c r="G12899" s="36"/>
      <c r="H12899" s="36"/>
      <c r="I12899" s="36"/>
    </row>
    <row r="12900" spans="5:9">
      <c r="E12900" s="35">
        <v>56535</v>
      </c>
      <c r="F12900" s="35"/>
      <c r="G12900" s="36"/>
      <c r="H12900" s="36"/>
      <c r="I12900" s="36"/>
    </row>
    <row r="12901" spans="5:9">
      <c r="E12901" s="35">
        <v>56536</v>
      </c>
      <c r="F12901" s="35"/>
      <c r="G12901" s="36"/>
      <c r="H12901" s="36"/>
      <c r="I12901" s="36"/>
    </row>
    <row r="12902" spans="5:9">
      <c r="E12902" s="35">
        <v>56537</v>
      </c>
      <c r="F12902" s="35"/>
      <c r="G12902" s="36"/>
      <c r="H12902" s="36"/>
      <c r="I12902" s="36"/>
    </row>
    <row r="12903" spans="5:9">
      <c r="E12903" s="35">
        <v>56538</v>
      </c>
      <c r="F12903" s="35"/>
      <c r="G12903" s="36"/>
      <c r="H12903" s="36"/>
      <c r="I12903" s="36"/>
    </row>
    <row r="12904" spans="5:9">
      <c r="E12904" s="35">
        <v>56539</v>
      </c>
      <c r="F12904" s="35"/>
      <c r="G12904" s="36"/>
      <c r="H12904" s="36"/>
      <c r="I12904" s="36"/>
    </row>
    <row r="12905" spans="5:9">
      <c r="E12905" s="35">
        <v>56540</v>
      </c>
      <c r="F12905" s="35"/>
      <c r="G12905" s="36"/>
      <c r="H12905" s="36"/>
      <c r="I12905" s="36"/>
    </row>
    <row r="12906" spans="5:9">
      <c r="E12906" s="35">
        <v>56541</v>
      </c>
      <c r="F12906" s="35"/>
      <c r="G12906" s="36"/>
      <c r="H12906" s="36"/>
      <c r="I12906" s="36"/>
    </row>
    <row r="12907" spans="5:9">
      <c r="E12907" s="35">
        <v>56542</v>
      </c>
      <c r="F12907" s="35"/>
      <c r="G12907" s="36"/>
      <c r="H12907" s="36"/>
      <c r="I12907" s="36"/>
    </row>
    <row r="12908" spans="5:9">
      <c r="E12908" s="35">
        <v>56543</v>
      </c>
      <c r="F12908" s="35"/>
      <c r="G12908" s="36"/>
      <c r="H12908" s="36"/>
      <c r="I12908" s="36"/>
    </row>
    <row r="12909" spans="5:9">
      <c r="E12909" s="35">
        <v>56544</v>
      </c>
      <c r="F12909" s="35"/>
      <c r="G12909" s="36"/>
      <c r="H12909" s="36"/>
      <c r="I12909" s="36"/>
    </row>
    <row r="12910" spans="5:9">
      <c r="E12910" s="35">
        <v>56545</v>
      </c>
      <c r="F12910" s="35"/>
      <c r="G12910" s="36"/>
      <c r="H12910" s="36"/>
      <c r="I12910" s="36"/>
    </row>
    <row r="12911" spans="5:9">
      <c r="E12911" s="35">
        <v>56546</v>
      </c>
      <c r="F12911" s="35"/>
      <c r="G12911" s="36"/>
      <c r="H12911" s="36"/>
      <c r="I12911" s="36"/>
    </row>
    <row r="12912" spans="5:9">
      <c r="E12912" s="35">
        <v>56547</v>
      </c>
      <c r="F12912" s="35"/>
      <c r="G12912" s="36"/>
      <c r="H12912" s="36"/>
      <c r="I12912" s="36"/>
    </row>
    <row r="12913" spans="5:9">
      <c r="E12913" s="35">
        <v>56548</v>
      </c>
      <c r="F12913" s="35"/>
      <c r="G12913" s="36"/>
      <c r="H12913" s="36"/>
      <c r="I12913" s="36"/>
    </row>
    <row r="12914" spans="5:9">
      <c r="E12914" s="35">
        <v>56549</v>
      </c>
      <c r="F12914" s="35"/>
      <c r="G12914" s="36"/>
      <c r="H12914" s="36"/>
      <c r="I12914" s="36"/>
    </row>
    <row r="12915" spans="5:9">
      <c r="E12915" s="35">
        <v>56550</v>
      </c>
      <c r="F12915" s="35"/>
      <c r="G12915" s="36"/>
      <c r="H12915" s="36"/>
      <c r="I12915" s="36"/>
    </row>
    <row r="12916" spans="5:9">
      <c r="E12916" s="35">
        <v>56551</v>
      </c>
      <c r="F12916" s="35"/>
      <c r="G12916" s="36"/>
      <c r="H12916" s="36"/>
      <c r="I12916" s="36"/>
    </row>
    <row r="12917" spans="5:9">
      <c r="E12917" s="35">
        <v>56552</v>
      </c>
      <c r="F12917" s="35"/>
      <c r="G12917" s="36"/>
      <c r="H12917" s="36"/>
      <c r="I12917" s="36"/>
    </row>
    <row r="12918" spans="5:9">
      <c r="E12918" s="35">
        <v>56553</v>
      </c>
      <c r="F12918" s="35"/>
      <c r="G12918" s="36"/>
      <c r="H12918" s="36"/>
      <c r="I12918" s="36"/>
    </row>
    <row r="12919" spans="5:9">
      <c r="E12919" s="35">
        <v>56554</v>
      </c>
      <c r="F12919" s="35"/>
      <c r="G12919" s="36"/>
      <c r="H12919" s="36"/>
      <c r="I12919" s="36"/>
    </row>
    <row r="12920" spans="5:9">
      <c r="E12920" s="35">
        <v>56555</v>
      </c>
      <c r="F12920" s="35"/>
      <c r="G12920" s="36"/>
      <c r="H12920" s="36"/>
      <c r="I12920" s="36"/>
    </row>
    <row r="12921" spans="5:9">
      <c r="E12921" s="35">
        <v>56556</v>
      </c>
      <c r="F12921" s="35"/>
      <c r="G12921" s="36"/>
      <c r="H12921" s="36"/>
      <c r="I12921" s="36"/>
    </row>
    <row r="12922" spans="5:9">
      <c r="E12922" s="35">
        <v>56557</v>
      </c>
      <c r="F12922" s="35"/>
      <c r="G12922" s="36"/>
      <c r="H12922" s="36"/>
      <c r="I12922" s="36"/>
    </row>
    <row r="12923" spans="5:9">
      <c r="E12923" s="35">
        <v>56558</v>
      </c>
      <c r="F12923" s="35"/>
      <c r="G12923" s="36"/>
      <c r="H12923" s="36"/>
      <c r="I12923" s="36"/>
    </row>
    <row r="12924" spans="5:9">
      <c r="E12924" s="35">
        <v>56559</v>
      </c>
      <c r="F12924" s="35"/>
      <c r="G12924" s="36"/>
      <c r="H12924" s="36"/>
      <c r="I12924" s="36"/>
    </row>
    <row r="12925" spans="5:9">
      <c r="E12925" s="35">
        <v>56560</v>
      </c>
      <c r="F12925" s="35"/>
      <c r="G12925" s="36"/>
      <c r="H12925" s="36"/>
      <c r="I12925" s="36"/>
    </row>
    <row r="12926" spans="5:9">
      <c r="E12926" s="35">
        <v>56561</v>
      </c>
      <c r="F12926" s="35"/>
      <c r="G12926" s="36"/>
      <c r="H12926" s="36"/>
      <c r="I12926" s="36"/>
    </row>
    <row r="12927" spans="5:9">
      <c r="E12927" s="35">
        <v>56562</v>
      </c>
      <c r="F12927" s="35"/>
      <c r="G12927" s="36"/>
      <c r="H12927" s="36"/>
      <c r="I12927" s="36"/>
    </row>
    <row r="12928" spans="5:9">
      <c r="E12928" s="35">
        <v>56563</v>
      </c>
      <c r="F12928" s="35"/>
      <c r="G12928" s="36"/>
      <c r="H12928" s="36"/>
      <c r="I12928" s="36"/>
    </row>
    <row r="12929" spans="5:9">
      <c r="E12929" s="35">
        <v>56564</v>
      </c>
      <c r="F12929" s="35"/>
      <c r="G12929" s="36"/>
      <c r="H12929" s="36"/>
      <c r="I12929" s="36"/>
    </row>
    <row r="12930" spans="5:9">
      <c r="E12930" s="35">
        <v>56565</v>
      </c>
      <c r="F12930" s="35"/>
      <c r="G12930" s="36"/>
      <c r="H12930" s="36"/>
      <c r="I12930" s="36"/>
    </row>
    <row r="12931" spans="5:9">
      <c r="E12931" s="35">
        <v>56566</v>
      </c>
      <c r="F12931" s="35"/>
      <c r="G12931" s="36"/>
      <c r="H12931" s="36"/>
      <c r="I12931" s="36"/>
    </row>
    <row r="12932" spans="5:9">
      <c r="E12932" s="35">
        <v>56567</v>
      </c>
      <c r="F12932" s="35"/>
      <c r="G12932" s="36"/>
      <c r="H12932" s="36"/>
      <c r="I12932" s="36"/>
    </row>
    <row r="12933" spans="5:9">
      <c r="E12933" s="35">
        <v>56568</v>
      </c>
      <c r="F12933" s="35"/>
      <c r="G12933" s="36"/>
      <c r="H12933" s="36"/>
      <c r="I12933" s="36"/>
    </row>
    <row r="12934" spans="5:9">
      <c r="E12934" s="35">
        <v>56569</v>
      </c>
      <c r="F12934" s="35"/>
      <c r="G12934" s="36"/>
      <c r="H12934" s="36"/>
      <c r="I12934" s="36"/>
    </row>
    <row r="12935" spans="5:9">
      <c r="E12935" s="35">
        <v>56570</v>
      </c>
      <c r="F12935" s="35"/>
      <c r="G12935" s="36"/>
      <c r="H12935" s="36"/>
      <c r="I12935" s="36"/>
    </row>
    <row r="12936" spans="5:9">
      <c r="E12936" s="35">
        <v>56571</v>
      </c>
      <c r="F12936" s="35"/>
      <c r="G12936" s="36"/>
      <c r="H12936" s="36"/>
      <c r="I12936" s="36"/>
    </row>
    <row r="12937" spans="5:9">
      <c r="E12937" s="35">
        <v>56572</v>
      </c>
      <c r="F12937" s="35"/>
      <c r="G12937" s="36"/>
      <c r="H12937" s="36"/>
      <c r="I12937" s="36"/>
    </row>
    <row r="12938" spans="5:9">
      <c r="E12938" s="35">
        <v>56573</v>
      </c>
      <c r="F12938" s="35"/>
      <c r="G12938" s="36"/>
      <c r="H12938" s="36"/>
      <c r="I12938" s="36"/>
    </row>
    <row r="12939" spans="5:9">
      <c r="E12939" s="35">
        <v>56574</v>
      </c>
      <c r="F12939" s="35"/>
      <c r="G12939" s="36"/>
      <c r="H12939" s="36"/>
      <c r="I12939" s="36"/>
    </row>
    <row r="12940" spans="5:9">
      <c r="E12940" s="35">
        <v>56575</v>
      </c>
      <c r="F12940" s="35"/>
      <c r="G12940" s="36"/>
      <c r="H12940" s="36"/>
      <c r="I12940" s="36"/>
    </row>
    <row r="12941" spans="5:9">
      <c r="E12941" s="35">
        <v>56576</v>
      </c>
      <c r="F12941" s="35"/>
      <c r="G12941" s="36"/>
      <c r="H12941" s="36"/>
      <c r="I12941" s="36"/>
    </row>
    <row r="12942" spans="5:9">
      <c r="E12942" s="35">
        <v>56577</v>
      </c>
      <c r="F12942" s="35"/>
      <c r="G12942" s="36"/>
      <c r="H12942" s="36"/>
      <c r="I12942" s="36"/>
    </row>
    <row r="12943" spans="5:9">
      <c r="E12943" s="35">
        <v>56578</v>
      </c>
      <c r="F12943" s="35"/>
      <c r="G12943" s="36"/>
      <c r="H12943" s="36"/>
      <c r="I12943" s="36"/>
    </row>
    <row r="12944" spans="5:9">
      <c r="E12944" s="35">
        <v>56579</v>
      </c>
      <c r="F12944" s="35"/>
      <c r="G12944" s="36"/>
      <c r="H12944" s="36"/>
      <c r="I12944" s="36"/>
    </row>
    <row r="12945" spans="5:9">
      <c r="E12945" s="35">
        <v>56580</v>
      </c>
      <c r="F12945" s="35"/>
      <c r="G12945" s="36"/>
      <c r="H12945" s="36"/>
      <c r="I12945" s="36"/>
    </row>
    <row r="12946" spans="5:9">
      <c r="E12946" s="35">
        <v>56581</v>
      </c>
      <c r="F12946" s="35"/>
      <c r="G12946" s="36"/>
      <c r="H12946" s="36"/>
      <c r="I12946" s="36"/>
    </row>
    <row r="12947" spans="5:9">
      <c r="E12947" s="35">
        <v>56582</v>
      </c>
      <c r="F12947" s="35"/>
      <c r="G12947" s="36"/>
      <c r="H12947" s="36"/>
      <c r="I12947" s="36"/>
    </row>
    <row r="12948" spans="5:9">
      <c r="E12948" s="35">
        <v>56583</v>
      </c>
      <c r="F12948" s="35"/>
      <c r="G12948" s="36"/>
      <c r="H12948" s="36"/>
      <c r="I12948" s="36"/>
    </row>
    <row r="12949" spans="5:9">
      <c r="E12949" s="35">
        <v>56584</v>
      </c>
      <c r="F12949" s="35"/>
      <c r="G12949" s="36"/>
      <c r="H12949" s="36"/>
      <c r="I12949" s="36"/>
    </row>
    <row r="12950" spans="5:9">
      <c r="E12950" s="35">
        <v>56585</v>
      </c>
      <c r="F12950" s="35"/>
      <c r="G12950" s="36"/>
      <c r="H12950" s="36"/>
      <c r="I12950" s="36"/>
    </row>
    <row r="12951" spans="5:9">
      <c r="E12951" s="35">
        <v>56586</v>
      </c>
      <c r="F12951" s="35"/>
      <c r="G12951" s="36"/>
      <c r="H12951" s="36"/>
      <c r="I12951" s="36"/>
    </row>
    <row r="12952" spans="5:9">
      <c r="E12952" s="35">
        <v>56587</v>
      </c>
      <c r="F12952" s="35"/>
      <c r="G12952" s="36"/>
      <c r="H12952" s="36"/>
      <c r="I12952" s="36"/>
    </row>
    <row r="12953" spans="5:9">
      <c r="E12953" s="35">
        <v>56588</v>
      </c>
      <c r="F12953" s="35"/>
      <c r="G12953" s="36"/>
      <c r="H12953" s="36"/>
      <c r="I12953" s="36"/>
    </row>
    <row r="12954" spans="5:9">
      <c r="E12954" s="35">
        <v>56589</v>
      </c>
      <c r="F12954" s="35"/>
      <c r="G12954" s="36"/>
      <c r="H12954" s="36"/>
      <c r="I12954" s="36"/>
    </row>
    <row r="12955" spans="5:9">
      <c r="E12955" s="35">
        <v>56590</v>
      </c>
      <c r="F12955" s="35"/>
      <c r="G12955" s="36"/>
      <c r="H12955" s="36"/>
      <c r="I12955" s="36"/>
    </row>
    <row r="12956" spans="5:9">
      <c r="E12956" s="35">
        <v>56591</v>
      </c>
      <c r="F12956" s="35"/>
      <c r="G12956" s="36"/>
      <c r="H12956" s="36"/>
      <c r="I12956" s="36"/>
    </row>
    <row r="12957" spans="5:9">
      <c r="E12957" s="35">
        <v>56592</v>
      </c>
      <c r="F12957" s="35"/>
      <c r="G12957" s="36"/>
      <c r="H12957" s="36"/>
      <c r="I12957" s="36"/>
    </row>
    <row r="12958" spans="5:9">
      <c r="E12958" s="35">
        <v>56593</v>
      </c>
      <c r="F12958" s="35"/>
      <c r="G12958" s="36"/>
      <c r="H12958" s="36"/>
      <c r="I12958" s="36"/>
    </row>
    <row r="12959" spans="5:9">
      <c r="E12959" s="35">
        <v>56594</v>
      </c>
      <c r="F12959" s="35"/>
      <c r="G12959" s="36"/>
      <c r="H12959" s="36"/>
      <c r="I12959" s="36"/>
    </row>
    <row r="12960" spans="5:9">
      <c r="E12960" s="35">
        <v>56595</v>
      </c>
      <c r="F12960" s="35"/>
      <c r="G12960" s="36"/>
      <c r="H12960" s="36"/>
      <c r="I12960" s="36"/>
    </row>
    <row r="12961" spans="5:9">
      <c r="E12961" s="35">
        <v>56596</v>
      </c>
      <c r="F12961" s="35"/>
      <c r="G12961" s="36"/>
      <c r="H12961" s="36"/>
      <c r="I12961" s="36"/>
    </row>
    <row r="12962" spans="5:9">
      <c r="E12962" s="35">
        <v>56597</v>
      </c>
      <c r="F12962" s="35"/>
      <c r="G12962" s="36"/>
      <c r="H12962" s="36"/>
      <c r="I12962" s="36"/>
    </row>
    <row r="12963" spans="5:9">
      <c r="E12963" s="35">
        <v>56598</v>
      </c>
      <c r="F12963" s="35"/>
      <c r="G12963" s="36"/>
      <c r="H12963" s="36"/>
      <c r="I12963" s="36"/>
    </row>
    <row r="12964" spans="5:9">
      <c r="E12964" s="35">
        <v>56599</v>
      </c>
      <c r="F12964" s="35"/>
      <c r="G12964" s="36"/>
      <c r="H12964" s="36"/>
      <c r="I12964" s="36"/>
    </row>
    <row r="12965" spans="5:9">
      <c r="E12965" s="35">
        <v>56600</v>
      </c>
      <c r="F12965" s="35"/>
      <c r="G12965" s="36"/>
      <c r="H12965" s="36"/>
      <c r="I12965" s="36"/>
    </row>
    <row r="12966" spans="5:9">
      <c r="E12966" s="35">
        <v>56601</v>
      </c>
      <c r="F12966" s="35"/>
      <c r="G12966" s="36"/>
      <c r="H12966" s="36"/>
      <c r="I12966" s="36"/>
    </row>
    <row r="12967" spans="5:9">
      <c r="E12967" s="35">
        <v>56602</v>
      </c>
      <c r="F12967" s="35"/>
      <c r="G12967" s="36"/>
      <c r="H12967" s="36"/>
      <c r="I12967" s="36"/>
    </row>
    <row r="12968" spans="5:9">
      <c r="E12968" s="35">
        <v>56603</v>
      </c>
      <c r="F12968" s="35"/>
      <c r="G12968" s="36"/>
      <c r="H12968" s="36"/>
      <c r="I12968" s="36"/>
    </row>
    <row r="12969" spans="5:9">
      <c r="E12969" s="35">
        <v>56604</v>
      </c>
      <c r="F12969" s="35"/>
      <c r="G12969" s="36"/>
      <c r="H12969" s="36"/>
      <c r="I12969" s="36"/>
    </row>
    <row r="12970" spans="5:9">
      <c r="E12970" s="35">
        <v>56605</v>
      </c>
      <c r="F12970" s="35"/>
      <c r="G12970" s="36"/>
      <c r="H12970" s="36"/>
      <c r="I12970" s="36"/>
    </row>
    <row r="12971" spans="5:9">
      <c r="E12971" s="35">
        <v>56606</v>
      </c>
      <c r="F12971" s="35"/>
      <c r="G12971" s="36"/>
      <c r="H12971" s="36"/>
      <c r="I12971" s="36"/>
    </row>
    <row r="12972" spans="5:9">
      <c r="E12972" s="35">
        <v>56607</v>
      </c>
      <c r="F12972" s="35"/>
      <c r="G12972" s="36"/>
      <c r="H12972" s="36"/>
      <c r="I12972" s="36"/>
    </row>
    <row r="12973" spans="5:9">
      <c r="E12973" s="35">
        <v>56608</v>
      </c>
      <c r="F12973" s="35"/>
      <c r="G12973" s="36"/>
      <c r="H12973" s="36"/>
      <c r="I12973" s="36"/>
    </row>
    <row r="12974" spans="5:9">
      <c r="E12974" s="35">
        <v>56609</v>
      </c>
      <c r="F12974" s="35"/>
      <c r="G12974" s="36"/>
      <c r="H12974" s="36"/>
      <c r="I12974" s="36"/>
    </row>
    <row r="12975" spans="5:9">
      <c r="E12975" s="35">
        <v>56610</v>
      </c>
      <c r="F12975" s="35"/>
      <c r="G12975" s="36"/>
      <c r="H12975" s="36"/>
      <c r="I12975" s="36"/>
    </row>
    <row r="12976" spans="5:9">
      <c r="E12976" s="35">
        <v>56611</v>
      </c>
      <c r="F12976" s="35"/>
      <c r="G12976" s="36"/>
      <c r="H12976" s="36"/>
      <c r="I12976" s="36"/>
    </row>
    <row r="12977" spans="5:9">
      <c r="E12977" s="35">
        <v>56612</v>
      </c>
      <c r="F12977" s="35"/>
      <c r="G12977" s="36"/>
      <c r="H12977" s="36"/>
      <c r="I12977" s="36"/>
    </row>
    <row r="12978" spans="5:9">
      <c r="E12978" s="35">
        <v>56613</v>
      </c>
      <c r="F12978" s="35"/>
      <c r="G12978" s="36"/>
      <c r="H12978" s="36"/>
      <c r="I12978" s="36"/>
    </row>
    <row r="12979" spans="5:9">
      <c r="E12979" s="35">
        <v>56614</v>
      </c>
      <c r="F12979" s="35"/>
      <c r="G12979" s="36"/>
      <c r="H12979" s="36"/>
      <c r="I12979" s="36"/>
    </row>
    <row r="12980" spans="5:9">
      <c r="E12980" s="35">
        <v>56615</v>
      </c>
      <c r="F12980" s="35"/>
      <c r="G12980" s="36"/>
      <c r="H12980" s="36"/>
      <c r="I12980" s="36"/>
    </row>
    <row r="12981" spans="5:9">
      <c r="E12981" s="35">
        <v>56616</v>
      </c>
      <c r="F12981" s="35"/>
      <c r="G12981" s="36"/>
      <c r="H12981" s="36"/>
      <c r="I12981" s="36"/>
    </row>
    <row r="12982" spans="5:9">
      <c r="E12982" s="35">
        <v>56617</v>
      </c>
      <c r="F12982" s="35"/>
      <c r="G12982" s="36"/>
      <c r="H12982" s="36"/>
      <c r="I12982" s="36"/>
    </row>
    <row r="12983" spans="5:9">
      <c r="E12983" s="35">
        <v>56618</v>
      </c>
      <c r="F12983" s="35"/>
      <c r="G12983" s="36"/>
      <c r="H12983" s="36"/>
      <c r="I12983" s="36"/>
    </row>
    <row r="12984" spans="5:9">
      <c r="E12984" s="35">
        <v>56619</v>
      </c>
      <c r="F12984" s="35"/>
      <c r="G12984" s="36"/>
      <c r="H12984" s="36"/>
      <c r="I12984" s="36"/>
    </row>
    <row r="12985" spans="5:9">
      <c r="E12985" s="35">
        <v>56620</v>
      </c>
      <c r="F12985" s="35"/>
      <c r="G12985" s="36"/>
      <c r="H12985" s="36"/>
      <c r="I12985" s="36"/>
    </row>
    <row r="12986" spans="5:9">
      <c r="E12986" s="35">
        <v>56621</v>
      </c>
      <c r="F12986" s="35"/>
      <c r="G12986" s="36"/>
      <c r="H12986" s="36"/>
      <c r="I12986" s="36"/>
    </row>
    <row r="12987" spans="5:9">
      <c r="E12987" s="35">
        <v>56622</v>
      </c>
      <c r="F12987" s="35"/>
      <c r="G12987" s="36"/>
      <c r="H12987" s="36"/>
      <c r="I12987" s="36"/>
    </row>
    <row r="12988" spans="5:9">
      <c r="E12988" s="35">
        <v>56623</v>
      </c>
      <c r="F12988" s="35"/>
      <c r="G12988" s="36"/>
      <c r="H12988" s="36"/>
      <c r="I12988" s="36"/>
    </row>
    <row r="12989" spans="5:9">
      <c r="E12989" s="35">
        <v>56624</v>
      </c>
      <c r="F12989" s="35"/>
      <c r="G12989" s="36"/>
      <c r="H12989" s="36"/>
      <c r="I12989" s="36"/>
    </row>
    <row r="12990" spans="5:9">
      <c r="E12990" s="35">
        <v>56625</v>
      </c>
      <c r="F12990" s="35"/>
      <c r="G12990" s="36"/>
      <c r="H12990" s="36"/>
      <c r="I12990" s="36"/>
    </row>
    <row r="12991" spans="5:9">
      <c r="E12991" s="35">
        <v>56626</v>
      </c>
      <c r="F12991" s="35"/>
      <c r="G12991" s="36"/>
      <c r="H12991" s="36"/>
      <c r="I12991" s="36"/>
    </row>
    <row r="12992" spans="5:9">
      <c r="E12992" s="35">
        <v>56627</v>
      </c>
      <c r="F12992" s="35"/>
      <c r="G12992" s="36"/>
      <c r="H12992" s="36"/>
      <c r="I12992" s="36"/>
    </row>
    <row r="12993" spans="5:9">
      <c r="E12993" s="35">
        <v>56628</v>
      </c>
      <c r="F12993" s="35"/>
      <c r="G12993" s="36"/>
      <c r="H12993" s="36"/>
      <c r="I12993" s="36"/>
    </row>
    <row r="12994" spans="5:9">
      <c r="E12994" s="35">
        <v>56629</v>
      </c>
      <c r="F12994" s="35"/>
      <c r="G12994" s="36"/>
      <c r="H12994" s="36"/>
      <c r="I12994" s="36"/>
    </row>
    <row r="12995" spans="5:9">
      <c r="E12995" s="35">
        <v>56630</v>
      </c>
      <c r="F12995" s="35"/>
      <c r="G12995" s="36"/>
      <c r="H12995" s="36"/>
      <c r="I12995" s="36"/>
    </row>
    <row r="12996" spans="5:9">
      <c r="E12996" s="35">
        <v>56631</v>
      </c>
      <c r="F12996" s="35"/>
      <c r="G12996" s="36"/>
      <c r="H12996" s="36"/>
      <c r="I12996" s="36"/>
    </row>
    <row r="12997" spans="5:9">
      <c r="E12997" s="35">
        <v>56632</v>
      </c>
      <c r="F12997" s="35"/>
      <c r="G12997" s="36"/>
      <c r="H12997" s="36"/>
      <c r="I12997" s="36"/>
    </row>
    <row r="12998" spans="5:9">
      <c r="E12998" s="35">
        <v>56633</v>
      </c>
      <c r="F12998" s="35"/>
      <c r="G12998" s="36"/>
      <c r="H12998" s="36"/>
      <c r="I12998" s="36"/>
    </row>
    <row r="12999" spans="5:9">
      <c r="E12999" s="35">
        <v>56634</v>
      </c>
      <c r="F12999" s="35"/>
      <c r="G12999" s="36"/>
      <c r="H12999" s="36"/>
      <c r="I12999" s="36"/>
    </row>
    <row r="13000" spans="5:9">
      <c r="E13000" s="35">
        <v>56635</v>
      </c>
      <c r="F13000" s="35"/>
      <c r="G13000" s="36"/>
      <c r="H13000" s="36"/>
      <c r="I13000" s="36"/>
    </row>
    <row r="13001" spans="5:9">
      <c r="E13001" s="35">
        <v>56636</v>
      </c>
      <c r="F13001" s="35"/>
      <c r="G13001" s="36"/>
      <c r="H13001" s="36"/>
      <c r="I13001" s="36"/>
    </row>
    <row r="13002" spans="5:9">
      <c r="E13002" s="35">
        <v>56637</v>
      </c>
      <c r="F13002" s="35"/>
      <c r="G13002" s="36"/>
      <c r="H13002" s="36"/>
      <c r="I13002" s="36"/>
    </row>
    <row r="13003" spans="5:9">
      <c r="E13003" s="35">
        <v>56638</v>
      </c>
      <c r="F13003" s="35"/>
      <c r="G13003" s="36"/>
      <c r="H13003" s="36"/>
      <c r="I13003" s="36"/>
    </row>
    <row r="13004" spans="5:9">
      <c r="E13004" s="35">
        <v>56639</v>
      </c>
      <c r="F13004" s="35"/>
      <c r="G13004" s="36"/>
      <c r="H13004" s="36"/>
      <c r="I13004" s="36"/>
    </row>
    <row r="13005" spans="5:9">
      <c r="E13005" s="35">
        <v>56640</v>
      </c>
      <c r="F13005" s="35"/>
      <c r="G13005" s="36"/>
      <c r="H13005" s="36"/>
      <c r="I13005" s="36"/>
    </row>
    <row r="13006" spans="5:9">
      <c r="E13006" s="35">
        <v>56641</v>
      </c>
      <c r="F13006" s="35"/>
      <c r="G13006" s="36"/>
      <c r="H13006" s="36"/>
      <c r="I13006" s="36"/>
    </row>
    <row r="13007" spans="5:9">
      <c r="E13007" s="35">
        <v>56642</v>
      </c>
      <c r="F13007" s="35"/>
      <c r="G13007" s="36"/>
      <c r="H13007" s="36"/>
      <c r="I13007" s="36"/>
    </row>
    <row r="13008" spans="5:9">
      <c r="E13008" s="35">
        <v>56643</v>
      </c>
      <c r="F13008" s="35"/>
      <c r="G13008" s="36"/>
      <c r="H13008" s="36"/>
      <c r="I13008" s="36"/>
    </row>
    <row r="13009" spans="5:9">
      <c r="E13009" s="35">
        <v>56644</v>
      </c>
      <c r="F13009" s="35"/>
      <c r="G13009" s="36"/>
      <c r="H13009" s="36"/>
      <c r="I13009" s="36"/>
    </row>
    <row r="13010" spans="5:9">
      <c r="E13010" s="35">
        <v>56645</v>
      </c>
      <c r="F13010" s="35"/>
      <c r="G13010" s="36"/>
      <c r="H13010" s="36"/>
      <c r="I13010" s="36"/>
    </row>
    <row r="13011" spans="5:9">
      <c r="E13011" s="35">
        <v>56646</v>
      </c>
      <c r="F13011" s="35"/>
      <c r="G13011" s="36"/>
      <c r="H13011" s="36"/>
      <c r="I13011" s="36"/>
    </row>
    <row r="13012" spans="5:9">
      <c r="E13012" s="35">
        <v>56647</v>
      </c>
      <c r="F13012" s="35"/>
      <c r="G13012" s="36"/>
      <c r="H13012" s="36"/>
      <c r="I13012" s="36"/>
    </row>
    <row r="13013" spans="5:9">
      <c r="E13013" s="35">
        <v>56648</v>
      </c>
      <c r="F13013" s="35"/>
      <c r="G13013" s="36"/>
      <c r="H13013" s="36"/>
      <c r="I13013" s="36"/>
    </row>
    <row r="13014" spans="5:9">
      <c r="E13014" s="35">
        <v>56649</v>
      </c>
      <c r="F13014" s="35"/>
      <c r="G13014" s="36"/>
      <c r="H13014" s="36"/>
      <c r="I13014" s="36"/>
    </row>
    <row r="13015" spans="5:9">
      <c r="E13015" s="35">
        <v>56650</v>
      </c>
      <c r="F13015" s="35"/>
      <c r="G13015" s="36"/>
      <c r="H13015" s="36"/>
      <c r="I13015" s="36"/>
    </row>
    <row r="13016" spans="5:9">
      <c r="E13016" s="35">
        <v>56651</v>
      </c>
      <c r="F13016" s="35"/>
      <c r="G13016" s="36"/>
      <c r="H13016" s="36"/>
      <c r="I13016" s="36"/>
    </row>
    <row r="13017" spans="5:9">
      <c r="E13017" s="35">
        <v>56652</v>
      </c>
      <c r="F13017" s="35"/>
      <c r="G13017" s="36"/>
      <c r="H13017" s="36"/>
      <c r="I13017" s="36"/>
    </row>
    <row r="13018" spans="5:9">
      <c r="E13018" s="35">
        <v>56653</v>
      </c>
      <c r="F13018" s="35"/>
      <c r="G13018" s="36"/>
      <c r="H13018" s="36"/>
      <c r="I13018" s="36"/>
    </row>
    <row r="13019" spans="5:9">
      <c r="E13019" s="35">
        <v>56654</v>
      </c>
      <c r="F13019" s="35"/>
      <c r="G13019" s="36"/>
      <c r="H13019" s="36"/>
      <c r="I13019" s="36"/>
    </row>
    <row r="13020" spans="5:9">
      <c r="E13020" s="35">
        <v>56655</v>
      </c>
      <c r="F13020" s="35"/>
      <c r="G13020" s="36"/>
      <c r="H13020" s="36"/>
      <c r="I13020" s="36"/>
    </row>
    <row r="13021" spans="5:9">
      <c r="E13021" s="35">
        <v>56656</v>
      </c>
      <c r="F13021" s="35"/>
      <c r="G13021" s="36"/>
      <c r="H13021" s="36"/>
      <c r="I13021" s="36"/>
    </row>
    <row r="13022" spans="5:9">
      <c r="E13022" s="35">
        <v>56657</v>
      </c>
      <c r="F13022" s="35"/>
      <c r="G13022" s="36"/>
      <c r="H13022" s="36"/>
      <c r="I13022" s="36"/>
    </row>
    <row r="13023" spans="5:9">
      <c r="E13023" s="35">
        <v>56658</v>
      </c>
      <c r="F13023" s="35"/>
      <c r="G13023" s="36"/>
      <c r="H13023" s="36"/>
      <c r="I13023" s="36"/>
    </row>
    <row r="13024" spans="5:9">
      <c r="E13024" s="35">
        <v>56659</v>
      </c>
      <c r="F13024" s="35"/>
      <c r="G13024" s="36"/>
      <c r="H13024" s="36"/>
      <c r="I13024" s="36"/>
    </row>
    <row r="13025" spans="5:9">
      <c r="E13025" s="35">
        <v>56660</v>
      </c>
      <c r="F13025" s="35"/>
      <c r="G13025" s="36"/>
      <c r="H13025" s="36"/>
      <c r="I13025" s="36"/>
    </row>
    <row r="13026" spans="5:9">
      <c r="E13026" s="35">
        <v>56661</v>
      </c>
      <c r="F13026" s="35"/>
      <c r="G13026" s="36"/>
      <c r="H13026" s="36"/>
      <c r="I13026" s="36"/>
    </row>
    <row r="13027" spans="5:9">
      <c r="E13027" s="35">
        <v>56662</v>
      </c>
      <c r="F13027" s="35"/>
      <c r="G13027" s="36"/>
      <c r="H13027" s="36"/>
      <c r="I13027" s="36"/>
    </row>
    <row r="13028" spans="5:9">
      <c r="E13028" s="35">
        <v>56663</v>
      </c>
      <c r="F13028" s="35"/>
      <c r="G13028" s="36"/>
      <c r="H13028" s="36"/>
      <c r="I13028" s="36"/>
    </row>
    <row r="13029" spans="5:9">
      <c r="E13029" s="35">
        <v>56664</v>
      </c>
      <c r="F13029" s="35"/>
      <c r="G13029" s="36"/>
      <c r="H13029" s="36"/>
      <c r="I13029" s="36"/>
    </row>
    <row r="13030" spans="5:9">
      <c r="E13030" s="35">
        <v>56665</v>
      </c>
      <c r="F13030" s="35"/>
      <c r="G13030" s="36"/>
      <c r="H13030" s="36"/>
      <c r="I13030" s="36"/>
    </row>
    <row r="13031" spans="5:9">
      <c r="E13031" s="35">
        <v>56666</v>
      </c>
      <c r="F13031" s="35"/>
      <c r="G13031" s="36"/>
      <c r="H13031" s="36"/>
      <c r="I13031" s="36"/>
    </row>
    <row r="13032" spans="5:9">
      <c r="E13032" s="35">
        <v>56667</v>
      </c>
      <c r="F13032" s="35"/>
      <c r="G13032" s="36"/>
      <c r="H13032" s="36"/>
      <c r="I13032" s="36"/>
    </row>
    <row r="13033" spans="5:9">
      <c r="E13033" s="35">
        <v>56668</v>
      </c>
      <c r="F13033" s="35"/>
      <c r="G13033" s="36"/>
      <c r="H13033" s="36"/>
      <c r="I13033" s="36"/>
    </row>
    <row r="13034" spans="5:9">
      <c r="E13034" s="35">
        <v>56669</v>
      </c>
      <c r="F13034" s="35"/>
      <c r="G13034" s="36"/>
      <c r="H13034" s="36"/>
      <c r="I13034" s="36"/>
    </row>
    <row r="13035" spans="5:9">
      <c r="E13035" s="35">
        <v>56670</v>
      </c>
      <c r="F13035" s="35"/>
      <c r="G13035" s="36"/>
      <c r="H13035" s="36"/>
      <c r="I13035" s="36"/>
    </row>
    <row r="13036" spans="5:9">
      <c r="E13036" s="35">
        <v>56671</v>
      </c>
      <c r="F13036" s="35"/>
      <c r="G13036" s="36"/>
      <c r="H13036" s="36"/>
      <c r="I13036" s="36"/>
    </row>
    <row r="13037" spans="5:9">
      <c r="E13037" s="35">
        <v>56672</v>
      </c>
      <c r="F13037" s="35"/>
      <c r="G13037" s="36"/>
      <c r="H13037" s="36"/>
      <c r="I13037" s="36"/>
    </row>
    <row r="13038" spans="5:9">
      <c r="E13038" s="35">
        <v>56673</v>
      </c>
      <c r="F13038" s="35"/>
      <c r="G13038" s="36"/>
      <c r="H13038" s="36"/>
      <c r="I13038" s="36"/>
    </row>
    <row r="13039" spans="5:9">
      <c r="E13039" s="35">
        <v>56674</v>
      </c>
      <c r="F13039" s="35"/>
      <c r="G13039" s="36"/>
      <c r="H13039" s="36"/>
      <c r="I13039" s="36"/>
    </row>
    <row r="13040" spans="5:9">
      <c r="E13040" s="35">
        <v>56675</v>
      </c>
      <c r="F13040" s="35"/>
      <c r="G13040" s="36"/>
      <c r="H13040" s="36"/>
      <c r="I13040" s="36"/>
    </row>
    <row r="13041" spans="5:9">
      <c r="E13041" s="35">
        <v>56676</v>
      </c>
      <c r="F13041" s="35"/>
      <c r="G13041" s="36"/>
      <c r="H13041" s="36"/>
      <c r="I13041" s="36"/>
    </row>
    <row r="13042" spans="5:9">
      <c r="E13042" s="35">
        <v>56677</v>
      </c>
      <c r="F13042" s="35"/>
      <c r="G13042" s="36"/>
      <c r="H13042" s="36"/>
      <c r="I13042" s="36"/>
    </row>
    <row r="13043" spans="5:9">
      <c r="E13043" s="35">
        <v>56678</v>
      </c>
      <c r="F13043" s="35"/>
      <c r="G13043" s="36"/>
      <c r="H13043" s="36"/>
      <c r="I13043" s="36"/>
    </row>
    <row r="13044" spans="5:9">
      <c r="E13044" s="35">
        <v>56679</v>
      </c>
      <c r="F13044" s="35"/>
      <c r="G13044" s="36"/>
      <c r="H13044" s="36"/>
      <c r="I13044" s="36"/>
    </row>
    <row r="13045" spans="5:9">
      <c r="E13045" s="35">
        <v>56680</v>
      </c>
      <c r="F13045" s="35"/>
      <c r="G13045" s="36"/>
      <c r="H13045" s="36"/>
      <c r="I13045" s="36"/>
    </row>
    <row r="13046" spans="5:9">
      <c r="E13046" s="35">
        <v>56681</v>
      </c>
      <c r="F13046" s="35"/>
      <c r="G13046" s="36"/>
      <c r="H13046" s="36"/>
      <c r="I13046" s="36"/>
    </row>
    <row r="13047" spans="5:9">
      <c r="E13047" s="35">
        <v>56682</v>
      </c>
      <c r="F13047" s="35"/>
      <c r="G13047" s="36"/>
      <c r="H13047" s="36"/>
      <c r="I13047" s="36"/>
    </row>
    <row r="13048" spans="5:9">
      <c r="E13048" s="35">
        <v>56683</v>
      </c>
      <c r="F13048" s="35"/>
      <c r="G13048" s="36"/>
      <c r="H13048" s="36"/>
      <c r="I13048" s="36"/>
    </row>
    <row r="13049" spans="5:9">
      <c r="E13049" s="35">
        <v>56684</v>
      </c>
      <c r="F13049" s="35"/>
      <c r="G13049" s="36"/>
      <c r="H13049" s="36"/>
      <c r="I13049" s="36"/>
    </row>
    <row r="13050" spans="5:9">
      <c r="E13050" s="35">
        <v>56685</v>
      </c>
      <c r="F13050" s="35"/>
      <c r="G13050" s="36"/>
      <c r="H13050" s="36"/>
      <c r="I13050" s="36"/>
    </row>
    <row r="13051" spans="5:9">
      <c r="E13051" s="35">
        <v>56686</v>
      </c>
      <c r="F13051" s="35"/>
      <c r="G13051" s="36"/>
      <c r="H13051" s="36"/>
      <c r="I13051" s="36"/>
    </row>
    <row r="13052" spans="5:9">
      <c r="E13052" s="35">
        <v>56687</v>
      </c>
      <c r="F13052" s="35"/>
      <c r="G13052" s="36"/>
      <c r="H13052" s="36"/>
      <c r="I13052" s="36"/>
    </row>
    <row r="13053" spans="5:9">
      <c r="E13053" s="35">
        <v>56688</v>
      </c>
      <c r="F13053" s="35"/>
      <c r="G13053" s="36"/>
      <c r="H13053" s="36"/>
      <c r="I13053" s="36"/>
    </row>
    <row r="13054" spans="5:9">
      <c r="E13054" s="35">
        <v>56689</v>
      </c>
      <c r="F13054" s="35"/>
      <c r="G13054" s="36"/>
      <c r="H13054" s="36"/>
      <c r="I13054" s="36"/>
    </row>
    <row r="13055" spans="5:9">
      <c r="E13055" s="35">
        <v>56690</v>
      </c>
      <c r="F13055" s="35"/>
      <c r="G13055" s="36"/>
      <c r="H13055" s="36"/>
      <c r="I13055" s="36"/>
    </row>
    <row r="13056" spans="5:9">
      <c r="E13056" s="35">
        <v>56691</v>
      </c>
      <c r="F13056" s="35"/>
      <c r="G13056" s="36"/>
      <c r="H13056" s="36"/>
      <c r="I13056" s="36"/>
    </row>
    <row r="13057" spans="5:9">
      <c r="E13057" s="35">
        <v>56692</v>
      </c>
      <c r="F13057" s="35"/>
      <c r="G13057" s="36"/>
      <c r="H13057" s="36"/>
      <c r="I13057" s="36"/>
    </row>
    <row r="13058" spans="5:9">
      <c r="E13058" s="35">
        <v>56693</v>
      </c>
      <c r="F13058" s="35"/>
      <c r="G13058" s="36"/>
      <c r="H13058" s="36"/>
      <c r="I13058" s="36"/>
    </row>
    <row r="13059" spans="5:9">
      <c r="E13059" s="35">
        <v>56694</v>
      </c>
      <c r="F13059" s="35"/>
      <c r="G13059" s="36"/>
      <c r="H13059" s="36"/>
      <c r="I13059" s="36"/>
    </row>
    <row r="13060" spans="5:9">
      <c r="E13060" s="35">
        <v>56695</v>
      </c>
      <c r="F13060" s="35"/>
      <c r="G13060" s="36"/>
      <c r="H13060" s="36"/>
      <c r="I13060" s="36"/>
    </row>
    <row r="13061" spans="5:9">
      <c r="E13061" s="35">
        <v>56696</v>
      </c>
      <c r="F13061" s="35"/>
      <c r="G13061" s="36"/>
      <c r="H13061" s="36"/>
      <c r="I13061" s="36"/>
    </row>
    <row r="13062" spans="5:9">
      <c r="E13062" s="35">
        <v>56697</v>
      </c>
      <c r="F13062" s="35"/>
      <c r="G13062" s="36"/>
      <c r="H13062" s="36"/>
      <c r="I13062" s="36"/>
    </row>
    <row r="13063" spans="5:9">
      <c r="E13063" s="35">
        <v>56698</v>
      </c>
      <c r="F13063" s="35"/>
      <c r="G13063" s="36"/>
      <c r="H13063" s="36"/>
      <c r="I13063" s="36"/>
    </row>
    <row r="13064" spans="5:9">
      <c r="E13064" s="35">
        <v>56699</v>
      </c>
      <c r="F13064" s="35"/>
      <c r="G13064" s="36"/>
      <c r="H13064" s="36"/>
      <c r="I13064" s="36"/>
    </row>
    <row r="13065" spans="5:9">
      <c r="E13065" s="35">
        <v>56700</v>
      </c>
      <c r="F13065" s="35"/>
      <c r="G13065" s="36"/>
      <c r="H13065" s="36"/>
      <c r="I13065" s="36"/>
    </row>
    <row r="13066" spans="5:9">
      <c r="E13066" s="35">
        <v>56701</v>
      </c>
      <c r="F13066" s="35"/>
      <c r="G13066" s="36"/>
      <c r="H13066" s="36"/>
      <c r="I13066" s="36"/>
    </row>
    <row r="13067" spans="5:9">
      <c r="E13067" s="35">
        <v>56702</v>
      </c>
      <c r="F13067" s="35"/>
      <c r="G13067" s="36"/>
      <c r="H13067" s="36"/>
      <c r="I13067" s="36"/>
    </row>
    <row r="13068" spans="5:9">
      <c r="E13068" s="35">
        <v>56703</v>
      </c>
      <c r="F13068" s="35"/>
      <c r="G13068" s="36"/>
      <c r="H13068" s="36"/>
      <c r="I13068" s="36"/>
    </row>
    <row r="13069" spans="5:9">
      <c r="E13069" s="35">
        <v>56704</v>
      </c>
      <c r="F13069" s="35"/>
      <c r="G13069" s="36"/>
      <c r="H13069" s="36"/>
      <c r="I13069" s="36"/>
    </row>
    <row r="13070" spans="5:9">
      <c r="E13070" s="35">
        <v>56705</v>
      </c>
      <c r="F13070" s="35"/>
      <c r="G13070" s="36"/>
      <c r="H13070" s="36"/>
      <c r="I13070" s="36"/>
    </row>
    <row r="13071" spans="5:9">
      <c r="E13071" s="35">
        <v>56706</v>
      </c>
      <c r="F13071" s="35"/>
      <c r="G13071" s="36"/>
      <c r="H13071" s="36"/>
      <c r="I13071" s="36"/>
    </row>
    <row r="13072" spans="5:9">
      <c r="E13072" s="35">
        <v>56707</v>
      </c>
      <c r="F13072" s="35"/>
      <c r="G13072" s="36"/>
      <c r="H13072" s="36"/>
      <c r="I13072" s="36"/>
    </row>
    <row r="13073" spans="5:9">
      <c r="E13073" s="35">
        <v>56708</v>
      </c>
      <c r="F13073" s="35"/>
      <c r="G13073" s="36"/>
      <c r="H13073" s="36"/>
      <c r="I13073" s="36"/>
    </row>
    <row r="13074" spans="5:9">
      <c r="E13074" s="35">
        <v>56709</v>
      </c>
      <c r="F13074" s="35"/>
      <c r="G13074" s="36"/>
      <c r="H13074" s="36"/>
      <c r="I13074" s="36"/>
    </row>
    <row r="13075" spans="5:9">
      <c r="E13075" s="35">
        <v>56710</v>
      </c>
      <c r="F13075" s="35"/>
      <c r="G13075" s="36"/>
      <c r="H13075" s="36"/>
      <c r="I13075" s="36"/>
    </row>
    <row r="13076" spans="5:9">
      <c r="E13076" s="35">
        <v>56711</v>
      </c>
      <c r="F13076" s="35"/>
      <c r="G13076" s="36"/>
      <c r="H13076" s="36"/>
      <c r="I13076" s="36"/>
    </row>
    <row r="13077" spans="5:9">
      <c r="E13077" s="35">
        <v>56712</v>
      </c>
      <c r="F13077" s="35"/>
      <c r="G13077" s="36"/>
      <c r="H13077" s="36"/>
      <c r="I13077" s="36"/>
    </row>
    <row r="13078" spans="5:9">
      <c r="E13078" s="35">
        <v>56713</v>
      </c>
      <c r="F13078" s="35"/>
      <c r="G13078" s="36"/>
      <c r="H13078" s="36"/>
      <c r="I13078" s="36"/>
    </row>
    <row r="13079" spans="5:9">
      <c r="E13079" s="35">
        <v>56714</v>
      </c>
      <c r="F13079" s="35"/>
      <c r="G13079" s="36"/>
      <c r="H13079" s="36"/>
      <c r="I13079" s="36"/>
    </row>
    <row r="13080" spans="5:9">
      <c r="E13080" s="35">
        <v>56715</v>
      </c>
      <c r="F13080" s="35"/>
      <c r="G13080" s="36"/>
      <c r="H13080" s="36"/>
      <c r="I13080" s="36"/>
    </row>
    <row r="13081" spans="5:9">
      <c r="E13081" s="35">
        <v>56716</v>
      </c>
      <c r="F13081" s="35"/>
      <c r="G13081" s="36"/>
      <c r="H13081" s="36"/>
      <c r="I13081" s="36"/>
    </row>
    <row r="13082" spans="5:9">
      <c r="E13082" s="35">
        <v>56717</v>
      </c>
      <c r="F13082" s="35"/>
      <c r="G13082" s="36"/>
      <c r="H13082" s="36"/>
      <c r="I13082" s="36"/>
    </row>
    <row r="13083" spans="5:9">
      <c r="E13083" s="35">
        <v>56718</v>
      </c>
      <c r="F13083" s="35"/>
      <c r="G13083" s="36"/>
      <c r="H13083" s="36"/>
      <c r="I13083" s="36"/>
    </row>
    <row r="13084" spans="5:9">
      <c r="E13084" s="35">
        <v>56719</v>
      </c>
      <c r="F13084" s="35"/>
      <c r="G13084" s="36"/>
      <c r="H13084" s="36"/>
      <c r="I13084" s="36"/>
    </row>
    <row r="13085" spans="5:9">
      <c r="E13085" s="35">
        <v>56720</v>
      </c>
      <c r="F13085" s="35"/>
      <c r="G13085" s="36"/>
      <c r="H13085" s="36"/>
      <c r="I13085" s="36"/>
    </row>
    <row r="13086" spans="5:9">
      <c r="E13086" s="35">
        <v>56721</v>
      </c>
      <c r="F13086" s="35"/>
      <c r="G13086" s="36"/>
      <c r="H13086" s="36"/>
      <c r="I13086" s="36"/>
    </row>
    <row r="13087" spans="5:9">
      <c r="E13087" s="35">
        <v>56722</v>
      </c>
      <c r="F13087" s="35"/>
      <c r="G13087" s="36"/>
      <c r="H13087" s="36"/>
      <c r="I13087" s="36"/>
    </row>
    <row r="13088" spans="5:9">
      <c r="E13088" s="35">
        <v>56723</v>
      </c>
      <c r="F13088" s="35"/>
      <c r="G13088" s="36"/>
      <c r="H13088" s="36"/>
      <c r="I13088" s="36"/>
    </row>
    <row r="13089" spans="5:9">
      <c r="E13089" s="35">
        <v>56724</v>
      </c>
      <c r="F13089" s="35"/>
      <c r="G13089" s="36"/>
      <c r="H13089" s="36"/>
      <c r="I13089" s="36"/>
    </row>
    <row r="13090" spans="5:9">
      <c r="E13090" s="35">
        <v>56725</v>
      </c>
      <c r="F13090" s="35"/>
      <c r="G13090" s="36"/>
      <c r="H13090" s="36"/>
      <c r="I13090" s="36"/>
    </row>
    <row r="13091" spans="5:9">
      <c r="E13091" s="35">
        <v>56726</v>
      </c>
      <c r="F13091" s="35"/>
      <c r="G13091" s="36"/>
      <c r="H13091" s="36"/>
      <c r="I13091" s="36"/>
    </row>
    <row r="13092" spans="5:9">
      <c r="E13092" s="35">
        <v>56727</v>
      </c>
      <c r="F13092" s="35"/>
      <c r="G13092" s="36"/>
      <c r="H13092" s="36"/>
      <c r="I13092" s="36"/>
    </row>
    <row r="13093" spans="5:9">
      <c r="E13093" s="35">
        <v>56728</v>
      </c>
      <c r="F13093" s="35"/>
      <c r="G13093" s="36"/>
      <c r="H13093" s="36"/>
      <c r="I13093" s="36"/>
    </row>
    <row r="13094" spans="5:9">
      <c r="E13094" s="35">
        <v>56729</v>
      </c>
      <c r="F13094" s="35"/>
      <c r="G13094" s="36"/>
      <c r="H13094" s="36"/>
      <c r="I13094" s="36"/>
    </row>
    <row r="13095" spans="5:9">
      <c r="E13095" s="35">
        <v>56730</v>
      </c>
      <c r="F13095" s="35"/>
      <c r="G13095" s="36"/>
      <c r="H13095" s="36"/>
      <c r="I13095" s="36"/>
    </row>
    <row r="13096" spans="5:9">
      <c r="E13096" s="35">
        <v>56731</v>
      </c>
      <c r="F13096" s="35"/>
      <c r="G13096" s="36"/>
      <c r="H13096" s="36"/>
      <c r="I13096" s="36"/>
    </row>
    <row r="13097" spans="5:9">
      <c r="E13097" s="35">
        <v>56732</v>
      </c>
      <c r="F13097" s="35"/>
      <c r="G13097" s="36"/>
      <c r="H13097" s="36"/>
      <c r="I13097" s="36"/>
    </row>
    <row r="13098" spans="5:9">
      <c r="E13098" s="35">
        <v>56733</v>
      </c>
      <c r="F13098" s="35"/>
      <c r="G13098" s="36"/>
      <c r="H13098" s="36"/>
      <c r="I13098" s="36"/>
    </row>
    <row r="13099" spans="5:9">
      <c r="E13099" s="35">
        <v>56734</v>
      </c>
      <c r="F13099" s="35"/>
      <c r="G13099" s="36"/>
      <c r="H13099" s="36"/>
      <c r="I13099" s="36"/>
    </row>
    <row r="13100" spans="5:9">
      <c r="E13100" s="35">
        <v>56735</v>
      </c>
      <c r="F13100" s="35"/>
      <c r="G13100" s="36"/>
      <c r="H13100" s="36"/>
      <c r="I13100" s="36"/>
    </row>
    <row r="13101" spans="5:9">
      <c r="E13101" s="35">
        <v>56736</v>
      </c>
      <c r="F13101" s="35"/>
      <c r="G13101" s="36"/>
      <c r="H13101" s="36"/>
      <c r="I13101" s="36"/>
    </row>
    <row r="13102" spans="5:9">
      <c r="E13102" s="35">
        <v>56737</v>
      </c>
      <c r="F13102" s="35"/>
      <c r="G13102" s="36"/>
      <c r="H13102" s="36"/>
      <c r="I13102" s="36"/>
    </row>
    <row r="13103" spans="5:9">
      <c r="E13103" s="35">
        <v>56738</v>
      </c>
      <c r="F13103" s="35"/>
      <c r="G13103" s="36"/>
      <c r="H13103" s="36"/>
      <c r="I13103" s="36"/>
    </row>
    <row r="13104" spans="5:9">
      <c r="E13104" s="35">
        <v>56739</v>
      </c>
      <c r="F13104" s="35"/>
      <c r="G13104" s="36"/>
      <c r="H13104" s="36"/>
      <c r="I13104" s="36"/>
    </row>
    <row r="13105" spans="5:9">
      <c r="E13105" s="35">
        <v>56740</v>
      </c>
      <c r="F13105" s="35"/>
      <c r="G13105" s="36"/>
      <c r="H13105" s="36"/>
      <c r="I13105" s="36"/>
    </row>
    <row r="13106" spans="5:9">
      <c r="E13106" s="35">
        <v>56741</v>
      </c>
      <c r="F13106" s="35"/>
      <c r="G13106" s="36"/>
      <c r="H13106" s="36"/>
      <c r="I13106" s="36"/>
    </row>
    <row r="13107" spans="5:9">
      <c r="E13107" s="35">
        <v>56742</v>
      </c>
      <c r="F13107" s="35"/>
      <c r="G13107" s="36"/>
      <c r="H13107" s="36"/>
      <c r="I13107" s="36"/>
    </row>
    <row r="13108" spans="5:9">
      <c r="E13108" s="35">
        <v>56743</v>
      </c>
      <c r="F13108" s="35"/>
      <c r="G13108" s="36"/>
      <c r="H13108" s="36"/>
      <c r="I13108" s="36"/>
    </row>
    <row r="13109" spans="5:9">
      <c r="E13109" s="35">
        <v>56744</v>
      </c>
      <c r="F13109" s="35"/>
      <c r="G13109" s="36"/>
      <c r="H13109" s="36"/>
      <c r="I13109" s="36"/>
    </row>
    <row r="13110" spans="5:9">
      <c r="E13110" s="35">
        <v>56745</v>
      </c>
      <c r="F13110" s="35"/>
      <c r="G13110" s="36"/>
      <c r="H13110" s="36"/>
      <c r="I13110" s="36"/>
    </row>
    <row r="13111" spans="5:9">
      <c r="E13111" s="35">
        <v>56746</v>
      </c>
      <c r="F13111" s="35"/>
      <c r="G13111" s="36"/>
      <c r="H13111" s="36"/>
      <c r="I13111" s="36"/>
    </row>
    <row r="13112" spans="5:9">
      <c r="E13112" s="35">
        <v>56747</v>
      </c>
      <c r="F13112" s="35"/>
      <c r="G13112" s="36"/>
      <c r="H13112" s="36"/>
      <c r="I13112" s="36"/>
    </row>
    <row r="13113" spans="5:9">
      <c r="E13113" s="35">
        <v>56748</v>
      </c>
      <c r="F13113" s="35"/>
      <c r="G13113" s="36"/>
      <c r="H13113" s="36"/>
      <c r="I13113" s="36"/>
    </row>
    <row r="13114" spans="5:9">
      <c r="E13114" s="35">
        <v>56749</v>
      </c>
      <c r="F13114" s="35"/>
      <c r="G13114" s="36"/>
      <c r="H13114" s="36"/>
      <c r="I13114" s="36"/>
    </row>
    <row r="13115" spans="5:9">
      <c r="E13115" s="35">
        <v>56750</v>
      </c>
      <c r="F13115" s="35"/>
      <c r="G13115" s="36"/>
      <c r="H13115" s="36"/>
      <c r="I13115" s="36"/>
    </row>
    <row r="13116" spans="5:9">
      <c r="E13116" s="35">
        <v>56751</v>
      </c>
      <c r="F13116" s="35"/>
      <c r="G13116" s="36"/>
      <c r="H13116" s="36"/>
      <c r="I13116" s="36"/>
    </row>
    <row r="13117" spans="5:9">
      <c r="E13117" s="35">
        <v>56752</v>
      </c>
      <c r="F13117" s="35"/>
      <c r="G13117" s="36"/>
      <c r="H13117" s="36"/>
      <c r="I13117" s="36"/>
    </row>
    <row r="13118" spans="5:9">
      <c r="E13118" s="35">
        <v>56753</v>
      </c>
      <c r="F13118" s="35"/>
      <c r="G13118" s="36"/>
      <c r="H13118" s="36"/>
      <c r="I13118" s="36"/>
    </row>
    <row r="13119" spans="5:9">
      <c r="E13119" s="35">
        <v>56754</v>
      </c>
      <c r="F13119" s="35"/>
      <c r="G13119" s="36"/>
      <c r="H13119" s="36"/>
      <c r="I13119" s="36"/>
    </row>
    <row r="13120" spans="5:9">
      <c r="E13120" s="35">
        <v>56755</v>
      </c>
      <c r="F13120" s="35"/>
      <c r="G13120" s="36"/>
      <c r="H13120" s="36"/>
      <c r="I13120" s="36"/>
    </row>
    <row r="13121" spans="5:9">
      <c r="E13121" s="35">
        <v>56756</v>
      </c>
      <c r="F13121" s="35"/>
      <c r="G13121" s="36"/>
      <c r="H13121" s="36"/>
      <c r="I13121" s="36"/>
    </row>
    <row r="13122" spans="5:9">
      <c r="E13122" s="35">
        <v>56757</v>
      </c>
      <c r="F13122" s="35"/>
      <c r="G13122" s="36"/>
      <c r="H13122" s="36"/>
      <c r="I13122" s="36"/>
    </row>
    <row r="13123" spans="5:9">
      <c r="E13123" s="35">
        <v>56758</v>
      </c>
      <c r="F13123" s="35"/>
      <c r="G13123" s="36"/>
      <c r="H13123" s="36"/>
      <c r="I13123" s="36"/>
    </row>
    <row r="13124" spans="5:9">
      <c r="E13124" s="35">
        <v>56759</v>
      </c>
      <c r="F13124" s="35"/>
      <c r="G13124" s="36"/>
      <c r="H13124" s="36"/>
      <c r="I13124" s="36"/>
    </row>
    <row r="13125" spans="5:9">
      <c r="E13125" s="35">
        <v>56760</v>
      </c>
      <c r="F13125" s="35"/>
      <c r="G13125" s="36"/>
      <c r="H13125" s="36"/>
      <c r="I13125" s="36"/>
    </row>
    <row r="13126" spans="5:9">
      <c r="E13126" s="35">
        <v>56761</v>
      </c>
      <c r="F13126" s="35"/>
      <c r="G13126" s="36"/>
      <c r="H13126" s="36"/>
      <c r="I13126" s="36"/>
    </row>
    <row r="13127" spans="5:9">
      <c r="E13127" s="35">
        <v>56762</v>
      </c>
      <c r="F13127" s="35"/>
      <c r="G13127" s="36"/>
      <c r="H13127" s="36"/>
      <c r="I13127" s="36"/>
    </row>
    <row r="13128" spans="5:9">
      <c r="E13128" s="35">
        <v>56763</v>
      </c>
      <c r="F13128" s="35"/>
      <c r="G13128" s="36"/>
      <c r="H13128" s="36"/>
      <c r="I13128" s="36"/>
    </row>
    <row r="13129" spans="5:9">
      <c r="E13129" s="35">
        <v>56764</v>
      </c>
      <c r="F13129" s="35"/>
      <c r="G13129" s="36"/>
      <c r="H13129" s="36"/>
      <c r="I13129" s="36"/>
    </row>
    <row r="13130" spans="5:9">
      <c r="E13130" s="35">
        <v>56765</v>
      </c>
      <c r="F13130" s="35"/>
      <c r="G13130" s="36"/>
      <c r="H13130" s="36"/>
      <c r="I13130" s="36"/>
    </row>
    <row r="13131" spans="5:9">
      <c r="E13131" s="35">
        <v>56766</v>
      </c>
      <c r="F13131" s="35"/>
      <c r="G13131" s="36"/>
      <c r="H13131" s="36"/>
      <c r="I13131" s="36"/>
    </row>
    <row r="13132" spans="5:9">
      <c r="E13132" s="35">
        <v>56767</v>
      </c>
      <c r="F13132" s="35"/>
      <c r="G13132" s="36"/>
      <c r="H13132" s="36"/>
      <c r="I13132" s="36"/>
    </row>
    <row r="13133" spans="5:9">
      <c r="E13133" s="35">
        <v>56768</v>
      </c>
      <c r="F13133" s="35"/>
      <c r="G13133" s="36"/>
      <c r="H13133" s="36"/>
      <c r="I13133" s="36"/>
    </row>
    <row r="13134" spans="5:9">
      <c r="E13134" s="35">
        <v>56769</v>
      </c>
      <c r="F13134" s="35"/>
      <c r="G13134" s="36"/>
      <c r="H13134" s="36"/>
      <c r="I13134" s="36"/>
    </row>
    <row r="13135" spans="5:9">
      <c r="E13135" s="35">
        <v>56770</v>
      </c>
      <c r="F13135" s="35"/>
      <c r="G13135" s="36"/>
      <c r="H13135" s="36"/>
      <c r="I13135" s="36"/>
    </row>
    <row r="13136" spans="5:9">
      <c r="E13136" s="35">
        <v>56771</v>
      </c>
      <c r="F13136" s="35"/>
      <c r="G13136" s="36"/>
      <c r="H13136" s="36"/>
      <c r="I13136" s="36"/>
    </row>
    <row r="13137" spans="5:9">
      <c r="E13137" s="35">
        <v>56772</v>
      </c>
      <c r="F13137" s="35"/>
      <c r="G13137" s="36"/>
      <c r="H13137" s="36"/>
      <c r="I13137" s="36"/>
    </row>
    <row r="13138" spans="5:9">
      <c r="E13138" s="35">
        <v>56773</v>
      </c>
      <c r="F13138" s="35"/>
      <c r="G13138" s="36"/>
      <c r="H13138" s="36"/>
      <c r="I13138" s="36"/>
    </row>
    <row r="13139" spans="5:9">
      <c r="E13139" s="35">
        <v>56774</v>
      </c>
      <c r="F13139" s="35"/>
      <c r="G13139" s="36"/>
      <c r="H13139" s="36"/>
      <c r="I13139" s="36"/>
    </row>
    <row r="13140" spans="5:9">
      <c r="E13140" s="35">
        <v>56775</v>
      </c>
      <c r="F13140" s="35"/>
      <c r="G13140" s="36"/>
      <c r="H13140" s="36"/>
      <c r="I13140" s="36"/>
    </row>
    <row r="13141" spans="5:9">
      <c r="E13141" s="35">
        <v>56776</v>
      </c>
      <c r="F13141" s="35"/>
      <c r="G13141" s="36"/>
      <c r="H13141" s="36"/>
      <c r="I13141" s="36"/>
    </row>
    <row r="13142" spans="5:9">
      <c r="E13142" s="35">
        <v>56777</v>
      </c>
      <c r="F13142" s="35"/>
      <c r="G13142" s="36"/>
      <c r="H13142" s="36"/>
      <c r="I13142" s="36"/>
    </row>
    <row r="13143" spans="5:9">
      <c r="E13143" s="35">
        <v>56778</v>
      </c>
      <c r="F13143" s="35"/>
      <c r="G13143" s="36"/>
      <c r="H13143" s="36"/>
      <c r="I13143" s="36"/>
    </row>
    <row r="13144" spans="5:9">
      <c r="E13144" s="35">
        <v>56779</v>
      </c>
      <c r="F13144" s="35"/>
      <c r="G13144" s="36"/>
      <c r="H13144" s="36"/>
      <c r="I13144" s="36"/>
    </row>
    <row r="13145" spans="5:9">
      <c r="E13145" s="35">
        <v>56780</v>
      </c>
      <c r="F13145" s="35"/>
      <c r="G13145" s="36"/>
      <c r="H13145" s="36"/>
      <c r="I13145" s="36"/>
    </row>
    <row r="13146" spans="5:9">
      <c r="E13146" s="35">
        <v>56781</v>
      </c>
      <c r="F13146" s="35"/>
      <c r="G13146" s="36"/>
      <c r="H13146" s="36"/>
      <c r="I13146" s="36"/>
    </row>
    <row r="13147" spans="5:9">
      <c r="E13147" s="35">
        <v>56782</v>
      </c>
      <c r="F13147" s="35"/>
      <c r="G13147" s="36"/>
      <c r="H13147" s="36"/>
      <c r="I13147" s="36"/>
    </row>
    <row r="13148" spans="5:9">
      <c r="E13148" s="35">
        <v>56783</v>
      </c>
      <c r="F13148" s="35"/>
      <c r="G13148" s="36"/>
      <c r="H13148" s="36"/>
      <c r="I13148" s="36"/>
    </row>
    <row r="13149" spans="5:9">
      <c r="E13149" s="35">
        <v>56784</v>
      </c>
      <c r="F13149" s="35"/>
      <c r="G13149" s="36"/>
      <c r="H13149" s="36"/>
      <c r="I13149" s="36"/>
    </row>
    <row r="13150" spans="5:9">
      <c r="E13150" s="35">
        <v>56785</v>
      </c>
      <c r="F13150" s="35"/>
      <c r="G13150" s="36"/>
      <c r="H13150" s="36"/>
      <c r="I13150" s="36"/>
    </row>
    <row r="13151" spans="5:9">
      <c r="E13151" s="35">
        <v>56786</v>
      </c>
      <c r="F13151" s="35"/>
      <c r="G13151" s="36"/>
      <c r="H13151" s="36"/>
      <c r="I13151" s="36"/>
    </row>
    <row r="13152" spans="5:9">
      <c r="E13152" s="35">
        <v>56787</v>
      </c>
      <c r="F13152" s="35"/>
      <c r="G13152" s="36"/>
      <c r="H13152" s="36"/>
      <c r="I13152" s="36"/>
    </row>
    <row r="13153" spans="5:9">
      <c r="E13153" s="35">
        <v>56788</v>
      </c>
      <c r="F13153" s="35"/>
      <c r="G13153" s="36"/>
      <c r="H13153" s="36"/>
      <c r="I13153" s="36"/>
    </row>
    <row r="13154" spans="5:9">
      <c r="E13154" s="35">
        <v>56789</v>
      </c>
      <c r="F13154" s="35"/>
      <c r="G13154" s="36"/>
      <c r="H13154" s="36"/>
      <c r="I13154" s="36"/>
    </row>
    <row r="13155" spans="5:9">
      <c r="E13155" s="35">
        <v>56790</v>
      </c>
      <c r="F13155" s="35"/>
      <c r="G13155" s="36"/>
      <c r="H13155" s="36"/>
      <c r="I13155" s="36"/>
    </row>
    <row r="13156" spans="5:9">
      <c r="E13156" s="35">
        <v>56791</v>
      </c>
      <c r="F13156" s="35"/>
      <c r="G13156" s="36"/>
      <c r="H13156" s="36"/>
      <c r="I13156" s="36"/>
    </row>
    <row r="13157" spans="5:9">
      <c r="E13157" s="35">
        <v>56792</v>
      </c>
      <c r="F13157" s="35"/>
      <c r="G13157" s="36"/>
      <c r="H13157" s="36"/>
      <c r="I13157" s="36"/>
    </row>
    <row r="13158" spans="5:9">
      <c r="E13158" s="35">
        <v>56793</v>
      </c>
      <c r="F13158" s="35"/>
      <c r="G13158" s="36"/>
      <c r="H13158" s="36"/>
      <c r="I13158" s="36"/>
    </row>
    <row r="13159" spans="5:9">
      <c r="E13159" s="35">
        <v>56794</v>
      </c>
      <c r="F13159" s="35"/>
      <c r="G13159" s="36"/>
      <c r="H13159" s="36"/>
      <c r="I13159" s="36"/>
    </row>
    <row r="13160" spans="5:9">
      <c r="E13160" s="35">
        <v>56795</v>
      </c>
      <c r="F13160" s="35"/>
      <c r="G13160" s="36"/>
      <c r="H13160" s="36"/>
      <c r="I13160" s="36"/>
    </row>
    <row r="13161" spans="5:9">
      <c r="E13161" s="35">
        <v>56796</v>
      </c>
      <c r="F13161" s="35"/>
      <c r="G13161" s="36"/>
      <c r="H13161" s="36"/>
      <c r="I13161" s="36"/>
    </row>
    <row r="13162" spans="5:9">
      <c r="E13162" s="35">
        <v>56797</v>
      </c>
      <c r="F13162" s="35"/>
      <c r="G13162" s="36"/>
      <c r="H13162" s="36"/>
      <c r="I13162" s="36"/>
    </row>
    <row r="13163" spans="5:9">
      <c r="E13163" s="35">
        <v>56798</v>
      </c>
      <c r="F13163" s="35"/>
      <c r="G13163" s="36"/>
      <c r="H13163" s="36"/>
      <c r="I13163" s="36"/>
    </row>
    <row r="13164" spans="5:9">
      <c r="E13164" s="35">
        <v>56799</v>
      </c>
      <c r="F13164" s="35"/>
      <c r="G13164" s="36"/>
      <c r="H13164" s="36"/>
      <c r="I13164" s="36"/>
    </row>
    <row r="13165" spans="5:9">
      <c r="E13165" s="35">
        <v>56800</v>
      </c>
      <c r="F13165" s="35"/>
      <c r="G13165" s="36"/>
      <c r="H13165" s="36"/>
      <c r="I13165" s="36"/>
    </row>
    <row r="13166" spans="5:9">
      <c r="E13166" s="35">
        <v>56801</v>
      </c>
      <c r="F13166" s="35"/>
      <c r="G13166" s="36"/>
      <c r="H13166" s="36"/>
      <c r="I13166" s="36"/>
    </row>
    <row r="13167" spans="5:9">
      <c r="E13167" s="35">
        <v>56802</v>
      </c>
      <c r="F13167" s="35"/>
      <c r="G13167" s="36"/>
      <c r="H13167" s="36"/>
      <c r="I13167" s="36"/>
    </row>
    <row r="13168" spans="5:9">
      <c r="E13168" s="35">
        <v>56803</v>
      </c>
      <c r="F13168" s="35"/>
      <c r="G13168" s="36"/>
      <c r="H13168" s="36"/>
      <c r="I13168" s="36"/>
    </row>
    <row r="13169" spans="5:9">
      <c r="E13169" s="35">
        <v>56804</v>
      </c>
      <c r="F13169" s="35"/>
      <c r="G13169" s="36"/>
      <c r="H13169" s="36"/>
      <c r="I13169" s="36"/>
    </row>
    <row r="13170" spans="5:9">
      <c r="E13170" s="35">
        <v>56805</v>
      </c>
      <c r="F13170" s="35"/>
      <c r="G13170" s="36"/>
      <c r="H13170" s="36"/>
      <c r="I13170" s="36"/>
    </row>
    <row r="13171" spans="5:9">
      <c r="E13171" s="35">
        <v>56806</v>
      </c>
      <c r="F13171" s="35"/>
      <c r="G13171" s="36"/>
      <c r="H13171" s="36"/>
      <c r="I13171" s="36"/>
    </row>
    <row r="13172" spans="5:9">
      <c r="E13172" s="35">
        <v>56807</v>
      </c>
      <c r="F13172" s="35"/>
      <c r="G13172" s="36"/>
      <c r="H13172" s="36"/>
      <c r="I13172" s="36"/>
    </row>
    <row r="13173" spans="5:9">
      <c r="E13173" s="35">
        <v>56808</v>
      </c>
      <c r="F13173" s="35"/>
      <c r="G13173" s="36"/>
      <c r="H13173" s="36"/>
      <c r="I13173" s="36"/>
    </row>
    <row r="13174" spans="5:9">
      <c r="E13174" s="35">
        <v>56809</v>
      </c>
      <c r="F13174" s="35"/>
      <c r="G13174" s="36"/>
      <c r="H13174" s="36"/>
      <c r="I13174" s="36"/>
    </row>
    <row r="13175" spans="5:9">
      <c r="E13175" s="35">
        <v>56810</v>
      </c>
      <c r="F13175" s="35"/>
      <c r="G13175" s="36"/>
      <c r="H13175" s="36"/>
      <c r="I13175" s="36"/>
    </row>
    <row r="13176" spans="5:9">
      <c r="E13176" s="35">
        <v>56811</v>
      </c>
      <c r="F13176" s="35"/>
      <c r="G13176" s="36"/>
      <c r="H13176" s="36"/>
      <c r="I13176" s="36"/>
    </row>
    <row r="13177" spans="5:9">
      <c r="E13177" s="35">
        <v>56812</v>
      </c>
      <c r="F13177" s="35"/>
      <c r="G13177" s="36"/>
      <c r="H13177" s="36"/>
      <c r="I13177" s="36"/>
    </row>
    <row r="13178" spans="5:9">
      <c r="E13178" s="35">
        <v>56813</v>
      </c>
      <c r="F13178" s="35"/>
      <c r="G13178" s="36"/>
      <c r="H13178" s="36"/>
      <c r="I13178" s="36"/>
    </row>
    <row r="13179" spans="5:9">
      <c r="E13179" s="35">
        <v>56814</v>
      </c>
      <c r="F13179" s="35"/>
      <c r="G13179" s="36"/>
      <c r="H13179" s="36"/>
      <c r="I13179" s="36"/>
    </row>
    <row r="13180" spans="5:9">
      <c r="E13180" s="35">
        <v>56815</v>
      </c>
      <c r="F13180" s="35"/>
      <c r="G13180" s="36"/>
      <c r="H13180" s="36"/>
      <c r="I13180" s="36"/>
    </row>
    <row r="13181" spans="5:9">
      <c r="E13181" s="35">
        <v>56816</v>
      </c>
      <c r="F13181" s="35"/>
      <c r="G13181" s="36"/>
      <c r="H13181" s="36"/>
      <c r="I13181" s="36"/>
    </row>
    <row r="13182" spans="5:9">
      <c r="E13182" s="35">
        <v>56817</v>
      </c>
      <c r="F13182" s="35"/>
      <c r="G13182" s="36"/>
      <c r="H13182" s="36"/>
      <c r="I13182" s="36"/>
    </row>
    <row r="13183" spans="5:9">
      <c r="E13183" s="35">
        <v>56818</v>
      </c>
      <c r="F13183" s="35"/>
      <c r="G13183" s="36"/>
      <c r="H13183" s="36"/>
      <c r="I13183" s="36"/>
    </row>
    <row r="13184" spans="5:9">
      <c r="E13184" s="35">
        <v>56819</v>
      </c>
      <c r="F13184" s="35"/>
      <c r="G13184" s="36"/>
      <c r="H13184" s="36"/>
      <c r="I13184" s="36"/>
    </row>
    <row r="13185" spans="5:9">
      <c r="E13185" s="35">
        <v>56820</v>
      </c>
      <c r="F13185" s="35"/>
      <c r="G13185" s="36"/>
      <c r="H13185" s="36"/>
      <c r="I13185" s="36"/>
    </row>
    <row r="13186" spans="5:9">
      <c r="E13186" s="35">
        <v>56821</v>
      </c>
      <c r="F13186" s="35"/>
      <c r="G13186" s="36"/>
      <c r="H13186" s="36"/>
      <c r="I13186" s="36"/>
    </row>
    <row r="13187" spans="5:9">
      <c r="E13187" s="35">
        <v>56822</v>
      </c>
      <c r="F13187" s="35"/>
      <c r="G13187" s="36"/>
      <c r="H13187" s="36"/>
      <c r="I13187" s="36"/>
    </row>
    <row r="13188" spans="5:9">
      <c r="E13188" s="35">
        <v>56823</v>
      </c>
      <c r="F13188" s="35"/>
      <c r="G13188" s="36"/>
      <c r="H13188" s="36"/>
      <c r="I13188" s="36"/>
    </row>
    <row r="13189" spans="5:9">
      <c r="E13189" s="35">
        <v>56824</v>
      </c>
      <c r="F13189" s="35"/>
      <c r="G13189" s="36"/>
      <c r="H13189" s="36"/>
      <c r="I13189" s="36"/>
    </row>
    <row r="13190" spans="5:9">
      <c r="E13190" s="35">
        <v>56825</v>
      </c>
      <c r="F13190" s="35"/>
      <c r="G13190" s="36"/>
      <c r="H13190" s="36"/>
      <c r="I13190" s="36"/>
    </row>
    <row r="13191" spans="5:9">
      <c r="E13191" s="35">
        <v>56826</v>
      </c>
      <c r="F13191" s="35"/>
      <c r="G13191" s="36"/>
      <c r="H13191" s="36"/>
      <c r="I13191" s="36"/>
    </row>
    <row r="13192" spans="5:9">
      <c r="E13192" s="35">
        <v>56827</v>
      </c>
      <c r="F13192" s="35"/>
      <c r="G13192" s="36"/>
      <c r="H13192" s="36"/>
      <c r="I13192" s="36"/>
    </row>
    <row r="13193" spans="5:9">
      <c r="E13193" s="35">
        <v>56828</v>
      </c>
      <c r="F13193" s="35"/>
      <c r="G13193" s="36"/>
      <c r="H13193" s="36"/>
      <c r="I13193" s="36"/>
    </row>
    <row r="13194" spans="5:9">
      <c r="E13194" s="35">
        <v>56829</v>
      </c>
      <c r="F13194" s="35"/>
      <c r="G13194" s="36"/>
      <c r="H13194" s="36"/>
      <c r="I13194" s="36"/>
    </row>
    <row r="13195" spans="5:9">
      <c r="E13195" s="35">
        <v>56830</v>
      </c>
      <c r="F13195" s="35"/>
      <c r="G13195" s="36"/>
      <c r="H13195" s="36"/>
      <c r="I13195" s="36"/>
    </row>
    <row r="13196" spans="5:9">
      <c r="E13196" s="35">
        <v>56831</v>
      </c>
      <c r="F13196" s="35"/>
      <c r="G13196" s="36"/>
      <c r="H13196" s="36"/>
      <c r="I13196" s="36"/>
    </row>
    <row r="13197" spans="5:9">
      <c r="E13197" s="35">
        <v>56832</v>
      </c>
      <c r="F13197" s="35"/>
      <c r="G13197" s="36"/>
      <c r="H13197" s="36"/>
      <c r="I13197" s="36"/>
    </row>
    <row r="13198" spans="5:9">
      <c r="E13198" s="35">
        <v>56833</v>
      </c>
      <c r="F13198" s="35"/>
      <c r="G13198" s="36"/>
      <c r="H13198" s="36"/>
      <c r="I13198" s="36"/>
    </row>
    <row r="13199" spans="5:9">
      <c r="E13199" s="35">
        <v>56834</v>
      </c>
      <c r="F13199" s="35"/>
      <c r="G13199" s="36"/>
      <c r="H13199" s="36"/>
      <c r="I13199" s="36"/>
    </row>
    <row r="13200" spans="5:9">
      <c r="E13200" s="35">
        <v>56835</v>
      </c>
      <c r="F13200" s="35"/>
      <c r="G13200" s="36"/>
      <c r="H13200" s="36"/>
      <c r="I13200" s="36"/>
    </row>
    <row r="13201" spans="5:9">
      <c r="E13201" s="35">
        <v>56836</v>
      </c>
      <c r="F13201" s="35"/>
      <c r="G13201" s="36"/>
      <c r="H13201" s="36"/>
      <c r="I13201" s="36"/>
    </row>
    <row r="13202" spans="5:9">
      <c r="E13202" s="35">
        <v>56837</v>
      </c>
      <c r="F13202" s="35"/>
      <c r="G13202" s="36"/>
      <c r="H13202" s="36"/>
      <c r="I13202" s="36"/>
    </row>
    <row r="13203" spans="5:9">
      <c r="E13203" s="35">
        <v>56838</v>
      </c>
      <c r="F13203" s="35"/>
      <c r="G13203" s="36"/>
      <c r="H13203" s="36"/>
      <c r="I13203" s="36"/>
    </row>
    <row r="13204" spans="5:9">
      <c r="E13204" s="35">
        <v>56839</v>
      </c>
      <c r="F13204" s="35"/>
      <c r="G13204" s="36"/>
      <c r="H13204" s="36"/>
      <c r="I13204" s="36"/>
    </row>
    <row r="13205" spans="5:9">
      <c r="E13205" s="35">
        <v>56840</v>
      </c>
      <c r="F13205" s="35"/>
      <c r="G13205" s="36"/>
      <c r="H13205" s="36"/>
      <c r="I13205" s="36"/>
    </row>
    <row r="13206" spans="5:9">
      <c r="E13206" s="35">
        <v>56841</v>
      </c>
      <c r="F13206" s="35"/>
      <c r="G13206" s="36"/>
      <c r="H13206" s="36"/>
      <c r="I13206" s="36"/>
    </row>
    <row r="13207" spans="5:9">
      <c r="E13207" s="35">
        <v>56842</v>
      </c>
      <c r="F13207" s="35"/>
      <c r="G13207" s="36"/>
      <c r="H13207" s="36"/>
      <c r="I13207" s="36"/>
    </row>
    <row r="13208" spans="5:9">
      <c r="E13208" s="35">
        <v>56843</v>
      </c>
      <c r="F13208" s="35"/>
      <c r="G13208" s="36"/>
      <c r="H13208" s="36"/>
      <c r="I13208" s="36"/>
    </row>
    <row r="13209" spans="5:9">
      <c r="E13209" s="35">
        <v>56844</v>
      </c>
      <c r="F13209" s="35"/>
      <c r="G13209" s="36"/>
      <c r="H13209" s="36"/>
      <c r="I13209" s="36"/>
    </row>
    <row r="13210" spans="5:9">
      <c r="E13210" s="35">
        <v>56845</v>
      </c>
      <c r="F13210" s="35"/>
      <c r="G13210" s="36"/>
      <c r="H13210" s="36"/>
      <c r="I13210" s="36"/>
    </row>
    <row r="13211" spans="5:9">
      <c r="E13211" s="35">
        <v>56846</v>
      </c>
      <c r="F13211" s="35"/>
      <c r="G13211" s="36"/>
      <c r="H13211" s="36"/>
      <c r="I13211" s="36"/>
    </row>
    <row r="13212" spans="5:9">
      <c r="E13212" s="35">
        <v>56847</v>
      </c>
      <c r="F13212" s="35"/>
      <c r="G13212" s="36"/>
      <c r="H13212" s="36"/>
      <c r="I13212" s="36"/>
    </row>
    <row r="13213" spans="5:9">
      <c r="E13213" s="35">
        <v>56848</v>
      </c>
      <c r="F13213" s="35"/>
      <c r="G13213" s="36"/>
      <c r="H13213" s="36"/>
      <c r="I13213" s="36"/>
    </row>
    <row r="13214" spans="5:9">
      <c r="E13214" s="35">
        <v>56849</v>
      </c>
      <c r="F13214" s="35"/>
      <c r="G13214" s="36"/>
      <c r="H13214" s="36"/>
      <c r="I13214" s="36"/>
    </row>
    <row r="13215" spans="5:9">
      <c r="E13215" s="35">
        <v>56850</v>
      </c>
      <c r="F13215" s="35"/>
      <c r="G13215" s="36"/>
      <c r="H13215" s="36"/>
      <c r="I13215" s="36"/>
    </row>
    <row r="13216" spans="5:9">
      <c r="E13216" s="35">
        <v>56851</v>
      </c>
      <c r="F13216" s="35"/>
      <c r="G13216" s="36"/>
      <c r="H13216" s="36"/>
      <c r="I13216" s="36"/>
    </row>
    <row r="13217" spans="5:9">
      <c r="E13217" s="35">
        <v>56852</v>
      </c>
      <c r="F13217" s="35"/>
      <c r="G13217" s="36"/>
      <c r="H13217" s="36"/>
      <c r="I13217" s="36"/>
    </row>
    <row r="13218" spans="5:9">
      <c r="E13218" s="35">
        <v>56853</v>
      </c>
      <c r="F13218" s="35"/>
      <c r="G13218" s="36"/>
      <c r="H13218" s="36"/>
      <c r="I13218" s="36"/>
    </row>
    <row r="13219" spans="5:9">
      <c r="E13219" s="35">
        <v>56854</v>
      </c>
      <c r="F13219" s="35"/>
      <c r="G13219" s="36"/>
      <c r="H13219" s="36"/>
      <c r="I13219" s="36"/>
    </row>
    <row r="13220" spans="5:9">
      <c r="E13220" s="35">
        <v>56855</v>
      </c>
      <c r="F13220" s="35"/>
      <c r="G13220" s="36"/>
      <c r="H13220" s="36"/>
      <c r="I13220" s="36"/>
    </row>
    <row r="13221" spans="5:9">
      <c r="E13221" s="35">
        <v>56856</v>
      </c>
      <c r="F13221" s="35"/>
      <c r="G13221" s="36"/>
      <c r="H13221" s="36"/>
      <c r="I13221" s="36"/>
    </row>
    <row r="13222" spans="5:9">
      <c r="E13222" s="35">
        <v>56857</v>
      </c>
      <c r="F13222" s="35"/>
      <c r="G13222" s="36"/>
      <c r="H13222" s="36"/>
      <c r="I13222" s="36"/>
    </row>
    <row r="13223" spans="5:9">
      <c r="E13223" s="35">
        <v>56858</v>
      </c>
      <c r="F13223" s="35"/>
      <c r="G13223" s="36"/>
      <c r="H13223" s="36"/>
      <c r="I13223" s="36"/>
    </row>
    <row r="13224" spans="5:9">
      <c r="E13224" s="35">
        <v>56859</v>
      </c>
      <c r="F13224" s="35"/>
      <c r="G13224" s="36"/>
      <c r="H13224" s="36"/>
      <c r="I13224" s="36"/>
    </row>
    <row r="13225" spans="5:9">
      <c r="E13225" s="35">
        <v>56860</v>
      </c>
      <c r="F13225" s="35"/>
      <c r="G13225" s="36"/>
      <c r="H13225" s="36"/>
      <c r="I13225" s="36"/>
    </row>
    <row r="13226" spans="5:9">
      <c r="E13226" s="35">
        <v>56861</v>
      </c>
      <c r="F13226" s="35"/>
      <c r="G13226" s="36"/>
      <c r="H13226" s="36"/>
      <c r="I13226" s="36"/>
    </row>
    <row r="13227" spans="5:9">
      <c r="E13227" s="35">
        <v>56862</v>
      </c>
      <c r="F13227" s="35"/>
      <c r="G13227" s="36"/>
      <c r="H13227" s="36"/>
      <c r="I13227" s="36"/>
    </row>
    <row r="13228" spans="5:9">
      <c r="E13228" s="35">
        <v>56863</v>
      </c>
      <c r="F13228" s="35"/>
      <c r="G13228" s="36"/>
      <c r="H13228" s="36"/>
      <c r="I13228" s="36"/>
    </row>
    <row r="13229" spans="5:9">
      <c r="E13229" s="35">
        <v>56864</v>
      </c>
      <c r="F13229" s="35"/>
      <c r="G13229" s="36"/>
      <c r="H13229" s="36"/>
      <c r="I13229" s="36"/>
    </row>
    <row r="13230" spans="5:9">
      <c r="E13230" s="35">
        <v>56865</v>
      </c>
      <c r="F13230" s="35"/>
      <c r="G13230" s="36"/>
      <c r="H13230" s="36"/>
      <c r="I13230" s="36"/>
    </row>
    <row r="13231" spans="5:9">
      <c r="E13231" s="35">
        <v>56866</v>
      </c>
      <c r="F13231" s="35"/>
      <c r="G13231" s="36"/>
      <c r="H13231" s="36"/>
      <c r="I13231" s="36"/>
    </row>
    <row r="13232" spans="5:9">
      <c r="E13232" s="35">
        <v>56867</v>
      </c>
      <c r="F13232" s="35"/>
      <c r="G13232" s="36"/>
      <c r="H13232" s="36"/>
      <c r="I13232" s="36"/>
    </row>
    <row r="13233" spans="5:9">
      <c r="E13233" s="35">
        <v>56868</v>
      </c>
      <c r="F13233" s="35"/>
      <c r="G13233" s="36"/>
      <c r="H13233" s="36"/>
      <c r="I13233" s="36"/>
    </row>
    <row r="13234" spans="5:9">
      <c r="E13234" s="35">
        <v>56869</v>
      </c>
      <c r="F13234" s="35"/>
      <c r="G13234" s="36"/>
      <c r="H13234" s="36"/>
      <c r="I13234" s="36"/>
    </row>
    <row r="13235" spans="5:9">
      <c r="E13235" s="35">
        <v>56870</v>
      </c>
      <c r="F13235" s="35"/>
      <c r="G13235" s="36"/>
      <c r="H13235" s="36"/>
      <c r="I13235" s="36"/>
    </row>
    <row r="13236" spans="5:9">
      <c r="E13236" s="35">
        <v>56871</v>
      </c>
      <c r="F13236" s="35"/>
      <c r="G13236" s="36"/>
      <c r="H13236" s="36"/>
      <c r="I13236" s="36"/>
    </row>
    <row r="13237" spans="5:9">
      <c r="E13237" s="35">
        <v>56872</v>
      </c>
      <c r="F13237" s="35"/>
      <c r="G13237" s="36"/>
      <c r="H13237" s="36"/>
      <c r="I13237" s="36"/>
    </row>
    <row r="13238" spans="5:9">
      <c r="E13238" s="35">
        <v>56873</v>
      </c>
      <c r="F13238" s="35"/>
      <c r="G13238" s="36"/>
      <c r="H13238" s="36"/>
      <c r="I13238" s="36"/>
    </row>
    <row r="13239" spans="5:9">
      <c r="E13239" s="35">
        <v>56874</v>
      </c>
      <c r="F13239" s="35"/>
      <c r="G13239" s="36"/>
      <c r="H13239" s="36"/>
      <c r="I13239" s="36"/>
    </row>
    <row r="13240" spans="5:9">
      <c r="E13240" s="35">
        <v>56875</v>
      </c>
      <c r="F13240" s="35"/>
      <c r="G13240" s="36"/>
      <c r="H13240" s="36"/>
      <c r="I13240" s="36"/>
    </row>
    <row r="13241" spans="5:9">
      <c r="E13241" s="35">
        <v>56876</v>
      </c>
      <c r="F13241" s="35"/>
      <c r="G13241" s="36"/>
      <c r="H13241" s="36"/>
      <c r="I13241" s="36"/>
    </row>
    <row r="13242" spans="5:9">
      <c r="E13242" s="35">
        <v>56877</v>
      </c>
      <c r="F13242" s="35"/>
      <c r="G13242" s="36"/>
      <c r="H13242" s="36"/>
      <c r="I13242" s="36"/>
    </row>
    <row r="13243" spans="5:9">
      <c r="E13243" s="35">
        <v>56878</v>
      </c>
      <c r="F13243" s="35"/>
      <c r="G13243" s="36"/>
      <c r="H13243" s="36"/>
      <c r="I13243" s="36"/>
    </row>
    <row r="13244" spans="5:9">
      <c r="E13244" s="35">
        <v>56879</v>
      </c>
      <c r="F13244" s="35"/>
      <c r="G13244" s="36"/>
      <c r="H13244" s="36"/>
      <c r="I13244" s="36"/>
    </row>
    <row r="13245" spans="5:9">
      <c r="E13245" s="35">
        <v>56880</v>
      </c>
      <c r="F13245" s="35"/>
      <c r="G13245" s="36"/>
      <c r="H13245" s="36"/>
      <c r="I13245" s="36"/>
    </row>
    <row r="13246" spans="5:9">
      <c r="E13246" s="35">
        <v>56881</v>
      </c>
      <c r="F13246" s="35"/>
      <c r="G13246" s="36"/>
      <c r="H13246" s="36"/>
      <c r="I13246" s="36"/>
    </row>
    <row r="13247" spans="5:9">
      <c r="E13247" s="35">
        <v>56882</v>
      </c>
      <c r="F13247" s="35"/>
      <c r="G13247" s="36"/>
      <c r="H13247" s="36"/>
      <c r="I13247" s="36"/>
    </row>
    <row r="13248" spans="5:9">
      <c r="E13248" s="35">
        <v>56883</v>
      </c>
      <c r="F13248" s="35"/>
      <c r="G13248" s="36"/>
      <c r="H13248" s="36"/>
      <c r="I13248" s="36"/>
    </row>
    <row r="13249" spans="5:9">
      <c r="E13249" s="35">
        <v>56884</v>
      </c>
      <c r="F13249" s="35"/>
      <c r="G13249" s="36"/>
      <c r="H13249" s="36"/>
      <c r="I13249" s="36"/>
    </row>
    <row r="13250" spans="5:9">
      <c r="E13250" s="35">
        <v>56885</v>
      </c>
      <c r="F13250" s="35"/>
      <c r="G13250" s="36"/>
      <c r="H13250" s="36"/>
      <c r="I13250" s="36"/>
    </row>
    <row r="13251" spans="5:9">
      <c r="E13251" s="35">
        <v>56886</v>
      </c>
      <c r="F13251" s="35"/>
      <c r="G13251" s="36"/>
      <c r="H13251" s="36"/>
      <c r="I13251" s="36"/>
    </row>
    <row r="13252" spans="5:9">
      <c r="E13252" s="35">
        <v>56887</v>
      </c>
      <c r="F13252" s="35"/>
      <c r="G13252" s="36"/>
      <c r="H13252" s="36"/>
      <c r="I13252" s="36"/>
    </row>
    <row r="13253" spans="5:9">
      <c r="E13253" s="35">
        <v>56888</v>
      </c>
      <c r="F13253" s="35"/>
      <c r="G13253" s="36"/>
      <c r="H13253" s="36"/>
      <c r="I13253" s="36"/>
    </row>
    <row r="13254" spans="5:9">
      <c r="E13254" s="35">
        <v>56889</v>
      </c>
      <c r="F13254" s="35"/>
      <c r="G13254" s="36"/>
      <c r="H13254" s="36"/>
      <c r="I13254" s="36"/>
    </row>
    <row r="13255" spans="5:9">
      <c r="E13255" s="35">
        <v>56890</v>
      </c>
      <c r="F13255" s="35"/>
      <c r="G13255" s="36"/>
      <c r="H13255" s="36"/>
      <c r="I13255" s="36"/>
    </row>
    <row r="13256" spans="5:9">
      <c r="E13256" s="35">
        <v>56891</v>
      </c>
      <c r="F13256" s="35"/>
      <c r="G13256" s="36"/>
      <c r="H13256" s="36"/>
      <c r="I13256" s="36"/>
    </row>
    <row r="13257" spans="5:9">
      <c r="E13257" s="35">
        <v>56892</v>
      </c>
      <c r="F13257" s="35"/>
      <c r="G13257" s="36"/>
      <c r="H13257" s="36"/>
      <c r="I13257" s="36"/>
    </row>
    <row r="13258" spans="5:9">
      <c r="E13258" s="35">
        <v>56893</v>
      </c>
      <c r="F13258" s="35"/>
      <c r="G13258" s="36"/>
      <c r="H13258" s="36"/>
      <c r="I13258" s="36"/>
    </row>
    <row r="13259" spans="5:9">
      <c r="E13259" s="35">
        <v>56894</v>
      </c>
      <c r="F13259" s="35"/>
      <c r="G13259" s="36"/>
      <c r="H13259" s="36"/>
      <c r="I13259" s="36"/>
    </row>
    <row r="13260" spans="5:9">
      <c r="E13260" s="35">
        <v>56895</v>
      </c>
      <c r="F13260" s="35"/>
      <c r="G13260" s="36"/>
      <c r="H13260" s="36"/>
      <c r="I13260" s="36"/>
    </row>
    <row r="13261" spans="5:9">
      <c r="E13261" s="35">
        <v>56896</v>
      </c>
      <c r="F13261" s="35"/>
      <c r="G13261" s="36"/>
      <c r="H13261" s="36"/>
      <c r="I13261" s="36"/>
    </row>
    <row r="13262" spans="5:9">
      <c r="E13262" s="35">
        <v>56897</v>
      </c>
      <c r="F13262" s="35"/>
      <c r="G13262" s="36"/>
      <c r="H13262" s="36"/>
      <c r="I13262" s="36"/>
    </row>
    <row r="13263" spans="5:9">
      <c r="E13263" s="35">
        <v>56898</v>
      </c>
      <c r="F13263" s="35"/>
      <c r="G13263" s="36"/>
      <c r="H13263" s="36"/>
      <c r="I13263" s="36"/>
    </row>
    <row r="13264" spans="5:9">
      <c r="E13264" s="35">
        <v>56899</v>
      </c>
      <c r="F13264" s="35"/>
      <c r="G13264" s="36"/>
      <c r="H13264" s="36"/>
      <c r="I13264" s="36"/>
    </row>
    <row r="13265" spans="5:9">
      <c r="E13265" s="35">
        <v>56900</v>
      </c>
      <c r="F13265" s="35"/>
      <c r="G13265" s="36"/>
      <c r="H13265" s="36"/>
      <c r="I13265" s="36"/>
    </row>
    <row r="13266" spans="5:9">
      <c r="E13266" s="35">
        <v>56901</v>
      </c>
      <c r="F13266" s="35"/>
      <c r="G13266" s="36"/>
      <c r="H13266" s="36"/>
      <c r="I13266" s="36"/>
    </row>
    <row r="13267" spans="5:9">
      <c r="E13267" s="35">
        <v>56902</v>
      </c>
      <c r="F13267" s="35"/>
      <c r="G13267" s="36"/>
      <c r="H13267" s="36"/>
      <c r="I13267" s="36"/>
    </row>
    <row r="13268" spans="5:9">
      <c r="E13268" s="35">
        <v>56903</v>
      </c>
      <c r="F13268" s="35"/>
      <c r="G13268" s="36"/>
      <c r="H13268" s="36"/>
      <c r="I13268" s="36"/>
    </row>
    <row r="13269" spans="5:9">
      <c r="E13269" s="35">
        <v>56904</v>
      </c>
      <c r="F13269" s="35"/>
      <c r="G13269" s="36"/>
      <c r="H13269" s="36"/>
      <c r="I13269" s="36"/>
    </row>
    <row r="13270" spans="5:9">
      <c r="E13270" s="35">
        <v>56905</v>
      </c>
      <c r="F13270" s="35"/>
      <c r="G13270" s="36"/>
      <c r="H13270" s="36"/>
      <c r="I13270" s="36"/>
    </row>
    <row r="13271" spans="5:9">
      <c r="E13271" s="35">
        <v>56906</v>
      </c>
      <c r="F13271" s="35"/>
      <c r="G13271" s="36"/>
      <c r="H13271" s="36"/>
      <c r="I13271" s="36"/>
    </row>
    <row r="13272" spans="5:9">
      <c r="E13272" s="35">
        <v>56907</v>
      </c>
      <c r="F13272" s="35"/>
      <c r="G13272" s="36"/>
      <c r="H13272" s="36"/>
      <c r="I13272" s="36"/>
    </row>
    <row r="13273" spans="5:9">
      <c r="E13273" s="35">
        <v>56908</v>
      </c>
      <c r="F13273" s="35"/>
      <c r="G13273" s="36"/>
      <c r="H13273" s="36"/>
      <c r="I13273" s="36"/>
    </row>
    <row r="13274" spans="5:9">
      <c r="E13274" s="35">
        <v>56909</v>
      </c>
      <c r="F13274" s="35"/>
      <c r="G13274" s="36"/>
      <c r="H13274" s="36"/>
      <c r="I13274" s="36"/>
    </row>
    <row r="13275" spans="5:9">
      <c r="E13275" s="35">
        <v>56910</v>
      </c>
      <c r="F13275" s="35"/>
      <c r="G13275" s="36"/>
      <c r="H13275" s="36"/>
      <c r="I13275" s="36"/>
    </row>
    <row r="13276" spans="5:9">
      <c r="E13276" s="35">
        <v>56911</v>
      </c>
      <c r="F13276" s="35"/>
      <c r="G13276" s="36"/>
      <c r="H13276" s="36"/>
      <c r="I13276" s="36"/>
    </row>
    <row r="13277" spans="5:9">
      <c r="E13277" s="35">
        <v>56912</v>
      </c>
      <c r="F13277" s="35"/>
      <c r="G13277" s="36"/>
      <c r="H13277" s="36"/>
      <c r="I13277" s="36"/>
    </row>
    <row r="13278" spans="5:9">
      <c r="E13278" s="35">
        <v>56913</v>
      </c>
      <c r="F13278" s="35"/>
      <c r="G13278" s="36"/>
      <c r="H13278" s="36"/>
      <c r="I13278" s="36"/>
    </row>
    <row r="13279" spans="5:9">
      <c r="E13279" s="35">
        <v>56914</v>
      </c>
      <c r="F13279" s="35"/>
      <c r="G13279" s="36"/>
      <c r="H13279" s="36"/>
      <c r="I13279" s="36"/>
    </row>
    <row r="13280" spans="5:9">
      <c r="E13280" s="35">
        <v>56915</v>
      </c>
      <c r="F13280" s="35"/>
      <c r="G13280" s="36"/>
      <c r="H13280" s="36"/>
      <c r="I13280" s="36"/>
    </row>
    <row r="13281" spans="5:9">
      <c r="E13281" s="35">
        <v>56916</v>
      </c>
      <c r="F13281" s="35"/>
      <c r="G13281" s="36"/>
      <c r="H13281" s="36"/>
      <c r="I13281" s="36"/>
    </row>
    <row r="13282" spans="5:9">
      <c r="E13282" s="35">
        <v>56917</v>
      </c>
      <c r="F13282" s="35"/>
      <c r="G13282" s="36"/>
      <c r="H13282" s="36"/>
      <c r="I13282" s="36"/>
    </row>
    <row r="13283" spans="5:9">
      <c r="E13283" s="35">
        <v>56918</v>
      </c>
      <c r="F13283" s="35"/>
      <c r="G13283" s="36"/>
      <c r="H13283" s="36"/>
      <c r="I13283" s="36"/>
    </row>
    <row r="13284" spans="5:9">
      <c r="E13284" s="35">
        <v>56919</v>
      </c>
      <c r="F13284" s="35"/>
      <c r="G13284" s="36"/>
      <c r="H13284" s="36"/>
      <c r="I13284" s="36"/>
    </row>
    <row r="13285" spans="5:9">
      <c r="E13285" s="35">
        <v>56920</v>
      </c>
      <c r="F13285" s="35"/>
      <c r="G13285" s="36"/>
      <c r="H13285" s="36"/>
      <c r="I13285" s="36"/>
    </row>
    <row r="13286" spans="5:9">
      <c r="E13286" s="35">
        <v>56921</v>
      </c>
      <c r="F13286" s="35"/>
      <c r="G13286" s="36"/>
      <c r="H13286" s="36"/>
      <c r="I13286" s="36"/>
    </row>
    <row r="13287" spans="5:9">
      <c r="E13287" s="35">
        <v>56922</v>
      </c>
      <c r="F13287" s="35"/>
      <c r="G13287" s="36"/>
      <c r="H13287" s="36"/>
      <c r="I13287" s="36"/>
    </row>
    <row r="13288" spans="5:9">
      <c r="E13288" s="35">
        <v>56923</v>
      </c>
      <c r="F13288" s="35"/>
      <c r="G13288" s="36"/>
      <c r="H13288" s="36"/>
      <c r="I13288" s="36"/>
    </row>
    <row r="13289" spans="5:9">
      <c r="E13289" s="35">
        <v>56924</v>
      </c>
      <c r="F13289" s="35"/>
      <c r="G13289" s="36"/>
      <c r="H13289" s="36"/>
      <c r="I13289" s="36"/>
    </row>
    <row r="13290" spans="5:9">
      <c r="E13290" s="35">
        <v>56925</v>
      </c>
      <c r="F13290" s="35"/>
      <c r="G13290" s="36"/>
      <c r="H13290" s="36"/>
      <c r="I13290" s="36"/>
    </row>
    <row r="13291" spans="5:9">
      <c r="E13291" s="35">
        <v>56926</v>
      </c>
      <c r="F13291" s="35"/>
      <c r="G13291" s="36"/>
      <c r="H13291" s="36"/>
      <c r="I13291" s="36"/>
    </row>
    <row r="13292" spans="5:9">
      <c r="E13292" s="35">
        <v>56927</v>
      </c>
      <c r="F13292" s="35"/>
      <c r="G13292" s="36"/>
      <c r="H13292" s="36"/>
      <c r="I13292" s="36"/>
    </row>
    <row r="13293" spans="5:9">
      <c r="E13293" s="35">
        <v>56928</v>
      </c>
      <c r="F13293" s="35"/>
      <c r="G13293" s="36"/>
      <c r="H13293" s="36"/>
      <c r="I13293" s="36"/>
    </row>
    <row r="13294" spans="5:9">
      <c r="E13294" s="35">
        <v>56929</v>
      </c>
      <c r="F13294" s="35"/>
      <c r="G13294" s="36"/>
      <c r="H13294" s="36"/>
      <c r="I13294" s="36"/>
    </row>
    <row r="13295" spans="5:9">
      <c r="E13295" s="35">
        <v>56930</v>
      </c>
      <c r="F13295" s="35"/>
      <c r="G13295" s="36"/>
      <c r="H13295" s="36"/>
      <c r="I13295" s="36"/>
    </row>
    <row r="13296" spans="5:9">
      <c r="E13296" s="35">
        <v>56931</v>
      </c>
      <c r="F13296" s="35"/>
      <c r="G13296" s="36"/>
      <c r="H13296" s="36"/>
      <c r="I13296" s="36"/>
    </row>
    <row r="13297" spans="5:9">
      <c r="E13297" s="35">
        <v>56932</v>
      </c>
      <c r="F13297" s="35"/>
      <c r="G13297" s="36"/>
      <c r="H13297" s="36"/>
      <c r="I13297" s="36"/>
    </row>
    <row r="13298" spans="5:9">
      <c r="E13298" s="35">
        <v>56933</v>
      </c>
      <c r="F13298" s="35"/>
      <c r="G13298" s="36"/>
      <c r="H13298" s="36"/>
      <c r="I13298" s="36"/>
    </row>
    <row r="13299" spans="5:9">
      <c r="E13299" s="35">
        <v>56934</v>
      </c>
      <c r="F13299" s="35"/>
      <c r="G13299" s="36"/>
      <c r="H13299" s="36"/>
      <c r="I13299" s="36"/>
    </row>
    <row r="13300" spans="5:9">
      <c r="E13300" s="35">
        <v>56935</v>
      </c>
      <c r="F13300" s="35"/>
      <c r="G13300" s="36"/>
      <c r="H13300" s="36"/>
      <c r="I13300" s="36"/>
    </row>
    <row r="13301" spans="5:9">
      <c r="E13301" s="35">
        <v>56936</v>
      </c>
      <c r="F13301" s="35"/>
      <c r="G13301" s="36"/>
      <c r="H13301" s="36"/>
      <c r="I13301" s="36"/>
    </row>
    <row r="13302" spans="5:9">
      <c r="E13302" s="35">
        <v>56937</v>
      </c>
      <c r="F13302" s="35"/>
      <c r="G13302" s="36"/>
      <c r="H13302" s="36"/>
      <c r="I13302" s="36"/>
    </row>
    <row r="13303" spans="5:9">
      <c r="E13303" s="35">
        <v>56938</v>
      </c>
      <c r="F13303" s="35"/>
      <c r="G13303" s="36"/>
      <c r="H13303" s="36"/>
      <c r="I13303" s="36"/>
    </row>
    <row r="13304" spans="5:9">
      <c r="E13304" s="35">
        <v>56939</v>
      </c>
      <c r="F13304" s="35"/>
      <c r="G13304" s="36"/>
      <c r="H13304" s="36"/>
      <c r="I13304" s="36"/>
    </row>
    <row r="13305" spans="5:9">
      <c r="E13305" s="35">
        <v>56940</v>
      </c>
      <c r="F13305" s="35"/>
      <c r="G13305" s="36"/>
      <c r="H13305" s="36"/>
      <c r="I13305" s="36"/>
    </row>
    <row r="13306" spans="5:9">
      <c r="E13306" s="35">
        <v>56941</v>
      </c>
      <c r="F13306" s="35"/>
      <c r="G13306" s="36"/>
      <c r="H13306" s="36"/>
      <c r="I13306" s="36"/>
    </row>
    <row r="13307" spans="5:9">
      <c r="E13307" s="35">
        <v>56942</v>
      </c>
      <c r="F13307" s="35"/>
      <c r="G13307" s="36"/>
      <c r="H13307" s="36"/>
      <c r="I13307" s="36"/>
    </row>
    <row r="13308" spans="5:9">
      <c r="E13308" s="35">
        <v>56943</v>
      </c>
      <c r="F13308" s="35"/>
      <c r="G13308" s="36"/>
      <c r="H13308" s="36"/>
      <c r="I13308" s="36"/>
    </row>
    <row r="13309" spans="5:9">
      <c r="E13309" s="35">
        <v>56944</v>
      </c>
      <c r="F13309" s="35"/>
      <c r="G13309" s="36"/>
      <c r="H13309" s="36"/>
      <c r="I13309" s="36"/>
    </row>
    <row r="13310" spans="5:9">
      <c r="E13310" s="35">
        <v>56945</v>
      </c>
      <c r="F13310" s="35"/>
      <c r="G13310" s="36"/>
      <c r="H13310" s="36"/>
      <c r="I13310" s="36"/>
    </row>
    <row r="13311" spans="5:9">
      <c r="E13311" s="35">
        <v>56946</v>
      </c>
      <c r="F13311" s="35"/>
      <c r="G13311" s="36"/>
      <c r="H13311" s="36"/>
      <c r="I13311" s="36"/>
    </row>
    <row r="13312" spans="5:9">
      <c r="E13312" s="35">
        <v>56947</v>
      </c>
      <c r="F13312" s="35"/>
      <c r="G13312" s="36"/>
      <c r="H13312" s="36"/>
      <c r="I13312" s="36"/>
    </row>
    <row r="13313" spans="5:9">
      <c r="E13313" s="35">
        <v>56948</v>
      </c>
      <c r="F13313" s="35"/>
      <c r="G13313" s="36"/>
      <c r="H13313" s="36"/>
      <c r="I13313" s="36"/>
    </row>
    <row r="13314" spans="5:9">
      <c r="E13314" s="35">
        <v>56949</v>
      </c>
      <c r="F13314" s="35"/>
      <c r="G13314" s="36"/>
      <c r="H13314" s="36"/>
      <c r="I13314" s="36"/>
    </row>
    <row r="13315" spans="5:9">
      <c r="E13315" s="35">
        <v>56950</v>
      </c>
      <c r="F13315" s="35"/>
      <c r="G13315" s="36"/>
      <c r="H13315" s="36"/>
      <c r="I13315" s="36"/>
    </row>
    <row r="13316" spans="5:9">
      <c r="E13316" s="35">
        <v>56951</v>
      </c>
      <c r="F13316" s="35"/>
      <c r="G13316" s="36"/>
      <c r="H13316" s="36"/>
      <c r="I13316" s="36"/>
    </row>
    <row r="13317" spans="5:9">
      <c r="E13317" s="35">
        <v>56952</v>
      </c>
      <c r="F13317" s="35"/>
      <c r="G13317" s="36"/>
      <c r="H13317" s="36"/>
      <c r="I13317" s="36"/>
    </row>
    <row r="13318" spans="5:9">
      <c r="E13318" s="35">
        <v>56953</v>
      </c>
      <c r="F13318" s="35"/>
      <c r="G13318" s="36"/>
      <c r="H13318" s="36"/>
      <c r="I13318" s="36"/>
    </row>
    <row r="13319" spans="5:9">
      <c r="E13319" s="35">
        <v>56954</v>
      </c>
      <c r="F13319" s="35"/>
      <c r="G13319" s="36"/>
      <c r="H13319" s="36"/>
      <c r="I13319" s="36"/>
    </row>
    <row r="13320" spans="5:9">
      <c r="E13320" s="35">
        <v>56955</v>
      </c>
      <c r="F13320" s="35"/>
      <c r="G13320" s="36"/>
      <c r="H13320" s="36"/>
      <c r="I13320" s="36"/>
    </row>
    <row r="13321" spans="5:9">
      <c r="E13321" s="35">
        <v>56956</v>
      </c>
      <c r="F13321" s="35"/>
      <c r="G13321" s="36"/>
      <c r="H13321" s="36"/>
      <c r="I13321" s="36"/>
    </row>
    <row r="13322" spans="5:9">
      <c r="E13322" s="35">
        <v>56957</v>
      </c>
      <c r="F13322" s="35"/>
      <c r="G13322" s="36"/>
      <c r="H13322" s="36"/>
      <c r="I13322" s="36"/>
    </row>
    <row r="13323" spans="5:9">
      <c r="E13323" s="35">
        <v>56958</v>
      </c>
      <c r="F13323" s="35"/>
      <c r="G13323" s="36"/>
      <c r="H13323" s="36"/>
      <c r="I13323" s="36"/>
    </row>
    <row r="13324" spans="5:9">
      <c r="E13324" s="35">
        <v>56959</v>
      </c>
      <c r="F13324" s="35"/>
      <c r="G13324" s="36"/>
      <c r="H13324" s="36"/>
      <c r="I13324" s="36"/>
    </row>
    <row r="13325" spans="5:9">
      <c r="E13325" s="35">
        <v>56960</v>
      </c>
      <c r="F13325" s="35"/>
      <c r="G13325" s="36"/>
      <c r="H13325" s="36"/>
      <c r="I13325" s="36"/>
    </row>
    <row r="13326" spans="5:9">
      <c r="E13326" s="35">
        <v>56961</v>
      </c>
      <c r="F13326" s="35"/>
      <c r="G13326" s="36"/>
      <c r="H13326" s="36"/>
      <c r="I13326" s="36"/>
    </row>
    <row r="13327" spans="5:9">
      <c r="E13327" s="35">
        <v>56962</v>
      </c>
      <c r="F13327" s="35"/>
      <c r="G13327" s="36"/>
      <c r="H13327" s="36"/>
      <c r="I13327" s="36"/>
    </row>
    <row r="13328" spans="5:9">
      <c r="E13328" s="35">
        <v>56963</v>
      </c>
      <c r="F13328" s="35"/>
      <c r="G13328" s="36"/>
      <c r="H13328" s="36"/>
      <c r="I13328" s="36"/>
    </row>
    <row r="13329" spans="5:9">
      <c r="E13329" s="35">
        <v>56964</v>
      </c>
      <c r="F13329" s="35"/>
      <c r="G13329" s="36"/>
      <c r="H13329" s="36"/>
      <c r="I13329" s="36"/>
    </row>
    <row r="13330" spans="5:9">
      <c r="E13330" s="35">
        <v>56965</v>
      </c>
      <c r="F13330" s="35"/>
      <c r="G13330" s="36"/>
      <c r="H13330" s="36"/>
      <c r="I13330" s="36"/>
    </row>
    <row r="13331" spans="5:9">
      <c r="E13331" s="35">
        <v>56966</v>
      </c>
      <c r="F13331" s="35"/>
      <c r="G13331" s="36"/>
      <c r="H13331" s="36"/>
      <c r="I13331" s="36"/>
    </row>
    <row r="13332" spans="5:9">
      <c r="E13332" s="35">
        <v>56967</v>
      </c>
      <c r="F13332" s="35"/>
      <c r="G13332" s="36"/>
      <c r="H13332" s="36"/>
      <c r="I13332" s="36"/>
    </row>
    <row r="13333" spans="5:9">
      <c r="E13333" s="35">
        <v>56968</v>
      </c>
      <c r="F13333" s="35"/>
      <c r="G13333" s="36"/>
      <c r="H13333" s="36"/>
      <c r="I13333" s="36"/>
    </row>
    <row r="13334" spans="5:9">
      <c r="E13334" s="35">
        <v>56969</v>
      </c>
      <c r="F13334" s="35"/>
      <c r="G13334" s="36"/>
      <c r="H13334" s="36"/>
      <c r="I13334" s="36"/>
    </row>
    <row r="13335" spans="5:9">
      <c r="E13335" s="35">
        <v>56970</v>
      </c>
      <c r="F13335" s="35"/>
      <c r="G13335" s="36"/>
      <c r="H13335" s="36"/>
      <c r="I13335" s="36"/>
    </row>
    <row r="13336" spans="5:9">
      <c r="E13336" s="35">
        <v>56971</v>
      </c>
      <c r="F13336" s="35"/>
      <c r="G13336" s="36"/>
      <c r="H13336" s="36"/>
      <c r="I13336" s="36"/>
    </row>
    <row r="13337" spans="5:9">
      <c r="E13337" s="35">
        <v>56972</v>
      </c>
      <c r="F13337" s="35"/>
      <c r="G13337" s="36"/>
      <c r="H13337" s="36"/>
      <c r="I13337" s="36"/>
    </row>
    <row r="13338" spans="5:9">
      <c r="E13338" s="35">
        <v>56973</v>
      </c>
      <c r="F13338" s="35"/>
      <c r="G13338" s="36"/>
      <c r="H13338" s="36"/>
      <c r="I13338" s="36"/>
    </row>
    <row r="13339" spans="5:9">
      <c r="E13339" s="35">
        <v>56974</v>
      </c>
      <c r="F13339" s="35"/>
      <c r="G13339" s="36"/>
      <c r="H13339" s="36"/>
      <c r="I13339" s="36"/>
    </row>
    <row r="13340" spans="5:9">
      <c r="E13340" s="35">
        <v>56975</v>
      </c>
      <c r="F13340" s="35"/>
      <c r="G13340" s="36"/>
      <c r="H13340" s="36"/>
      <c r="I13340" s="36"/>
    </row>
    <row r="13341" spans="5:9">
      <c r="E13341" s="35">
        <v>56976</v>
      </c>
      <c r="F13341" s="35"/>
      <c r="G13341" s="36"/>
      <c r="H13341" s="36"/>
      <c r="I13341" s="36"/>
    </row>
    <row r="13342" spans="5:9">
      <c r="E13342" s="35">
        <v>56977</v>
      </c>
      <c r="F13342" s="35"/>
      <c r="G13342" s="36"/>
      <c r="H13342" s="36"/>
      <c r="I13342" s="36"/>
    </row>
    <row r="13343" spans="5:9">
      <c r="E13343" s="35">
        <v>56978</v>
      </c>
      <c r="F13343" s="35"/>
      <c r="G13343" s="36"/>
      <c r="H13343" s="36"/>
      <c r="I13343" s="36"/>
    </row>
    <row r="13344" spans="5:9">
      <c r="E13344" s="35">
        <v>56979</v>
      </c>
      <c r="F13344" s="35"/>
      <c r="G13344" s="36"/>
      <c r="H13344" s="36"/>
      <c r="I13344" s="36"/>
    </row>
    <row r="13345" spans="5:9">
      <c r="E13345" s="35">
        <v>56980</v>
      </c>
      <c r="F13345" s="35"/>
      <c r="G13345" s="36"/>
      <c r="H13345" s="36"/>
      <c r="I13345" s="36"/>
    </row>
    <row r="13346" spans="5:9">
      <c r="E13346" s="35">
        <v>56981</v>
      </c>
      <c r="F13346" s="35"/>
      <c r="G13346" s="36"/>
      <c r="H13346" s="36"/>
      <c r="I13346" s="36"/>
    </row>
    <row r="13347" spans="5:9">
      <c r="E13347" s="35">
        <v>56982</v>
      </c>
      <c r="F13347" s="35"/>
      <c r="G13347" s="36"/>
      <c r="H13347" s="36"/>
      <c r="I13347" s="36"/>
    </row>
    <row r="13348" spans="5:9">
      <c r="E13348" s="35">
        <v>56983</v>
      </c>
      <c r="F13348" s="35"/>
      <c r="G13348" s="36"/>
      <c r="H13348" s="36"/>
      <c r="I13348" s="36"/>
    </row>
    <row r="13349" spans="5:9">
      <c r="E13349" s="35">
        <v>56984</v>
      </c>
      <c r="F13349" s="35"/>
      <c r="G13349" s="36"/>
      <c r="H13349" s="36"/>
      <c r="I13349" s="36"/>
    </row>
    <row r="13350" spans="5:9">
      <c r="E13350" s="35">
        <v>56985</v>
      </c>
      <c r="F13350" s="35"/>
      <c r="G13350" s="36"/>
      <c r="H13350" s="36"/>
      <c r="I13350" s="36"/>
    </row>
    <row r="13351" spans="5:9">
      <c r="E13351" s="35">
        <v>56986</v>
      </c>
      <c r="F13351" s="35"/>
      <c r="G13351" s="36"/>
      <c r="H13351" s="36"/>
      <c r="I13351" s="36"/>
    </row>
    <row r="13352" spans="5:9">
      <c r="E13352" s="35">
        <v>56987</v>
      </c>
      <c r="F13352" s="35"/>
      <c r="G13352" s="36"/>
      <c r="H13352" s="36"/>
      <c r="I13352" s="36"/>
    </row>
    <row r="13353" spans="5:9">
      <c r="E13353" s="35">
        <v>56988</v>
      </c>
      <c r="F13353" s="35"/>
      <c r="G13353" s="36"/>
      <c r="H13353" s="36"/>
      <c r="I13353" s="36"/>
    </row>
    <row r="13354" spans="5:9">
      <c r="E13354" s="35">
        <v>56989</v>
      </c>
      <c r="F13354" s="35"/>
      <c r="G13354" s="36"/>
      <c r="H13354" s="36"/>
      <c r="I13354" s="36"/>
    </row>
    <row r="13355" spans="5:9">
      <c r="E13355" s="35">
        <v>56990</v>
      </c>
      <c r="F13355" s="35"/>
      <c r="G13355" s="36"/>
      <c r="H13355" s="36"/>
      <c r="I13355" s="36"/>
    </row>
    <row r="13356" spans="5:9">
      <c r="E13356" s="35">
        <v>56991</v>
      </c>
      <c r="F13356" s="35"/>
      <c r="G13356" s="36"/>
      <c r="H13356" s="36"/>
      <c r="I13356" s="36"/>
    </row>
    <row r="13357" spans="5:9">
      <c r="E13357" s="35">
        <v>56992</v>
      </c>
      <c r="F13357" s="35"/>
      <c r="G13357" s="36"/>
      <c r="H13357" s="36"/>
      <c r="I13357" s="36"/>
    </row>
    <row r="13358" spans="5:9">
      <c r="E13358" s="35">
        <v>56993</v>
      </c>
      <c r="F13358" s="35"/>
      <c r="G13358" s="36"/>
      <c r="H13358" s="36"/>
      <c r="I13358" s="36"/>
    </row>
    <row r="13359" spans="5:9">
      <c r="E13359" s="35">
        <v>56994</v>
      </c>
      <c r="F13359" s="35"/>
      <c r="G13359" s="36"/>
      <c r="H13359" s="36"/>
      <c r="I13359" s="36"/>
    </row>
    <row r="13360" spans="5:9">
      <c r="E13360" s="35">
        <v>56995</v>
      </c>
      <c r="F13360" s="35"/>
      <c r="G13360" s="36"/>
      <c r="H13360" s="36"/>
      <c r="I13360" s="36"/>
    </row>
    <row r="13361" spans="5:9">
      <c r="E13361" s="35">
        <v>56996</v>
      </c>
      <c r="F13361" s="35"/>
      <c r="G13361" s="36"/>
      <c r="H13361" s="36"/>
      <c r="I13361" s="36"/>
    </row>
    <row r="13362" spans="5:9">
      <c r="E13362" s="35">
        <v>56997</v>
      </c>
      <c r="F13362" s="35"/>
      <c r="G13362" s="36"/>
      <c r="H13362" s="36"/>
      <c r="I13362" s="36"/>
    </row>
    <row r="13363" spans="5:9">
      <c r="E13363" s="35">
        <v>56998</v>
      </c>
      <c r="F13363" s="35"/>
      <c r="G13363" s="36"/>
      <c r="H13363" s="36"/>
      <c r="I13363" s="36"/>
    </row>
    <row r="13364" spans="5:9">
      <c r="E13364" s="35">
        <v>56999</v>
      </c>
      <c r="F13364" s="35"/>
      <c r="G13364" s="36"/>
      <c r="H13364" s="36"/>
      <c r="I13364" s="36"/>
    </row>
    <row r="13365" spans="5:9">
      <c r="E13365" s="35">
        <v>57000</v>
      </c>
      <c r="F13365" s="35"/>
      <c r="G13365" s="36"/>
      <c r="H13365" s="36"/>
      <c r="I13365" s="36"/>
    </row>
    <row r="13366" spans="5:9">
      <c r="E13366" s="35">
        <v>57001</v>
      </c>
      <c r="F13366" s="35"/>
      <c r="G13366" s="36"/>
      <c r="H13366" s="36"/>
      <c r="I13366" s="36"/>
    </row>
    <row r="13367" spans="5:9">
      <c r="E13367" s="35">
        <v>57002</v>
      </c>
      <c r="F13367" s="35"/>
      <c r="G13367" s="36"/>
      <c r="H13367" s="36"/>
      <c r="I13367" s="36"/>
    </row>
    <row r="13368" spans="5:9">
      <c r="E13368" s="35">
        <v>57003</v>
      </c>
      <c r="F13368" s="35"/>
      <c r="G13368" s="36"/>
      <c r="H13368" s="36"/>
      <c r="I13368" s="36"/>
    </row>
    <row r="13369" spans="5:9">
      <c r="E13369" s="35">
        <v>57004</v>
      </c>
      <c r="F13369" s="35"/>
      <c r="G13369" s="36"/>
      <c r="H13369" s="36"/>
      <c r="I13369" s="36"/>
    </row>
    <row r="13370" spans="5:9">
      <c r="E13370" s="35">
        <v>57005</v>
      </c>
      <c r="F13370" s="35"/>
      <c r="G13370" s="36"/>
      <c r="H13370" s="36"/>
      <c r="I13370" s="36"/>
    </row>
    <row r="13371" spans="5:9">
      <c r="E13371" s="35">
        <v>57006</v>
      </c>
      <c r="F13371" s="35"/>
      <c r="G13371" s="36"/>
      <c r="H13371" s="36"/>
      <c r="I13371" s="36"/>
    </row>
    <row r="13372" spans="5:9">
      <c r="E13372" s="35">
        <v>57007</v>
      </c>
      <c r="F13372" s="35"/>
      <c r="G13372" s="36"/>
      <c r="H13372" s="36"/>
      <c r="I13372" s="36"/>
    </row>
    <row r="13373" spans="5:9">
      <c r="E13373" s="35">
        <v>57008</v>
      </c>
      <c r="F13373" s="35"/>
      <c r="G13373" s="36"/>
      <c r="H13373" s="36"/>
      <c r="I13373" s="36"/>
    </row>
    <row r="13374" spans="5:9">
      <c r="E13374" s="35">
        <v>57009</v>
      </c>
      <c r="F13374" s="35"/>
      <c r="G13374" s="36"/>
      <c r="H13374" s="36"/>
      <c r="I13374" s="36"/>
    </row>
    <row r="13375" spans="5:9">
      <c r="E13375" s="35">
        <v>57010</v>
      </c>
      <c r="F13375" s="35"/>
      <c r="G13375" s="36"/>
      <c r="H13375" s="36"/>
      <c r="I13375" s="36"/>
    </row>
    <row r="13376" spans="5:9">
      <c r="E13376" s="35">
        <v>57011</v>
      </c>
      <c r="F13376" s="35"/>
      <c r="G13376" s="36"/>
      <c r="H13376" s="36"/>
      <c r="I13376" s="36"/>
    </row>
    <row r="13377" spans="5:9">
      <c r="E13377" s="35">
        <v>57012</v>
      </c>
      <c r="F13377" s="35"/>
      <c r="G13377" s="36"/>
      <c r="H13377" s="36"/>
      <c r="I13377" s="36"/>
    </row>
    <row r="13378" spans="5:9">
      <c r="E13378" s="35">
        <v>57013</v>
      </c>
      <c r="F13378" s="35"/>
      <c r="G13378" s="36"/>
      <c r="H13378" s="36"/>
      <c r="I13378" s="36"/>
    </row>
    <row r="13379" spans="5:9">
      <c r="E13379" s="35">
        <v>57014</v>
      </c>
      <c r="F13379" s="35"/>
      <c r="G13379" s="36"/>
      <c r="H13379" s="36"/>
      <c r="I13379" s="36"/>
    </row>
    <row r="13380" spans="5:9">
      <c r="E13380" s="35">
        <v>57015</v>
      </c>
      <c r="F13380" s="35"/>
      <c r="G13380" s="36"/>
      <c r="H13380" s="36"/>
      <c r="I13380" s="36"/>
    </row>
    <row r="13381" spans="5:9">
      <c r="E13381" s="35">
        <v>57016</v>
      </c>
      <c r="F13381" s="35"/>
      <c r="G13381" s="36"/>
      <c r="H13381" s="36"/>
      <c r="I13381" s="36"/>
    </row>
    <row r="13382" spans="5:9">
      <c r="E13382" s="35">
        <v>57017</v>
      </c>
      <c r="F13382" s="35"/>
      <c r="G13382" s="36"/>
      <c r="H13382" s="36"/>
      <c r="I13382" s="36"/>
    </row>
    <row r="13383" spans="5:9">
      <c r="E13383" s="35">
        <v>57018</v>
      </c>
      <c r="F13383" s="35"/>
      <c r="G13383" s="36"/>
      <c r="H13383" s="36"/>
      <c r="I13383" s="36"/>
    </row>
    <row r="13384" spans="5:9">
      <c r="E13384" s="35">
        <v>57019</v>
      </c>
      <c r="F13384" s="35"/>
      <c r="G13384" s="36"/>
      <c r="H13384" s="36"/>
      <c r="I13384" s="36"/>
    </row>
    <row r="13385" spans="5:9">
      <c r="E13385" s="35">
        <v>57020</v>
      </c>
      <c r="F13385" s="35"/>
      <c r="G13385" s="36"/>
      <c r="H13385" s="36"/>
      <c r="I13385" s="36"/>
    </row>
    <row r="13386" spans="5:9">
      <c r="E13386" s="35">
        <v>57021</v>
      </c>
      <c r="F13386" s="35"/>
      <c r="G13386" s="36"/>
      <c r="H13386" s="36"/>
      <c r="I13386" s="36"/>
    </row>
    <row r="13387" spans="5:9">
      <c r="E13387" s="35">
        <v>57022</v>
      </c>
      <c r="F13387" s="35"/>
      <c r="G13387" s="36"/>
      <c r="H13387" s="36"/>
      <c r="I13387" s="36"/>
    </row>
    <row r="13388" spans="5:9">
      <c r="E13388" s="35">
        <v>57023</v>
      </c>
      <c r="F13388" s="35"/>
      <c r="G13388" s="36"/>
      <c r="H13388" s="36"/>
      <c r="I13388" s="36"/>
    </row>
    <row r="13389" spans="5:9">
      <c r="E13389" s="35">
        <v>57024</v>
      </c>
      <c r="F13389" s="35"/>
      <c r="G13389" s="36"/>
      <c r="H13389" s="36"/>
      <c r="I13389" s="36"/>
    </row>
    <row r="13390" spans="5:9">
      <c r="E13390" s="35">
        <v>57025</v>
      </c>
      <c r="F13390" s="35"/>
      <c r="G13390" s="36"/>
      <c r="H13390" s="36"/>
      <c r="I13390" s="36"/>
    </row>
    <row r="13391" spans="5:9">
      <c r="E13391" s="35">
        <v>57026</v>
      </c>
      <c r="F13391" s="35"/>
      <c r="G13391" s="36"/>
      <c r="H13391" s="36"/>
      <c r="I13391" s="36"/>
    </row>
    <row r="13392" spans="5:9">
      <c r="E13392" s="35">
        <v>57027</v>
      </c>
      <c r="F13392" s="35"/>
      <c r="G13392" s="36"/>
      <c r="H13392" s="36"/>
      <c r="I13392" s="36"/>
    </row>
    <row r="13393" spans="5:9">
      <c r="E13393" s="35">
        <v>57028</v>
      </c>
      <c r="F13393" s="35"/>
      <c r="G13393" s="36"/>
      <c r="H13393" s="36"/>
      <c r="I13393" s="36"/>
    </row>
    <row r="13394" spans="5:9">
      <c r="E13394" s="35">
        <v>57029</v>
      </c>
      <c r="F13394" s="35"/>
      <c r="G13394" s="36"/>
      <c r="H13394" s="36"/>
      <c r="I13394" s="36"/>
    </row>
    <row r="13395" spans="5:9">
      <c r="E13395" s="35">
        <v>57030</v>
      </c>
      <c r="F13395" s="35"/>
      <c r="G13395" s="36"/>
      <c r="H13395" s="36"/>
      <c r="I13395" s="36"/>
    </row>
    <row r="13396" spans="5:9">
      <c r="E13396" s="35">
        <v>57031</v>
      </c>
      <c r="F13396" s="35"/>
      <c r="G13396" s="36"/>
      <c r="H13396" s="36"/>
      <c r="I13396" s="36"/>
    </row>
    <row r="13397" spans="5:9">
      <c r="E13397" s="35">
        <v>57032</v>
      </c>
      <c r="F13397" s="35"/>
      <c r="G13397" s="36"/>
      <c r="H13397" s="36"/>
      <c r="I13397" s="36"/>
    </row>
    <row r="13398" spans="5:9">
      <c r="E13398" s="35">
        <v>57033</v>
      </c>
      <c r="F13398" s="35"/>
      <c r="G13398" s="36"/>
      <c r="H13398" s="36"/>
      <c r="I13398" s="36"/>
    </row>
    <row r="13399" spans="5:9">
      <c r="E13399" s="35">
        <v>57034</v>
      </c>
      <c r="F13399" s="35"/>
      <c r="G13399" s="36"/>
      <c r="H13399" s="36"/>
      <c r="I13399" s="36"/>
    </row>
    <row r="13400" spans="5:9">
      <c r="E13400" s="35">
        <v>57035</v>
      </c>
      <c r="F13400" s="35"/>
      <c r="G13400" s="36"/>
      <c r="H13400" s="36"/>
      <c r="I13400" s="36"/>
    </row>
    <row r="13401" spans="5:9">
      <c r="E13401" s="35">
        <v>57036</v>
      </c>
      <c r="F13401" s="35"/>
      <c r="G13401" s="36"/>
      <c r="H13401" s="36"/>
      <c r="I13401" s="36"/>
    </row>
    <row r="13402" spans="5:9">
      <c r="E13402" s="35">
        <v>57037</v>
      </c>
      <c r="F13402" s="35"/>
      <c r="G13402" s="36"/>
      <c r="H13402" s="36"/>
      <c r="I13402" s="36"/>
    </row>
    <row r="13403" spans="5:9">
      <c r="E13403" s="35">
        <v>57038</v>
      </c>
      <c r="F13403" s="35"/>
      <c r="G13403" s="36"/>
      <c r="H13403" s="36"/>
      <c r="I13403" s="36"/>
    </row>
    <row r="13404" spans="5:9">
      <c r="E13404" s="35">
        <v>57039</v>
      </c>
      <c r="F13404" s="35"/>
      <c r="G13404" s="36"/>
      <c r="H13404" s="36"/>
      <c r="I13404" s="36"/>
    </row>
    <row r="13405" spans="5:9">
      <c r="E13405" s="35">
        <v>57040</v>
      </c>
      <c r="F13405" s="35"/>
      <c r="G13405" s="36"/>
      <c r="H13405" s="36"/>
      <c r="I13405" s="36"/>
    </row>
    <row r="13406" spans="5:9">
      <c r="E13406" s="35">
        <v>57041</v>
      </c>
      <c r="F13406" s="35"/>
      <c r="G13406" s="36"/>
      <c r="H13406" s="36"/>
      <c r="I13406" s="36"/>
    </row>
    <row r="13407" spans="5:9">
      <c r="E13407" s="35">
        <v>57042</v>
      </c>
      <c r="F13407" s="35"/>
      <c r="G13407" s="36"/>
      <c r="H13407" s="36"/>
      <c r="I13407" s="36"/>
    </row>
    <row r="13408" spans="5:9">
      <c r="E13408" s="35">
        <v>57043</v>
      </c>
      <c r="F13408" s="35"/>
      <c r="G13408" s="36"/>
      <c r="H13408" s="36"/>
      <c r="I13408" s="36"/>
    </row>
    <row r="13409" spans="5:9">
      <c r="E13409" s="35">
        <v>57044</v>
      </c>
      <c r="F13409" s="35"/>
      <c r="G13409" s="36"/>
      <c r="H13409" s="36"/>
      <c r="I13409" s="36"/>
    </row>
    <row r="13410" spans="5:9">
      <c r="E13410" s="35">
        <v>57045</v>
      </c>
      <c r="F13410" s="35"/>
      <c r="G13410" s="36"/>
      <c r="H13410" s="36"/>
      <c r="I13410" s="36"/>
    </row>
    <row r="13411" spans="5:9">
      <c r="E13411" s="35">
        <v>57046</v>
      </c>
      <c r="F13411" s="35"/>
      <c r="G13411" s="36"/>
      <c r="H13411" s="36"/>
      <c r="I13411" s="36"/>
    </row>
    <row r="13412" spans="5:9">
      <c r="E13412" s="35">
        <v>57047</v>
      </c>
      <c r="F13412" s="35"/>
      <c r="G13412" s="36"/>
      <c r="H13412" s="36"/>
      <c r="I13412" s="36"/>
    </row>
    <row r="13413" spans="5:9">
      <c r="E13413" s="35">
        <v>57048</v>
      </c>
      <c r="F13413" s="35"/>
      <c r="G13413" s="36"/>
      <c r="H13413" s="36"/>
      <c r="I13413" s="36"/>
    </row>
    <row r="13414" spans="5:9">
      <c r="E13414" s="35">
        <v>57049</v>
      </c>
      <c r="F13414" s="35"/>
      <c r="G13414" s="36"/>
      <c r="H13414" s="36"/>
      <c r="I13414" s="36"/>
    </row>
    <row r="13415" spans="5:9">
      <c r="E13415" s="35">
        <v>57050</v>
      </c>
      <c r="F13415" s="35"/>
      <c r="G13415" s="36"/>
      <c r="H13415" s="36"/>
      <c r="I13415" s="36"/>
    </row>
    <row r="13416" spans="5:9">
      <c r="E13416" s="35">
        <v>57051</v>
      </c>
      <c r="F13416" s="35"/>
      <c r="G13416" s="36"/>
      <c r="H13416" s="36"/>
      <c r="I13416" s="36"/>
    </row>
    <row r="13417" spans="5:9">
      <c r="E13417" s="35">
        <v>57052</v>
      </c>
      <c r="F13417" s="35"/>
      <c r="G13417" s="36"/>
      <c r="H13417" s="36"/>
      <c r="I13417" s="36"/>
    </row>
    <row r="13418" spans="5:9">
      <c r="E13418" s="35">
        <v>57053</v>
      </c>
      <c r="F13418" s="35"/>
      <c r="G13418" s="36"/>
      <c r="H13418" s="36"/>
      <c r="I13418" s="36"/>
    </row>
    <row r="13419" spans="5:9">
      <c r="E13419" s="35">
        <v>57054</v>
      </c>
      <c r="F13419" s="35"/>
      <c r="G13419" s="36"/>
      <c r="H13419" s="36"/>
      <c r="I13419" s="36"/>
    </row>
    <row r="13420" spans="5:9">
      <c r="E13420" s="35">
        <v>57055</v>
      </c>
      <c r="F13420" s="35"/>
      <c r="G13420" s="36"/>
      <c r="H13420" s="36"/>
      <c r="I13420" s="36"/>
    </row>
    <row r="13421" spans="5:9">
      <c r="E13421" s="35">
        <v>57056</v>
      </c>
      <c r="F13421" s="35"/>
      <c r="G13421" s="36"/>
      <c r="H13421" s="36"/>
      <c r="I13421" s="36"/>
    </row>
    <row r="13422" spans="5:9">
      <c r="E13422" s="35">
        <v>57057</v>
      </c>
      <c r="F13422" s="35"/>
      <c r="G13422" s="36"/>
      <c r="H13422" s="36"/>
      <c r="I13422" s="36"/>
    </row>
    <row r="13423" spans="5:9">
      <c r="E13423" s="35">
        <v>57058</v>
      </c>
      <c r="F13423" s="35"/>
      <c r="G13423" s="36"/>
      <c r="H13423" s="36"/>
      <c r="I13423" s="36"/>
    </row>
    <row r="13424" spans="5:9">
      <c r="E13424" s="35">
        <v>57059</v>
      </c>
      <c r="F13424" s="35"/>
      <c r="G13424" s="36"/>
      <c r="H13424" s="36"/>
      <c r="I13424" s="36"/>
    </row>
    <row r="13425" spans="5:9">
      <c r="E13425" s="35">
        <v>57060</v>
      </c>
      <c r="F13425" s="35"/>
      <c r="G13425" s="36"/>
      <c r="H13425" s="36"/>
      <c r="I13425" s="36"/>
    </row>
    <row r="13426" spans="5:9">
      <c r="E13426" s="35">
        <v>57061</v>
      </c>
      <c r="F13426" s="35"/>
      <c r="G13426" s="36"/>
      <c r="H13426" s="36"/>
      <c r="I13426" s="36"/>
    </row>
    <row r="13427" spans="5:9">
      <c r="E13427" s="35">
        <v>57062</v>
      </c>
      <c r="F13427" s="35"/>
      <c r="G13427" s="36"/>
      <c r="H13427" s="36"/>
      <c r="I13427" s="36"/>
    </row>
    <row r="13428" spans="5:9">
      <c r="E13428" s="35">
        <v>57063</v>
      </c>
      <c r="F13428" s="35"/>
      <c r="G13428" s="36"/>
      <c r="H13428" s="36"/>
      <c r="I13428" s="36"/>
    </row>
    <row r="13429" spans="5:9">
      <c r="E13429" s="35">
        <v>57064</v>
      </c>
      <c r="F13429" s="35"/>
      <c r="G13429" s="36"/>
      <c r="H13429" s="36"/>
      <c r="I13429" s="36"/>
    </row>
    <row r="13430" spans="5:9">
      <c r="E13430" s="35">
        <v>57065</v>
      </c>
      <c r="F13430" s="35"/>
      <c r="G13430" s="36"/>
      <c r="H13430" s="36"/>
      <c r="I13430" s="36"/>
    </row>
    <row r="13431" spans="5:9">
      <c r="E13431" s="35">
        <v>57066</v>
      </c>
      <c r="F13431" s="35"/>
      <c r="G13431" s="36"/>
      <c r="H13431" s="36"/>
      <c r="I13431" s="36"/>
    </row>
    <row r="13432" spans="5:9">
      <c r="E13432" s="35">
        <v>57067</v>
      </c>
      <c r="F13432" s="35"/>
      <c r="G13432" s="36"/>
      <c r="H13432" s="36"/>
      <c r="I13432" s="36"/>
    </row>
    <row r="13433" spans="5:9">
      <c r="E13433" s="35">
        <v>57068</v>
      </c>
      <c r="F13433" s="35"/>
      <c r="G13433" s="36"/>
      <c r="H13433" s="36"/>
      <c r="I13433" s="36"/>
    </row>
    <row r="13434" spans="5:9">
      <c r="E13434" s="35">
        <v>57069</v>
      </c>
      <c r="F13434" s="35"/>
      <c r="G13434" s="36"/>
      <c r="H13434" s="36"/>
      <c r="I13434" s="36"/>
    </row>
    <row r="13435" spans="5:9">
      <c r="E13435" s="35">
        <v>57070</v>
      </c>
      <c r="F13435" s="35"/>
      <c r="G13435" s="36"/>
      <c r="H13435" s="36"/>
      <c r="I13435" s="36"/>
    </row>
    <row r="13436" spans="5:9">
      <c r="E13436" s="35">
        <v>57071</v>
      </c>
      <c r="F13436" s="35"/>
      <c r="G13436" s="36"/>
      <c r="H13436" s="36"/>
      <c r="I13436" s="36"/>
    </row>
    <row r="13437" spans="5:9">
      <c r="E13437" s="35">
        <v>57072</v>
      </c>
      <c r="F13437" s="35"/>
      <c r="G13437" s="36"/>
      <c r="H13437" s="36"/>
      <c r="I13437" s="36"/>
    </row>
    <row r="13438" spans="5:9">
      <c r="E13438" s="35">
        <v>57073</v>
      </c>
      <c r="F13438" s="35"/>
      <c r="G13438" s="36"/>
      <c r="H13438" s="36"/>
      <c r="I13438" s="36"/>
    </row>
    <row r="13439" spans="5:9">
      <c r="E13439" s="35">
        <v>57074</v>
      </c>
      <c r="F13439" s="35"/>
      <c r="G13439" s="36"/>
      <c r="H13439" s="36"/>
      <c r="I13439" s="36"/>
    </row>
    <row r="13440" spans="5:9">
      <c r="E13440" s="35">
        <v>57075</v>
      </c>
      <c r="F13440" s="35"/>
      <c r="G13440" s="36"/>
      <c r="H13440" s="36"/>
      <c r="I13440" s="36"/>
    </row>
    <row r="13441" spans="5:9">
      <c r="E13441" s="35">
        <v>57076</v>
      </c>
      <c r="F13441" s="35"/>
      <c r="G13441" s="36"/>
      <c r="H13441" s="36"/>
      <c r="I13441" s="36"/>
    </row>
    <row r="13442" spans="5:9">
      <c r="E13442" s="35">
        <v>57077</v>
      </c>
      <c r="F13442" s="35"/>
      <c r="G13442" s="36"/>
      <c r="H13442" s="36"/>
      <c r="I13442" s="36"/>
    </row>
    <row r="13443" spans="5:9">
      <c r="E13443" s="35">
        <v>57078</v>
      </c>
      <c r="F13443" s="35"/>
      <c r="G13443" s="36"/>
      <c r="H13443" s="36"/>
      <c r="I13443" s="36"/>
    </row>
    <row r="13444" spans="5:9">
      <c r="E13444" s="35">
        <v>57079</v>
      </c>
      <c r="F13444" s="35"/>
      <c r="G13444" s="36"/>
      <c r="H13444" s="36"/>
      <c r="I13444" s="36"/>
    </row>
    <row r="13445" spans="5:9">
      <c r="E13445" s="35">
        <v>57080</v>
      </c>
      <c r="F13445" s="35"/>
      <c r="G13445" s="36"/>
      <c r="H13445" s="36"/>
      <c r="I13445" s="36"/>
    </row>
    <row r="13446" spans="5:9">
      <c r="E13446" s="35">
        <v>57081</v>
      </c>
      <c r="F13446" s="35"/>
      <c r="G13446" s="36"/>
      <c r="H13446" s="36"/>
      <c r="I13446" s="36"/>
    </row>
    <row r="13447" spans="5:9">
      <c r="E13447" s="35">
        <v>57082</v>
      </c>
      <c r="F13447" s="35"/>
      <c r="G13447" s="36"/>
      <c r="H13447" s="36"/>
      <c r="I13447" s="36"/>
    </row>
    <row r="13448" spans="5:9">
      <c r="E13448" s="35">
        <v>57083</v>
      </c>
      <c r="F13448" s="35"/>
      <c r="G13448" s="36"/>
      <c r="H13448" s="36"/>
      <c r="I13448" s="36"/>
    </row>
    <row r="13449" spans="5:9">
      <c r="E13449" s="35">
        <v>57084</v>
      </c>
      <c r="F13449" s="35"/>
      <c r="G13449" s="36"/>
      <c r="H13449" s="36"/>
      <c r="I13449" s="36"/>
    </row>
    <row r="13450" spans="5:9">
      <c r="E13450" s="35">
        <v>57085</v>
      </c>
      <c r="F13450" s="35"/>
      <c r="G13450" s="36"/>
      <c r="H13450" s="36"/>
      <c r="I13450" s="36"/>
    </row>
    <row r="13451" spans="5:9">
      <c r="E13451" s="35">
        <v>57086</v>
      </c>
      <c r="F13451" s="35"/>
      <c r="G13451" s="36"/>
      <c r="H13451" s="36"/>
      <c r="I13451" s="36"/>
    </row>
    <row r="13452" spans="5:9">
      <c r="E13452" s="35">
        <v>57087</v>
      </c>
      <c r="F13452" s="35"/>
      <c r="G13452" s="36"/>
      <c r="H13452" s="36"/>
      <c r="I13452" s="36"/>
    </row>
    <row r="13453" spans="5:9">
      <c r="E13453" s="35">
        <v>57088</v>
      </c>
      <c r="F13453" s="35"/>
      <c r="G13453" s="36"/>
      <c r="H13453" s="36"/>
      <c r="I13453" s="36"/>
    </row>
    <row r="13454" spans="5:9">
      <c r="E13454" s="35">
        <v>57089</v>
      </c>
      <c r="F13454" s="35"/>
      <c r="G13454" s="36"/>
      <c r="H13454" s="36"/>
      <c r="I13454" s="36"/>
    </row>
    <row r="13455" spans="5:9">
      <c r="E13455" s="35">
        <v>57090</v>
      </c>
      <c r="F13455" s="35"/>
      <c r="G13455" s="36"/>
      <c r="H13455" s="36"/>
      <c r="I13455" s="36"/>
    </row>
    <row r="13456" spans="5:9">
      <c r="E13456" s="35">
        <v>57091</v>
      </c>
      <c r="F13456" s="35"/>
      <c r="G13456" s="36"/>
      <c r="H13456" s="36"/>
      <c r="I13456" s="36"/>
    </row>
    <row r="13457" spans="5:9">
      <c r="E13457" s="35">
        <v>57092</v>
      </c>
      <c r="F13457" s="35"/>
      <c r="G13457" s="36"/>
      <c r="H13457" s="36"/>
      <c r="I13457" s="36"/>
    </row>
    <row r="13458" spans="5:9">
      <c r="E13458" s="35">
        <v>57093</v>
      </c>
      <c r="F13458" s="35"/>
      <c r="G13458" s="36"/>
      <c r="H13458" s="36"/>
      <c r="I13458" s="36"/>
    </row>
    <row r="13459" spans="5:9">
      <c r="E13459" s="35">
        <v>57094</v>
      </c>
      <c r="F13459" s="35"/>
      <c r="G13459" s="36"/>
      <c r="H13459" s="36"/>
      <c r="I13459" s="36"/>
    </row>
    <row r="13460" spans="5:9">
      <c r="E13460" s="35">
        <v>57095</v>
      </c>
      <c r="F13460" s="35"/>
      <c r="G13460" s="36"/>
      <c r="H13460" s="36"/>
      <c r="I13460" s="36"/>
    </row>
    <row r="13461" spans="5:9">
      <c r="E13461" s="35">
        <v>57096</v>
      </c>
      <c r="F13461" s="35"/>
      <c r="G13461" s="36"/>
      <c r="H13461" s="36"/>
      <c r="I13461" s="36"/>
    </row>
    <row r="13462" spans="5:9">
      <c r="E13462" s="35">
        <v>57097</v>
      </c>
      <c r="F13462" s="35"/>
      <c r="G13462" s="36"/>
      <c r="H13462" s="36"/>
      <c r="I13462" s="36"/>
    </row>
    <row r="13463" spans="5:9">
      <c r="E13463" s="35">
        <v>57098</v>
      </c>
      <c r="F13463" s="35"/>
      <c r="G13463" s="36"/>
      <c r="H13463" s="36"/>
      <c r="I13463" s="36"/>
    </row>
    <row r="13464" spans="5:9">
      <c r="E13464" s="35">
        <v>57099</v>
      </c>
      <c r="F13464" s="35"/>
      <c r="G13464" s="36"/>
      <c r="H13464" s="36"/>
      <c r="I13464" s="36"/>
    </row>
    <row r="13465" spans="5:9">
      <c r="E13465" s="35">
        <v>57100</v>
      </c>
      <c r="F13465" s="35"/>
      <c r="G13465" s="36"/>
      <c r="H13465" s="36"/>
      <c r="I13465" s="36"/>
    </row>
    <row r="13466" spans="5:9">
      <c r="E13466" s="35">
        <v>57101</v>
      </c>
      <c r="F13466" s="35"/>
      <c r="G13466" s="36"/>
      <c r="H13466" s="36"/>
      <c r="I13466" s="36"/>
    </row>
    <row r="13467" spans="5:9">
      <c r="E13467" s="35">
        <v>57102</v>
      </c>
      <c r="F13467" s="35"/>
      <c r="G13467" s="36"/>
      <c r="H13467" s="36"/>
      <c r="I13467" s="36"/>
    </row>
    <row r="13468" spans="5:9">
      <c r="E13468" s="35">
        <v>57103</v>
      </c>
      <c r="F13468" s="35"/>
      <c r="G13468" s="36"/>
      <c r="H13468" s="36"/>
      <c r="I13468" s="36"/>
    </row>
    <row r="13469" spans="5:9">
      <c r="E13469" s="35">
        <v>57104</v>
      </c>
      <c r="F13469" s="35"/>
      <c r="G13469" s="36"/>
      <c r="H13469" s="36"/>
      <c r="I13469" s="36"/>
    </row>
    <row r="13470" spans="5:9">
      <c r="E13470" s="35">
        <v>57105</v>
      </c>
      <c r="F13470" s="35"/>
      <c r="G13470" s="36"/>
      <c r="H13470" s="36"/>
      <c r="I13470" s="36"/>
    </row>
    <row r="13471" spans="5:9">
      <c r="E13471" s="35">
        <v>57106</v>
      </c>
      <c r="F13471" s="35"/>
      <c r="G13471" s="36"/>
      <c r="H13471" s="36"/>
      <c r="I13471" s="36"/>
    </row>
    <row r="13472" spans="5:9">
      <c r="E13472" s="35">
        <v>57107</v>
      </c>
      <c r="F13472" s="35"/>
      <c r="G13472" s="36"/>
      <c r="H13472" s="36"/>
      <c r="I13472" s="36"/>
    </row>
    <row r="13473" spans="5:9">
      <c r="E13473" s="35">
        <v>57108</v>
      </c>
      <c r="F13473" s="35"/>
      <c r="G13473" s="36"/>
      <c r="H13473" s="36"/>
      <c r="I13473" s="36"/>
    </row>
    <row r="13474" spans="5:9">
      <c r="E13474" s="35">
        <v>57109</v>
      </c>
      <c r="F13474" s="35"/>
      <c r="G13474" s="36"/>
      <c r="H13474" s="36"/>
      <c r="I13474" s="36"/>
    </row>
    <row r="13475" spans="5:9">
      <c r="E13475" s="35">
        <v>57110</v>
      </c>
      <c r="F13475" s="35"/>
      <c r="G13475" s="36"/>
      <c r="H13475" s="36"/>
      <c r="I13475" s="36"/>
    </row>
    <row r="13476" spans="5:9">
      <c r="E13476" s="35">
        <v>57111</v>
      </c>
      <c r="F13476" s="35"/>
      <c r="G13476" s="36"/>
      <c r="H13476" s="36"/>
      <c r="I13476" s="36"/>
    </row>
    <row r="13477" spans="5:9">
      <c r="E13477" s="35">
        <v>57112</v>
      </c>
      <c r="F13477" s="35"/>
      <c r="G13477" s="36"/>
      <c r="H13477" s="36"/>
      <c r="I13477" s="36"/>
    </row>
    <row r="13478" spans="5:9">
      <c r="E13478" s="35">
        <v>57113</v>
      </c>
      <c r="F13478" s="35"/>
      <c r="G13478" s="36"/>
      <c r="H13478" s="36"/>
      <c r="I13478" s="36"/>
    </row>
    <row r="13479" spans="5:9">
      <c r="E13479" s="35">
        <v>57114</v>
      </c>
      <c r="F13479" s="35"/>
      <c r="G13479" s="36"/>
      <c r="H13479" s="36"/>
      <c r="I13479" s="36"/>
    </row>
    <row r="13480" spans="5:9">
      <c r="E13480" s="35">
        <v>57115</v>
      </c>
      <c r="F13480" s="35"/>
      <c r="G13480" s="36"/>
      <c r="H13480" s="36"/>
      <c r="I13480" s="36"/>
    </row>
    <row r="13481" spans="5:9">
      <c r="E13481" s="35">
        <v>57116</v>
      </c>
      <c r="F13481" s="35"/>
      <c r="G13481" s="36"/>
      <c r="H13481" s="36"/>
      <c r="I13481" s="36"/>
    </row>
    <row r="13482" spans="5:9">
      <c r="E13482" s="35">
        <v>57117</v>
      </c>
      <c r="F13482" s="35"/>
      <c r="G13482" s="36"/>
      <c r="H13482" s="36"/>
      <c r="I13482" s="36"/>
    </row>
    <row r="13483" spans="5:9">
      <c r="E13483" s="35">
        <v>57118</v>
      </c>
      <c r="F13483" s="35"/>
      <c r="G13483" s="36"/>
      <c r="H13483" s="36"/>
      <c r="I13483" s="36"/>
    </row>
    <row r="13484" spans="5:9">
      <c r="E13484" s="35">
        <v>57119</v>
      </c>
      <c r="F13484" s="35"/>
      <c r="G13484" s="36"/>
      <c r="H13484" s="36"/>
      <c r="I13484" s="36"/>
    </row>
    <row r="13485" spans="5:9">
      <c r="E13485" s="35">
        <v>57120</v>
      </c>
      <c r="F13485" s="35"/>
      <c r="G13485" s="36"/>
      <c r="H13485" s="36"/>
      <c r="I13485" s="36"/>
    </row>
    <row r="13486" spans="5:9">
      <c r="E13486" s="35">
        <v>57121</v>
      </c>
      <c r="F13486" s="35"/>
      <c r="G13486" s="36"/>
      <c r="H13486" s="36"/>
      <c r="I13486" s="36"/>
    </row>
    <row r="13487" spans="5:9">
      <c r="E13487" s="35">
        <v>57122</v>
      </c>
      <c r="F13487" s="35"/>
      <c r="G13487" s="36"/>
      <c r="H13487" s="36"/>
      <c r="I13487" s="36"/>
    </row>
    <row r="13488" spans="5:9">
      <c r="E13488" s="35">
        <v>57123</v>
      </c>
      <c r="F13488" s="35"/>
      <c r="G13488" s="36"/>
      <c r="H13488" s="36"/>
      <c r="I13488" s="36"/>
    </row>
    <row r="13489" spans="5:9">
      <c r="E13489" s="35">
        <v>57124</v>
      </c>
      <c r="F13489" s="35"/>
      <c r="G13489" s="36"/>
      <c r="H13489" s="36"/>
      <c r="I13489" s="36"/>
    </row>
    <row r="13490" spans="5:9">
      <c r="E13490" s="35">
        <v>57125</v>
      </c>
      <c r="F13490" s="35"/>
      <c r="G13490" s="36"/>
      <c r="H13490" s="36"/>
      <c r="I13490" s="36"/>
    </row>
    <row r="13491" spans="5:9">
      <c r="E13491" s="35">
        <v>57126</v>
      </c>
      <c r="F13491" s="35"/>
      <c r="G13491" s="36"/>
      <c r="H13491" s="36"/>
      <c r="I13491" s="36"/>
    </row>
    <row r="13492" spans="5:9">
      <c r="E13492" s="35">
        <v>57127</v>
      </c>
      <c r="F13492" s="35"/>
      <c r="G13492" s="36"/>
      <c r="H13492" s="36"/>
      <c r="I13492" s="36"/>
    </row>
    <row r="13493" spans="5:9">
      <c r="E13493" s="35">
        <v>57128</v>
      </c>
      <c r="F13493" s="35"/>
      <c r="G13493" s="36"/>
      <c r="H13493" s="36"/>
      <c r="I13493" s="36"/>
    </row>
    <row r="13494" spans="5:9">
      <c r="E13494" s="35">
        <v>57129</v>
      </c>
      <c r="F13494" s="35"/>
      <c r="G13494" s="36"/>
      <c r="H13494" s="36"/>
      <c r="I13494" s="36"/>
    </row>
    <row r="13495" spans="5:9">
      <c r="E13495" s="35">
        <v>57130</v>
      </c>
      <c r="F13495" s="35"/>
      <c r="G13495" s="36"/>
      <c r="H13495" s="36"/>
      <c r="I13495" s="36"/>
    </row>
    <row r="13496" spans="5:9">
      <c r="E13496" s="35">
        <v>57131</v>
      </c>
      <c r="F13496" s="35"/>
      <c r="G13496" s="36"/>
      <c r="H13496" s="36"/>
      <c r="I13496" s="36"/>
    </row>
    <row r="13497" spans="5:9">
      <c r="E13497" s="35">
        <v>57132</v>
      </c>
      <c r="F13497" s="35"/>
      <c r="G13497" s="36"/>
      <c r="H13497" s="36"/>
      <c r="I13497" s="36"/>
    </row>
    <row r="13498" spans="5:9">
      <c r="E13498" s="35">
        <v>57133</v>
      </c>
      <c r="F13498" s="35"/>
      <c r="G13498" s="36"/>
      <c r="H13498" s="36"/>
      <c r="I13498" s="36"/>
    </row>
    <row r="13499" spans="5:9">
      <c r="E13499" s="35">
        <v>57134</v>
      </c>
      <c r="F13499" s="35"/>
      <c r="G13499" s="36"/>
      <c r="H13499" s="36"/>
      <c r="I13499" s="36"/>
    </row>
    <row r="13500" spans="5:9">
      <c r="E13500" s="35">
        <v>57135</v>
      </c>
      <c r="F13500" s="35"/>
      <c r="G13500" s="36"/>
      <c r="H13500" s="36"/>
      <c r="I13500" s="36"/>
    </row>
    <row r="13501" spans="5:9">
      <c r="E13501" s="35">
        <v>57136</v>
      </c>
      <c r="F13501" s="35"/>
      <c r="G13501" s="36"/>
      <c r="H13501" s="36"/>
      <c r="I13501" s="36"/>
    </row>
    <row r="13502" spans="5:9">
      <c r="E13502" s="35">
        <v>57137</v>
      </c>
      <c r="F13502" s="35"/>
      <c r="G13502" s="36"/>
      <c r="H13502" s="36"/>
      <c r="I13502" s="36"/>
    </row>
    <row r="13503" spans="5:9">
      <c r="E13503" s="35">
        <v>57138</v>
      </c>
      <c r="F13503" s="35"/>
      <c r="G13503" s="36"/>
      <c r="H13503" s="36"/>
      <c r="I13503" s="36"/>
    </row>
    <row r="13504" spans="5:9">
      <c r="E13504" s="35">
        <v>57139</v>
      </c>
      <c r="F13504" s="35"/>
      <c r="G13504" s="36"/>
      <c r="H13504" s="36"/>
      <c r="I13504" s="36"/>
    </row>
    <row r="13505" spans="5:9">
      <c r="E13505" s="35">
        <v>57140</v>
      </c>
      <c r="F13505" s="35"/>
      <c r="G13505" s="36"/>
      <c r="H13505" s="36"/>
      <c r="I13505" s="36"/>
    </row>
    <row r="13506" spans="5:9">
      <c r="E13506" s="35">
        <v>57141</v>
      </c>
      <c r="F13506" s="35"/>
      <c r="G13506" s="36"/>
      <c r="H13506" s="36"/>
      <c r="I13506" s="36"/>
    </row>
    <row r="13507" spans="5:9">
      <c r="E13507" s="35">
        <v>57142</v>
      </c>
      <c r="F13507" s="35"/>
      <c r="G13507" s="36"/>
      <c r="H13507" s="36"/>
      <c r="I13507" s="36"/>
    </row>
    <row r="13508" spans="5:9">
      <c r="E13508" s="35">
        <v>57143</v>
      </c>
      <c r="F13508" s="35"/>
      <c r="G13508" s="36"/>
      <c r="H13508" s="36"/>
      <c r="I13508" s="36"/>
    </row>
    <row r="13509" spans="5:9">
      <c r="E13509" s="35">
        <v>57144</v>
      </c>
      <c r="F13509" s="35"/>
      <c r="G13509" s="36"/>
      <c r="H13509" s="36"/>
      <c r="I13509" s="36"/>
    </row>
    <row r="13510" spans="5:9">
      <c r="E13510" s="35">
        <v>57145</v>
      </c>
      <c r="F13510" s="35"/>
      <c r="G13510" s="36"/>
      <c r="H13510" s="36"/>
      <c r="I13510" s="36"/>
    </row>
    <row r="13511" spans="5:9">
      <c r="E13511" s="35">
        <v>57146</v>
      </c>
      <c r="F13511" s="35"/>
      <c r="G13511" s="36"/>
      <c r="H13511" s="36"/>
      <c r="I13511" s="36"/>
    </row>
    <row r="13512" spans="5:9">
      <c r="E13512" s="35">
        <v>57147</v>
      </c>
      <c r="F13512" s="35"/>
      <c r="G13512" s="36"/>
      <c r="H13512" s="36"/>
      <c r="I13512" s="36"/>
    </row>
    <row r="13513" spans="5:9">
      <c r="E13513" s="35">
        <v>57148</v>
      </c>
      <c r="F13513" s="35"/>
      <c r="G13513" s="36"/>
      <c r="H13513" s="36"/>
      <c r="I13513" s="36"/>
    </row>
    <row r="13514" spans="5:9">
      <c r="E13514" s="35">
        <v>57149</v>
      </c>
      <c r="F13514" s="35"/>
      <c r="G13514" s="36"/>
      <c r="H13514" s="36"/>
      <c r="I13514" s="36"/>
    </row>
    <row r="13515" spans="5:9">
      <c r="E13515" s="35">
        <v>57150</v>
      </c>
      <c r="F13515" s="35"/>
      <c r="G13515" s="36"/>
      <c r="H13515" s="36"/>
      <c r="I13515" s="36"/>
    </row>
    <row r="13516" spans="5:9">
      <c r="E13516" s="35">
        <v>57151</v>
      </c>
      <c r="F13516" s="35"/>
      <c r="G13516" s="36"/>
      <c r="H13516" s="36"/>
      <c r="I13516" s="36"/>
    </row>
    <row r="13517" spans="5:9">
      <c r="E13517" s="35">
        <v>57152</v>
      </c>
      <c r="F13517" s="35"/>
      <c r="G13517" s="36"/>
      <c r="H13517" s="36"/>
      <c r="I13517" s="36"/>
    </row>
    <row r="13518" spans="5:9">
      <c r="E13518" s="35">
        <v>57153</v>
      </c>
      <c r="F13518" s="35"/>
      <c r="G13518" s="36"/>
      <c r="H13518" s="36"/>
      <c r="I13518" s="36"/>
    </row>
    <row r="13519" spans="5:9">
      <c r="E13519" s="35">
        <v>57154</v>
      </c>
      <c r="F13519" s="35"/>
      <c r="G13519" s="36"/>
      <c r="H13519" s="36"/>
      <c r="I13519" s="36"/>
    </row>
    <row r="13520" spans="5:9">
      <c r="E13520" s="35">
        <v>57155</v>
      </c>
      <c r="F13520" s="35"/>
      <c r="G13520" s="36"/>
      <c r="H13520" s="36"/>
      <c r="I13520" s="36"/>
    </row>
    <row r="13521" spans="5:9">
      <c r="E13521" s="35">
        <v>57156</v>
      </c>
      <c r="F13521" s="35"/>
      <c r="G13521" s="36"/>
      <c r="H13521" s="36"/>
      <c r="I13521" s="36"/>
    </row>
    <row r="13522" spans="5:9">
      <c r="E13522" s="35">
        <v>57157</v>
      </c>
      <c r="F13522" s="35"/>
      <c r="G13522" s="36"/>
      <c r="H13522" s="36"/>
      <c r="I13522" s="36"/>
    </row>
    <row r="13523" spans="5:9">
      <c r="E13523" s="35">
        <v>57158</v>
      </c>
      <c r="F13523" s="35"/>
      <c r="G13523" s="36"/>
      <c r="H13523" s="36"/>
      <c r="I13523" s="36"/>
    </row>
    <row r="13524" spans="5:9">
      <c r="E13524" s="35">
        <v>57159</v>
      </c>
      <c r="F13524" s="35"/>
      <c r="G13524" s="36"/>
      <c r="H13524" s="36"/>
      <c r="I13524" s="36"/>
    </row>
    <row r="13525" spans="5:9">
      <c r="E13525" s="35">
        <v>57160</v>
      </c>
      <c r="F13525" s="35"/>
      <c r="G13525" s="36"/>
      <c r="H13525" s="36"/>
      <c r="I13525" s="36"/>
    </row>
    <row r="13526" spans="5:9">
      <c r="E13526" s="35">
        <v>57161</v>
      </c>
      <c r="F13526" s="35"/>
      <c r="G13526" s="36"/>
      <c r="H13526" s="36"/>
      <c r="I13526" s="36"/>
    </row>
    <row r="13527" spans="5:9">
      <c r="E13527" s="35">
        <v>57162</v>
      </c>
      <c r="F13527" s="35"/>
      <c r="G13527" s="36"/>
      <c r="H13527" s="36"/>
      <c r="I13527" s="36"/>
    </row>
    <row r="13528" spans="5:9">
      <c r="E13528" s="35">
        <v>57163</v>
      </c>
      <c r="F13528" s="35"/>
      <c r="G13528" s="36"/>
      <c r="H13528" s="36"/>
      <c r="I13528" s="36"/>
    </row>
    <row r="13529" spans="5:9">
      <c r="E13529" s="35">
        <v>57164</v>
      </c>
      <c r="F13529" s="35"/>
      <c r="G13529" s="36"/>
      <c r="H13529" s="36"/>
      <c r="I13529" s="36"/>
    </row>
    <row r="13530" spans="5:9">
      <c r="E13530" s="35">
        <v>57165</v>
      </c>
      <c r="F13530" s="35"/>
      <c r="G13530" s="36"/>
      <c r="H13530" s="36"/>
      <c r="I13530" s="36"/>
    </row>
    <row r="13531" spans="5:9">
      <c r="E13531" s="35">
        <v>57166</v>
      </c>
      <c r="F13531" s="35"/>
      <c r="G13531" s="36"/>
      <c r="H13531" s="36"/>
      <c r="I13531" s="36"/>
    </row>
    <row r="13532" spans="5:9">
      <c r="E13532" s="35">
        <v>57167</v>
      </c>
      <c r="F13532" s="35"/>
      <c r="G13532" s="36"/>
      <c r="H13532" s="36"/>
      <c r="I13532" s="36"/>
    </row>
    <row r="13533" spans="5:9">
      <c r="E13533" s="35">
        <v>57168</v>
      </c>
      <c r="F13533" s="35"/>
      <c r="G13533" s="36"/>
      <c r="H13533" s="36"/>
      <c r="I13533" s="36"/>
    </row>
    <row r="13534" spans="5:9">
      <c r="E13534" s="35">
        <v>57169</v>
      </c>
      <c r="F13534" s="35"/>
      <c r="G13534" s="36"/>
      <c r="H13534" s="36"/>
      <c r="I13534" s="36"/>
    </row>
    <row r="13535" spans="5:9">
      <c r="E13535" s="35">
        <v>57170</v>
      </c>
      <c r="F13535" s="35"/>
      <c r="G13535" s="36"/>
      <c r="H13535" s="36"/>
      <c r="I13535" s="36"/>
    </row>
    <row r="13536" spans="5:9">
      <c r="E13536" s="35">
        <v>57171</v>
      </c>
      <c r="F13536" s="35"/>
      <c r="G13536" s="36"/>
      <c r="H13536" s="36"/>
      <c r="I13536" s="36"/>
    </row>
    <row r="13537" spans="5:9">
      <c r="E13537" s="35">
        <v>57172</v>
      </c>
      <c r="F13537" s="35"/>
      <c r="G13537" s="36"/>
      <c r="H13537" s="36"/>
      <c r="I13537" s="36"/>
    </row>
    <row r="13538" spans="5:9">
      <c r="E13538" s="35">
        <v>57173</v>
      </c>
      <c r="F13538" s="35"/>
      <c r="G13538" s="36"/>
      <c r="H13538" s="36"/>
      <c r="I13538" s="36"/>
    </row>
    <row r="13539" spans="5:9">
      <c r="E13539" s="35">
        <v>57174</v>
      </c>
      <c r="F13539" s="35"/>
      <c r="G13539" s="36"/>
      <c r="H13539" s="36"/>
      <c r="I13539" s="36"/>
    </row>
    <row r="13540" spans="5:9">
      <c r="E13540" s="35">
        <v>57175</v>
      </c>
      <c r="F13540" s="35"/>
      <c r="G13540" s="36"/>
      <c r="H13540" s="36"/>
      <c r="I13540" s="36"/>
    </row>
    <row r="13541" spans="5:9">
      <c r="E13541" s="35">
        <v>57176</v>
      </c>
      <c r="F13541" s="35"/>
      <c r="G13541" s="36"/>
      <c r="H13541" s="36"/>
      <c r="I13541" s="36"/>
    </row>
    <row r="13542" spans="5:9">
      <c r="E13542" s="35">
        <v>57177</v>
      </c>
      <c r="F13542" s="35"/>
      <c r="G13542" s="36"/>
      <c r="H13542" s="36"/>
      <c r="I13542" s="36"/>
    </row>
    <row r="13543" spans="5:9">
      <c r="E13543" s="35">
        <v>57178</v>
      </c>
      <c r="F13543" s="35"/>
      <c r="G13543" s="36"/>
      <c r="H13543" s="36"/>
      <c r="I13543" s="36"/>
    </row>
    <row r="13544" spans="5:9">
      <c r="E13544" s="35">
        <v>57179</v>
      </c>
      <c r="F13544" s="35"/>
      <c r="G13544" s="36"/>
      <c r="H13544" s="36"/>
      <c r="I13544" s="36"/>
    </row>
    <row r="13545" spans="5:9">
      <c r="E13545" s="35">
        <v>57180</v>
      </c>
      <c r="F13545" s="35"/>
      <c r="G13545" s="36"/>
      <c r="H13545" s="36"/>
      <c r="I13545" s="36"/>
    </row>
    <row r="13546" spans="5:9">
      <c r="E13546" s="35">
        <v>57181</v>
      </c>
      <c r="F13546" s="35"/>
      <c r="G13546" s="36"/>
      <c r="H13546" s="36"/>
      <c r="I13546" s="36"/>
    </row>
    <row r="13547" spans="5:9">
      <c r="E13547" s="35">
        <v>57182</v>
      </c>
      <c r="F13547" s="35"/>
      <c r="G13547" s="36"/>
      <c r="H13547" s="36"/>
      <c r="I13547" s="36"/>
    </row>
    <row r="13548" spans="5:9">
      <c r="E13548" s="35">
        <v>57183</v>
      </c>
      <c r="F13548" s="35"/>
      <c r="G13548" s="36"/>
      <c r="H13548" s="36"/>
      <c r="I13548" s="36"/>
    </row>
    <row r="13549" spans="5:9">
      <c r="E13549" s="35">
        <v>57184</v>
      </c>
      <c r="F13549" s="35"/>
      <c r="G13549" s="36"/>
      <c r="H13549" s="36"/>
      <c r="I13549" s="36"/>
    </row>
    <row r="13550" spans="5:9">
      <c r="E13550" s="35">
        <v>57185</v>
      </c>
      <c r="F13550" s="35"/>
      <c r="G13550" s="36"/>
      <c r="H13550" s="36"/>
      <c r="I13550" s="36"/>
    </row>
    <row r="13551" spans="5:9">
      <c r="E13551" s="35">
        <v>57186</v>
      </c>
      <c r="F13551" s="35"/>
      <c r="G13551" s="36"/>
      <c r="H13551" s="36"/>
      <c r="I13551" s="36"/>
    </row>
    <row r="13552" spans="5:9">
      <c r="E13552" s="35">
        <v>57187</v>
      </c>
      <c r="F13552" s="35"/>
      <c r="G13552" s="36"/>
      <c r="H13552" s="36"/>
      <c r="I13552" s="36"/>
    </row>
    <row r="13553" spans="5:9">
      <c r="E13553" s="35">
        <v>57188</v>
      </c>
      <c r="F13553" s="35"/>
      <c r="G13553" s="36"/>
      <c r="H13553" s="36"/>
      <c r="I13553" s="36"/>
    </row>
    <row r="13554" spans="5:9">
      <c r="E13554" s="35">
        <v>57189</v>
      </c>
      <c r="F13554" s="35"/>
      <c r="G13554" s="36"/>
      <c r="H13554" s="36"/>
      <c r="I13554" s="36"/>
    </row>
    <row r="13555" spans="5:9">
      <c r="E13555" s="35">
        <v>57190</v>
      </c>
      <c r="F13555" s="35"/>
      <c r="G13555" s="36"/>
      <c r="H13555" s="36"/>
      <c r="I13555" s="36"/>
    </row>
    <row r="13556" spans="5:9">
      <c r="E13556" s="35">
        <v>57191</v>
      </c>
      <c r="F13556" s="35"/>
      <c r="G13556" s="36"/>
      <c r="H13556" s="36"/>
      <c r="I13556" s="36"/>
    </row>
    <row r="13557" spans="5:9">
      <c r="E13557" s="35">
        <v>57192</v>
      </c>
      <c r="F13557" s="35"/>
      <c r="G13557" s="36"/>
      <c r="H13557" s="36"/>
      <c r="I13557" s="36"/>
    </row>
    <row r="13558" spans="5:9">
      <c r="E13558" s="35">
        <v>57193</v>
      </c>
      <c r="F13558" s="35"/>
      <c r="G13558" s="36"/>
      <c r="H13558" s="36"/>
      <c r="I13558" s="36"/>
    </row>
    <row r="13559" spans="5:9">
      <c r="E13559" s="35">
        <v>57194</v>
      </c>
      <c r="F13559" s="35"/>
      <c r="G13559" s="36"/>
      <c r="H13559" s="36"/>
      <c r="I13559" s="36"/>
    </row>
    <row r="13560" spans="5:9">
      <c r="E13560" s="35">
        <v>57195</v>
      </c>
      <c r="F13560" s="35"/>
      <c r="G13560" s="36"/>
      <c r="H13560" s="36"/>
      <c r="I13560" s="36"/>
    </row>
    <row r="13561" spans="5:9">
      <c r="E13561" s="35">
        <v>57196</v>
      </c>
      <c r="F13561" s="35"/>
      <c r="G13561" s="36"/>
      <c r="H13561" s="36"/>
      <c r="I13561" s="36"/>
    </row>
    <row r="13562" spans="5:9">
      <c r="E13562" s="35">
        <v>57197</v>
      </c>
      <c r="F13562" s="35"/>
      <c r="G13562" s="36"/>
      <c r="H13562" s="36"/>
      <c r="I13562" s="36"/>
    </row>
    <row r="13563" spans="5:9">
      <c r="E13563" s="35">
        <v>57198</v>
      </c>
      <c r="F13563" s="35"/>
      <c r="G13563" s="36"/>
      <c r="H13563" s="36"/>
      <c r="I13563" s="36"/>
    </row>
    <row r="13564" spans="5:9">
      <c r="E13564" s="35">
        <v>57199</v>
      </c>
      <c r="F13564" s="35"/>
      <c r="G13564" s="36"/>
      <c r="H13564" s="36"/>
      <c r="I13564" s="36"/>
    </row>
    <row r="13565" spans="5:9">
      <c r="E13565" s="35">
        <v>57200</v>
      </c>
      <c r="F13565" s="35"/>
      <c r="G13565" s="36"/>
      <c r="H13565" s="36"/>
      <c r="I13565" s="36"/>
    </row>
    <row r="13566" spans="5:9">
      <c r="E13566" s="35">
        <v>57201</v>
      </c>
      <c r="F13566" s="35"/>
      <c r="G13566" s="36"/>
      <c r="H13566" s="36"/>
      <c r="I13566" s="36"/>
    </row>
    <row r="13567" spans="5:9">
      <c r="E13567" s="35">
        <v>57202</v>
      </c>
      <c r="F13567" s="35"/>
      <c r="G13567" s="36"/>
      <c r="H13567" s="36"/>
      <c r="I13567" s="36"/>
    </row>
    <row r="13568" spans="5:9">
      <c r="E13568" s="35">
        <v>57203</v>
      </c>
      <c r="F13568" s="35"/>
      <c r="G13568" s="36"/>
      <c r="H13568" s="36"/>
      <c r="I13568" s="36"/>
    </row>
    <row r="13569" spans="5:9">
      <c r="E13569" s="35">
        <v>57204</v>
      </c>
      <c r="F13569" s="35"/>
      <c r="G13569" s="36"/>
      <c r="H13569" s="36"/>
      <c r="I13569" s="36"/>
    </row>
    <row r="13570" spans="5:9">
      <c r="E13570" s="35">
        <v>57205</v>
      </c>
      <c r="F13570" s="35"/>
      <c r="G13570" s="36"/>
      <c r="H13570" s="36"/>
      <c r="I13570" s="36"/>
    </row>
    <row r="13571" spans="5:9">
      <c r="E13571" s="35">
        <v>57206</v>
      </c>
      <c r="F13571" s="35"/>
      <c r="G13571" s="36"/>
      <c r="H13571" s="36"/>
      <c r="I13571" s="36"/>
    </row>
    <row r="13572" spans="5:9">
      <c r="E13572" s="35">
        <v>57207</v>
      </c>
      <c r="F13572" s="35"/>
      <c r="G13572" s="36"/>
      <c r="H13572" s="36"/>
      <c r="I13572" s="36"/>
    </row>
    <row r="13573" spans="5:9">
      <c r="E13573" s="35">
        <v>57208</v>
      </c>
      <c r="F13573" s="35"/>
      <c r="G13573" s="36"/>
      <c r="H13573" s="36"/>
      <c r="I13573" s="36"/>
    </row>
    <row r="13574" spans="5:9">
      <c r="E13574" s="35">
        <v>57209</v>
      </c>
      <c r="F13574" s="35"/>
      <c r="G13574" s="36"/>
      <c r="H13574" s="36"/>
      <c r="I13574" s="36"/>
    </row>
    <row r="13575" spans="5:9">
      <c r="E13575" s="35">
        <v>57210</v>
      </c>
      <c r="F13575" s="35"/>
      <c r="G13575" s="36"/>
      <c r="H13575" s="36"/>
      <c r="I13575" s="36"/>
    </row>
    <row r="13576" spans="5:9">
      <c r="E13576" s="35">
        <v>57211</v>
      </c>
      <c r="F13576" s="35"/>
      <c r="G13576" s="36"/>
      <c r="H13576" s="36"/>
      <c r="I13576" s="36"/>
    </row>
    <row r="13577" spans="5:9">
      <c r="E13577" s="35">
        <v>57212</v>
      </c>
      <c r="F13577" s="35"/>
      <c r="G13577" s="36"/>
      <c r="H13577" s="36"/>
      <c r="I13577" s="36"/>
    </row>
    <row r="13578" spans="5:9">
      <c r="E13578" s="35">
        <v>57213</v>
      </c>
      <c r="F13578" s="35"/>
      <c r="G13578" s="36"/>
      <c r="H13578" s="36"/>
      <c r="I13578" s="36"/>
    </row>
    <row r="13579" spans="5:9">
      <c r="E13579" s="35">
        <v>57214</v>
      </c>
      <c r="F13579" s="35"/>
      <c r="G13579" s="36"/>
      <c r="H13579" s="36"/>
      <c r="I13579" s="36"/>
    </row>
    <row r="13580" spans="5:9">
      <c r="E13580" s="35">
        <v>57215</v>
      </c>
      <c r="F13580" s="35"/>
      <c r="G13580" s="36"/>
      <c r="H13580" s="36"/>
      <c r="I13580" s="36"/>
    </row>
    <row r="13581" spans="5:9">
      <c r="E13581" s="35">
        <v>57216</v>
      </c>
      <c r="F13581" s="35"/>
      <c r="G13581" s="36"/>
      <c r="H13581" s="36"/>
      <c r="I13581" s="36"/>
    </row>
    <row r="13582" spans="5:9">
      <c r="E13582" s="35">
        <v>57217</v>
      </c>
      <c r="F13582" s="35"/>
      <c r="G13582" s="36"/>
      <c r="H13582" s="36"/>
      <c r="I13582" s="36"/>
    </row>
    <row r="13583" spans="5:9">
      <c r="E13583" s="35">
        <v>57218</v>
      </c>
      <c r="F13583" s="35"/>
      <c r="G13583" s="36"/>
      <c r="H13583" s="36"/>
      <c r="I13583" s="36"/>
    </row>
    <row r="13584" spans="5:9">
      <c r="E13584" s="35">
        <v>57219</v>
      </c>
      <c r="F13584" s="35"/>
      <c r="G13584" s="36"/>
      <c r="H13584" s="36"/>
      <c r="I13584" s="36"/>
    </row>
    <row r="13585" spans="5:9">
      <c r="E13585" s="35">
        <v>57220</v>
      </c>
      <c r="F13585" s="35"/>
      <c r="G13585" s="36"/>
      <c r="H13585" s="36"/>
      <c r="I13585" s="36"/>
    </row>
    <row r="13586" spans="5:9">
      <c r="E13586" s="35">
        <v>57221</v>
      </c>
      <c r="F13586" s="35"/>
      <c r="G13586" s="36"/>
      <c r="H13586" s="36"/>
      <c r="I13586" s="36"/>
    </row>
    <row r="13587" spans="5:9">
      <c r="E13587" s="35">
        <v>57222</v>
      </c>
      <c r="F13587" s="35"/>
      <c r="G13587" s="36"/>
      <c r="H13587" s="36"/>
      <c r="I13587" s="36"/>
    </row>
    <row r="13588" spans="5:9">
      <c r="E13588" s="35">
        <v>57223</v>
      </c>
      <c r="F13588" s="35"/>
      <c r="G13588" s="36"/>
      <c r="H13588" s="36"/>
      <c r="I13588" s="36"/>
    </row>
    <row r="13589" spans="5:9">
      <c r="E13589" s="35">
        <v>57224</v>
      </c>
      <c r="F13589" s="35"/>
      <c r="G13589" s="36"/>
      <c r="H13589" s="36"/>
      <c r="I13589" s="36"/>
    </row>
    <row r="13590" spans="5:9">
      <c r="E13590" s="35">
        <v>57225</v>
      </c>
      <c r="F13590" s="35"/>
      <c r="G13590" s="36"/>
      <c r="H13590" s="36"/>
      <c r="I13590" s="36"/>
    </row>
    <row r="13591" spans="5:9">
      <c r="E13591" s="35">
        <v>57226</v>
      </c>
      <c r="F13591" s="35"/>
      <c r="G13591" s="36"/>
      <c r="H13591" s="36"/>
      <c r="I13591" s="36"/>
    </row>
    <row r="13592" spans="5:9">
      <c r="E13592" s="35">
        <v>57227</v>
      </c>
      <c r="F13592" s="35"/>
      <c r="G13592" s="36"/>
      <c r="H13592" s="36"/>
      <c r="I13592" s="36"/>
    </row>
    <row r="13593" spans="5:9">
      <c r="E13593" s="35">
        <v>57228</v>
      </c>
      <c r="F13593" s="35"/>
      <c r="G13593" s="36"/>
      <c r="H13593" s="36"/>
      <c r="I13593" s="36"/>
    </row>
    <row r="13594" spans="5:9">
      <c r="E13594" s="35">
        <v>57229</v>
      </c>
      <c r="F13594" s="35"/>
      <c r="G13594" s="36"/>
      <c r="H13594" s="36"/>
      <c r="I13594" s="36"/>
    </row>
    <row r="13595" spans="5:9">
      <c r="E13595" s="35">
        <v>57230</v>
      </c>
      <c r="F13595" s="35"/>
      <c r="G13595" s="36"/>
      <c r="H13595" s="36"/>
      <c r="I13595" s="36"/>
    </row>
    <row r="13596" spans="5:9">
      <c r="E13596" s="35">
        <v>57231</v>
      </c>
      <c r="F13596" s="35"/>
      <c r="G13596" s="36"/>
      <c r="H13596" s="36"/>
      <c r="I13596" s="36"/>
    </row>
    <row r="13597" spans="5:9">
      <c r="E13597" s="35">
        <v>57232</v>
      </c>
      <c r="F13597" s="35"/>
      <c r="G13597" s="36"/>
      <c r="H13597" s="36"/>
      <c r="I13597" s="36"/>
    </row>
    <row r="13598" spans="5:9">
      <c r="E13598" s="35">
        <v>57233</v>
      </c>
      <c r="F13598" s="35"/>
      <c r="G13598" s="36"/>
      <c r="H13598" s="36"/>
      <c r="I13598" s="36"/>
    </row>
    <row r="13599" spans="5:9">
      <c r="E13599" s="35">
        <v>57234</v>
      </c>
      <c r="F13599" s="35"/>
      <c r="G13599" s="36"/>
      <c r="H13599" s="36"/>
      <c r="I13599" s="36"/>
    </row>
    <row r="13600" spans="5:9">
      <c r="E13600" s="35">
        <v>57235</v>
      </c>
      <c r="F13600" s="35"/>
      <c r="G13600" s="36"/>
      <c r="H13600" s="36"/>
      <c r="I13600" s="36"/>
    </row>
    <row r="13601" spans="5:9">
      <c r="E13601" s="35">
        <v>57236</v>
      </c>
      <c r="F13601" s="35"/>
      <c r="G13601" s="36"/>
      <c r="H13601" s="36"/>
      <c r="I13601" s="36"/>
    </row>
    <row r="13602" spans="5:9">
      <c r="E13602" s="35">
        <v>57237</v>
      </c>
      <c r="F13602" s="35"/>
      <c r="G13602" s="36"/>
      <c r="H13602" s="36"/>
      <c r="I13602" s="36"/>
    </row>
    <row r="13603" spans="5:9">
      <c r="E13603" s="35">
        <v>57238</v>
      </c>
      <c r="F13603" s="35"/>
      <c r="G13603" s="36"/>
      <c r="H13603" s="36"/>
      <c r="I13603" s="36"/>
    </row>
    <row r="13604" spans="5:9">
      <c r="E13604" s="35">
        <v>57239</v>
      </c>
      <c r="F13604" s="35"/>
      <c r="G13604" s="36"/>
      <c r="H13604" s="36"/>
      <c r="I13604" s="36"/>
    </row>
    <row r="13605" spans="5:9">
      <c r="E13605" s="35">
        <v>57240</v>
      </c>
      <c r="F13605" s="35"/>
      <c r="G13605" s="36"/>
      <c r="H13605" s="36"/>
      <c r="I13605" s="36"/>
    </row>
    <row r="13606" spans="5:9">
      <c r="E13606" s="35">
        <v>57241</v>
      </c>
      <c r="F13606" s="35"/>
      <c r="G13606" s="36"/>
      <c r="H13606" s="36"/>
      <c r="I13606" s="36"/>
    </row>
    <row r="13607" spans="5:9">
      <c r="E13607" s="35">
        <v>57242</v>
      </c>
      <c r="F13607" s="35"/>
      <c r="G13607" s="36"/>
      <c r="H13607" s="36"/>
      <c r="I13607" s="36"/>
    </row>
    <row r="13608" spans="5:9">
      <c r="E13608" s="35">
        <v>57243</v>
      </c>
      <c r="F13608" s="35"/>
      <c r="G13608" s="36"/>
      <c r="H13608" s="36"/>
      <c r="I13608" s="36"/>
    </row>
    <row r="13609" spans="5:9">
      <c r="E13609" s="35">
        <v>57244</v>
      </c>
      <c r="F13609" s="35"/>
      <c r="G13609" s="36"/>
      <c r="H13609" s="36"/>
      <c r="I13609" s="36"/>
    </row>
    <row r="13610" spans="5:9">
      <c r="E13610" s="35">
        <v>57245</v>
      </c>
      <c r="F13610" s="35"/>
      <c r="G13610" s="36"/>
      <c r="H13610" s="36"/>
      <c r="I13610" s="36"/>
    </row>
    <row r="13611" spans="5:9">
      <c r="E13611" s="35">
        <v>57246</v>
      </c>
      <c r="F13611" s="35"/>
      <c r="G13611" s="36"/>
      <c r="H13611" s="36"/>
      <c r="I13611" s="36"/>
    </row>
    <row r="13612" spans="5:9">
      <c r="E13612" s="35">
        <v>57247</v>
      </c>
      <c r="F13612" s="35"/>
      <c r="G13612" s="36"/>
      <c r="H13612" s="36"/>
      <c r="I13612" s="36"/>
    </row>
    <row r="13613" spans="5:9">
      <c r="E13613" s="35">
        <v>57248</v>
      </c>
      <c r="F13613" s="35"/>
      <c r="G13613" s="36"/>
      <c r="H13613" s="36"/>
      <c r="I13613" s="36"/>
    </row>
    <row r="13614" spans="5:9">
      <c r="E13614" s="35">
        <v>57249</v>
      </c>
      <c r="F13614" s="35"/>
      <c r="G13614" s="36"/>
      <c r="H13614" s="36"/>
      <c r="I13614" s="36"/>
    </row>
    <row r="13615" spans="5:9">
      <c r="E13615" s="35">
        <v>57250</v>
      </c>
      <c r="F13615" s="35"/>
      <c r="G13615" s="36"/>
      <c r="H13615" s="36"/>
      <c r="I13615" s="36"/>
    </row>
    <row r="13616" spans="5:9">
      <c r="E13616" s="35">
        <v>57251</v>
      </c>
      <c r="F13616" s="35"/>
      <c r="G13616" s="36"/>
      <c r="H13616" s="36"/>
      <c r="I13616" s="36"/>
    </row>
    <row r="13617" spans="5:9">
      <c r="E13617" s="35">
        <v>57252</v>
      </c>
      <c r="F13617" s="35"/>
      <c r="G13617" s="36"/>
      <c r="H13617" s="36"/>
      <c r="I13617" s="36"/>
    </row>
    <row r="13618" spans="5:9">
      <c r="E13618" s="35">
        <v>57253</v>
      </c>
      <c r="F13618" s="35"/>
      <c r="G13618" s="36"/>
      <c r="H13618" s="36"/>
      <c r="I13618" s="36"/>
    </row>
    <row r="13619" spans="5:9">
      <c r="E13619" s="35">
        <v>57254</v>
      </c>
      <c r="F13619" s="35"/>
      <c r="G13619" s="36"/>
      <c r="H13619" s="36"/>
      <c r="I13619" s="36"/>
    </row>
    <row r="13620" spans="5:9">
      <c r="E13620" s="35">
        <v>57255</v>
      </c>
      <c r="F13620" s="35"/>
      <c r="G13620" s="36"/>
      <c r="H13620" s="36"/>
      <c r="I13620" s="36"/>
    </row>
    <row r="13621" spans="5:9">
      <c r="E13621" s="35">
        <v>57256</v>
      </c>
      <c r="F13621" s="35"/>
      <c r="G13621" s="36"/>
      <c r="H13621" s="36"/>
      <c r="I13621" s="36"/>
    </row>
    <row r="13622" spans="5:9">
      <c r="E13622" s="35">
        <v>57257</v>
      </c>
      <c r="F13622" s="35"/>
      <c r="G13622" s="36"/>
      <c r="H13622" s="36"/>
      <c r="I13622" s="36"/>
    </row>
    <row r="13623" spans="5:9">
      <c r="E13623" s="35">
        <v>57258</v>
      </c>
      <c r="F13623" s="35"/>
      <c r="G13623" s="36"/>
      <c r="H13623" s="36"/>
      <c r="I13623" s="36"/>
    </row>
    <row r="13624" spans="5:9">
      <c r="E13624" s="35">
        <v>57259</v>
      </c>
      <c r="F13624" s="35"/>
      <c r="G13624" s="36"/>
      <c r="H13624" s="36"/>
      <c r="I13624" s="36"/>
    </row>
    <row r="13625" spans="5:9">
      <c r="E13625" s="35">
        <v>57260</v>
      </c>
      <c r="F13625" s="35"/>
      <c r="G13625" s="36"/>
      <c r="H13625" s="36"/>
      <c r="I13625" s="36"/>
    </row>
    <row r="13626" spans="5:9">
      <c r="E13626" s="35">
        <v>57261</v>
      </c>
      <c r="F13626" s="35"/>
      <c r="G13626" s="36"/>
      <c r="H13626" s="36"/>
      <c r="I13626" s="36"/>
    </row>
    <row r="13627" spans="5:9">
      <c r="E13627" s="35">
        <v>57262</v>
      </c>
      <c r="F13627" s="35"/>
      <c r="G13627" s="36"/>
      <c r="H13627" s="36"/>
      <c r="I13627" s="36"/>
    </row>
    <row r="13628" spans="5:9">
      <c r="E13628" s="35">
        <v>57263</v>
      </c>
      <c r="F13628" s="35"/>
      <c r="G13628" s="36"/>
      <c r="H13628" s="36"/>
      <c r="I13628" s="36"/>
    </row>
    <row r="13629" spans="5:9">
      <c r="E13629" s="35">
        <v>57264</v>
      </c>
      <c r="F13629" s="35"/>
      <c r="G13629" s="36"/>
      <c r="H13629" s="36"/>
      <c r="I13629" s="36"/>
    </row>
    <row r="13630" spans="5:9">
      <c r="E13630" s="35">
        <v>57265</v>
      </c>
      <c r="F13630" s="35"/>
      <c r="G13630" s="36"/>
      <c r="H13630" s="36"/>
      <c r="I13630" s="36"/>
    </row>
    <row r="13631" spans="5:9">
      <c r="E13631" s="35">
        <v>57266</v>
      </c>
      <c r="F13631" s="35"/>
      <c r="G13631" s="36"/>
      <c r="H13631" s="36"/>
      <c r="I13631" s="36"/>
    </row>
    <row r="13632" spans="5:9">
      <c r="E13632" s="35">
        <v>57267</v>
      </c>
      <c r="F13632" s="35"/>
      <c r="G13632" s="36"/>
      <c r="H13632" s="36"/>
      <c r="I13632" s="36"/>
    </row>
    <row r="13633" spans="5:9">
      <c r="E13633" s="35">
        <v>57268</v>
      </c>
      <c r="F13633" s="35"/>
      <c r="G13633" s="36"/>
      <c r="H13633" s="36"/>
      <c r="I13633" s="36"/>
    </row>
    <row r="13634" spans="5:9">
      <c r="E13634" s="35">
        <v>57269</v>
      </c>
      <c r="F13634" s="35"/>
      <c r="G13634" s="36"/>
      <c r="H13634" s="36"/>
      <c r="I13634" s="36"/>
    </row>
    <row r="13635" spans="5:9">
      <c r="E13635" s="35">
        <v>57270</v>
      </c>
      <c r="F13635" s="35"/>
      <c r="G13635" s="36"/>
      <c r="H13635" s="36"/>
      <c r="I13635" s="36"/>
    </row>
    <row r="13636" spans="5:9">
      <c r="E13636" s="35">
        <v>57271</v>
      </c>
      <c r="F13636" s="35"/>
      <c r="G13636" s="36"/>
      <c r="H13636" s="36"/>
      <c r="I13636" s="36"/>
    </row>
    <row r="13637" spans="5:9">
      <c r="E13637" s="35">
        <v>57272</v>
      </c>
      <c r="F13637" s="35"/>
      <c r="G13637" s="36"/>
      <c r="H13637" s="36"/>
      <c r="I13637" s="36"/>
    </row>
    <row r="13638" spans="5:9">
      <c r="E13638" s="35">
        <v>57273</v>
      </c>
      <c r="F13638" s="35"/>
      <c r="G13638" s="36"/>
      <c r="H13638" s="36"/>
      <c r="I13638" s="36"/>
    </row>
    <row r="13639" spans="5:9">
      <c r="E13639" s="35">
        <v>57274</v>
      </c>
      <c r="F13639" s="35"/>
      <c r="G13639" s="36"/>
      <c r="H13639" s="36"/>
      <c r="I13639" s="36"/>
    </row>
    <row r="13640" spans="5:9">
      <c r="E13640" s="35">
        <v>57275</v>
      </c>
      <c r="F13640" s="35"/>
      <c r="G13640" s="36"/>
      <c r="H13640" s="36"/>
      <c r="I13640" s="36"/>
    </row>
    <row r="13641" spans="5:9">
      <c r="E13641" s="35">
        <v>57276</v>
      </c>
      <c r="F13641" s="35"/>
      <c r="G13641" s="36"/>
      <c r="H13641" s="36"/>
      <c r="I13641" s="36"/>
    </row>
    <row r="13642" spans="5:9">
      <c r="E13642" s="35">
        <v>57277</v>
      </c>
      <c r="F13642" s="35"/>
      <c r="G13642" s="36"/>
      <c r="H13642" s="36"/>
      <c r="I13642" s="36"/>
    </row>
    <row r="13643" spans="5:9">
      <c r="E13643" s="35">
        <v>57278</v>
      </c>
      <c r="F13643" s="35"/>
      <c r="G13643" s="36"/>
      <c r="H13643" s="36"/>
      <c r="I13643" s="36"/>
    </row>
    <row r="13644" spans="5:9">
      <c r="E13644" s="35">
        <v>57279</v>
      </c>
      <c r="F13644" s="35"/>
      <c r="G13644" s="36"/>
      <c r="H13644" s="36"/>
      <c r="I13644" s="36"/>
    </row>
    <row r="13645" spans="5:9">
      <c r="E13645" s="35">
        <v>57280</v>
      </c>
      <c r="F13645" s="35"/>
      <c r="G13645" s="36"/>
      <c r="H13645" s="36"/>
      <c r="I13645" s="36"/>
    </row>
    <row r="13646" spans="5:9">
      <c r="E13646" s="35">
        <v>57281</v>
      </c>
      <c r="F13646" s="35"/>
      <c r="G13646" s="36"/>
      <c r="H13646" s="36"/>
      <c r="I13646" s="36"/>
    </row>
    <row r="13647" spans="5:9">
      <c r="E13647" s="35">
        <v>57282</v>
      </c>
      <c r="F13647" s="35"/>
      <c r="G13647" s="36"/>
      <c r="H13647" s="36"/>
      <c r="I13647" s="36"/>
    </row>
    <row r="13648" spans="5:9">
      <c r="E13648" s="35">
        <v>57283</v>
      </c>
      <c r="F13648" s="35"/>
      <c r="G13648" s="36"/>
      <c r="H13648" s="36"/>
      <c r="I13648" s="36"/>
    </row>
    <row r="13649" spans="5:9">
      <c r="E13649" s="35">
        <v>57284</v>
      </c>
      <c r="F13649" s="35"/>
      <c r="G13649" s="36"/>
      <c r="H13649" s="36"/>
      <c r="I13649" s="36"/>
    </row>
    <row r="13650" spans="5:9">
      <c r="E13650" s="35">
        <v>57285</v>
      </c>
      <c r="F13650" s="35"/>
      <c r="G13650" s="36"/>
      <c r="H13650" s="36"/>
      <c r="I13650" s="36"/>
    </row>
    <row r="13651" spans="5:9">
      <c r="E13651" s="35">
        <v>57286</v>
      </c>
      <c r="F13651" s="35"/>
      <c r="G13651" s="36"/>
      <c r="H13651" s="36"/>
      <c r="I13651" s="36"/>
    </row>
    <row r="13652" spans="5:9">
      <c r="E13652" s="35">
        <v>57287</v>
      </c>
      <c r="F13652" s="35"/>
      <c r="G13652" s="36"/>
      <c r="H13652" s="36"/>
      <c r="I13652" s="36"/>
    </row>
    <row r="13653" spans="5:9">
      <c r="E13653" s="35">
        <v>57288</v>
      </c>
      <c r="F13653" s="35"/>
      <c r="G13653" s="36"/>
      <c r="H13653" s="36"/>
      <c r="I13653" s="36"/>
    </row>
    <row r="13654" spans="5:9">
      <c r="E13654" s="35">
        <v>57289</v>
      </c>
      <c r="F13654" s="35"/>
      <c r="G13654" s="36"/>
      <c r="H13654" s="36"/>
      <c r="I13654" s="36"/>
    </row>
    <row r="13655" spans="5:9">
      <c r="E13655" s="35">
        <v>57290</v>
      </c>
      <c r="F13655" s="35"/>
      <c r="G13655" s="36"/>
      <c r="H13655" s="36"/>
      <c r="I13655" s="36"/>
    </row>
    <row r="13656" spans="5:9">
      <c r="E13656" s="35">
        <v>57291</v>
      </c>
      <c r="F13656" s="35"/>
      <c r="G13656" s="36"/>
      <c r="H13656" s="36"/>
      <c r="I13656" s="36"/>
    </row>
    <row r="13657" spans="5:9">
      <c r="E13657" s="35">
        <v>57292</v>
      </c>
      <c r="F13657" s="35"/>
      <c r="G13657" s="36"/>
      <c r="H13657" s="36"/>
      <c r="I13657" s="36"/>
    </row>
    <row r="13658" spans="5:9">
      <c r="E13658" s="35">
        <v>57293</v>
      </c>
      <c r="F13658" s="35"/>
      <c r="G13658" s="36"/>
      <c r="H13658" s="36"/>
      <c r="I13658" s="36"/>
    </row>
    <row r="13659" spans="5:9">
      <c r="E13659" s="35">
        <v>57294</v>
      </c>
      <c r="F13659" s="35"/>
      <c r="G13659" s="36"/>
      <c r="H13659" s="36"/>
      <c r="I13659" s="36"/>
    </row>
    <row r="13660" spans="5:9">
      <c r="E13660" s="35">
        <v>57295</v>
      </c>
      <c r="F13660" s="35"/>
      <c r="G13660" s="36"/>
      <c r="H13660" s="36"/>
      <c r="I13660" s="36"/>
    </row>
    <row r="13661" spans="5:9">
      <c r="E13661" s="35">
        <v>57296</v>
      </c>
      <c r="F13661" s="35"/>
      <c r="G13661" s="36"/>
      <c r="H13661" s="36"/>
      <c r="I13661" s="36"/>
    </row>
    <row r="13662" spans="5:9">
      <c r="E13662" s="35">
        <v>57297</v>
      </c>
      <c r="F13662" s="35"/>
      <c r="G13662" s="36"/>
      <c r="H13662" s="36"/>
      <c r="I13662" s="36"/>
    </row>
    <row r="13663" spans="5:9">
      <c r="E13663" s="35">
        <v>57298</v>
      </c>
      <c r="F13663" s="35"/>
      <c r="G13663" s="36"/>
      <c r="H13663" s="36"/>
      <c r="I13663" s="36"/>
    </row>
    <row r="13664" spans="5:9">
      <c r="E13664" s="35">
        <v>57299</v>
      </c>
      <c r="F13664" s="35"/>
      <c r="G13664" s="36"/>
      <c r="H13664" s="36"/>
      <c r="I13664" s="36"/>
    </row>
    <row r="13665" spans="5:9">
      <c r="E13665" s="35">
        <v>57300</v>
      </c>
      <c r="F13665" s="35"/>
      <c r="G13665" s="36"/>
      <c r="H13665" s="36"/>
      <c r="I13665" s="36"/>
    </row>
    <row r="13666" spans="5:9">
      <c r="E13666" s="35">
        <v>57301</v>
      </c>
      <c r="F13666" s="35"/>
      <c r="G13666" s="36"/>
      <c r="H13666" s="36"/>
      <c r="I13666" s="36"/>
    </row>
    <row r="13667" spans="5:9">
      <c r="E13667" s="35">
        <v>57302</v>
      </c>
      <c r="F13667" s="35"/>
      <c r="G13667" s="36"/>
      <c r="H13667" s="36"/>
      <c r="I13667" s="36"/>
    </row>
    <row r="13668" spans="5:9">
      <c r="E13668" s="35">
        <v>57303</v>
      </c>
      <c r="F13668" s="35"/>
      <c r="G13668" s="36"/>
      <c r="H13668" s="36"/>
      <c r="I13668" s="36"/>
    </row>
    <row r="13669" spans="5:9">
      <c r="E13669" s="35">
        <v>57304</v>
      </c>
      <c r="F13669" s="35"/>
      <c r="G13669" s="36"/>
      <c r="H13669" s="36"/>
      <c r="I13669" s="36"/>
    </row>
    <row r="13670" spans="5:9">
      <c r="E13670" s="35">
        <v>57305</v>
      </c>
      <c r="F13670" s="35"/>
      <c r="G13670" s="36"/>
      <c r="H13670" s="36"/>
      <c r="I13670" s="36"/>
    </row>
    <row r="13671" spans="5:9">
      <c r="E13671" s="35">
        <v>57306</v>
      </c>
      <c r="F13671" s="35"/>
      <c r="G13671" s="36"/>
      <c r="H13671" s="36"/>
      <c r="I13671" s="36"/>
    </row>
    <row r="13672" spans="5:9">
      <c r="E13672" s="35">
        <v>57307</v>
      </c>
      <c r="F13672" s="35"/>
      <c r="G13672" s="36"/>
      <c r="H13672" s="36"/>
      <c r="I13672" s="36"/>
    </row>
    <row r="13673" spans="5:9">
      <c r="E13673" s="35">
        <v>57308</v>
      </c>
      <c r="F13673" s="35"/>
      <c r="G13673" s="36"/>
      <c r="H13673" s="36"/>
      <c r="I13673" s="36"/>
    </row>
    <row r="13674" spans="5:9">
      <c r="E13674" s="35">
        <v>57309</v>
      </c>
      <c r="F13674" s="35"/>
      <c r="G13674" s="36"/>
      <c r="H13674" s="36"/>
      <c r="I13674" s="36"/>
    </row>
    <row r="13675" spans="5:9">
      <c r="E13675" s="35">
        <v>57310</v>
      </c>
      <c r="F13675" s="35"/>
      <c r="G13675" s="36"/>
      <c r="H13675" s="36"/>
      <c r="I13675" s="36"/>
    </row>
    <row r="13676" spans="5:9">
      <c r="E13676" s="35">
        <v>57311</v>
      </c>
      <c r="F13676" s="35"/>
      <c r="G13676" s="36"/>
      <c r="H13676" s="36"/>
      <c r="I13676" s="36"/>
    </row>
    <row r="13677" spans="5:9">
      <c r="E13677" s="35">
        <v>57312</v>
      </c>
      <c r="F13677" s="35"/>
      <c r="G13677" s="36"/>
      <c r="H13677" s="36"/>
      <c r="I13677" s="36"/>
    </row>
    <row r="13678" spans="5:9">
      <c r="E13678" s="35">
        <v>57313</v>
      </c>
      <c r="F13678" s="35"/>
      <c r="G13678" s="36"/>
      <c r="H13678" s="36"/>
      <c r="I13678" s="36"/>
    </row>
    <row r="13679" spans="5:9">
      <c r="E13679" s="35">
        <v>57314</v>
      </c>
      <c r="F13679" s="35"/>
      <c r="G13679" s="36"/>
      <c r="H13679" s="36"/>
      <c r="I13679" s="36"/>
    </row>
    <row r="13680" spans="5:9">
      <c r="E13680" s="35">
        <v>57315</v>
      </c>
      <c r="F13680" s="35"/>
      <c r="G13680" s="36"/>
      <c r="H13680" s="36"/>
      <c r="I13680" s="36"/>
    </row>
    <row r="13681" spans="5:9">
      <c r="E13681" s="35">
        <v>57316</v>
      </c>
      <c r="F13681" s="35"/>
      <c r="G13681" s="36"/>
      <c r="H13681" s="36"/>
      <c r="I13681" s="36"/>
    </row>
    <row r="13682" spans="5:9">
      <c r="E13682" s="35">
        <v>57317</v>
      </c>
      <c r="F13682" s="35"/>
      <c r="G13682" s="36"/>
      <c r="H13682" s="36"/>
      <c r="I13682" s="36"/>
    </row>
    <row r="13683" spans="5:9">
      <c r="E13683" s="35">
        <v>57318</v>
      </c>
      <c r="F13683" s="35"/>
      <c r="G13683" s="36"/>
      <c r="H13683" s="36"/>
      <c r="I13683" s="36"/>
    </row>
    <row r="13684" spans="5:9">
      <c r="E13684" s="35">
        <v>57319</v>
      </c>
      <c r="F13684" s="35"/>
      <c r="G13684" s="36"/>
      <c r="H13684" s="36"/>
      <c r="I13684" s="36"/>
    </row>
    <row r="13685" spans="5:9">
      <c r="E13685" s="35">
        <v>57320</v>
      </c>
      <c r="F13685" s="35"/>
      <c r="G13685" s="36"/>
      <c r="H13685" s="36"/>
      <c r="I13685" s="36"/>
    </row>
    <row r="13686" spans="5:9">
      <c r="E13686" s="35">
        <v>57321</v>
      </c>
      <c r="F13686" s="35"/>
      <c r="G13686" s="36"/>
      <c r="H13686" s="36"/>
      <c r="I13686" s="36"/>
    </row>
    <row r="13687" spans="5:9">
      <c r="E13687" s="35">
        <v>57322</v>
      </c>
      <c r="F13687" s="35"/>
      <c r="G13687" s="36"/>
      <c r="H13687" s="36"/>
      <c r="I13687" s="36"/>
    </row>
    <row r="13688" spans="5:9">
      <c r="E13688" s="35">
        <v>57323</v>
      </c>
      <c r="F13688" s="35"/>
      <c r="G13688" s="36"/>
      <c r="H13688" s="36"/>
      <c r="I13688" s="36"/>
    </row>
    <row r="13689" spans="5:9">
      <c r="E13689" s="35">
        <v>57324</v>
      </c>
      <c r="F13689" s="35"/>
      <c r="G13689" s="36"/>
      <c r="H13689" s="36"/>
      <c r="I13689" s="36"/>
    </row>
    <row r="13690" spans="5:9">
      <c r="E13690" s="35">
        <v>57325</v>
      </c>
      <c r="F13690" s="35"/>
      <c r="G13690" s="36"/>
      <c r="H13690" s="36"/>
      <c r="I13690" s="36"/>
    </row>
    <row r="13691" spans="5:9">
      <c r="E13691" s="35">
        <v>57326</v>
      </c>
      <c r="F13691" s="35"/>
      <c r="G13691" s="36"/>
      <c r="H13691" s="36"/>
      <c r="I13691" s="36"/>
    </row>
    <row r="13692" spans="5:9">
      <c r="E13692" s="35">
        <v>57327</v>
      </c>
      <c r="F13692" s="35"/>
      <c r="G13692" s="36"/>
      <c r="H13692" s="36"/>
      <c r="I13692" s="36"/>
    </row>
    <row r="13693" spans="5:9">
      <c r="E13693" s="35">
        <v>57328</v>
      </c>
      <c r="F13693" s="35"/>
      <c r="G13693" s="36"/>
      <c r="H13693" s="36"/>
      <c r="I13693" s="36"/>
    </row>
    <row r="13694" spans="5:9">
      <c r="E13694" s="35">
        <v>57329</v>
      </c>
      <c r="F13694" s="35"/>
      <c r="G13694" s="36"/>
      <c r="H13694" s="36"/>
      <c r="I13694" s="36"/>
    </row>
    <row r="13695" spans="5:9">
      <c r="E13695" s="35">
        <v>57330</v>
      </c>
      <c r="F13695" s="35"/>
      <c r="G13695" s="36"/>
      <c r="H13695" s="36"/>
      <c r="I13695" s="36"/>
    </row>
    <row r="13696" spans="5:9">
      <c r="E13696" s="35">
        <v>57331</v>
      </c>
      <c r="F13696" s="35"/>
      <c r="G13696" s="36"/>
      <c r="H13696" s="36"/>
      <c r="I13696" s="36"/>
    </row>
    <row r="13697" spans="5:9">
      <c r="E13697" s="35">
        <v>57332</v>
      </c>
      <c r="F13697" s="35"/>
      <c r="G13697" s="36"/>
      <c r="H13697" s="36"/>
      <c r="I13697" s="36"/>
    </row>
    <row r="13698" spans="5:9">
      <c r="E13698" s="35">
        <v>57333</v>
      </c>
      <c r="F13698" s="35"/>
      <c r="G13698" s="36"/>
      <c r="H13698" s="36"/>
      <c r="I13698" s="36"/>
    </row>
    <row r="13699" spans="5:9">
      <c r="E13699" s="35">
        <v>57334</v>
      </c>
      <c r="F13699" s="35"/>
      <c r="G13699" s="36"/>
      <c r="H13699" s="36"/>
      <c r="I13699" s="36"/>
    </row>
    <row r="13700" spans="5:9">
      <c r="E13700" s="35">
        <v>57335</v>
      </c>
      <c r="F13700" s="35"/>
      <c r="G13700" s="36"/>
      <c r="H13700" s="36"/>
      <c r="I13700" s="36"/>
    </row>
    <row r="13701" spans="5:9">
      <c r="E13701" s="35">
        <v>57336</v>
      </c>
      <c r="F13701" s="35"/>
      <c r="G13701" s="36"/>
      <c r="H13701" s="36"/>
      <c r="I13701" s="36"/>
    </row>
    <row r="13702" spans="5:9">
      <c r="E13702" s="35">
        <v>57337</v>
      </c>
      <c r="F13702" s="35"/>
      <c r="G13702" s="36"/>
      <c r="H13702" s="36"/>
      <c r="I13702" s="36"/>
    </row>
    <row r="13703" spans="5:9">
      <c r="E13703" s="35">
        <v>57338</v>
      </c>
      <c r="F13703" s="35"/>
      <c r="G13703" s="36"/>
      <c r="H13703" s="36"/>
      <c r="I13703" s="36"/>
    </row>
    <row r="13704" spans="5:9">
      <c r="E13704" s="35">
        <v>57339</v>
      </c>
      <c r="F13704" s="35"/>
      <c r="G13704" s="36"/>
      <c r="H13704" s="36"/>
      <c r="I13704" s="36"/>
    </row>
    <row r="13705" spans="5:9">
      <c r="E13705" s="35">
        <v>57340</v>
      </c>
      <c r="F13705" s="35"/>
      <c r="G13705" s="36"/>
      <c r="H13705" s="36"/>
      <c r="I13705" s="36"/>
    </row>
    <row r="13706" spans="5:9">
      <c r="E13706" s="35">
        <v>57341</v>
      </c>
      <c r="F13706" s="35"/>
      <c r="G13706" s="36"/>
      <c r="H13706" s="36"/>
      <c r="I13706" s="36"/>
    </row>
    <row r="13707" spans="5:9">
      <c r="E13707" s="35">
        <v>57342</v>
      </c>
      <c r="F13707" s="35"/>
      <c r="G13707" s="36"/>
      <c r="H13707" s="36"/>
      <c r="I13707" s="36"/>
    </row>
    <row r="13708" spans="5:9">
      <c r="E13708" s="35">
        <v>57343</v>
      </c>
      <c r="F13708" s="35"/>
      <c r="G13708" s="36"/>
      <c r="H13708" s="36"/>
      <c r="I13708" s="36"/>
    </row>
    <row r="13709" spans="5:9">
      <c r="E13709" s="35">
        <v>57344</v>
      </c>
      <c r="F13709" s="35"/>
      <c r="G13709" s="36"/>
      <c r="H13709" s="36"/>
      <c r="I13709" s="36"/>
    </row>
    <row r="13710" spans="5:9">
      <c r="E13710" s="35">
        <v>57345</v>
      </c>
      <c r="F13710" s="35"/>
      <c r="G13710" s="36"/>
      <c r="H13710" s="36"/>
      <c r="I13710" s="36"/>
    </row>
    <row r="13711" spans="5:9">
      <c r="E13711" s="35">
        <v>57346</v>
      </c>
      <c r="F13711" s="35"/>
      <c r="G13711" s="36"/>
      <c r="H13711" s="36"/>
      <c r="I13711" s="36"/>
    </row>
    <row r="13712" spans="5:9">
      <c r="E13712" s="35">
        <v>57347</v>
      </c>
      <c r="F13712" s="35"/>
      <c r="G13712" s="36"/>
      <c r="H13712" s="36"/>
      <c r="I13712" s="36"/>
    </row>
    <row r="13713" spans="5:9">
      <c r="E13713" s="35">
        <v>57348</v>
      </c>
      <c r="F13713" s="35"/>
      <c r="G13713" s="36"/>
      <c r="H13713" s="36"/>
      <c r="I13713" s="36"/>
    </row>
    <row r="13714" spans="5:9">
      <c r="E13714" s="35">
        <v>57349</v>
      </c>
      <c r="F13714" s="35"/>
      <c r="G13714" s="36"/>
      <c r="H13714" s="36"/>
      <c r="I13714" s="36"/>
    </row>
    <row r="13715" spans="5:9">
      <c r="E13715" s="35">
        <v>57350</v>
      </c>
      <c r="F13715" s="35"/>
      <c r="G13715" s="36"/>
      <c r="H13715" s="36"/>
      <c r="I13715" s="36"/>
    </row>
    <row r="13716" spans="5:9">
      <c r="E13716" s="35">
        <v>57351</v>
      </c>
      <c r="F13716" s="35"/>
      <c r="G13716" s="36"/>
      <c r="H13716" s="36"/>
      <c r="I13716" s="36"/>
    </row>
    <row r="13717" spans="5:9">
      <c r="E13717" s="35">
        <v>57352</v>
      </c>
      <c r="F13717" s="35"/>
      <c r="G13717" s="36"/>
      <c r="H13717" s="36"/>
      <c r="I13717" s="36"/>
    </row>
    <row r="13718" spans="5:9">
      <c r="E13718" s="35">
        <v>57353</v>
      </c>
      <c r="F13718" s="35"/>
      <c r="G13718" s="36"/>
      <c r="H13718" s="36"/>
      <c r="I13718" s="36"/>
    </row>
    <row r="13719" spans="5:9">
      <c r="E13719" s="35">
        <v>57354</v>
      </c>
      <c r="F13719" s="35"/>
      <c r="G13719" s="36"/>
      <c r="H13719" s="36"/>
      <c r="I13719" s="36"/>
    </row>
    <row r="13720" spans="5:9">
      <c r="E13720" s="35">
        <v>57355</v>
      </c>
      <c r="F13720" s="35"/>
      <c r="G13720" s="36"/>
      <c r="H13720" s="36"/>
      <c r="I13720" s="36"/>
    </row>
    <row r="13721" spans="5:9">
      <c r="E13721" s="35">
        <v>57356</v>
      </c>
      <c r="F13721" s="35"/>
      <c r="G13721" s="36"/>
      <c r="H13721" s="36"/>
      <c r="I13721" s="36"/>
    </row>
    <row r="13722" spans="5:9">
      <c r="E13722" s="35">
        <v>57357</v>
      </c>
      <c r="F13722" s="35"/>
      <c r="G13722" s="36"/>
      <c r="H13722" s="36"/>
      <c r="I13722" s="36"/>
    </row>
    <row r="13723" spans="5:9">
      <c r="E13723" s="35">
        <v>57358</v>
      </c>
      <c r="F13723" s="35"/>
      <c r="G13723" s="36"/>
      <c r="H13723" s="36"/>
      <c r="I13723" s="36"/>
    </row>
    <row r="13724" spans="5:9">
      <c r="E13724" s="35">
        <v>57359</v>
      </c>
      <c r="F13724" s="35"/>
      <c r="G13724" s="36"/>
      <c r="H13724" s="36"/>
      <c r="I13724" s="36"/>
    </row>
    <row r="13725" spans="5:9">
      <c r="E13725" s="35">
        <v>57360</v>
      </c>
      <c r="F13725" s="35"/>
      <c r="G13725" s="36"/>
      <c r="H13725" s="36"/>
      <c r="I13725" s="36"/>
    </row>
    <row r="13726" spans="5:9">
      <c r="E13726" s="35">
        <v>57361</v>
      </c>
      <c r="F13726" s="35"/>
      <c r="G13726" s="36"/>
      <c r="H13726" s="36"/>
      <c r="I13726" s="36"/>
    </row>
    <row r="13727" spans="5:9">
      <c r="E13727" s="35">
        <v>57362</v>
      </c>
      <c r="F13727" s="35"/>
      <c r="G13727" s="36"/>
      <c r="H13727" s="36"/>
      <c r="I13727" s="36"/>
    </row>
    <row r="13728" spans="5:9">
      <c r="E13728" s="35">
        <v>57363</v>
      </c>
      <c r="F13728" s="35"/>
      <c r="G13728" s="36"/>
      <c r="H13728" s="36"/>
      <c r="I13728" s="36"/>
    </row>
    <row r="13729" spans="5:9">
      <c r="E13729" s="35">
        <v>57364</v>
      </c>
      <c r="F13729" s="35"/>
      <c r="G13729" s="36"/>
      <c r="H13729" s="36"/>
      <c r="I13729" s="36"/>
    </row>
    <row r="13730" spans="5:9">
      <c r="E13730" s="35">
        <v>57365</v>
      </c>
      <c r="F13730" s="35"/>
      <c r="G13730" s="36"/>
      <c r="H13730" s="36"/>
      <c r="I13730" s="36"/>
    </row>
    <row r="13731" spans="5:9">
      <c r="E13731" s="35">
        <v>57366</v>
      </c>
      <c r="F13731" s="35"/>
      <c r="G13731" s="36"/>
      <c r="H13731" s="36"/>
      <c r="I13731" s="36"/>
    </row>
    <row r="13732" spans="5:9">
      <c r="E13732" s="35">
        <v>57367</v>
      </c>
      <c r="F13732" s="35"/>
      <c r="G13732" s="36"/>
      <c r="H13732" s="36"/>
      <c r="I13732" s="36"/>
    </row>
    <row r="13733" spans="5:9">
      <c r="E13733" s="35">
        <v>57368</v>
      </c>
      <c r="F13733" s="35"/>
      <c r="G13733" s="36"/>
      <c r="H13733" s="36"/>
      <c r="I13733" s="36"/>
    </row>
    <row r="13734" spans="5:9">
      <c r="E13734" s="35">
        <v>57369</v>
      </c>
      <c r="F13734" s="35"/>
      <c r="G13734" s="36"/>
      <c r="H13734" s="36"/>
      <c r="I13734" s="36"/>
    </row>
    <row r="13735" spans="5:9">
      <c r="E13735" s="35">
        <v>57370</v>
      </c>
      <c r="F13735" s="35"/>
      <c r="G13735" s="36"/>
      <c r="H13735" s="36"/>
      <c r="I13735" s="36"/>
    </row>
    <row r="13736" spans="5:9">
      <c r="E13736" s="35">
        <v>57371</v>
      </c>
      <c r="F13736" s="35"/>
      <c r="G13736" s="36"/>
      <c r="H13736" s="36"/>
      <c r="I13736" s="36"/>
    </row>
    <row r="13737" spans="5:9">
      <c r="E13737" s="35">
        <v>57372</v>
      </c>
      <c r="F13737" s="35"/>
      <c r="G13737" s="36"/>
      <c r="H13737" s="36"/>
      <c r="I13737" s="36"/>
    </row>
    <row r="13738" spans="5:9">
      <c r="E13738" s="35">
        <v>57373</v>
      </c>
      <c r="F13738" s="35"/>
      <c r="G13738" s="36"/>
      <c r="H13738" s="36"/>
      <c r="I13738" s="36"/>
    </row>
    <row r="13739" spans="5:9">
      <c r="E13739" s="35">
        <v>57374</v>
      </c>
      <c r="F13739" s="35"/>
      <c r="G13739" s="36"/>
      <c r="H13739" s="36"/>
      <c r="I13739" s="36"/>
    </row>
    <row r="13740" spans="5:9">
      <c r="E13740" s="35">
        <v>57375</v>
      </c>
      <c r="F13740" s="35"/>
      <c r="G13740" s="36"/>
      <c r="H13740" s="36"/>
      <c r="I13740" s="36"/>
    </row>
    <row r="13741" spans="5:9">
      <c r="E13741" s="35">
        <v>57376</v>
      </c>
      <c r="F13741" s="35"/>
      <c r="G13741" s="36"/>
      <c r="H13741" s="36"/>
      <c r="I13741" s="36"/>
    </row>
    <row r="13742" spans="5:9">
      <c r="E13742" s="35">
        <v>57377</v>
      </c>
      <c r="F13742" s="35"/>
      <c r="G13742" s="36"/>
      <c r="H13742" s="36"/>
      <c r="I13742" s="36"/>
    </row>
    <row r="13743" spans="5:9">
      <c r="E13743" s="35">
        <v>57378</v>
      </c>
      <c r="F13743" s="35"/>
      <c r="G13743" s="36"/>
      <c r="H13743" s="36"/>
      <c r="I13743" s="36"/>
    </row>
    <row r="13744" spans="5:9">
      <c r="E13744" s="35">
        <v>57379</v>
      </c>
      <c r="F13744" s="35"/>
      <c r="G13744" s="36"/>
      <c r="H13744" s="36"/>
      <c r="I13744" s="36"/>
    </row>
    <row r="13745" spans="5:9">
      <c r="E13745" s="35">
        <v>57380</v>
      </c>
      <c r="F13745" s="35"/>
      <c r="G13745" s="36"/>
      <c r="H13745" s="36"/>
      <c r="I13745" s="36"/>
    </row>
    <row r="13746" spans="5:9">
      <c r="E13746" s="35">
        <v>57381</v>
      </c>
      <c r="F13746" s="35"/>
      <c r="G13746" s="36"/>
      <c r="H13746" s="36"/>
      <c r="I13746" s="36"/>
    </row>
    <row r="13747" spans="5:9">
      <c r="E13747" s="35">
        <v>57382</v>
      </c>
      <c r="F13747" s="35"/>
      <c r="G13747" s="36"/>
      <c r="H13747" s="36"/>
      <c r="I13747" s="36"/>
    </row>
    <row r="13748" spans="5:9">
      <c r="E13748" s="35">
        <v>57383</v>
      </c>
      <c r="F13748" s="35"/>
      <c r="G13748" s="36"/>
      <c r="H13748" s="36"/>
      <c r="I13748" s="36"/>
    </row>
    <row r="13749" spans="5:9">
      <c r="E13749" s="35">
        <v>57384</v>
      </c>
      <c r="F13749" s="35"/>
      <c r="G13749" s="36"/>
      <c r="H13749" s="36"/>
      <c r="I13749" s="36"/>
    </row>
    <row r="13750" spans="5:9">
      <c r="E13750" s="35">
        <v>57385</v>
      </c>
      <c r="F13750" s="35"/>
      <c r="G13750" s="36"/>
      <c r="H13750" s="36"/>
      <c r="I13750" s="36"/>
    </row>
    <row r="13751" spans="5:9">
      <c r="E13751" s="35">
        <v>57386</v>
      </c>
      <c r="F13751" s="35"/>
      <c r="G13751" s="36"/>
      <c r="H13751" s="36"/>
      <c r="I13751" s="36"/>
    </row>
    <row r="13752" spans="5:9">
      <c r="E13752" s="35">
        <v>57387</v>
      </c>
      <c r="F13752" s="35"/>
      <c r="G13752" s="36"/>
      <c r="H13752" s="36"/>
      <c r="I13752" s="36"/>
    </row>
    <row r="13753" spans="5:9">
      <c r="E13753" s="35">
        <v>57388</v>
      </c>
      <c r="F13753" s="35"/>
      <c r="G13753" s="36"/>
      <c r="H13753" s="36"/>
      <c r="I13753" s="36"/>
    </row>
    <row r="13754" spans="5:9">
      <c r="E13754" s="35">
        <v>57389</v>
      </c>
      <c r="F13754" s="35"/>
      <c r="G13754" s="36"/>
      <c r="H13754" s="36"/>
      <c r="I13754" s="36"/>
    </row>
    <row r="13755" spans="5:9">
      <c r="E13755" s="35">
        <v>57390</v>
      </c>
      <c r="F13755" s="35"/>
      <c r="G13755" s="36"/>
      <c r="H13755" s="36"/>
      <c r="I13755" s="36"/>
    </row>
    <row r="13756" spans="5:9">
      <c r="E13756" s="35">
        <v>57391</v>
      </c>
      <c r="F13756" s="35"/>
      <c r="G13756" s="36"/>
      <c r="H13756" s="36"/>
      <c r="I13756" s="36"/>
    </row>
    <row r="13757" spans="5:9">
      <c r="E13757" s="35">
        <v>57392</v>
      </c>
      <c r="F13757" s="35"/>
      <c r="G13757" s="36"/>
      <c r="H13757" s="36"/>
      <c r="I13757" s="36"/>
    </row>
    <row r="13758" spans="5:9">
      <c r="E13758" s="35">
        <v>57393</v>
      </c>
      <c r="F13758" s="35"/>
      <c r="G13758" s="36"/>
      <c r="H13758" s="36"/>
      <c r="I13758" s="36"/>
    </row>
    <row r="13759" spans="5:9">
      <c r="E13759" s="35">
        <v>57394</v>
      </c>
      <c r="F13759" s="35"/>
      <c r="G13759" s="36"/>
      <c r="H13759" s="36"/>
      <c r="I13759" s="36"/>
    </row>
    <row r="13760" spans="5:9">
      <c r="E13760" s="35">
        <v>57395</v>
      </c>
      <c r="F13760" s="35"/>
      <c r="G13760" s="36"/>
      <c r="H13760" s="36"/>
      <c r="I13760" s="36"/>
    </row>
    <row r="13761" spans="5:9">
      <c r="E13761" s="35">
        <v>57396</v>
      </c>
      <c r="F13761" s="35"/>
      <c r="G13761" s="36"/>
      <c r="H13761" s="36"/>
      <c r="I13761" s="36"/>
    </row>
    <row r="13762" spans="5:9">
      <c r="E13762" s="35">
        <v>57397</v>
      </c>
      <c r="F13762" s="35"/>
      <c r="G13762" s="36"/>
      <c r="H13762" s="36"/>
      <c r="I13762" s="36"/>
    </row>
    <row r="13763" spans="5:9">
      <c r="E13763" s="35">
        <v>57398</v>
      </c>
      <c r="F13763" s="35"/>
      <c r="G13763" s="36"/>
      <c r="H13763" s="36"/>
      <c r="I13763" s="36"/>
    </row>
    <row r="13764" spans="5:9">
      <c r="E13764" s="35">
        <v>57399</v>
      </c>
      <c r="F13764" s="35"/>
      <c r="G13764" s="36"/>
      <c r="H13764" s="36"/>
      <c r="I13764" s="36"/>
    </row>
    <row r="13765" spans="5:9">
      <c r="E13765" s="35">
        <v>57400</v>
      </c>
      <c r="F13765" s="35"/>
      <c r="G13765" s="36"/>
      <c r="H13765" s="36"/>
      <c r="I13765" s="36"/>
    </row>
    <row r="13766" spans="5:9">
      <c r="E13766" s="35">
        <v>57401</v>
      </c>
      <c r="F13766" s="35"/>
      <c r="G13766" s="36"/>
      <c r="H13766" s="36"/>
      <c r="I13766" s="36"/>
    </row>
    <row r="13767" spans="5:9">
      <c r="E13767" s="35">
        <v>57402</v>
      </c>
      <c r="F13767" s="35"/>
      <c r="G13767" s="36"/>
      <c r="H13767" s="36"/>
      <c r="I13767" s="36"/>
    </row>
    <row r="13768" spans="5:9">
      <c r="E13768" s="35">
        <v>57403</v>
      </c>
      <c r="F13768" s="35"/>
      <c r="G13768" s="36"/>
      <c r="H13768" s="36"/>
      <c r="I13768" s="36"/>
    </row>
    <row r="13769" spans="5:9">
      <c r="E13769" s="35">
        <v>57404</v>
      </c>
      <c r="F13769" s="35"/>
      <c r="G13769" s="36"/>
      <c r="H13769" s="36"/>
      <c r="I13769" s="36"/>
    </row>
    <row r="13770" spans="5:9">
      <c r="E13770" s="35">
        <v>57405</v>
      </c>
      <c r="F13770" s="35"/>
      <c r="G13770" s="36"/>
      <c r="H13770" s="36"/>
      <c r="I13770" s="36"/>
    </row>
    <row r="13771" spans="5:9">
      <c r="E13771" s="35">
        <v>57406</v>
      </c>
      <c r="F13771" s="35"/>
      <c r="G13771" s="36"/>
      <c r="H13771" s="36"/>
      <c r="I13771" s="36"/>
    </row>
    <row r="13772" spans="5:9">
      <c r="E13772" s="35">
        <v>57407</v>
      </c>
      <c r="F13772" s="35"/>
      <c r="G13772" s="36"/>
      <c r="H13772" s="36"/>
      <c r="I13772" s="36"/>
    </row>
    <row r="13773" spans="5:9">
      <c r="E13773" s="35">
        <v>57408</v>
      </c>
      <c r="F13773" s="35"/>
      <c r="G13773" s="36"/>
      <c r="H13773" s="36"/>
      <c r="I13773" s="36"/>
    </row>
    <row r="13774" spans="5:9">
      <c r="E13774" s="35">
        <v>57409</v>
      </c>
      <c r="F13774" s="35"/>
      <c r="G13774" s="36"/>
      <c r="H13774" s="36"/>
      <c r="I13774" s="36"/>
    </row>
    <row r="13775" spans="5:9">
      <c r="E13775" s="35">
        <v>57410</v>
      </c>
      <c r="F13775" s="35"/>
      <c r="G13775" s="36"/>
      <c r="H13775" s="36"/>
      <c r="I13775" s="36"/>
    </row>
    <row r="13776" spans="5:9">
      <c r="E13776" s="35">
        <v>57411</v>
      </c>
      <c r="F13776" s="35"/>
      <c r="G13776" s="36"/>
      <c r="H13776" s="36"/>
      <c r="I13776" s="36"/>
    </row>
    <row r="13777" spans="5:9">
      <c r="E13777" s="35">
        <v>57412</v>
      </c>
      <c r="F13777" s="35"/>
      <c r="G13777" s="36"/>
      <c r="H13777" s="36"/>
      <c r="I13777" s="36"/>
    </row>
    <row r="13778" spans="5:9">
      <c r="E13778" s="35">
        <v>57413</v>
      </c>
      <c r="F13778" s="35"/>
      <c r="G13778" s="36"/>
      <c r="H13778" s="36"/>
      <c r="I13778" s="36"/>
    </row>
    <row r="13779" spans="5:9">
      <c r="E13779" s="35">
        <v>57414</v>
      </c>
      <c r="F13779" s="35"/>
      <c r="G13779" s="36"/>
      <c r="H13779" s="36"/>
      <c r="I13779" s="36"/>
    </row>
    <row r="13780" spans="5:9">
      <c r="E13780" s="35">
        <v>57415</v>
      </c>
      <c r="F13780" s="35"/>
      <c r="G13780" s="36"/>
      <c r="H13780" s="36"/>
      <c r="I13780" s="36"/>
    </row>
    <row r="13781" spans="5:9">
      <c r="E13781" s="35">
        <v>57416</v>
      </c>
      <c r="F13781" s="35"/>
      <c r="G13781" s="36"/>
      <c r="H13781" s="36"/>
      <c r="I13781" s="36"/>
    </row>
    <row r="13782" spans="5:9">
      <c r="E13782" s="35">
        <v>57417</v>
      </c>
      <c r="F13782" s="35"/>
      <c r="G13782" s="36"/>
      <c r="H13782" s="36"/>
      <c r="I13782" s="36"/>
    </row>
    <row r="13783" spans="5:9">
      <c r="E13783" s="35">
        <v>57418</v>
      </c>
      <c r="F13783" s="35"/>
      <c r="G13783" s="36"/>
      <c r="H13783" s="36"/>
      <c r="I13783" s="36"/>
    </row>
    <row r="13784" spans="5:9">
      <c r="E13784" s="35">
        <v>57419</v>
      </c>
      <c r="F13784" s="35"/>
      <c r="G13784" s="36"/>
      <c r="H13784" s="36"/>
      <c r="I13784" s="36"/>
    </row>
    <row r="13785" spans="5:9">
      <c r="E13785" s="35">
        <v>57420</v>
      </c>
      <c r="F13785" s="35"/>
      <c r="G13785" s="36"/>
      <c r="H13785" s="36"/>
      <c r="I13785" s="36"/>
    </row>
    <row r="13786" spans="5:9">
      <c r="E13786" s="35">
        <v>57421</v>
      </c>
      <c r="F13786" s="35"/>
      <c r="G13786" s="36"/>
      <c r="H13786" s="36"/>
      <c r="I13786" s="36"/>
    </row>
    <row r="13787" spans="5:9">
      <c r="E13787" s="35">
        <v>57422</v>
      </c>
      <c r="F13787" s="35"/>
      <c r="G13787" s="36"/>
      <c r="H13787" s="36"/>
      <c r="I13787" s="36"/>
    </row>
    <row r="13788" spans="5:9">
      <c r="E13788" s="35">
        <v>57423</v>
      </c>
      <c r="F13788" s="35"/>
      <c r="G13788" s="36"/>
      <c r="H13788" s="36"/>
      <c r="I13788" s="36"/>
    </row>
    <row r="13789" spans="5:9">
      <c r="E13789" s="35">
        <v>57424</v>
      </c>
      <c r="F13789" s="35"/>
      <c r="G13789" s="36"/>
      <c r="H13789" s="36"/>
      <c r="I13789" s="36"/>
    </row>
    <row r="13790" spans="5:9">
      <c r="E13790" s="35">
        <v>57425</v>
      </c>
      <c r="F13790" s="35"/>
      <c r="G13790" s="36"/>
      <c r="H13790" s="36"/>
      <c r="I13790" s="36"/>
    </row>
    <row r="13791" spans="5:9">
      <c r="E13791" s="35">
        <v>57426</v>
      </c>
      <c r="F13791" s="35"/>
      <c r="G13791" s="36"/>
      <c r="H13791" s="36"/>
      <c r="I13791" s="36"/>
    </row>
    <row r="13792" spans="5:9">
      <c r="E13792" s="35">
        <v>57427</v>
      </c>
      <c r="F13792" s="35"/>
      <c r="G13792" s="36"/>
      <c r="H13792" s="36"/>
      <c r="I13792" s="36"/>
    </row>
    <row r="13793" spans="5:9">
      <c r="E13793" s="35">
        <v>57428</v>
      </c>
      <c r="F13793" s="35"/>
      <c r="G13793" s="36"/>
      <c r="H13793" s="36"/>
      <c r="I13793" s="36"/>
    </row>
    <row r="13794" spans="5:9">
      <c r="E13794" s="35">
        <v>57429</v>
      </c>
      <c r="F13794" s="35"/>
      <c r="G13794" s="36"/>
      <c r="H13794" s="36"/>
      <c r="I13794" s="36"/>
    </row>
    <row r="13795" spans="5:9">
      <c r="E13795" s="35">
        <v>57430</v>
      </c>
      <c r="F13795" s="35"/>
      <c r="G13795" s="36"/>
      <c r="H13795" s="36"/>
      <c r="I13795" s="36"/>
    </row>
    <row r="13796" spans="5:9">
      <c r="E13796" s="35">
        <v>57431</v>
      </c>
      <c r="F13796" s="35"/>
      <c r="G13796" s="36"/>
      <c r="H13796" s="36"/>
      <c r="I13796" s="36"/>
    </row>
    <row r="13797" spans="5:9">
      <c r="E13797" s="35">
        <v>57432</v>
      </c>
      <c r="F13797" s="35"/>
      <c r="G13797" s="36"/>
      <c r="H13797" s="36"/>
      <c r="I13797" s="36"/>
    </row>
    <row r="13798" spans="5:9">
      <c r="E13798" s="35">
        <v>57433</v>
      </c>
      <c r="F13798" s="35"/>
      <c r="G13798" s="36"/>
      <c r="H13798" s="36"/>
      <c r="I13798" s="36"/>
    </row>
    <row r="13799" spans="5:9">
      <c r="E13799" s="35">
        <v>57434</v>
      </c>
      <c r="F13799" s="35"/>
      <c r="G13799" s="36"/>
      <c r="H13799" s="36"/>
      <c r="I13799" s="36"/>
    </row>
    <row r="13800" spans="5:9">
      <c r="E13800" s="35">
        <v>57435</v>
      </c>
      <c r="F13800" s="35"/>
      <c r="G13800" s="36"/>
      <c r="H13800" s="36"/>
      <c r="I13800" s="36"/>
    </row>
    <row r="13801" spans="5:9">
      <c r="E13801" s="35">
        <v>57436</v>
      </c>
      <c r="F13801" s="35"/>
      <c r="G13801" s="36"/>
      <c r="H13801" s="36"/>
      <c r="I13801" s="36"/>
    </row>
    <row r="13802" spans="5:9">
      <c r="E13802" s="35">
        <v>57437</v>
      </c>
      <c r="F13802" s="35"/>
      <c r="G13802" s="36"/>
      <c r="H13802" s="36"/>
      <c r="I13802" s="36"/>
    </row>
    <row r="13803" spans="5:9">
      <c r="E13803" s="35">
        <v>57438</v>
      </c>
      <c r="F13803" s="35"/>
      <c r="G13803" s="36"/>
      <c r="H13803" s="36"/>
      <c r="I13803" s="36"/>
    </row>
    <row r="13804" spans="5:9">
      <c r="E13804" s="35">
        <v>57439</v>
      </c>
      <c r="F13804" s="35"/>
      <c r="G13804" s="36"/>
      <c r="H13804" s="36"/>
      <c r="I13804" s="36"/>
    </row>
    <row r="13805" spans="5:9">
      <c r="E13805" s="35">
        <v>57440</v>
      </c>
      <c r="F13805" s="35"/>
      <c r="G13805" s="36"/>
      <c r="H13805" s="36"/>
      <c r="I13805" s="36"/>
    </row>
    <row r="13806" spans="5:9">
      <c r="E13806" s="35">
        <v>57441</v>
      </c>
      <c r="F13806" s="35"/>
      <c r="G13806" s="36"/>
      <c r="H13806" s="36"/>
      <c r="I13806" s="36"/>
    </row>
    <row r="13807" spans="5:9">
      <c r="E13807" s="35">
        <v>57442</v>
      </c>
      <c r="F13807" s="35"/>
      <c r="G13807" s="36"/>
      <c r="H13807" s="36"/>
      <c r="I13807" s="36"/>
    </row>
    <row r="13808" spans="5:9">
      <c r="E13808" s="35">
        <v>57443</v>
      </c>
      <c r="F13808" s="35"/>
      <c r="G13808" s="36"/>
      <c r="H13808" s="36"/>
      <c r="I13808" s="36"/>
    </row>
    <row r="13809" spans="5:9">
      <c r="E13809" s="35">
        <v>57444</v>
      </c>
      <c r="F13809" s="35"/>
      <c r="G13809" s="36"/>
      <c r="H13809" s="36"/>
      <c r="I13809" s="36"/>
    </row>
    <row r="13810" spans="5:9">
      <c r="E13810" s="35">
        <v>57445</v>
      </c>
      <c r="F13810" s="35"/>
      <c r="G13810" s="36"/>
      <c r="H13810" s="36"/>
      <c r="I13810" s="36"/>
    </row>
    <row r="13811" spans="5:9">
      <c r="E13811" s="35">
        <v>57446</v>
      </c>
      <c r="F13811" s="35"/>
      <c r="G13811" s="36"/>
      <c r="H13811" s="36"/>
      <c r="I13811" s="36"/>
    </row>
    <row r="13812" spans="5:9">
      <c r="E13812" s="35">
        <v>57447</v>
      </c>
      <c r="F13812" s="35"/>
      <c r="G13812" s="36"/>
      <c r="H13812" s="36"/>
      <c r="I13812" s="36"/>
    </row>
    <row r="13813" spans="5:9">
      <c r="E13813" s="35">
        <v>57448</v>
      </c>
      <c r="F13813" s="35"/>
      <c r="G13813" s="36"/>
      <c r="H13813" s="36"/>
      <c r="I13813" s="36"/>
    </row>
    <row r="13814" spans="5:9">
      <c r="E13814" s="35">
        <v>57449</v>
      </c>
      <c r="F13814" s="35"/>
      <c r="G13814" s="36"/>
      <c r="H13814" s="36"/>
      <c r="I13814" s="36"/>
    </row>
    <row r="13815" spans="5:9">
      <c r="E13815" s="35">
        <v>57450</v>
      </c>
      <c r="F13815" s="35"/>
      <c r="G13815" s="36"/>
      <c r="H13815" s="36"/>
      <c r="I13815" s="36"/>
    </row>
    <row r="13816" spans="5:9">
      <c r="E13816" s="35">
        <v>57451</v>
      </c>
      <c r="F13816" s="35"/>
      <c r="G13816" s="36"/>
      <c r="H13816" s="36"/>
      <c r="I13816" s="36"/>
    </row>
    <row r="13817" spans="5:9">
      <c r="E13817" s="35">
        <v>57452</v>
      </c>
      <c r="F13817" s="35"/>
      <c r="G13817" s="36"/>
      <c r="H13817" s="36"/>
      <c r="I13817" s="36"/>
    </row>
    <row r="13818" spans="5:9">
      <c r="E13818" s="35">
        <v>57453</v>
      </c>
      <c r="F13818" s="35"/>
      <c r="G13818" s="36"/>
      <c r="H13818" s="36"/>
      <c r="I13818" s="36"/>
    </row>
    <row r="13819" spans="5:9">
      <c r="E13819" s="35">
        <v>57454</v>
      </c>
      <c r="F13819" s="35"/>
      <c r="G13819" s="36"/>
      <c r="H13819" s="36"/>
      <c r="I13819" s="36"/>
    </row>
    <row r="13820" spans="5:9">
      <c r="E13820" s="35">
        <v>57455</v>
      </c>
      <c r="F13820" s="35"/>
      <c r="G13820" s="36"/>
      <c r="H13820" s="36"/>
      <c r="I13820" s="36"/>
    </row>
    <row r="13821" spans="5:9">
      <c r="E13821" s="35">
        <v>57456</v>
      </c>
      <c r="F13821" s="35"/>
      <c r="G13821" s="36"/>
      <c r="H13821" s="36"/>
      <c r="I13821" s="36"/>
    </row>
    <row r="13822" spans="5:9">
      <c r="E13822" s="35">
        <v>57457</v>
      </c>
      <c r="F13822" s="35"/>
      <c r="G13822" s="36"/>
      <c r="H13822" s="36"/>
      <c r="I13822" s="36"/>
    </row>
    <row r="13823" spans="5:9">
      <c r="E13823" s="35">
        <v>57458</v>
      </c>
      <c r="F13823" s="35"/>
      <c r="G13823" s="36"/>
      <c r="H13823" s="36"/>
      <c r="I13823" s="36"/>
    </row>
    <row r="13824" spans="5:9">
      <c r="E13824" s="35">
        <v>57459</v>
      </c>
      <c r="F13824" s="35"/>
      <c r="G13824" s="36"/>
      <c r="H13824" s="36"/>
      <c r="I13824" s="36"/>
    </row>
    <row r="13825" spans="5:9">
      <c r="E13825" s="35">
        <v>57460</v>
      </c>
      <c r="F13825" s="35"/>
      <c r="G13825" s="36"/>
      <c r="H13825" s="36"/>
      <c r="I13825" s="36"/>
    </row>
    <row r="13826" spans="5:9">
      <c r="E13826" s="35">
        <v>57461</v>
      </c>
      <c r="F13826" s="35"/>
      <c r="G13826" s="36"/>
      <c r="H13826" s="36"/>
      <c r="I13826" s="36"/>
    </row>
    <row r="13827" spans="5:9">
      <c r="E13827" s="35">
        <v>57462</v>
      </c>
      <c r="F13827" s="35"/>
      <c r="G13827" s="36"/>
      <c r="H13827" s="36"/>
      <c r="I13827" s="36"/>
    </row>
    <row r="13828" spans="5:9">
      <c r="E13828" s="35">
        <v>57463</v>
      </c>
      <c r="F13828" s="35"/>
      <c r="G13828" s="36"/>
      <c r="H13828" s="36"/>
      <c r="I13828" s="36"/>
    </row>
    <row r="13829" spans="5:9">
      <c r="E13829" s="35">
        <v>57464</v>
      </c>
      <c r="F13829" s="35"/>
      <c r="G13829" s="36"/>
      <c r="H13829" s="36"/>
      <c r="I13829" s="36"/>
    </row>
    <row r="13830" spans="5:9">
      <c r="E13830" s="35">
        <v>57465</v>
      </c>
      <c r="F13830" s="35"/>
      <c r="G13830" s="36"/>
      <c r="H13830" s="36"/>
      <c r="I13830" s="36"/>
    </row>
    <row r="13831" spans="5:9">
      <c r="E13831" s="35">
        <v>57466</v>
      </c>
      <c r="F13831" s="35"/>
      <c r="G13831" s="36"/>
      <c r="H13831" s="36"/>
      <c r="I13831" s="36"/>
    </row>
    <row r="13832" spans="5:9">
      <c r="E13832" s="35">
        <v>57467</v>
      </c>
      <c r="F13832" s="35"/>
      <c r="G13832" s="36"/>
      <c r="H13832" s="36"/>
      <c r="I13832" s="36"/>
    </row>
    <row r="13833" spans="5:9">
      <c r="E13833" s="35">
        <v>57468</v>
      </c>
      <c r="F13833" s="35"/>
      <c r="G13833" s="36"/>
      <c r="H13833" s="36"/>
      <c r="I13833" s="36"/>
    </row>
    <row r="13834" spans="5:9">
      <c r="E13834" s="35">
        <v>57469</v>
      </c>
      <c r="F13834" s="35"/>
      <c r="G13834" s="36"/>
      <c r="H13834" s="36"/>
      <c r="I13834" s="36"/>
    </row>
    <row r="13835" spans="5:9">
      <c r="E13835" s="35">
        <v>57470</v>
      </c>
      <c r="F13835" s="35"/>
      <c r="G13835" s="36"/>
      <c r="H13835" s="36"/>
      <c r="I13835" s="36"/>
    </row>
    <row r="13836" spans="5:9">
      <c r="E13836" s="35">
        <v>57471</v>
      </c>
      <c r="F13836" s="35"/>
      <c r="G13836" s="36"/>
      <c r="H13836" s="36"/>
      <c r="I13836" s="36"/>
    </row>
    <row r="13837" spans="5:9">
      <c r="E13837" s="35">
        <v>57472</v>
      </c>
      <c r="F13837" s="35"/>
      <c r="G13837" s="36"/>
      <c r="H13837" s="36"/>
      <c r="I13837" s="36"/>
    </row>
    <row r="13838" spans="5:9">
      <c r="E13838" s="35">
        <v>57473</v>
      </c>
      <c r="F13838" s="35"/>
      <c r="G13838" s="36"/>
      <c r="H13838" s="36"/>
      <c r="I13838" s="36"/>
    </row>
    <row r="13839" spans="5:9">
      <c r="E13839" s="35">
        <v>57474</v>
      </c>
      <c r="F13839" s="35"/>
      <c r="G13839" s="36"/>
      <c r="H13839" s="36"/>
      <c r="I13839" s="36"/>
    </row>
    <row r="13840" spans="5:9">
      <c r="E13840" s="35">
        <v>57475</v>
      </c>
      <c r="F13840" s="35"/>
      <c r="G13840" s="36"/>
      <c r="H13840" s="36"/>
      <c r="I13840" s="36"/>
    </row>
    <row r="13841" spans="5:9">
      <c r="E13841" s="35">
        <v>57476</v>
      </c>
      <c r="F13841" s="35"/>
      <c r="G13841" s="36"/>
      <c r="H13841" s="36"/>
      <c r="I13841" s="36"/>
    </row>
    <row r="13842" spans="5:9">
      <c r="E13842" s="35">
        <v>57477</v>
      </c>
      <c r="F13842" s="35"/>
      <c r="G13842" s="36"/>
      <c r="H13842" s="36"/>
      <c r="I13842" s="36"/>
    </row>
    <row r="13843" spans="5:9">
      <c r="E13843" s="35">
        <v>57478</v>
      </c>
      <c r="F13843" s="35"/>
      <c r="G13843" s="36"/>
      <c r="H13843" s="36"/>
      <c r="I13843" s="36"/>
    </row>
    <row r="13844" spans="5:9">
      <c r="E13844" s="35">
        <v>57479</v>
      </c>
      <c r="F13844" s="35"/>
      <c r="G13844" s="36"/>
      <c r="H13844" s="36"/>
      <c r="I13844" s="36"/>
    </row>
    <row r="13845" spans="5:9">
      <c r="E13845" s="35">
        <v>57480</v>
      </c>
      <c r="F13845" s="35"/>
      <c r="G13845" s="36"/>
      <c r="H13845" s="36"/>
      <c r="I13845" s="36"/>
    </row>
    <row r="13846" spans="5:9">
      <c r="E13846" s="35">
        <v>57481</v>
      </c>
      <c r="F13846" s="35"/>
      <c r="G13846" s="36"/>
      <c r="H13846" s="36"/>
      <c r="I13846" s="36"/>
    </row>
    <row r="13847" spans="5:9">
      <c r="E13847" s="35">
        <v>57482</v>
      </c>
      <c r="F13847" s="35"/>
      <c r="G13847" s="36"/>
      <c r="H13847" s="36"/>
      <c r="I13847" s="36"/>
    </row>
    <row r="13848" spans="5:9">
      <c r="E13848" s="35">
        <v>57483</v>
      </c>
      <c r="F13848" s="35"/>
      <c r="G13848" s="36"/>
      <c r="H13848" s="36"/>
      <c r="I13848" s="36"/>
    </row>
    <row r="13849" spans="5:9">
      <c r="E13849" s="35">
        <v>57484</v>
      </c>
      <c r="F13849" s="35"/>
      <c r="G13849" s="36"/>
      <c r="H13849" s="36"/>
      <c r="I13849" s="36"/>
    </row>
    <row r="13850" spans="5:9">
      <c r="E13850" s="35">
        <v>57485</v>
      </c>
      <c r="F13850" s="35"/>
      <c r="G13850" s="36"/>
      <c r="H13850" s="36"/>
      <c r="I13850" s="36"/>
    </row>
    <row r="13851" spans="5:9">
      <c r="E13851" s="35">
        <v>57486</v>
      </c>
      <c r="F13851" s="35"/>
      <c r="G13851" s="36"/>
      <c r="H13851" s="36"/>
      <c r="I13851" s="36"/>
    </row>
    <row r="13852" spans="5:9">
      <c r="E13852" s="35">
        <v>57487</v>
      </c>
      <c r="F13852" s="35"/>
      <c r="G13852" s="36"/>
      <c r="H13852" s="36"/>
      <c r="I13852" s="36"/>
    </row>
    <row r="13853" spans="5:9">
      <c r="E13853" s="35">
        <v>57488</v>
      </c>
      <c r="F13853" s="35"/>
      <c r="G13853" s="36"/>
      <c r="H13853" s="36"/>
      <c r="I13853" s="36"/>
    </row>
    <row r="13854" spans="5:9">
      <c r="E13854" s="35">
        <v>57489</v>
      </c>
      <c r="F13854" s="35"/>
      <c r="G13854" s="36"/>
      <c r="H13854" s="36"/>
      <c r="I13854" s="36"/>
    </row>
    <row r="13855" spans="5:9">
      <c r="E13855" s="35">
        <v>57490</v>
      </c>
      <c r="F13855" s="35"/>
      <c r="G13855" s="36"/>
      <c r="H13855" s="36"/>
      <c r="I13855" s="36"/>
    </row>
    <row r="13856" spans="5:9">
      <c r="E13856" s="35">
        <v>57491</v>
      </c>
      <c r="F13856" s="35"/>
      <c r="G13856" s="36"/>
      <c r="H13856" s="36"/>
      <c r="I13856" s="36"/>
    </row>
    <row r="13857" spans="5:9">
      <c r="E13857" s="35">
        <v>57492</v>
      </c>
      <c r="F13857" s="35"/>
      <c r="G13857" s="36"/>
      <c r="H13857" s="36"/>
      <c r="I13857" s="36"/>
    </row>
    <row r="13858" spans="5:9">
      <c r="E13858" s="35">
        <v>57493</v>
      </c>
      <c r="F13858" s="35"/>
      <c r="G13858" s="36"/>
      <c r="H13858" s="36"/>
      <c r="I13858" s="36"/>
    </row>
    <row r="13859" spans="5:9">
      <c r="E13859" s="35">
        <v>57494</v>
      </c>
      <c r="F13859" s="35"/>
      <c r="G13859" s="36"/>
      <c r="H13859" s="36"/>
      <c r="I13859" s="36"/>
    </row>
    <row r="13860" spans="5:9">
      <c r="E13860" s="35">
        <v>57495</v>
      </c>
      <c r="F13860" s="35"/>
      <c r="G13860" s="36"/>
      <c r="H13860" s="36"/>
      <c r="I13860" s="36"/>
    </row>
    <row r="13861" spans="5:9">
      <c r="E13861" s="35">
        <v>57496</v>
      </c>
      <c r="F13861" s="35"/>
      <c r="G13861" s="36"/>
      <c r="H13861" s="36"/>
      <c r="I13861" s="36"/>
    </row>
    <row r="13862" spans="5:9">
      <c r="E13862" s="35">
        <v>57497</v>
      </c>
      <c r="F13862" s="35"/>
      <c r="G13862" s="36"/>
      <c r="H13862" s="36"/>
      <c r="I13862" s="36"/>
    </row>
    <row r="13863" spans="5:9">
      <c r="E13863" s="35">
        <v>57498</v>
      </c>
      <c r="F13863" s="35"/>
      <c r="G13863" s="36"/>
      <c r="H13863" s="36"/>
      <c r="I13863" s="36"/>
    </row>
    <row r="13864" spans="5:9">
      <c r="E13864" s="35">
        <v>57499</v>
      </c>
      <c r="F13864" s="35"/>
      <c r="G13864" s="36"/>
      <c r="H13864" s="36"/>
      <c r="I13864" s="36"/>
    </row>
    <row r="13865" spans="5:9">
      <c r="E13865" s="35">
        <v>57500</v>
      </c>
      <c r="F13865" s="35"/>
      <c r="G13865" s="36"/>
      <c r="H13865" s="36"/>
      <c r="I13865" s="36"/>
    </row>
    <row r="13866" spans="5:9">
      <c r="E13866" s="35">
        <v>57501</v>
      </c>
      <c r="F13866" s="35"/>
      <c r="G13866" s="36"/>
      <c r="H13866" s="36"/>
      <c r="I13866" s="36"/>
    </row>
    <row r="13867" spans="5:9">
      <c r="E13867" s="35">
        <v>57502</v>
      </c>
      <c r="F13867" s="35"/>
      <c r="G13867" s="36"/>
      <c r="H13867" s="36"/>
      <c r="I13867" s="36"/>
    </row>
    <row r="13868" spans="5:9">
      <c r="E13868" s="35">
        <v>57503</v>
      </c>
      <c r="F13868" s="35"/>
      <c r="G13868" s="36"/>
      <c r="H13868" s="36"/>
      <c r="I13868" s="36"/>
    </row>
    <row r="13869" spans="5:9">
      <c r="E13869" s="35">
        <v>57504</v>
      </c>
      <c r="F13869" s="35"/>
      <c r="G13869" s="36"/>
      <c r="H13869" s="36"/>
      <c r="I13869" s="36"/>
    </row>
    <row r="13870" spans="5:9">
      <c r="E13870" s="35">
        <v>57505</v>
      </c>
      <c r="F13870" s="35"/>
      <c r="G13870" s="36"/>
      <c r="H13870" s="36"/>
      <c r="I13870" s="36"/>
    </row>
    <row r="13871" spans="5:9">
      <c r="E13871" s="35">
        <v>57506</v>
      </c>
      <c r="F13871" s="35"/>
      <c r="G13871" s="36"/>
      <c r="H13871" s="36"/>
      <c r="I13871" s="36"/>
    </row>
    <row r="13872" spans="5:9">
      <c r="E13872" s="35">
        <v>57507</v>
      </c>
      <c r="F13872" s="35"/>
      <c r="G13872" s="36"/>
      <c r="H13872" s="36"/>
      <c r="I13872" s="36"/>
    </row>
    <row r="13873" spans="5:9">
      <c r="E13873" s="35">
        <v>57508</v>
      </c>
      <c r="F13873" s="35"/>
      <c r="G13873" s="36"/>
      <c r="H13873" s="36"/>
      <c r="I13873" s="36"/>
    </row>
    <row r="13874" spans="5:9">
      <c r="E13874" s="35">
        <v>57509</v>
      </c>
      <c r="F13874" s="35"/>
      <c r="G13874" s="36"/>
      <c r="H13874" s="36"/>
      <c r="I13874" s="36"/>
    </row>
    <row r="13875" spans="5:9">
      <c r="E13875" s="35">
        <v>57510</v>
      </c>
      <c r="F13875" s="35"/>
      <c r="G13875" s="36"/>
      <c r="H13875" s="36"/>
      <c r="I13875" s="36"/>
    </row>
    <row r="13876" spans="5:9">
      <c r="E13876" s="35">
        <v>57511</v>
      </c>
      <c r="F13876" s="35"/>
      <c r="G13876" s="36"/>
      <c r="H13876" s="36"/>
      <c r="I13876" s="36"/>
    </row>
    <row r="13877" spans="5:9">
      <c r="E13877" s="35">
        <v>57512</v>
      </c>
      <c r="F13877" s="35"/>
      <c r="G13877" s="36"/>
      <c r="H13877" s="36"/>
      <c r="I13877" s="36"/>
    </row>
    <row r="13878" spans="5:9">
      <c r="E13878" s="35">
        <v>57513</v>
      </c>
      <c r="F13878" s="35"/>
      <c r="G13878" s="36"/>
      <c r="H13878" s="36"/>
      <c r="I13878" s="36"/>
    </row>
    <row r="13879" spans="5:9">
      <c r="E13879" s="35">
        <v>57514</v>
      </c>
      <c r="F13879" s="35"/>
      <c r="G13879" s="36"/>
      <c r="H13879" s="36"/>
      <c r="I13879" s="36"/>
    </row>
    <row r="13880" spans="5:9">
      <c r="E13880" s="35">
        <v>57515</v>
      </c>
      <c r="F13880" s="35"/>
      <c r="G13880" s="36"/>
      <c r="H13880" s="36"/>
      <c r="I13880" s="36"/>
    </row>
    <row r="13881" spans="5:9">
      <c r="E13881" s="35">
        <v>57516</v>
      </c>
      <c r="F13881" s="35"/>
      <c r="G13881" s="36"/>
      <c r="H13881" s="36"/>
      <c r="I13881" s="36"/>
    </row>
    <row r="13882" spans="5:9">
      <c r="E13882" s="35">
        <v>57517</v>
      </c>
      <c r="F13882" s="35"/>
      <c r="G13882" s="36"/>
      <c r="H13882" s="36"/>
      <c r="I13882" s="36"/>
    </row>
    <row r="13883" spans="5:9">
      <c r="E13883" s="35">
        <v>57518</v>
      </c>
      <c r="F13883" s="35"/>
      <c r="G13883" s="36"/>
      <c r="H13883" s="36"/>
      <c r="I13883" s="36"/>
    </row>
    <row r="13884" spans="5:9">
      <c r="E13884" s="35">
        <v>57519</v>
      </c>
      <c r="F13884" s="35"/>
      <c r="G13884" s="36"/>
      <c r="H13884" s="36"/>
      <c r="I13884" s="36"/>
    </row>
    <row r="13885" spans="5:9">
      <c r="E13885" s="35">
        <v>57520</v>
      </c>
      <c r="F13885" s="35"/>
      <c r="G13885" s="36"/>
      <c r="H13885" s="36"/>
      <c r="I13885" s="36"/>
    </row>
    <row r="13886" spans="5:9">
      <c r="E13886" s="35">
        <v>57521</v>
      </c>
      <c r="F13886" s="35"/>
      <c r="G13886" s="36"/>
      <c r="H13886" s="36"/>
      <c r="I13886" s="36"/>
    </row>
    <row r="13887" spans="5:9">
      <c r="E13887" s="35">
        <v>57522</v>
      </c>
      <c r="F13887" s="35"/>
      <c r="G13887" s="36"/>
      <c r="H13887" s="36"/>
      <c r="I13887" s="36"/>
    </row>
    <row r="13888" spans="5:9">
      <c r="E13888" s="35">
        <v>57523</v>
      </c>
      <c r="F13888" s="35"/>
      <c r="G13888" s="36"/>
      <c r="H13888" s="36"/>
      <c r="I13888" s="36"/>
    </row>
    <row r="13889" spans="5:9">
      <c r="E13889" s="35">
        <v>57524</v>
      </c>
      <c r="F13889" s="35"/>
      <c r="G13889" s="36"/>
      <c r="H13889" s="36"/>
      <c r="I13889" s="36"/>
    </row>
    <row r="13890" spans="5:9">
      <c r="E13890" s="35">
        <v>57525</v>
      </c>
      <c r="F13890" s="35"/>
      <c r="G13890" s="36"/>
      <c r="H13890" s="36"/>
      <c r="I13890" s="36"/>
    </row>
    <row r="13891" spans="5:9">
      <c r="E13891" s="35">
        <v>57526</v>
      </c>
      <c r="F13891" s="35"/>
      <c r="G13891" s="36"/>
      <c r="H13891" s="36"/>
      <c r="I13891" s="36"/>
    </row>
    <row r="13892" spans="5:9">
      <c r="E13892" s="35">
        <v>57527</v>
      </c>
      <c r="F13892" s="35"/>
      <c r="G13892" s="36"/>
      <c r="H13892" s="36"/>
      <c r="I13892" s="36"/>
    </row>
    <row r="13893" spans="5:9">
      <c r="E13893" s="35">
        <v>57528</v>
      </c>
      <c r="F13893" s="35"/>
      <c r="G13893" s="36"/>
      <c r="H13893" s="36"/>
      <c r="I13893" s="36"/>
    </row>
    <row r="13894" spans="5:9">
      <c r="E13894" s="35">
        <v>57529</v>
      </c>
      <c r="F13894" s="35"/>
      <c r="G13894" s="36"/>
      <c r="H13894" s="36"/>
      <c r="I13894" s="36"/>
    </row>
    <row r="13895" spans="5:9">
      <c r="E13895" s="35">
        <v>57530</v>
      </c>
      <c r="F13895" s="35"/>
      <c r="G13895" s="36"/>
      <c r="H13895" s="36"/>
      <c r="I13895" s="36"/>
    </row>
    <row r="13896" spans="5:9">
      <c r="E13896" s="35">
        <v>57531</v>
      </c>
      <c r="F13896" s="35"/>
      <c r="G13896" s="36"/>
      <c r="H13896" s="36"/>
      <c r="I13896" s="36"/>
    </row>
    <row r="13897" spans="5:9">
      <c r="E13897" s="35">
        <v>57532</v>
      </c>
      <c r="F13897" s="35"/>
      <c r="G13897" s="36"/>
      <c r="H13897" s="36"/>
      <c r="I13897" s="36"/>
    </row>
    <row r="13898" spans="5:9">
      <c r="E13898" s="35">
        <v>57533</v>
      </c>
      <c r="F13898" s="35"/>
      <c r="G13898" s="36"/>
      <c r="H13898" s="36"/>
      <c r="I13898" s="36"/>
    </row>
    <row r="13899" spans="5:9">
      <c r="E13899" s="35">
        <v>57534</v>
      </c>
      <c r="F13899" s="35"/>
      <c r="G13899" s="36"/>
      <c r="H13899" s="36"/>
      <c r="I13899" s="36"/>
    </row>
    <row r="13900" spans="5:9">
      <c r="E13900" s="35">
        <v>57535</v>
      </c>
      <c r="F13900" s="35"/>
      <c r="G13900" s="36"/>
      <c r="H13900" s="36"/>
      <c r="I13900" s="36"/>
    </row>
    <row r="13901" spans="5:9">
      <c r="E13901" s="35">
        <v>57536</v>
      </c>
      <c r="F13901" s="35"/>
      <c r="G13901" s="36"/>
      <c r="H13901" s="36"/>
      <c r="I13901" s="36"/>
    </row>
    <row r="13902" spans="5:9">
      <c r="E13902" s="35">
        <v>57537</v>
      </c>
      <c r="F13902" s="35"/>
      <c r="G13902" s="36"/>
      <c r="H13902" s="36"/>
      <c r="I13902" s="36"/>
    </row>
    <row r="13903" spans="5:9">
      <c r="E13903" s="35">
        <v>57538</v>
      </c>
      <c r="F13903" s="35"/>
      <c r="G13903" s="36"/>
      <c r="H13903" s="36"/>
      <c r="I13903" s="36"/>
    </row>
    <row r="13904" spans="5:9">
      <c r="E13904" s="35">
        <v>57539</v>
      </c>
      <c r="F13904" s="35"/>
      <c r="G13904" s="36"/>
      <c r="H13904" s="36"/>
      <c r="I13904" s="36"/>
    </row>
    <row r="13905" spans="5:9">
      <c r="E13905" s="35">
        <v>57540</v>
      </c>
      <c r="F13905" s="35"/>
      <c r="G13905" s="36"/>
      <c r="H13905" s="36"/>
      <c r="I13905" s="36"/>
    </row>
    <row r="13906" spans="5:9">
      <c r="E13906" s="35">
        <v>57541</v>
      </c>
      <c r="F13906" s="35"/>
      <c r="G13906" s="36"/>
      <c r="H13906" s="36"/>
      <c r="I13906" s="36"/>
    </row>
    <row r="13907" spans="5:9">
      <c r="E13907" s="35">
        <v>57542</v>
      </c>
      <c r="F13907" s="35"/>
      <c r="G13907" s="36"/>
      <c r="H13907" s="36"/>
      <c r="I13907" s="36"/>
    </row>
    <row r="13908" spans="5:9">
      <c r="E13908" s="35">
        <v>57543</v>
      </c>
      <c r="F13908" s="35"/>
      <c r="G13908" s="36"/>
      <c r="H13908" s="36"/>
      <c r="I13908" s="36"/>
    </row>
    <row r="13909" spans="5:9">
      <c r="E13909" s="35">
        <v>57544</v>
      </c>
      <c r="F13909" s="35"/>
      <c r="G13909" s="36"/>
      <c r="H13909" s="36"/>
      <c r="I13909" s="36"/>
    </row>
    <row r="13910" spans="5:9">
      <c r="E13910" s="35">
        <v>57545</v>
      </c>
      <c r="F13910" s="35"/>
      <c r="G13910" s="36"/>
      <c r="H13910" s="36"/>
      <c r="I13910" s="36"/>
    </row>
    <row r="13911" spans="5:9">
      <c r="E13911" s="35">
        <v>57546</v>
      </c>
      <c r="F13911" s="35"/>
      <c r="G13911" s="36"/>
      <c r="H13911" s="36"/>
      <c r="I13911" s="36"/>
    </row>
    <row r="13912" spans="5:9">
      <c r="E13912" s="35">
        <v>57547</v>
      </c>
      <c r="F13912" s="35"/>
      <c r="G13912" s="36"/>
      <c r="H13912" s="36"/>
      <c r="I13912" s="36"/>
    </row>
    <row r="13913" spans="5:9">
      <c r="E13913" s="35">
        <v>57548</v>
      </c>
      <c r="F13913" s="35"/>
      <c r="G13913" s="36"/>
      <c r="H13913" s="36"/>
      <c r="I13913" s="36"/>
    </row>
    <row r="13914" spans="5:9">
      <c r="E13914" s="35">
        <v>57549</v>
      </c>
      <c r="F13914" s="35"/>
      <c r="G13914" s="36"/>
      <c r="H13914" s="36"/>
      <c r="I13914" s="36"/>
    </row>
    <row r="13915" spans="5:9">
      <c r="E13915" s="35">
        <v>57550</v>
      </c>
      <c r="F13915" s="35"/>
      <c r="G13915" s="36"/>
      <c r="H13915" s="36"/>
      <c r="I13915" s="36"/>
    </row>
    <row r="13916" spans="5:9">
      <c r="E13916" s="35">
        <v>57551</v>
      </c>
      <c r="F13916" s="35"/>
      <c r="G13916" s="36"/>
      <c r="H13916" s="36"/>
      <c r="I13916" s="36"/>
    </row>
    <row r="13917" spans="5:9">
      <c r="E13917" s="35">
        <v>57552</v>
      </c>
      <c r="F13917" s="35"/>
      <c r="G13917" s="36"/>
      <c r="H13917" s="36"/>
      <c r="I13917" s="36"/>
    </row>
    <row r="13918" spans="5:9">
      <c r="E13918" s="35">
        <v>57553</v>
      </c>
      <c r="F13918" s="35"/>
      <c r="G13918" s="36"/>
      <c r="H13918" s="36"/>
      <c r="I13918" s="36"/>
    </row>
    <row r="13919" spans="5:9">
      <c r="E13919" s="35">
        <v>57554</v>
      </c>
      <c r="F13919" s="35"/>
      <c r="G13919" s="36"/>
      <c r="H13919" s="36"/>
      <c r="I13919" s="36"/>
    </row>
    <row r="13920" spans="5:9">
      <c r="E13920" s="35">
        <v>57555</v>
      </c>
      <c r="F13920" s="35"/>
      <c r="G13920" s="36"/>
      <c r="H13920" s="36"/>
      <c r="I13920" s="36"/>
    </row>
    <row r="13921" spans="5:9">
      <c r="E13921" s="35">
        <v>57556</v>
      </c>
      <c r="F13921" s="35"/>
      <c r="G13921" s="36"/>
      <c r="H13921" s="36"/>
      <c r="I13921" s="36"/>
    </row>
    <row r="13922" spans="5:9">
      <c r="E13922" s="35">
        <v>57557</v>
      </c>
      <c r="F13922" s="35"/>
      <c r="G13922" s="36"/>
      <c r="H13922" s="36"/>
      <c r="I13922" s="36"/>
    </row>
    <row r="13923" spans="5:9">
      <c r="E13923" s="35">
        <v>57558</v>
      </c>
      <c r="F13923" s="35"/>
      <c r="G13923" s="36"/>
      <c r="H13923" s="36"/>
      <c r="I13923" s="36"/>
    </row>
    <row r="13924" spans="5:9">
      <c r="E13924" s="35">
        <v>57559</v>
      </c>
      <c r="F13924" s="35"/>
      <c r="G13924" s="36"/>
      <c r="H13924" s="36"/>
      <c r="I13924" s="36"/>
    </row>
    <row r="13925" spans="5:9">
      <c r="E13925" s="35">
        <v>57560</v>
      </c>
      <c r="F13925" s="35"/>
      <c r="G13925" s="36"/>
      <c r="H13925" s="36"/>
      <c r="I13925" s="36"/>
    </row>
    <row r="13926" spans="5:9">
      <c r="E13926" s="35">
        <v>57561</v>
      </c>
      <c r="F13926" s="35"/>
      <c r="G13926" s="36"/>
      <c r="H13926" s="36"/>
      <c r="I13926" s="36"/>
    </row>
    <row r="13927" spans="5:9">
      <c r="E13927" s="35">
        <v>57562</v>
      </c>
      <c r="F13927" s="35"/>
      <c r="G13927" s="36"/>
      <c r="H13927" s="36"/>
      <c r="I13927" s="36"/>
    </row>
    <row r="13928" spans="5:9">
      <c r="E13928" s="35">
        <v>57563</v>
      </c>
      <c r="F13928" s="35"/>
      <c r="G13928" s="36"/>
      <c r="H13928" s="36"/>
      <c r="I13928" s="36"/>
    </row>
    <row r="13929" spans="5:9">
      <c r="E13929" s="35">
        <v>57564</v>
      </c>
      <c r="F13929" s="35"/>
      <c r="G13929" s="36"/>
      <c r="H13929" s="36"/>
      <c r="I13929" s="36"/>
    </row>
    <row r="13930" spans="5:9">
      <c r="E13930" s="35">
        <v>57565</v>
      </c>
      <c r="F13930" s="35"/>
      <c r="G13930" s="36"/>
      <c r="H13930" s="36"/>
      <c r="I13930" s="36"/>
    </row>
    <row r="13931" spans="5:9">
      <c r="E13931" s="35">
        <v>57566</v>
      </c>
      <c r="F13931" s="35"/>
      <c r="G13931" s="36"/>
      <c r="H13931" s="36"/>
      <c r="I13931" s="36"/>
    </row>
    <row r="13932" spans="5:9">
      <c r="E13932" s="35">
        <v>57567</v>
      </c>
      <c r="F13932" s="35"/>
      <c r="G13932" s="36"/>
      <c r="H13932" s="36"/>
      <c r="I13932" s="36"/>
    </row>
    <row r="13933" spans="5:9">
      <c r="E13933" s="35">
        <v>57568</v>
      </c>
      <c r="F13933" s="35"/>
      <c r="G13933" s="36"/>
      <c r="H13933" s="36"/>
      <c r="I13933" s="36"/>
    </row>
    <row r="13934" spans="5:9">
      <c r="E13934" s="35">
        <v>57569</v>
      </c>
      <c r="F13934" s="35"/>
      <c r="G13934" s="36"/>
      <c r="H13934" s="36"/>
      <c r="I13934" s="36"/>
    </row>
    <row r="13935" spans="5:9">
      <c r="E13935" s="35">
        <v>57570</v>
      </c>
      <c r="F13935" s="35"/>
      <c r="G13935" s="36"/>
      <c r="H13935" s="36"/>
      <c r="I13935" s="36"/>
    </row>
    <row r="13936" spans="5:9">
      <c r="E13936" s="35">
        <v>57571</v>
      </c>
      <c r="F13936" s="35"/>
      <c r="G13936" s="36"/>
      <c r="H13936" s="36"/>
      <c r="I13936" s="36"/>
    </row>
    <row r="13937" spans="5:9">
      <c r="E13937" s="35">
        <v>57572</v>
      </c>
      <c r="F13937" s="35"/>
      <c r="G13937" s="36"/>
      <c r="H13937" s="36"/>
      <c r="I13937" s="36"/>
    </row>
    <row r="13938" spans="5:9">
      <c r="E13938" s="35">
        <v>57573</v>
      </c>
      <c r="F13938" s="35"/>
      <c r="G13938" s="36"/>
      <c r="H13938" s="36"/>
      <c r="I13938" s="36"/>
    </row>
    <row r="13939" spans="5:9">
      <c r="E13939" s="35">
        <v>57574</v>
      </c>
      <c r="F13939" s="35"/>
      <c r="G13939" s="36"/>
      <c r="H13939" s="36"/>
      <c r="I13939" s="36"/>
    </row>
    <row r="13940" spans="5:9">
      <c r="E13940" s="35">
        <v>57575</v>
      </c>
      <c r="F13940" s="35"/>
      <c r="G13940" s="36"/>
      <c r="H13940" s="36"/>
      <c r="I13940" s="36"/>
    </row>
    <row r="13941" spans="5:9">
      <c r="E13941" s="35">
        <v>57576</v>
      </c>
      <c r="F13941" s="35"/>
      <c r="G13941" s="36"/>
      <c r="H13941" s="36"/>
      <c r="I13941" s="36"/>
    </row>
    <row r="13942" spans="5:9">
      <c r="E13942" s="35">
        <v>57577</v>
      </c>
      <c r="F13942" s="35"/>
      <c r="G13942" s="36"/>
      <c r="H13942" s="36"/>
      <c r="I13942" s="36"/>
    </row>
    <row r="13943" spans="5:9">
      <c r="E13943" s="35">
        <v>57578</v>
      </c>
      <c r="F13943" s="35"/>
      <c r="G13943" s="36"/>
      <c r="H13943" s="36"/>
      <c r="I13943" s="36"/>
    </row>
    <row r="13944" spans="5:9">
      <c r="E13944" s="35">
        <v>57579</v>
      </c>
      <c r="F13944" s="35"/>
      <c r="G13944" s="36"/>
      <c r="H13944" s="36"/>
      <c r="I13944" s="36"/>
    </row>
    <row r="13945" spans="5:9">
      <c r="E13945" s="35">
        <v>57580</v>
      </c>
      <c r="F13945" s="35"/>
      <c r="G13945" s="36"/>
      <c r="H13945" s="36"/>
      <c r="I13945" s="36"/>
    </row>
    <row r="13946" spans="5:9">
      <c r="E13946" s="35">
        <v>57581</v>
      </c>
      <c r="F13946" s="35"/>
      <c r="G13946" s="36"/>
      <c r="H13946" s="36"/>
      <c r="I13946" s="36"/>
    </row>
    <row r="13947" spans="5:9">
      <c r="E13947" s="35">
        <v>57582</v>
      </c>
      <c r="F13947" s="35"/>
      <c r="G13947" s="36"/>
      <c r="H13947" s="36"/>
      <c r="I13947" s="36"/>
    </row>
    <row r="13948" spans="5:9">
      <c r="E13948" s="35">
        <v>57583</v>
      </c>
      <c r="F13948" s="35"/>
      <c r="G13948" s="36"/>
      <c r="H13948" s="36"/>
      <c r="I13948" s="36"/>
    </row>
    <row r="13949" spans="5:9">
      <c r="E13949" s="35">
        <v>57584</v>
      </c>
      <c r="F13949" s="35"/>
      <c r="G13949" s="36"/>
      <c r="H13949" s="36"/>
      <c r="I13949" s="36"/>
    </row>
    <row r="13950" spans="5:9">
      <c r="E13950" s="35">
        <v>57585</v>
      </c>
      <c r="F13950" s="35"/>
      <c r="G13950" s="36"/>
      <c r="H13950" s="36"/>
      <c r="I13950" s="36"/>
    </row>
    <row r="13951" spans="5:9">
      <c r="E13951" s="35">
        <v>57586</v>
      </c>
      <c r="F13951" s="35"/>
      <c r="G13951" s="36"/>
      <c r="H13951" s="36"/>
      <c r="I13951" s="36"/>
    </row>
    <row r="13952" spans="5:9">
      <c r="E13952" s="35">
        <v>57587</v>
      </c>
      <c r="F13952" s="35"/>
      <c r="G13952" s="36"/>
      <c r="H13952" s="36"/>
      <c r="I13952" s="36"/>
    </row>
    <row r="13953" spans="5:9">
      <c r="E13953" s="35">
        <v>57588</v>
      </c>
      <c r="F13953" s="35"/>
      <c r="G13953" s="36"/>
      <c r="H13953" s="36"/>
      <c r="I13953" s="36"/>
    </row>
    <row r="13954" spans="5:9">
      <c r="E13954" s="35">
        <v>57589</v>
      </c>
      <c r="F13954" s="35"/>
      <c r="G13954" s="36"/>
      <c r="H13954" s="36"/>
      <c r="I13954" s="36"/>
    </row>
    <row r="13955" spans="5:9">
      <c r="E13955" s="35">
        <v>57590</v>
      </c>
      <c r="F13955" s="35"/>
      <c r="G13955" s="36"/>
      <c r="H13955" s="36"/>
      <c r="I13955" s="36"/>
    </row>
    <row r="13956" spans="5:9">
      <c r="E13956" s="35">
        <v>57591</v>
      </c>
      <c r="F13956" s="35"/>
      <c r="G13956" s="36"/>
      <c r="H13956" s="36"/>
      <c r="I13956" s="36"/>
    </row>
    <row r="13957" spans="5:9">
      <c r="E13957" s="35">
        <v>57592</v>
      </c>
      <c r="F13957" s="35"/>
      <c r="G13957" s="36"/>
      <c r="H13957" s="36"/>
      <c r="I13957" s="36"/>
    </row>
    <row r="13958" spans="5:9">
      <c r="E13958" s="35">
        <v>57593</v>
      </c>
      <c r="F13958" s="35"/>
      <c r="G13958" s="36"/>
      <c r="H13958" s="36"/>
      <c r="I13958" s="36"/>
    </row>
    <row r="13959" spans="5:9">
      <c r="E13959" s="35">
        <v>57594</v>
      </c>
      <c r="F13959" s="35"/>
      <c r="G13959" s="36"/>
      <c r="H13959" s="36"/>
      <c r="I13959" s="36"/>
    </row>
    <row r="13960" spans="5:9">
      <c r="E13960" s="35">
        <v>57595</v>
      </c>
      <c r="F13960" s="35"/>
      <c r="G13960" s="36"/>
      <c r="H13960" s="36"/>
      <c r="I13960" s="36"/>
    </row>
    <row r="13961" spans="5:9">
      <c r="E13961" s="35">
        <v>57596</v>
      </c>
      <c r="F13961" s="35"/>
      <c r="G13961" s="36"/>
      <c r="H13961" s="36"/>
      <c r="I13961" s="36"/>
    </row>
    <row r="13962" spans="5:9">
      <c r="E13962" s="35">
        <v>57597</v>
      </c>
      <c r="F13962" s="35"/>
      <c r="G13962" s="36"/>
      <c r="H13962" s="36"/>
      <c r="I13962" s="36"/>
    </row>
    <row r="13963" spans="5:9">
      <c r="E13963" s="35">
        <v>57598</v>
      </c>
      <c r="F13963" s="35"/>
      <c r="G13963" s="36"/>
      <c r="H13963" s="36"/>
      <c r="I13963" s="36"/>
    </row>
    <row r="13964" spans="5:9">
      <c r="E13964" s="35">
        <v>57599</v>
      </c>
      <c r="F13964" s="35"/>
      <c r="G13964" s="36"/>
      <c r="H13964" s="36"/>
      <c r="I13964" s="36"/>
    </row>
    <row r="13965" spans="5:9">
      <c r="E13965" s="35">
        <v>57600</v>
      </c>
      <c r="F13965" s="35"/>
      <c r="G13965" s="36"/>
      <c r="H13965" s="36"/>
      <c r="I13965" s="36"/>
    </row>
    <row r="13966" spans="5:9">
      <c r="E13966" s="35">
        <v>57601</v>
      </c>
      <c r="F13966" s="35"/>
      <c r="G13966" s="36"/>
      <c r="H13966" s="36"/>
      <c r="I13966" s="36"/>
    </row>
    <row r="13967" spans="5:9">
      <c r="E13967" s="35">
        <v>57602</v>
      </c>
      <c r="F13967" s="35"/>
      <c r="G13967" s="36"/>
      <c r="H13967" s="36"/>
      <c r="I13967" s="36"/>
    </row>
    <row r="13968" spans="5:9">
      <c r="E13968" s="35">
        <v>57603</v>
      </c>
      <c r="F13968" s="35"/>
      <c r="G13968" s="36"/>
      <c r="H13968" s="36"/>
      <c r="I13968" s="36"/>
    </row>
    <row r="13969" spans="5:9">
      <c r="E13969" s="35">
        <v>57604</v>
      </c>
      <c r="F13969" s="35"/>
      <c r="G13969" s="36"/>
      <c r="H13969" s="36"/>
      <c r="I13969" s="36"/>
    </row>
    <row r="13970" spans="5:9">
      <c r="E13970" s="35">
        <v>57605</v>
      </c>
      <c r="F13970" s="35"/>
      <c r="G13970" s="36"/>
      <c r="H13970" s="36"/>
      <c r="I13970" s="36"/>
    </row>
    <row r="13971" spans="5:9">
      <c r="E13971" s="35">
        <v>57606</v>
      </c>
      <c r="F13971" s="35"/>
      <c r="G13971" s="36"/>
      <c r="H13971" s="36"/>
      <c r="I13971" s="36"/>
    </row>
    <row r="13972" spans="5:9">
      <c r="E13972" s="35">
        <v>57607</v>
      </c>
      <c r="F13972" s="35"/>
      <c r="G13972" s="36"/>
      <c r="H13972" s="36"/>
      <c r="I13972" s="36"/>
    </row>
    <row r="13973" spans="5:9">
      <c r="E13973" s="35">
        <v>57608</v>
      </c>
      <c r="F13973" s="35"/>
      <c r="G13973" s="36"/>
      <c r="H13973" s="36"/>
      <c r="I13973" s="36"/>
    </row>
    <row r="13974" spans="5:9">
      <c r="E13974" s="35">
        <v>57609</v>
      </c>
      <c r="F13974" s="35"/>
      <c r="G13974" s="36"/>
      <c r="H13974" s="36"/>
      <c r="I13974" s="36"/>
    </row>
    <row r="13975" spans="5:9">
      <c r="E13975" s="35">
        <v>57610</v>
      </c>
      <c r="F13975" s="35"/>
      <c r="G13975" s="36"/>
      <c r="H13975" s="36"/>
      <c r="I13975" s="36"/>
    </row>
    <row r="13976" spans="5:9">
      <c r="E13976" s="35">
        <v>57611</v>
      </c>
      <c r="F13976" s="35"/>
      <c r="G13976" s="36"/>
      <c r="H13976" s="36"/>
      <c r="I13976" s="36"/>
    </row>
    <row r="13977" spans="5:9">
      <c r="E13977" s="35">
        <v>57612</v>
      </c>
      <c r="F13977" s="35"/>
      <c r="G13977" s="36"/>
      <c r="H13977" s="36"/>
      <c r="I13977" s="36"/>
    </row>
    <row r="13978" spans="5:9">
      <c r="E13978" s="35">
        <v>57613</v>
      </c>
      <c r="F13978" s="35"/>
      <c r="G13978" s="36"/>
      <c r="H13978" s="36"/>
      <c r="I13978" s="36"/>
    </row>
    <row r="13979" spans="5:9">
      <c r="E13979" s="35">
        <v>57614</v>
      </c>
      <c r="F13979" s="35"/>
      <c r="G13979" s="36"/>
      <c r="H13979" s="36"/>
      <c r="I13979" s="36"/>
    </row>
    <row r="13980" spans="5:9">
      <c r="E13980" s="35">
        <v>57615</v>
      </c>
      <c r="F13980" s="35"/>
      <c r="G13980" s="36"/>
      <c r="H13980" s="36"/>
      <c r="I13980" s="36"/>
    </row>
    <row r="13981" spans="5:9">
      <c r="E13981" s="35">
        <v>57616</v>
      </c>
      <c r="F13981" s="35"/>
      <c r="G13981" s="36"/>
      <c r="H13981" s="36"/>
      <c r="I13981" s="36"/>
    </row>
    <row r="13982" spans="5:9">
      <c r="E13982" s="35">
        <v>57617</v>
      </c>
      <c r="F13982" s="35"/>
      <c r="G13982" s="36"/>
      <c r="H13982" s="36"/>
      <c r="I13982" s="36"/>
    </row>
    <row r="13983" spans="5:9">
      <c r="E13983" s="35">
        <v>57618</v>
      </c>
      <c r="F13983" s="35"/>
      <c r="G13983" s="36"/>
      <c r="H13983" s="36"/>
      <c r="I13983" s="36"/>
    </row>
    <row r="13984" spans="5:9">
      <c r="E13984" s="35">
        <v>57619</v>
      </c>
      <c r="F13984" s="35"/>
      <c r="G13984" s="36"/>
      <c r="H13984" s="36"/>
      <c r="I13984" s="36"/>
    </row>
    <row r="13985" spans="5:9">
      <c r="E13985" s="35">
        <v>57620</v>
      </c>
      <c r="F13985" s="35"/>
      <c r="G13985" s="36"/>
      <c r="H13985" s="36"/>
      <c r="I13985" s="36"/>
    </row>
    <row r="13986" spans="5:9">
      <c r="E13986" s="35">
        <v>57621</v>
      </c>
      <c r="F13986" s="35"/>
      <c r="G13986" s="36"/>
      <c r="H13986" s="36"/>
      <c r="I13986" s="36"/>
    </row>
    <row r="13987" spans="5:9">
      <c r="E13987" s="35">
        <v>57622</v>
      </c>
      <c r="F13987" s="35"/>
      <c r="G13987" s="36"/>
      <c r="H13987" s="36"/>
      <c r="I13987" s="36"/>
    </row>
    <row r="13988" spans="5:9">
      <c r="E13988" s="35">
        <v>57623</v>
      </c>
      <c r="F13988" s="35"/>
      <c r="G13988" s="36"/>
      <c r="H13988" s="36"/>
      <c r="I13988" s="36"/>
    </row>
    <row r="13989" spans="5:9">
      <c r="E13989" s="35">
        <v>57624</v>
      </c>
      <c r="F13989" s="35"/>
      <c r="G13989" s="36"/>
      <c r="H13989" s="36"/>
      <c r="I13989" s="36"/>
    </row>
    <row r="13990" spans="5:9">
      <c r="E13990" s="35">
        <v>57625</v>
      </c>
      <c r="F13990" s="35"/>
      <c r="G13990" s="36"/>
      <c r="H13990" s="36"/>
      <c r="I13990" s="36"/>
    </row>
    <row r="13991" spans="5:9">
      <c r="E13991" s="35">
        <v>57626</v>
      </c>
      <c r="F13991" s="35"/>
      <c r="G13991" s="36"/>
      <c r="H13991" s="36"/>
      <c r="I13991" s="36"/>
    </row>
    <row r="13992" spans="5:9">
      <c r="E13992" s="35">
        <v>57627</v>
      </c>
      <c r="F13992" s="35"/>
      <c r="G13992" s="36"/>
      <c r="H13992" s="36"/>
      <c r="I13992" s="36"/>
    </row>
    <row r="13993" spans="5:9">
      <c r="E13993" s="35">
        <v>57628</v>
      </c>
      <c r="F13993" s="35"/>
      <c r="G13993" s="36"/>
      <c r="H13993" s="36"/>
      <c r="I13993" s="36"/>
    </row>
    <row r="13994" spans="5:9">
      <c r="E13994" s="35">
        <v>57629</v>
      </c>
      <c r="F13994" s="35"/>
      <c r="G13994" s="36"/>
      <c r="H13994" s="36"/>
      <c r="I13994" s="36"/>
    </row>
    <row r="13995" spans="5:9">
      <c r="E13995" s="35">
        <v>57630</v>
      </c>
      <c r="F13995" s="35"/>
      <c r="G13995" s="36"/>
      <c r="H13995" s="36"/>
      <c r="I13995" s="36"/>
    </row>
    <row r="13996" spans="5:9">
      <c r="E13996" s="35">
        <v>57631</v>
      </c>
      <c r="F13996" s="35"/>
      <c r="G13996" s="36"/>
      <c r="H13996" s="36"/>
      <c r="I13996" s="36"/>
    </row>
    <row r="13997" spans="5:9">
      <c r="E13997" s="35">
        <v>57632</v>
      </c>
      <c r="F13997" s="35"/>
      <c r="G13997" s="36"/>
      <c r="H13997" s="36"/>
      <c r="I13997" s="36"/>
    </row>
    <row r="13998" spans="5:9">
      <c r="E13998" s="35">
        <v>57633</v>
      </c>
      <c r="F13998" s="35"/>
      <c r="G13998" s="36"/>
      <c r="H13998" s="36"/>
      <c r="I13998" s="36"/>
    </row>
    <row r="13999" spans="5:9">
      <c r="E13999" s="35">
        <v>57634</v>
      </c>
      <c r="F13999" s="35"/>
      <c r="G13999" s="36"/>
      <c r="H13999" s="36"/>
      <c r="I13999" s="36"/>
    </row>
    <row r="14000" spans="5:9">
      <c r="E14000" s="35">
        <v>57635</v>
      </c>
      <c r="F14000" s="35"/>
      <c r="G14000" s="36"/>
      <c r="H14000" s="36"/>
      <c r="I14000" s="36"/>
    </row>
    <row r="14001" spans="5:9">
      <c r="E14001" s="35">
        <v>57636</v>
      </c>
      <c r="F14001" s="35"/>
      <c r="G14001" s="36"/>
      <c r="H14001" s="36"/>
      <c r="I14001" s="36"/>
    </row>
    <row r="14002" spans="5:9">
      <c r="E14002" s="35">
        <v>57637</v>
      </c>
      <c r="F14002" s="35"/>
      <c r="G14002" s="36"/>
      <c r="H14002" s="36"/>
      <c r="I14002" s="36"/>
    </row>
    <row r="14003" spans="5:9">
      <c r="E14003" s="35">
        <v>57638</v>
      </c>
      <c r="F14003" s="35"/>
      <c r="G14003" s="36"/>
      <c r="H14003" s="36"/>
      <c r="I14003" s="36"/>
    </row>
    <row r="14004" spans="5:9">
      <c r="E14004" s="35">
        <v>57639</v>
      </c>
      <c r="F14004" s="35"/>
      <c r="G14004" s="36"/>
      <c r="H14004" s="36"/>
      <c r="I14004" s="36"/>
    </row>
    <row r="14005" spans="5:9">
      <c r="E14005" s="35">
        <v>57640</v>
      </c>
      <c r="F14005" s="35"/>
      <c r="G14005" s="36"/>
      <c r="H14005" s="36"/>
      <c r="I14005" s="36"/>
    </row>
    <row r="14006" spans="5:9">
      <c r="E14006" s="35">
        <v>57641</v>
      </c>
      <c r="F14006" s="35"/>
      <c r="G14006" s="36"/>
      <c r="H14006" s="36"/>
      <c r="I14006" s="36"/>
    </row>
    <row r="14007" spans="5:9">
      <c r="E14007" s="35">
        <v>57642</v>
      </c>
      <c r="F14007" s="35"/>
      <c r="G14007" s="36"/>
      <c r="H14007" s="36"/>
      <c r="I14007" s="36"/>
    </row>
    <row r="14008" spans="5:9">
      <c r="E14008" s="35">
        <v>57643</v>
      </c>
      <c r="F14008" s="35"/>
      <c r="G14008" s="36"/>
      <c r="H14008" s="36"/>
      <c r="I14008" s="36"/>
    </row>
    <row r="14009" spans="5:9">
      <c r="E14009" s="35">
        <v>57644</v>
      </c>
      <c r="F14009" s="35"/>
      <c r="G14009" s="36"/>
      <c r="H14009" s="36"/>
      <c r="I14009" s="36"/>
    </row>
    <row r="14010" spans="5:9">
      <c r="E14010" s="35">
        <v>57645</v>
      </c>
      <c r="F14010" s="35"/>
      <c r="G14010" s="36"/>
      <c r="H14010" s="36"/>
      <c r="I14010" s="36"/>
    </row>
    <row r="14011" spans="5:9">
      <c r="E14011" s="35">
        <v>57646</v>
      </c>
      <c r="F14011" s="35"/>
      <c r="G14011" s="36"/>
      <c r="H14011" s="36"/>
      <c r="I14011" s="36"/>
    </row>
    <row r="14012" spans="5:9">
      <c r="E14012" s="35">
        <v>57647</v>
      </c>
      <c r="F14012" s="35"/>
      <c r="G14012" s="36"/>
      <c r="H14012" s="36"/>
      <c r="I14012" s="36"/>
    </row>
    <row r="14013" spans="5:9">
      <c r="E14013" s="35">
        <v>57648</v>
      </c>
      <c r="F14013" s="35"/>
      <c r="G14013" s="36"/>
      <c r="H14013" s="36"/>
      <c r="I14013" s="36"/>
    </row>
    <row r="14014" spans="5:9">
      <c r="E14014" s="35">
        <v>57649</v>
      </c>
      <c r="F14014" s="35"/>
      <c r="G14014" s="36"/>
      <c r="H14014" s="36"/>
      <c r="I14014" s="36"/>
    </row>
    <row r="14015" spans="5:9">
      <c r="E14015" s="35">
        <v>57650</v>
      </c>
      <c r="F14015" s="35"/>
      <c r="G14015" s="36"/>
      <c r="H14015" s="36"/>
      <c r="I14015" s="36"/>
    </row>
    <row r="14016" spans="5:9">
      <c r="E14016" s="35">
        <v>57651</v>
      </c>
      <c r="F14016" s="35"/>
      <c r="G14016" s="36"/>
      <c r="H14016" s="36"/>
      <c r="I14016" s="36"/>
    </row>
    <row r="14017" spans="5:9">
      <c r="E14017" s="35">
        <v>57652</v>
      </c>
      <c r="F14017" s="35"/>
      <c r="G14017" s="36"/>
      <c r="H14017" s="36"/>
      <c r="I14017" s="36"/>
    </row>
    <row r="14018" spans="5:9">
      <c r="E14018" s="35">
        <v>57653</v>
      </c>
      <c r="F14018" s="35"/>
      <c r="G14018" s="36"/>
      <c r="H14018" s="36"/>
      <c r="I14018" s="36"/>
    </row>
    <row r="14019" spans="5:9">
      <c r="E14019" s="35">
        <v>57654</v>
      </c>
      <c r="F14019" s="35"/>
      <c r="G14019" s="36"/>
      <c r="H14019" s="36"/>
      <c r="I14019" s="36"/>
    </row>
    <row r="14020" spans="5:9">
      <c r="E14020" s="35">
        <v>57655</v>
      </c>
      <c r="F14020" s="35"/>
      <c r="G14020" s="36"/>
      <c r="H14020" s="36"/>
      <c r="I14020" s="36"/>
    </row>
    <row r="14021" spans="5:9">
      <c r="E14021" s="35">
        <v>57656</v>
      </c>
      <c r="F14021" s="35"/>
      <c r="G14021" s="36"/>
      <c r="H14021" s="36"/>
      <c r="I14021" s="36"/>
    </row>
    <row r="14022" spans="5:9">
      <c r="E14022" s="35">
        <v>57657</v>
      </c>
      <c r="F14022" s="35"/>
      <c r="G14022" s="36"/>
      <c r="H14022" s="36"/>
      <c r="I14022" s="36"/>
    </row>
    <row r="14023" spans="5:9">
      <c r="E14023" s="35">
        <v>57658</v>
      </c>
      <c r="F14023" s="35"/>
      <c r="G14023" s="36"/>
      <c r="H14023" s="36"/>
      <c r="I14023" s="36"/>
    </row>
    <row r="14024" spans="5:9">
      <c r="E14024" s="35">
        <v>57659</v>
      </c>
      <c r="F14024" s="35"/>
      <c r="G14024" s="36"/>
      <c r="H14024" s="36"/>
      <c r="I14024" s="36"/>
    </row>
    <row r="14025" spans="5:9">
      <c r="E14025" s="35">
        <v>57660</v>
      </c>
      <c r="F14025" s="35"/>
      <c r="G14025" s="36"/>
      <c r="H14025" s="36"/>
      <c r="I14025" s="36"/>
    </row>
    <row r="14026" spans="5:9">
      <c r="E14026" s="35">
        <v>57661</v>
      </c>
      <c r="F14026" s="35"/>
      <c r="G14026" s="36"/>
      <c r="H14026" s="36"/>
      <c r="I14026" s="36"/>
    </row>
    <row r="14027" spans="5:9">
      <c r="E14027" s="35">
        <v>57662</v>
      </c>
      <c r="F14027" s="35"/>
      <c r="G14027" s="36"/>
      <c r="H14027" s="36"/>
      <c r="I14027" s="36"/>
    </row>
    <row r="14028" spans="5:9">
      <c r="E14028" s="35">
        <v>57663</v>
      </c>
      <c r="F14028" s="35"/>
      <c r="G14028" s="36"/>
      <c r="H14028" s="36"/>
      <c r="I14028" s="36"/>
    </row>
    <row r="14029" spans="5:9">
      <c r="E14029" s="35">
        <v>57664</v>
      </c>
      <c r="F14029" s="35"/>
      <c r="G14029" s="36"/>
      <c r="H14029" s="36"/>
      <c r="I14029" s="36"/>
    </row>
    <row r="14030" spans="5:9">
      <c r="E14030" s="35">
        <v>57665</v>
      </c>
      <c r="F14030" s="35"/>
      <c r="G14030" s="36"/>
      <c r="H14030" s="36"/>
      <c r="I14030" s="36"/>
    </row>
    <row r="14031" spans="5:9">
      <c r="E14031" s="35">
        <v>57666</v>
      </c>
      <c r="F14031" s="35"/>
      <c r="G14031" s="36"/>
      <c r="H14031" s="36"/>
      <c r="I14031" s="36"/>
    </row>
    <row r="14032" spans="5:9">
      <c r="E14032" s="35">
        <v>57667</v>
      </c>
      <c r="F14032" s="35"/>
      <c r="G14032" s="36"/>
      <c r="H14032" s="36"/>
      <c r="I14032" s="36"/>
    </row>
    <row r="14033" spans="5:9">
      <c r="E14033" s="35">
        <v>57668</v>
      </c>
      <c r="F14033" s="35"/>
      <c r="G14033" s="36"/>
      <c r="H14033" s="36"/>
      <c r="I14033" s="36"/>
    </row>
    <row r="14034" spans="5:9">
      <c r="E14034" s="35">
        <v>57669</v>
      </c>
      <c r="F14034" s="35"/>
      <c r="G14034" s="36"/>
      <c r="H14034" s="36"/>
      <c r="I14034" s="36"/>
    </row>
    <row r="14035" spans="5:9">
      <c r="E14035" s="35">
        <v>57670</v>
      </c>
      <c r="F14035" s="35"/>
      <c r="G14035" s="36"/>
      <c r="H14035" s="36"/>
      <c r="I14035" s="36"/>
    </row>
    <row r="14036" spans="5:9">
      <c r="E14036" s="35">
        <v>57671</v>
      </c>
      <c r="F14036" s="35"/>
      <c r="G14036" s="36"/>
      <c r="H14036" s="36"/>
      <c r="I14036" s="36"/>
    </row>
    <row r="14037" spans="5:9">
      <c r="E14037" s="35">
        <v>57672</v>
      </c>
      <c r="F14037" s="35"/>
      <c r="G14037" s="36"/>
      <c r="H14037" s="36"/>
      <c r="I14037" s="36"/>
    </row>
    <row r="14038" spans="5:9">
      <c r="E14038" s="35">
        <v>57673</v>
      </c>
      <c r="F14038" s="35"/>
      <c r="G14038" s="36"/>
      <c r="H14038" s="36"/>
      <c r="I14038" s="36"/>
    </row>
    <row r="14039" spans="5:9">
      <c r="E14039" s="35">
        <v>57674</v>
      </c>
      <c r="F14039" s="35"/>
      <c r="G14039" s="36"/>
      <c r="H14039" s="36"/>
      <c r="I14039" s="36"/>
    </row>
    <row r="14040" spans="5:9">
      <c r="E14040" s="35">
        <v>57675</v>
      </c>
      <c r="F14040" s="35"/>
      <c r="G14040" s="36"/>
      <c r="H14040" s="36"/>
      <c r="I14040" s="36"/>
    </row>
    <row r="14041" spans="5:9">
      <c r="E14041" s="35">
        <v>57676</v>
      </c>
      <c r="F14041" s="35"/>
      <c r="G14041" s="36"/>
      <c r="H14041" s="36"/>
      <c r="I14041" s="36"/>
    </row>
    <row r="14042" spans="5:9">
      <c r="E14042" s="35">
        <v>57677</v>
      </c>
      <c r="F14042" s="35"/>
      <c r="G14042" s="36"/>
      <c r="H14042" s="36"/>
      <c r="I14042" s="36"/>
    </row>
    <row r="14043" spans="5:9">
      <c r="E14043" s="35">
        <v>57678</v>
      </c>
      <c r="F14043" s="35"/>
      <c r="G14043" s="36"/>
      <c r="H14043" s="36"/>
      <c r="I14043" s="36"/>
    </row>
    <row r="14044" spans="5:9">
      <c r="E14044" s="35">
        <v>57679</v>
      </c>
      <c r="F14044" s="35"/>
      <c r="G14044" s="36"/>
      <c r="H14044" s="36"/>
      <c r="I14044" s="36"/>
    </row>
    <row r="14045" spans="5:9">
      <c r="E14045" s="35">
        <v>57680</v>
      </c>
      <c r="F14045" s="35"/>
      <c r="G14045" s="36"/>
      <c r="H14045" s="36"/>
      <c r="I14045" s="36"/>
    </row>
    <row r="14046" spans="5:9">
      <c r="E14046" s="35">
        <v>57681</v>
      </c>
      <c r="F14046" s="35"/>
      <c r="G14046" s="36"/>
      <c r="H14046" s="36"/>
      <c r="I14046" s="36"/>
    </row>
    <row r="14047" spans="5:9">
      <c r="E14047" s="35">
        <v>57682</v>
      </c>
      <c r="F14047" s="35"/>
      <c r="G14047" s="36"/>
      <c r="H14047" s="36"/>
      <c r="I14047" s="36"/>
    </row>
    <row r="14048" spans="5:9">
      <c r="E14048" s="35">
        <v>57683</v>
      </c>
      <c r="F14048" s="35"/>
      <c r="G14048" s="36"/>
      <c r="H14048" s="36"/>
      <c r="I14048" s="36"/>
    </row>
    <row r="14049" spans="5:9">
      <c r="E14049" s="35">
        <v>57684</v>
      </c>
      <c r="F14049" s="35"/>
      <c r="G14049" s="36"/>
      <c r="H14049" s="36"/>
      <c r="I14049" s="36"/>
    </row>
    <row r="14050" spans="5:9">
      <c r="E14050" s="35">
        <v>57685</v>
      </c>
      <c r="F14050" s="35"/>
      <c r="G14050" s="36"/>
      <c r="H14050" s="36"/>
      <c r="I14050" s="36"/>
    </row>
    <row r="14051" spans="5:9">
      <c r="E14051" s="35">
        <v>57686</v>
      </c>
      <c r="F14051" s="35"/>
      <c r="G14051" s="36"/>
      <c r="H14051" s="36"/>
      <c r="I14051" s="36"/>
    </row>
    <row r="14052" spans="5:9">
      <c r="E14052" s="35">
        <v>57687</v>
      </c>
      <c r="F14052" s="35"/>
      <c r="G14052" s="36"/>
      <c r="H14052" s="36"/>
      <c r="I14052" s="36"/>
    </row>
    <row r="14053" spans="5:9">
      <c r="E14053" s="35">
        <v>57688</v>
      </c>
      <c r="F14053" s="35"/>
      <c r="G14053" s="36"/>
      <c r="H14053" s="36"/>
      <c r="I14053" s="36"/>
    </row>
    <row r="14054" spans="5:9">
      <c r="E14054" s="35">
        <v>57689</v>
      </c>
      <c r="F14054" s="35"/>
      <c r="G14054" s="36"/>
      <c r="H14054" s="36"/>
      <c r="I14054" s="36"/>
    </row>
    <row r="14055" spans="5:9">
      <c r="E14055" s="35">
        <v>57690</v>
      </c>
      <c r="F14055" s="35"/>
      <c r="G14055" s="36"/>
      <c r="H14055" s="36"/>
      <c r="I14055" s="36"/>
    </row>
    <row r="14056" spans="5:9">
      <c r="E14056" s="35">
        <v>57691</v>
      </c>
      <c r="F14056" s="35"/>
      <c r="G14056" s="36"/>
      <c r="H14056" s="36"/>
      <c r="I14056" s="36"/>
    </row>
    <row r="14057" spans="5:9">
      <c r="E14057" s="35">
        <v>57692</v>
      </c>
      <c r="F14057" s="35"/>
      <c r="G14057" s="36"/>
      <c r="H14057" s="36"/>
      <c r="I14057" s="36"/>
    </row>
    <row r="14058" spans="5:9">
      <c r="E14058" s="35">
        <v>57693</v>
      </c>
      <c r="F14058" s="35"/>
      <c r="G14058" s="36"/>
      <c r="H14058" s="36"/>
      <c r="I14058" s="36"/>
    </row>
    <row r="14059" spans="5:9">
      <c r="E14059" s="35">
        <v>57694</v>
      </c>
      <c r="F14059" s="35"/>
      <c r="G14059" s="36"/>
      <c r="H14059" s="36"/>
      <c r="I14059" s="36"/>
    </row>
    <row r="14060" spans="5:9">
      <c r="E14060" s="35">
        <v>57695</v>
      </c>
      <c r="F14060" s="35"/>
      <c r="G14060" s="36"/>
      <c r="H14060" s="36"/>
      <c r="I14060" s="36"/>
    </row>
    <row r="14061" spans="5:9">
      <c r="E14061" s="35">
        <v>57696</v>
      </c>
      <c r="F14061" s="35"/>
      <c r="G14061" s="36"/>
      <c r="H14061" s="36"/>
      <c r="I14061" s="36"/>
    </row>
    <row r="14062" spans="5:9">
      <c r="E14062" s="35">
        <v>57697</v>
      </c>
      <c r="F14062" s="35"/>
      <c r="G14062" s="36"/>
      <c r="H14062" s="36"/>
      <c r="I14062" s="36"/>
    </row>
    <row r="14063" spans="5:9">
      <c r="E14063" s="35">
        <v>57698</v>
      </c>
      <c r="F14063" s="35"/>
      <c r="G14063" s="36"/>
      <c r="H14063" s="36"/>
      <c r="I14063" s="36"/>
    </row>
    <row r="14064" spans="5:9">
      <c r="E14064" s="35">
        <v>57699</v>
      </c>
      <c r="F14064" s="35"/>
      <c r="G14064" s="36"/>
      <c r="H14064" s="36"/>
      <c r="I14064" s="36"/>
    </row>
    <row r="14065" spans="5:9">
      <c r="E14065" s="35">
        <v>57700</v>
      </c>
      <c r="F14065" s="35"/>
      <c r="G14065" s="36"/>
      <c r="H14065" s="36"/>
      <c r="I14065" s="36"/>
    </row>
    <row r="14066" spans="5:9">
      <c r="E14066" s="35">
        <v>57701</v>
      </c>
      <c r="F14066" s="35"/>
      <c r="G14066" s="36"/>
      <c r="H14066" s="36"/>
      <c r="I14066" s="36"/>
    </row>
    <row r="14067" spans="5:9">
      <c r="E14067" s="35">
        <v>57702</v>
      </c>
      <c r="F14067" s="35"/>
      <c r="G14067" s="36"/>
      <c r="H14067" s="36"/>
      <c r="I14067" s="36"/>
    </row>
    <row r="14068" spans="5:9">
      <c r="E14068" s="35">
        <v>57703</v>
      </c>
      <c r="F14068" s="35"/>
      <c r="G14068" s="36"/>
      <c r="H14068" s="36"/>
      <c r="I14068" s="36"/>
    </row>
    <row r="14069" spans="5:9">
      <c r="E14069" s="35">
        <v>57704</v>
      </c>
      <c r="F14069" s="35"/>
      <c r="G14069" s="36"/>
      <c r="H14069" s="36"/>
      <c r="I14069" s="36"/>
    </row>
    <row r="14070" spans="5:9">
      <c r="E14070" s="35">
        <v>57705</v>
      </c>
      <c r="F14070" s="35"/>
      <c r="G14070" s="36"/>
      <c r="H14070" s="36"/>
      <c r="I14070" s="36"/>
    </row>
    <row r="14071" spans="5:9">
      <c r="E14071" s="35">
        <v>57706</v>
      </c>
      <c r="F14071" s="35"/>
      <c r="G14071" s="36"/>
      <c r="H14071" s="36"/>
      <c r="I14071" s="36"/>
    </row>
    <row r="14072" spans="5:9">
      <c r="E14072" s="35">
        <v>57707</v>
      </c>
      <c r="F14072" s="35"/>
      <c r="G14072" s="36"/>
      <c r="H14072" s="36"/>
      <c r="I14072" s="36"/>
    </row>
    <row r="14073" spans="5:9">
      <c r="E14073" s="35">
        <v>57708</v>
      </c>
      <c r="F14073" s="35"/>
      <c r="G14073" s="36"/>
      <c r="H14073" s="36"/>
      <c r="I14073" s="36"/>
    </row>
    <row r="14074" spans="5:9">
      <c r="E14074" s="35">
        <v>57709</v>
      </c>
      <c r="F14074" s="35"/>
      <c r="G14074" s="36"/>
      <c r="H14074" s="36"/>
      <c r="I14074" s="36"/>
    </row>
    <row r="14075" spans="5:9">
      <c r="E14075" s="35">
        <v>57710</v>
      </c>
      <c r="F14075" s="35"/>
      <c r="G14075" s="36"/>
      <c r="H14075" s="36"/>
      <c r="I14075" s="36"/>
    </row>
    <row r="14076" spans="5:9">
      <c r="E14076" s="35">
        <v>57711</v>
      </c>
      <c r="F14076" s="35"/>
      <c r="G14076" s="36"/>
      <c r="H14076" s="36"/>
      <c r="I14076" s="36"/>
    </row>
    <row r="14077" spans="5:9">
      <c r="E14077" s="35">
        <v>57712</v>
      </c>
      <c r="F14077" s="35"/>
      <c r="G14077" s="36"/>
      <c r="H14077" s="36"/>
      <c r="I14077" s="36"/>
    </row>
    <row r="14078" spans="5:9">
      <c r="E14078" s="35">
        <v>57713</v>
      </c>
      <c r="F14078" s="35"/>
      <c r="G14078" s="36"/>
      <c r="H14078" s="36"/>
      <c r="I14078" s="36"/>
    </row>
    <row r="14079" spans="5:9">
      <c r="E14079" s="35">
        <v>57714</v>
      </c>
      <c r="F14079" s="35"/>
      <c r="G14079" s="36"/>
      <c r="H14079" s="36"/>
      <c r="I14079" s="36"/>
    </row>
    <row r="14080" spans="5:9">
      <c r="E14080" s="35">
        <v>57715</v>
      </c>
      <c r="F14080" s="35"/>
      <c r="G14080" s="36"/>
      <c r="H14080" s="36"/>
      <c r="I14080" s="36"/>
    </row>
    <row r="14081" spans="5:9">
      <c r="E14081" s="35">
        <v>57716</v>
      </c>
      <c r="F14081" s="35"/>
      <c r="G14081" s="36"/>
      <c r="H14081" s="36"/>
      <c r="I14081" s="36"/>
    </row>
    <row r="14082" spans="5:9">
      <c r="E14082" s="35">
        <v>57717</v>
      </c>
      <c r="F14082" s="35"/>
      <c r="G14082" s="36"/>
      <c r="H14082" s="36"/>
      <c r="I14082" s="36"/>
    </row>
    <row r="14083" spans="5:9">
      <c r="E14083" s="35">
        <v>57718</v>
      </c>
      <c r="F14083" s="35"/>
      <c r="G14083" s="36"/>
      <c r="H14083" s="36"/>
      <c r="I14083" s="36"/>
    </row>
    <row r="14084" spans="5:9">
      <c r="E14084" s="35">
        <v>57719</v>
      </c>
      <c r="F14084" s="35"/>
      <c r="G14084" s="36"/>
      <c r="H14084" s="36"/>
      <c r="I14084" s="36"/>
    </row>
    <row r="14085" spans="5:9">
      <c r="E14085" s="35">
        <v>57720</v>
      </c>
      <c r="F14085" s="35"/>
      <c r="G14085" s="36"/>
      <c r="H14085" s="36"/>
      <c r="I14085" s="36"/>
    </row>
    <row r="14086" spans="5:9">
      <c r="E14086" s="35">
        <v>57721</v>
      </c>
      <c r="F14086" s="35"/>
      <c r="G14086" s="36"/>
      <c r="H14086" s="36"/>
      <c r="I14086" s="36"/>
    </row>
    <row r="14087" spans="5:9">
      <c r="E14087" s="35">
        <v>57722</v>
      </c>
      <c r="F14087" s="35"/>
      <c r="G14087" s="36"/>
      <c r="H14087" s="36"/>
      <c r="I14087" s="36"/>
    </row>
    <row r="14088" spans="5:9">
      <c r="E14088" s="35">
        <v>57723</v>
      </c>
      <c r="F14088" s="35"/>
      <c r="G14088" s="36"/>
      <c r="H14088" s="36"/>
      <c r="I14088" s="36"/>
    </row>
    <row r="14089" spans="5:9">
      <c r="E14089" s="35">
        <v>57724</v>
      </c>
      <c r="F14089" s="35"/>
      <c r="G14089" s="36"/>
      <c r="H14089" s="36"/>
      <c r="I14089" s="36"/>
    </row>
    <row r="14090" spans="5:9">
      <c r="E14090" s="35">
        <v>57725</v>
      </c>
      <c r="F14090" s="35"/>
      <c r="G14090" s="36"/>
      <c r="H14090" s="36"/>
      <c r="I14090" s="36"/>
    </row>
    <row r="14091" spans="5:9">
      <c r="E14091" s="35">
        <v>57726</v>
      </c>
      <c r="F14091" s="35"/>
      <c r="G14091" s="36"/>
      <c r="H14091" s="36"/>
      <c r="I14091" s="36"/>
    </row>
    <row r="14092" spans="5:9">
      <c r="E14092" s="35">
        <v>57727</v>
      </c>
      <c r="F14092" s="35"/>
      <c r="G14092" s="36"/>
      <c r="H14092" s="36"/>
      <c r="I14092" s="36"/>
    </row>
    <row r="14093" spans="5:9">
      <c r="E14093" s="35">
        <v>57728</v>
      </c>
      <c r="F14093" s="35"/>
      <c r="G14093" s="36"/>
      <c r="H14093" s="36"/>
      <c r="I14093" s="36"/>
    </row>
    <row r="14094" spans="5:9">
      <c r="E14094" s="35">
        <v>57729</v>
      </c>
      <c r="F14094" s="35"/>
      <c r="G14094" s="36"/>
      <c r="H14094" s="36"/>
      <c r="I14094" s="36"/>
    </row>
    <row r="14095" spans="5:9">
      <c r="E14095" s="35">
        <v>57730</v>
      </c>
      <c r="F14095" s="35"/>
      <c r="G14095" s="36"/>
      <c r="H14095" s="36"/>
      <c r="I14095" s="36"/>
    </row>
    <row r="14096" spans="5:9">
      <c r="E14096" s="35">
        <v>57731</v>
      </c>
      <c r="F14096" s="35"/>
      <c r="G14096" s="36"/>
      <c r="H14096" s="36"/>
      <c r="I14096" s="36"/>
    </row>
    <row r="14097" spans="5:9">
      <c r="E14097" s="35">
        <v>57732</v>
      </c>
      <c r="F14097" s="35"/>
      <c r="G14097" s="36"/>
      <c r="H14097" s="36"/>
      <c r="I14097" s="36"/>
    </row>
    <row r="14098" spans="5:9">
      <c r="E14098" s="35">
        <v>57733</v>
      </c>
      <c r="F14098" s="35"/>
      <c r="G14098" s="36"/>
      <c r="H14098" s="36"/>
      <c r="I14098" s="36"/>
    </row>
    <row r="14099" spans="5:9">
      <c r="E14099" s="35">
        <v>57734</v>
      </c>
      <c r="F14099" s="35"/>
      <c r="G14099" s="36"/>
      <c r="H14099" s="36"/>
      <c r="I14099" s="36"/>
    </row>
    <row r="14100" spans="5:9">
      <c r="E14100" s="35">
        <v>57735</v>
      </c>
      <c r="F14100" s="35"/>
      <c r="G14100" s="36"/>
      <c r="H14100" s="36"/>
      <c r="I14100" s="36"/>
    </row>
    <row r="14101" spans="5:9">
      <c r="E14101" s="35">
        <v>57736</v>
      </c>
      <c r="F14101" s="35"/>
      <c r="G14101" s="36"/>
      <c r="H14101" s="36"/>
      <c r="I14101" s="36"/>
    </row>
    <row r="14102" spans="5:9">
      <c r="E14102" s="35">
        <v>57737</v>
      </c>
      <c r="F14102" s="35"/>
      <c r="G14102" s="36"/>
      <c r="H14102" s="36"/>
      <c r="I14102" s="36"/>
    </row>
    <row r="14103" spans="5:9">
      <c r="E14103" s="35">
        <v>57738</v>
      </c>
      <c r="F14103" s="35"/>
      <c r="G14103" s="36"/>
      <c r="H14103" s="36"/>
      <c r="I14103" s="36"/>
    </row>
    <row r="14104" spans="5:9">
      <c r="E14104" s="35">
        <v>57739</v>
      </c>
      <c r="F14104" s="35"/>
      <c r="G14104" s="36"/>
      <c r="H14104" s="36"/>
      <c r="I14104" s="36"/>
    </row>
    <row r="14105" spans="5:9">
      <c r="E14105" s="35">
        <v>57740</v>
      </c>
      <c r="F14105" s="35"/>
      <c r="G14105" s="36"/>
      <c r="H14105" s="36"/>
      <c r="I14105" s="36"/>
    </row>
    <row r="14106" spans="5:9">
      <c r="E14106" s="35">
        <v>57741</v>
      </c>
      <c r="F14106" s="35"/>
      <c r="G14106" s="36"/>
      <c r="H14106" s="36"/>
      <c r="I14106" s="36"/>
    </row>
    <row r="14107" spans="5:9">
      <c r="E14107" s="35">
        <v>57742</v>
      </c>
      <c r="F14107" s="35"/>
      <c r="G14107" s="36"/>
      <c r="H14107" s="36"/>
      <c r="I14107" s="36"/>
    </row>
    <row r="14108" spans="5:9">
      <c r="E14108" s="35">
        <v>57743</v>
      </c>
      <c r="F14108" s="35"/>
      <c r="G14108" s="36"/>
      <c r="H14108" s="36"/>
      <c r="I14108" s="36"/>
    </row>
    <row r="14109" spans="5:9">
      <c r="E14109" s="35">
        <v>57744</v>
      </c>
      <c r="F14109" s="35"/>
      <c r="G14109" s="36"/>
      <c r="H14109" s="36"/>
      <c r="I14109" s="36"/>
    </row>
    <row r="14110" spans="5:9">
      <c r="E14110" s="35">
        <v>57745</v>
      </c>
      <c r="F14110" s="35"/>
      <c r="G14110" s="36"/>
      <c r="H14110" s="36"/>
      <c r="I14110" s="36"/>
    </row>
    <row r="14111" spans="5:9">
      <c r="E14111" s="35">
        <v>57746</v>
      </c>
      <c r="F14111" s="35"/>
      <c r="G14111" s="36"/>
      <c r="H14111" s="36"/>
      <c r="I14111" s="36"/>
    </row>
    <row r="14112" spans="5:9">
      <c r="E14112" s="35">
        <v>57747</v>
      </c>
      <c r="F14112" s="35"/>
      <c r="G14112" s="36"/>
      <c r="H14112" s="36"/>
      <c r="I14112" s="36"/>
    </row>
    <row r="14113" spans="5:9">
      <c r="E14113" s="35">
        <v>57748</v>
      </c>
      <c r="F14113" s="35"/>
      <c r="G14113" s="36"/>
      <c r="H14113" s="36"/>
      <c r="I14113" s="36"/>
    </row>
    <row r="14114" spans="5:9">
      <c r="E14114" s="35">
        <v>57749</v>
      </c>
      <c r="F14114" s="35"/>
      <c r="G14114" s="36"/>
      <c r="H14114" s="36"/>
      <c r="I14114" s="36"/>
    </row>
    <row r="14115" spans="5:9">
      <c r="E14115" s="35">
        <v>57750</v>
      </c>
      <c r="F14115" s="35"/>
      <c r="G14115" s="36"/>
      <c r="H14115" s="36"/>
      <c r="I14115" s="36"/>
    </row>
    <row r="14116" spans="5:9">
      <c r="E14116" s="35">
        <v>57751</v>
      </c>
      <c r="F14116" s="35"/>
      <c r="G14116" s="36"/>
      <c r="H14116" s="36"/>
      <c r="I14116" s="36"/>
    </row>
    <row r="14117" spans="5:9">
      <c r="E14117" s="35">
        <v>57752</v>
      </c>
      <c r="F14117" s="35"/>
      <c r="G14117" s="36"/>
      <c r="H14117" s="36"/>
      <c r="I14117" s="36"/>
    </row>
    <row r="14118" spans="5:9">
      <c r="E14118" s="35">
        <v>57753</v>
      </c>
      <c r="F14118" s="35"/>
      <c r="G14118" s="36"/>
      <c r="H14118" s="36"/>
      <c r="I14118" s="36"/>
    </row>
    <row r="14119" spans="5:9">
      <c r="E14119" s="35">
        <v>57754</v>
      </c>
      <c r="F14119" s="35"/>
      <c r="G14119" s="36"/>
      <c r="H14119" s="36"/>
      <c r="I14119" s="36"/>
    </row>
    <row r="14120" spans="5:9">
      <c r="E14120" s="35">
        <v>57755</v>
      </c>
      <c r="F14120" s="35"/>
      <c r="G14120" s="36"/>
      <c r="H14120" s="36"/>
      <c r="I14120" s="36"/>
    </row>
    <row r="14121" spans="5:9">
      <c r="E14121" s="35">
        <v>57756</v>
      </c>
      <c r="F14121" s="35"/>
      <c r="G14121" s="36"/>
      <c r="H14121" s="36"/>
      <c r="I14121" s="36"/>
    </row>
    <row r="14122" spans="5:9">
      <c r="E14122" s="35">
        <v>57757</v>
      </c>
      <c r="F14122" s="35"/>
      <c r="G14122" s="36"/>
      <c r="H14122" s="36"/>
      <c r="I14122" s="36"/>
    </row>
    <row r="14123" spans="5:9">
      <c r="E14123" s="35">
        <v>57758</v>
      </c>
      <c r="F14123" s="35"/>
      <c r="G14123" s="36"/>
      <c r="H14123" s="36"/>
      <c r="I14123" s="36"/>
    </row>
    <row r="14124" spans="5:9">
      <c r="E14124" s="35">
        <v>57759</v>
      </c>
      <c r="F14124" s="35"/>
      <c r="G14124" s="36"/>
      <c r="H14124" s="36"/>
      <c r="I14124" s="36"/>
    </row>
    <row r="14125" spans="5:9">
      <c r="E14125" s="35">
        <v>57760</v>
      </c>
      <c r="F14125" s="35"/>
      <c r="G14125" s="36"/>
      <c r="H14125" s="36"/>
      <c r="I14125" s="36"/>
    </row>
    <row r="14126" spans="5:9">
      <c r="E14126" s="35">
        <v>57761</v>
      </c>
      <c r="F14126" s="35"/>
      <c r="G14126" s="36"/>
      <c r="H14126" s="36"/>
      <c r="I14126" s="36"/>
    </row>
    <row r="14127" spans="5:9">
      <c r="E14127" s="35">
        <v>57762</v>
      </c>
      <c r="F14127" s="35"/>
      <c r="G14127" s="36"/>
      <c r="H14127" s="36"/>
      <c r="I14127" s="36"/>
    </row>
    <row r="14128" spans="5:9">
      <c r="E14128" s="35">
        <v>57763</v>
      </c>
      <c r="F14128" s="35"/>
      <c r="G14128" s="36"/>
      <c r="H14128" s="36"/>
      <c r="I14128" s="36"/>
    </row>
    <row r="14129" spans="5:9">
      <c r="E14129" s="35">
        <v>57764</v>
      </c>
      <c r="F14129" s="35"/>
      <c r="G14129" s="36"/>
      <c r="H14129" s="36"/>
      <c r="I14129" s="36"/>
    </row>
    <row r="14130" spans="5:9">
      <c r="E14130" s="35">
        <v>57765</v>
      </c>
      <c r="F14130" s="35"/>
      <c r="G14130" s="36"/>
      <c r="H14130" s="36"/>
      <c r="I14130" s="36"/>
    </row>
    <row r="14131" spans="5:9">
      <c r="E14131" s="35">
        <v>57766</v>
      </c>
      <c r="F14131" s="35"/>
      <c r="G14131" s="36"/>
      <c r="H14131" s="36"/>
      <c r="I14131" s="36"/>
    </row>
    <row r="14132" spans="5:9">
      <c r="E14132" s="35">
        <v>57767</v>
      </c>
      <c r="F14132" s="35"/>
      <c r="G14132" s="36"/>
      <c r="H14132" s="36"/>
      <c r="I14132" s="36"/>
    </row>
    <row r="14133" spans="5:9">
      <c r="E14133" s="35">
        <v>57768</v>
      </c>
      <c r="F14133" s="35"/>
      <c r="G14133" s="36"/>
      <c r="H14133" s="36"/>
      <c r="I14133" s="36"/>
    </row>
    <row r="14134" spans="5:9">
      <c r="E14134" s="35">
        <v>57769</v>
      </c>
      <c r="F14134" s="35"/>
      <c r="G14134" s="36"/>
      <c r="H14134" s="36"/>
      <c r="I14134" s="36"/>
    </row>
    <row r="14135" spans="5:9">
      <c r="E14135" s="35">
        <v>57770</v>
      </c>
      <c r="F14135" s="35"/>
      <c r="G14135" s="36"/>
      <c r="H14135" s="36"/>
      <c r="I14135" s="36"/>
    </row>
    <row r="14136" spans="5:9">
      <c r="E14136" s="35">
        <v>57771</v>
      </c>
      <c r="F14136" s="35"/>
      <c r="G14136" s="36"/>
      <c r="H14136" s="36"/>
      <c r="I14136" s="36"/>
    </row>
    <row r="14137" spans="5:9">
      <c r="E14137" s="35">
        <v>57772</v>
      </c>
      <c r="F14137" s="35"/>
      <c r="G14137" s="36"/>
      <c r="H14137" s="36"/>
      <c r="I14137" s="36"/>
    </row>
    <row r="14138" spans="5:9">
      <c r="E14138" s="35">
        <v>57773</v>
      </c>
      <c r="F14138" s="35"/>
      <c r="G14138" s="36"/>
      <c r="H14138" s="36"/>
      <c r="I14138" s="36"/>
    </row>
    <row r="14139" spans="5:9">
      <c r="E14139" s="35">
        <v>57774</v>
      </c>
      <c r="F14139" s="35"/>
      <c r="G14139" s="36"/>
      <c r="H14139" s="36"/>
      <c r="I14139" s="36"/>
    </row>
    <row r="14140" spans="5:9">
      <c r="E14140" s="35">
        <v>57775</v>
      </c>
      <c r="F14140" s="35"/>
      <c r="G14140" s="36"/>
      <c r="H14140" s="36"/>
      <c r="I14140" s="36"/>
    </row>
    <row r="14141" spans="5:9">
      <c r="E14141" s="35">
        <v>57776</v>
      </c>
      <c r="F14141" s="35"/>
      <c r="G14141" s="36"/>
      <c r="H14141" s="36"/>
      <c r="I14141" s="36"/>
    </row>
    <row r="14142" spans="5:9">
      <c r="E14142" s="35">
        <v>57777</v>
      </c>
      <c r="F14142" s="35"/>
      <c r="G14142" s="36"/>
      <c r="H14142" s="36"/>
      <c r="I14142" s="36"/>
    </row>
    <row r="14143" spans="5:9">
      <c r="E14143" s="35">
        <v>57778</v>
      </c>
      <c r="F14143" s="35"/>
      <c r="G14143" s="36"/>
      <c r="H14143" s="36"/>
      <c r="I14143" s="36"/>
    </row>
    <row r="14144" spans="5:9">
      <c r="E14144" s="35">
        <v>57779</v>
      </c>
      <c r="F14144" s="35"/>
      <c r="G14144" s="36"/>
      <c r="H14144" s="36"/>
      <c r="I14144" s="36"/>
    </row>
    <row r="14145" spans="5:9">
      <c r="E14145" s="35">
        <v>57780</v>
      </c>
      <c r="F14145" s="35"/>
      <c r="G14145" s="36"/>
      <c r="H14145" s="36"/>
      <c r="I14145" s="36"/>
    </row>
    <row r="14146" spans="5:9">
      <c r="E14146" s="35">
        <v>57781</v>
      </c>
      <c r="F14146" s="35"/>
      <c r="G14146" s="36"/>
      <c r="H14146" s="36"/>
      <c r="I14146" s="36"/>
    </row>
    <row r="14147" spans="5:9">
      <c r="E14147" s="35">
        <v>57782</v>
      </c>
      <c r="F14147" s="35"/>
      <c r="G14147" s="36"/>
      <c r="H14147" s="36"/>
      <c r="I14147" s="36"/>
    </row>
    <row r="14148" spans="5:9">
      <c r="E14148" s="35">
        <v>57783</v>
      </c>
      <c r="F14148" s="35"/>
      <c r="G14148" s="36"/>
      <c r="H14148" s="36"/>
      <c r="I14148" s="36"/>
    </row>
    <row r="14149" spans="5:9">
      <c r="E14149" s="35">
        <v>57784</v>
      </c>
      <c r="F14149" s="35"/>
      <c r="G14149" s="36"/>
      <c r="H14149" s="36"/>
      <c r="I14149" s="36"/>
    </row>
    <row r="14150" spans="5:9">
      <c r="E14150" s="35">
        <v>57785</v>
      </c>
      <c r="F14150" s="35"/>
      <c r="G14150" s="36"/>
      <c r="H14150" s="36"/>
      <c r="I14150" s="36"/>
    </row>
    <row r="14151" spans="5:9">
      <c r="E14151" s="35">
        <v>57786</v>
      </c>
      <c r="F14151" s="35"/>
      <c r="G14151" s="36"/>
      <c r="H14151" s="36"/>
      <c r="I14151" s="36"/>
    </row>
    <row r="14152" spans="5:9">
      <c r="E14152" s="35">
        <v>57787</v>
      </c>
      <c r="F14152" s="35"/>
      <c r="G14152" s="36"/>
      <c r="H14152" s="36"/>
      <c r="I14152" s="36"/>
    </row>
    <row r="14153" spans="5:9">
      <c r="E14153" s="35">
        <v>57788</v>
      </c>
      <c r="F14153" s="35"/>
      <c r="G14153" s="36"/>
      <c r="H14153" s="36"/>
      <c r="I14153" s="36"/>
    </row>
    <row r="14154" spans="5:9">
      <c r="E14154" s="35">
        <v>57789</v>
      </c>
      <c r="F14154" s="35"/>
      <c r="G14154" s="36"/>
      <c r="H14154" s="36"/>
      <c r="I14154" s="36"/>
    </row>
    <row r="14155" spans="5:9">
      <c r="E14155" s="35">
        <v>57790</v>
      </c>
      <c r="F14155" s="35"/>
      <c r="G14155" s="36"/>
      <c r="H14155" s="36"/>
      <c r="I14155" s="36"/>
    </row>
    <row r="14156" spans="5:9">
      <c r="E14156" s="35">
        <v>57791</v>
      </c>
      <c r="F14156" s="35"/>
      <c r="G14156" s="36"/>
      <c r="H14156" s="36"/>
      <c r="I14156" s="36"/>
    </row>
    <row r="14157" spans="5:9">
      <c r="E14157" s="35">
        <v>57792</v>
      </c>
      <c r="F14157" s="35"/>
      <c r="G14157" s="36"/>
      <c r="H14157" s="36"/>
      <c r="I14157" s="36"/>
    </row>
    <row r="14158" spans="5:9">
      <c r="E14158" s="35">
        <v>57793</v>
      </c>
      <c r="F14158" s="35"/>
      <c r="G14158" s="36"/>
      <c r="H14158" s="36"/>
      <c r="I14158" s="36"/>
    </row>
    <row r="14159" spans="5:9">
      <c r="E14159" s="35">
        <v>57794</v>
      </c>
      <c r="F14159" s="35"/>
      <c r="G14159" s="36"/>
      <c r="H14159" s="36"/>
      <c r="I14159" s="36"/>
    </row>
    <row r="14160" spans="5:9">
      <c r="E14160" s="35">
        <v>57795</v>
      </c>
      <c r="F14160" s="35"/>
      <c r="G14160" s="36"/>
      <c r="H14160" s="36"/>
      <c r="I14160" s="36"/>
    </row>
    <row r="14161" spans="5:9">
      <c r="E14161" s="35">
        <v>57796</v>
      </c>
      <c r="F14161" s="35"/>
      <c r="G14161" s="36"/>
      <c r="H14161" s="36"/>
      <c r="I14161" s="36"/>
    </row>
    <row r="14162" spans="5:9">
      <c r="E14162" s="35">
        <v>57797</v>
      </c>
      <c r="F14162" s="35"/>
      <c r="G14162" s="36"/>
      <c r="H14162" s="36"/>
      <c r="I14162" s="36"/>
    </row>
    <row r="14163" spans="5:9">
      <c r="E14163" s="35">
        <v>57798</v>
      </c>
      <c r="F14163" s="35"/>
      <c r="G14163" s="36"/>
      <c r="H14163" s="36"/>
      <c r="I14163" s="36"/>
    </row>
    <row r="14164" spans="5:9">
      <c r="E14164" s="35">
        <v>57799</v>
      </c>
      <c r="F14164" s="35"/>
      <c r="G14164" s="36"/>
      <c r="H14164" s="36"/>
      <c r="I14164" s="36"/>
    </row>
    <row r="14165" spans="5:9">
      <c r="E14165" s="35">
        <v>57800</v>
      </c>
      <c r="F14165" s="35"/>
      <c r="G14165" s="36"/>
      <c r="H14165" s="36"/>
      <c r="I14165" s="36"/>
    </row>
    <row r="14166" spans="5:9">
      <c r="E14166" s="35">
        <v>57801</v>
      </c>
      <c r="F14166" s="35"/>
      <c r="G14166" s="36"/>
      <c r="H14166" s="36"/>
      <c r="I14166" s="36"/>
    </row>
    <row r="14167" spans="5:9">
      <c r="E14167" s="35">
        <v>57802</v>
      </c>
      <c r="F14167" s="35"/>
      <c r="G14167" s="36"/>
      <c r="H14167" s="36"/>
      <c r="I14167" s="36"/>
    </row>
    <row r="14168" spans="5:9">
      <c r="E14168" s="35">
        <v>57803</v>
      </c>
      <c r="F14168" s="35"/>
      <c r="G14168" s="36"/>
      <c r="H14168" s="36"/>
      <c r="I14168" s="36"/>
    </row>
    <row r="14169" spans="5:9">
      <c r="E14169" s="35">
        <v>57804</v>
      </c>
      <c r="F14169" s="35"/>
      <c r="G14169" s="36"/>
      <c r="H14169" s="36"/>
      <c r="I14169" s="36"/>
    </row>
    <row r="14170" spans="5:9">
      <c r="E14170" s="35">
        <v>57805</v>
      </c>
      <c r="F14170" s="35"/>
      <c r="G14170" s="36"/>
      <c r="H14170" s="36"/>
      <c r="I14170" s="36"/>
    </row>
    <row r="14171" spans="5:9">
      <c r="E14171" s="35">
        <v>57806</v>
      </c>
      <c r="F14171" s="35"/>
      <c r="G14171" s="36"/>
      <c r="H14171" s="36"/>
      <c r="I14171" s="36"/>
    </row>
    <row r="14172" spans="5:9">
      <c r="E14172" s="35">
        <v>57807</v>
      </c>
      <c r="F14172" s="35"/>
      <c r="G14172" s="36"/>
      <c r="H14172" s="36"/>
      <c r="I14172" s="36"/>
    </row>
    <row r="14173" spans="5:9">
      <c r="E14173" s="35">
        <v>57808</v>
      </c>
      <c r="F14173" s="35"/>
      <c r="G14173" s="36"/>
      <c r="H14173" s="36"/>
      <c r="I14173" s="36"/>
    </row>
    <row r="14174" spans="5:9">
      <c r="E14174" s="35">
        <v>57809</v>
      </c>
      <c r="F14174" s="35"/>
      <c r="G14174" s="36"/>
      <c r="H14174" s="36"/>
      <c r="I14174" s="36"/>
    </row>
    <row r="14175" spans="5:9">
      <c r="E14175" s="35">
        <v>57810</v>
      </c>
      <c r="F14175" s="35"/>
      <c r="G14175" s="36"/>
      <c r="H14175" s="36"/>
      <c r="I14175" s="36"/>
    </row>
    <row r="14176" spans="5:9">
      <c r="E14176" s="35">
        <v>57811</v>
      </c>
      <c r="F14176" s="35"/>
      <c r="G14176" s="36"/>
      <c r="H14176" s="36"/>
      <c r="I14176" s="36"/>
    </row>
    <row r="14177" spans="5:9">
      <c r="E14177" s="35">
        <v>57812</v>
      </c>
      <c r="F14177" s="35"/>
      <c r="G14177" s="36"/>
      <c r="H14177" s="36"/>
      <c r="I14177" s="36"/>
    </row>
    <row r="14178" spans="5:9">
      <c r="E14178" s="35">
        <v>57813</v>
      </c>
      <c r="F14178" s="35"/>
      <c r="G14178" s="36"/>
      <c r="H14178" s="36"/>
      <c r="I14178" s="36"/>
    </row>
    <row r="14179" spans="5:9">
      <c r="E14179" s="35">
        <v>57814</v>
      </c>
      <c r="F14179" s="35"/>
      <c r="G14179" s="36"/>
      <c r="H14179" s="36"/>
      <c r="I14179" s="36"/>
    </row>
    <row r="14180" spans="5:9">
      <c r="E14180" s="35">
        <v>57815</v>
      </c>
      <c r="F14180" s="35"/>
      <c r="G14180" s="36"/>
      <c r="H14180" s="36"/>
      <c r="I14180" s="36"/>
    </row>
    <row r="14181" spans="5:9">
      <c r="E14181" s="35">
        <v>57816</v>
      </c>
      <c r="F14181" s="35"/>
      <c r="G14181" s="36"/>
      <c r="H14181" s="36"/>
      <c r="I14181" s="36"/>
    </row>
    <row r="14182" spans="5:9">
      <c r="E14182" s="35">
        <v>57817</v>
      </c>
      <c r="F14182" s="35"/>
      <c r="G14182" s="36"/>
      <c r="H14182" s="36"/>
      <c r="I14182" s="36"/>
    </row>
    <row r="14183" spans="5:9">
      <c r="E14183" s="35">
        <v>57818</v>
      </c>
      <c r="F14183" s="35"/>
      <c r="G14183" s="36"/>
      <c r="H14183" s="36"/>
      <c r="I14183" s="36"/>
    </row>
    <row r="14184" spans="5:9">
      <c r="E14184" s="35">
        <v>57819</v>
      </c>
      <c r="F14184" s="35"/>
      <c r="G14184" s="36"/>
      <c r="H14184" s="36"/>
      <c r="I14184" s="36"/>
    </row>
    <row r="14185" spans="5:9">
      <c r="E14185" s="35">
        <v>57820</v>
      </c>
      <c r="F14185" s="35"/>
      <c r="G14185" s="36"/>
      <c r="H14185" s="36"/>
      <c r="I14185" s="36"/>
    </row>
    <row r="14186" spans="5:9">
      <c r="E14186" s="35">
        <v>57821</v>
      </c>
      <c r="F14186" s="35"/>
      <c r="G14186" s="36"/>
      <c r="H14186" s="36"/>
      <c r="I14186" s="36"/>
    </row>
    <row r="14187" spans="5:9">
      <c r="E14187" s="35">
        <v>57822</v>
      </c>
      <c r="F14187" s="35"/>
      <c r="G14187" s="36"/>
      <c r="H14187" s="36"/>
      <c r="I14187" s="36"/>
    </row>
    <row r="14188" spans="5:9">
      <c r="E14188" s="35">
        <v>57823</v>
      </c>
      <c r="F14188" s="35"/>
      <c r="G14188" s="36"/>
      <c r="H14188" s="36"/>
      <c r="I14188" s="36"/>
    </row>
    <row r="14189" spans="5:9">
      <c r="E14189" s="35">
        <v>57824</v>
      </c>
      <c r="F14189" s="35"/>
      <c r="G14189" s="36"/>
      <c r="H14189" s="36"/>
      <c r="I14189" s="36"/>
    </row>
    <row r="14190" spans="5:9">
      <c r="E14190" s="35">
        <v>57825</v>
      </c>
      <c r="F14190" s="35"/>
      <c r="G14190" s="36"/>
      <c r="H14190" s="36"/>
      <c r="I14190" s="36"/>
    </row>
    <row r="14191" spans="5:9">
      <c r="E14191" s="35">
        <v>57826</v>
      </c>
      <c r="F14191" s="35"/>
      <c r="G14191" s="36"/>
      <c r="H14191" s="36"/>
      <c r="I14191" s="36"/>
    </row>
    <row r="14192" spans="5:9">
      <c r="E14192" s="35">
        <v>57827</v>
      </c>
      <c r="F14192" s="35"/>
      <c r="G14192" s="36"/>
      <c r="H14192" s="36"/>
      <c r="I14192" s="36"/>
    </row>
    <row r="14193" spans="5:9">
      <c r="E14193" s="35">
        <v>57828</v>
      </c>
      <c r="F14193" s="35"/>
      <c r="G14193" s="36"/>
      <c r="H14193" s="36"/>
      <c r="I14193" s="36"/>
    </row>
    <row r="14194" spans="5:9">
      <c r="E14194" s="35">
        <v>57829</v>
      </c>
      <c r="F14194" s="35"/>
      <c r="G14194" s="36"/>
      <c r="H14194" s="36"/>
      <c r="I14194" s="36"/>
    </row>
    <row r="14195" spans="5:9">
      <c r="E14195" s="35">
        <v>57830</v>
      </c>
      <c r="F14195" s="35"/>
      <c r="G14195" s="36"/>
      <c r="H14195" s="36"/>
      <c r="I14195" s="36"/>
    </row>
    <row r="14196" spans="5:9">
      <c r="E14196" s="35">
        <v>57831</v>
      </c>
      <c r="F14196" s="35"/>
      <c r="G14196" s="36"/>
      <c r="H14196" s="36"/>
      <c r="I14196" s="36"/>
    </row>
    <row r="14197" spans="5:9">
      <c r="E14197" s="35">
        <v>57832</v>
      </c>
      <c r="F14197" s="35"/>
      <c r="G14197" s="36"/>
      <c r="H14197" s="36"/>
      <c r="I14197" s="36"/>
    </row>
    <row r="14198" spans="5:9">
      <c r="E14198" s="35">
        <v>57833</v>
      </c>
      <c r="F14198" s="35"/>
      <c r="G14198" s="36"/>
      <c r="H14198" s="36"/>
      <c r="I14198" s="36"/>
    </row>
    <row r="14199" spans="5:9">
      <c r="E14199" s="35">
        <v>57834</v>
      </c>
      <c r="F14199" s="35"/>
      <c r="G14199" s="36"/>
      <c r="H14199" s="36"/>
      <c r="I14199" s="36"/>
    </row>
    <row r="14200" spans="5:9">
      <c r="E14200" s="35">
        <v>57835</v>
      </c>
      <c r="F14200" s="35"/>
      <c r="G14200" s="36"/>
      <c r="H14200" s="36"/>
      <c r="I14200" s="36"/>
    </row>
    <row r="14201" spans="5:9">
      <c r="E14201" s="35">
        <v>57836</v>
      </c>
      <c r="F14201" s="35"/>
      <c r="G14201" s="36"/>
      <c r="H14201" s="36"/>
      <c r="I14201" s="36"/>
    </row>
    <row r="14202" spans="5:9">
      <c r="E14202" s="35">
        <v>57837</v>
      </c>
      <c r="F14202" s="35"/>
      <c r="G14202" s="36"/>
      <c r="H14202" s="36"/>
      <c r="I14202" s="36"/>
    </row>
    <row r="14203" spans="5:9">
      <c r="E14203" s="35">
        <v>57838</v>
      </c>
      <c r="F14203" s="35"/>
      <c r="G14203" s="36"/>
      <c r="H14203" s="36"/>
      <c r="I14203" s="36"/>
    </row>
    <row r="14204" spans="5:9">
      <c r="E14204" s="35">
        <v>57839</v>
      </c>
      <c r="F14204" s="35"/>
      <c r="G14204" s="36"/>
      <c r="H14204" s="36"/>
      <c r="I14204" s="36"/>
    </row>
    <row r="14205" spans="5:9">
      <c r="E14205" s="35">
        <v>57840</v>
      </c>
      <c r="F14205" s="35"/>
      <c r="G14205" s="36"/>
      <c r="H14205" s="36"/>
      <c r="I14205" s="36"/>
    </row>
    <row r="14206" spans="5:9">
      <c r="E14206" s="35">
        <v>57841</v>
      </c>
      <c r="F14206" s="35"/>
      <c r="G14206" s="36"/>
      <c r="H14206" s="36"/>
      <c r="I14206" s="36"/>
    </row>
    <row r="14207" spans="5:9">
      <c r="E14207" s="35">
        <v>57842</v>
      </c>
      <c r="F14207" s="35"/>
      <c r="G14207" s="36"/>
      <c r="H14207" s="36"/>
      <c r="I14207" s="36"/>
    </row>
    <row r="14208" spans="5:9">
      <c r="E14208" s="35">
        <v>57843</v>
      </c>
      <c r="F14208" s="35"/>
      <c r="G14208" s="36"/>
      <c r="H14208" s="36"/>
      <c r="I14208" s="36"/>
    </row>
    <row r="14209" spans="5:9">
      <c r="E14209" s="35">
        <v>57844</v>
      </c>
      <c r="F14209" s="35"/>
      <c r="G14209" s="36"/>
      <c r="H14209" s="36"/>
      <c r="I14209" s="36"/>
    </row>
    <row r="14210" spans="5:9">
      <c r="E14210" s="35">
        <v>57845</v>
      </c>
      <c r="F14210" s="35"/>
      <c r="G14210" s="36"/>
      <c r="H14210" s="36"/>
      <c r="I14210" s="36"/>
    </row>
    <row r="14211" spans="5:9">
      <c r="E14211" s="35">
        <v>57846</v>
      </c>
      <c r="F14211" s="35"/>
      <c r="G14211" s="36"/>
      <c r="H14211" s="36"/>
      <c r="I14211" s="36"/>
    </row>
    <row r="14212" spans="5:9">
      <c r="E14212" s="35">
        <v>57847</v>
      </c>
      <c r="F14212" s="35"/>
      <c r="G14212" s="36"/>
      <c r="H14212" s="36"/>
      <c r="I14212" s="36"/>
    </row>
    <row r="14213" spans="5:9">
      <c r="E14213" s="35">
        <v>57848</v>
      </c>
      <c r="F14213" s="35"/>
      <c r="G14213" s="36"/>
      <c r="H14213" s="36"/>
      <c r="I14213" s="36"/>
    </row>
    <row r="14214" spans="5:9">
      <c r="E14214" s="35">
        <v>57849</v>
      </c>
      <c r="F14214" s="35"/>
      <c r="G14214" s="36"/>
      <c r="H14214" s="36"/>
      <c r="I14214" s="36"/>
    </row>
    <row r="14215" spans="5:9">
      <c r="E14215" s="35">
        <v>57850</v>
      </c>
      <c r="F14215" s="35"/>
      <c r="G14215" s="36"/>
      <c r="H14215" s="36"/>
      <c r="I14215" s="36"/>
    </row>
    <row r="14216" spans="5:9">
      <c r="E14216" s="35">
        <v>57851</v>
      </c>
      <c r="F14216" s="35"/>
      <c r="G14216" s="36"/>
      <c r="H14216" s="36"/>
      <c r="I14216" s="36"/>
    </row>
    <row r="14217" spans="5:9">
      <c r="E14217" s="35">
        <v>57852</v>
      </c>
      <c r="F14217" s="35"/>
      <c r="G14217" s="36"/>
      <c r="H14217" s="36"/>
      <c r="I14217" s="36"/>
    </row>
    <row r="14218" spans="5:9">
      <c r="E14218" s="35">
        <v>57853</v>
      </c>
      <c r="F14218" s="35"/>
      <c r="G14218" s="36"/>
      <c r="H14218" s="36"/>
      <c r="I14218" s="36"/>
    </row>
    <row r="14219" spans="5:9">
      <c r="E14219" s="35">
        <v>57854</v>
      </c>
      <c r="F14219" s="35"/>
      <c r="G14219" s="36"/>
      <c r="H14219" s="36"/>
      <c r="I14219" s="36"/>
    </row>
    <row r="14220" spans="5:9">
      <c r="E14220" s="35">
        <v>57855</v>
      </c>
      <c r="F14220" s="35"/>
      <c r="G14220" s="36"/>
      <c r="H14220" s="36"/>
      <c r="I14220" s="36"/>
    </row>
    <row r="14221" spans="5:9">
      <c r="E14221" s="35">
        <v>57856</v>
      </c>
      <c r="F14221" s="35"/>
      <c r="G14221" s="36"/>
      <c r="H14221" s="36"/>
      <c r="I14221" s="36"/>
    </row>
    <row r="14222" spans="5:9">
      <c r="E14222" s="35">
        <v>57857</v>
      </c>
      <c r="F14222" s="35"/>
      <c r="G14222" s="36"/>
      <c r="H14222" s="36"/>
      <c r="I14222" s="36"/>
    </row>
    <row r="14223" spans="5:9">
      <c r="E14223" s="35">
        <v>57858</v>
      </c>
      <c r="F14223" s="35"/>
      <c r="G14223" s="36"/>
      <c r="H14223" s="36"/>
      <c r="I14223" s="36"/>
    </row>
    <row r="14224" spans="5:9">
      <c r="E14224" s="35">
        <v>57859</v>
      </c>
      <c r="F14224" s="35"/>
      <c r="G14224" s="36"/>
      <c r="H14224" s="36"/>
      <c r="I14224" s="36"/>
    </row>
    <row r="14225" spans="5:9">
      <c r="E14225" s="35">
        <v>57860</v>
      </c>
      <c r="F14225" s="35"/>
      <c r="G14225" s="36"/>
      <c r="H14225" s="36"/>
      <c r="I14225" s="36"/>
    </row>
    <row r="14226" spans="5:9">
      <c r="E14226" s="35">
        <v>57861</v>
      </c>
      <c r="F14226" s="35"/>
      <c r="G14226" s="36"/>
      <c r="H14226" s="36"/>
      <c r="I14226" s="36"/>
    </row>
    <row r="14227" spans="5:9">
      <c r="E14227" s="35">
        <v>57862</v>
      </c>
      <c r="F14227" s="35"/>
      <c r="G14227" s="36"/>
      <c r="H14227" s="36"/>
      <c r="I14227" s="36"/>
    </row>
    <row r="14228" spans="5:9">
      <c r="E14228" s="35">
        <v>57863</v>
      </c>
      <c r="F14228" s="35"/>
      <c r="G14228" s="36"/>
      <c r="H14228" s="36"/>
      <c r="I14228" s="36"/>
    </row>
    <row r="14229" spans="5:9">
      <c r="E14229" s="35">
        <v>57864</v>
      </c>
      <c r="F14229" s="35"/>
      <c r="G14229" s="36"/>
      <c r="H14229" s="36"/>
      <c r="I14229" s="36"/>
    </row>
    <row r="14230" spans="5:9">
      <c r="E14230" s="35">
        <v>57865</v>
      </c>
      <c r="F14230" s="35"/>
      <c r="G14230" s="36"/>
      <c r="H14230" s="36"/>
      <c r="I14230" s="36"/>
    </row>
    <row r="14231" spans="5:9">
      <c r="E14231" s="35">
        <v>57866</v>
      </c>
      <c r="F14231" s="35"/>
      <c r="G14231" s="36"/>
      <c r="H14231" s="36"/>
      <c r="I14231" s="36"/>
    </row>
    <row r="14232" spans="5:9">
      <c r="E14232" s="35">
        <v>57867</v>
      </c>
      <c r="F14232" s="35"/>
      <c r="G14232" s="36"/>
      <c r="H14232" s="36"/>
      <c r="I14232" s="36"/>
    </row>
    <row r="14233" spans="5:9">
      <c r="E14233" s="35">
        <v>57868</v>
      </c>
      <c r="F14233" s="35"/>
      <c r="G14233" s="36"/>
      <c r="H14233" s="36"/>
      <c r="I14233" s="36"/>
    </row>
    <row r="14234" spans="5:9">
      <c r="E14234" s="35">
        <v>57869</v>
      </c>
      <c r="F14234" s="35"/>
      <c r="G14234" s="36"/>
      <c r="H14234" s="36"/>
      <c r="I14234" s="36"/>
    </row>
    <row r="14235" spans="5:9">
      <c r="E14235" s="35">
        <v>57870</v>
      </c>
      <c r="F14235" s="35"/>
      <c r="G14235" s="36"/>
      <c r="H14235" s="36"/>
      <c r="I14235" s="36"/>
    </row>
    <row r="14236" spans="5:9">
      <c r="E14236" s="35">
        <v>57871</v>
      </c>
      <c r="F14236" s="35"/>
      <c r="G14236" s="36"/>
      <c r="H14236" s="36"/>
      <c r="I14236" s="36"/>
    </row>
    <row r="14237" spans="5:9">
      <c r="E14237" s="35">
        <v>57872</v>
      </c>
      <c r="F14237" s="35"/>
      <c r="G14237" s="36"/>
      <c r="H14237" s="36"/>
      <c r="I14237" s="36"/>
    </row>
    <row r="14238" spans="5:9">
      <c r="E14238" s="35">
        <v>57873</v>
      </c>
      <c r="F14238" s="35"/>
      <c r="G14238" s="36"/>
      <c r="H14238" s="36"/>
      <c r="I14238" s="36"/>
    </row>
    <row r="14239" spans="5:9">
      <c r="E14239" s="35">
        <v>57874</v>
      </c>
      <c r="F14239" s="35"/>
      <c r="G14239" s="36"/>
      <c r="H14239" s="36"/>
      <c r="I14239" s="36"/>
    </row>
    <row r="14240" spans="5:9">
      <c r="E14240" s="35">
        <v>57875</v>
      </c>
      <c r="F14240" s="35"/>
      <c r="G14240" s="36"/>
      <c r="H14240" s="36"/>
      <c r="I14240" s="36"/>
    </row>
    <row r="14241" spans="5:9">
      <c r="E14241" s="35">
        <v>57876</v>
      </c>
      <c r="F14241" s="35"/>
      <c r="G14241" s="36"/>
      <c r="H14241" s="36"/>
      <c r="I14241" s="36"/>
    </row>
    <row r="14242" spans="5:9">
      <c r="E14242" s="35">
        <v>57877</v>
      </c>
      <c r="F14242" s="35"/>
      <c r="G14242" s="36"/>
      <c r="H14242" s="36"/>
      <c r="I14242" s="36"/>
    </row>
    <row r="14243" spans="5:9">
      <c r="E14243" s="35">
        <v>57878</v>
      </c>
      <c r="F14243" s="35"/>
      <c r="G14243" s="36"/>
      <c r="H14243" s="36"/>
      <c r="I14243" s="36"/>
    </row>
    <row r="14244" spans="5:9">
      <c r="E14244" s="35">
        <v>57879</v>
      </c>
      <c r="F14244" s="35"/>
      <c r="G14244" s="36"/>
      <c r="H14244" s="36"/>
      <c r="I14244" s="36"/>
    </row>
    <row r="14245" spans="5:9">
      <c r="E14245" s="35">
        <v>57880</v>
      </c>
      <c r="F14245" s="35"/>
      <c r="G14245" s="36"/>
      <c r="H14245" s="36"/>
      <c r="I14245" s="36"/>
    </row>
    <row r="14246" spans="5:9">
      <c r="E14246" s="35">
        <v>57881</v>
      </c>
      <c r="F14246" s="35"/>
      <c r="G14246" s="36"/>
      <c r="H14246" s="36"/>
      <c r="I14246" s="36"/>
    </row>
    <row r="14247" spans="5:9">
      <c r="E14247" s="35">
        <v>57882</v>
      </c>
      <c r="F14247" s="35"/>
      <c r="G14247" s="36"/>
      <c r="H14247" s="36"/>
      <c r="I14247" s="36"/>
    </row>
    <row r="14248" spans="5:9">
      <c r="E14248" s="35">
        <v>57883</v>
      </c>
      <c r="F14248" s="35"/>
      <c r="G14248" s="36"/>
      <c r="H14248" s="36"/>
      <c r="I14248" s="36"/>
    </row>
    <row r="14249" spans="5:9">
      <c r="E14249" s="35">
        <v>57884</v>
      </c>
      <c r="F14249" s="35"/>
      <c r="G14249" s="36"/>
      <c r="H14249" s="36"/>
      <c r="I14249" s="36"/>
    </row>
    <row r="14250" spans="5:9">
      <c r="E14250" s="35">
        <v>57885</v>
      </c>
      <c r="F14250" s="35"/>
      <c r="G14250" s="36"/>
      <c r="H14250" s="36"/>
      <c r="I14250" s="36"/>
    </row>
    <row r="14251" spans="5:9">
      <c r="E14251" s="35">
        <v>57886</v>
      </c>
      <c r="F14251" s="35"/>
      <c r="G14251" s="36"/>
      <c r="H14251" s="36"/>
      <c r="I14251" s="36"/>
    </row>
    <row r="14252" spans="5:9">
      <c r="E14252" s="35">
        <v>57887</v>
      </c>
      <c r="F14252" s="35"/>
      <c r="G14252" s="36"/>
      <c r="H14252" s="36"/>
      <c r="I14252" s="36"/>
    </row>
    <row r="14253" spans="5:9">
      <c r="E14253" s="35">
        <v>57888</v>
      </c>
      <c r="F14253" s="35"/>
      <c r="G14253" s="36"/>
      <c r="H14253" s="36"/>
      <c r="I14253" s="36"/>
    </row>
    <row r="14254" spans="5:9">
      <c r="E14254" s="35">
        <v>57889</v>
      </c>
      <c r="F14254" s="35"/>
      <c r="G14254" s="36"/>
      <c r="H14254" s="36"/>
      <c r="I14254" s="36"/>
    </row>
    <row r="14255" spans="5:9">
      <c r="E14255" s="35">
        <v>57890</v>
      </c>
      <c r="F14255" s="35"/>
      <c r="G14255" s="36"/>
      <c r="H14255" s="36"/>
      <c r="I14255" s="36"/>
    </row>
    <row r="14256" spans="5:9">
      <c r="E14256" s="35">
        <v>57891</v>
      </c>
      <c r="F14256" s="35"/>
      <c r="G14256" s="36"/>
      <c r="H14256" s="36"/>
      <c r="I14256" s="36"/>
    </row>
    <row r="14257" spans="5:9">
      <c r="E14257" s="35">
        <v>57892</v>
      </c>
      <c r="F14257" s="35"/>
      <c r="G14257" s="36"/>
      <c r="H14257" s="36"/>
      <c r="I14257" s="36"/>
    </row>
    <row r="14258" spans="5:9">
      <c r="E14258" s="35">
        <v>57893</v>
      </c>
      <c r="F14258" s="35"/>
      <c r="G14258" s="36"/>
      <c r="H14258" s="36"/>
      <c r="I14258" s="36"/>
    </row>
    <row r="14259" spans="5:9">
      <c r="E14259" s="35">
        <v>57894</v>
      </c>
      <c r="F14259" s="35"/>
      <c r="G14259" s="36"/>
      <c r="H14259" s="36"/>
      <c r="I14259" s="36"/>
    </row>
    <row r="14260" spans="5:9">
      <c r="E14260" s="35">
        <v>57895</v>
      </c>
      <c r="F14260" s="35"/>
      <c r="G14260" s="36"/>
      <c r="H14260" s="36"/>
      <c r="I14260" s="36"/>
    </row>
    <row r="14261" spans="5:9">
      <c r="E14261" s="35">
        <v>57896</v>
      </c>
      <c r="F14261" s="35"/>
      <c r="G14261" s="36"/>
      <c r="H14261" s="36"/>
      <c r="I14261" s="36"/>
    </row>
    <row r="14262" spans="5:9">
      <c r="E14262" s="35">
        <v>57897</v>
      </c>
      <c r="F14262" s="35"/>
      <c r="G14262" s="36"/>
      <c r="H14262" s="36"/>
      <c r="I14262" s="36"/>
    </row>
    <row r="14263" spans="5:9">
      <c r="E14263" s="35">
        <v>57898</v>
      </c>
      <c r="F14263" s="35"/>
      <c r="G14263" s="36"/>
      <c r="H14263" s="36"/>
      <c r="I14263" s="36"/>
    </row>
    <row r="14264" spans="5:9">
      <c r="E14264" s="35">
        <v>57899</v>
      </c>
      <c r="F14264" s="35"/>
      <c r="G14264" s="36"/>
      <c r="H14264" s="36"/>
      <c r="I14264" s="36"/>
    </row>
    <row r="14265" spans="5:9">
      <c r="E14265" s="35">
        <v>57900</v>
      </c>
      <c r="F14265" s="35"/>
      <c r="G14265" s="36"/>
      <c r="H14265" s="36"/>
      <c r="I14265" s="36"/>
    </row>
    <row r="14266" spans="5:9">
      <c r="E14266" s="35">
        <v>57901</v>
      </c>
      <c r="F14266" s="35"/>
      <c r="G14266" s="36"/>
      <c r="H14266" s="36"/>
      <c r="I14266" s="36"/>
    </row>
    <row r="14267" spans="5:9">
      <c r="E14267" s="35">
        <v>57902</v>
      </c>
      <c r="F14267" s="35"/>
      <c r="G14267" s="36"/>
      <c r="H14267" s="36"/>
      <c r="I14267" s="36"/>
    </row>
    <row r="14268" spans="5:9">
      <c r="E14268" s="35">
        <v>57903</v>
      </c>
      <c r="F14268" s="35"/>
      <c r="G14268" s="36"/>
      <c r="H14268" s="36"/>
      <c r="I14268" s="36"/>
    </row>
    <row r="14269" spans="5:9">
      <c r="E14269" s="35">
        <v>57904</v>
      </c>
      <c r="F14269" s="35"/>
      <c r="G14269" s="36"/>
      <c r="H14269" s="36"/>
      <c r="I14269" s="36"/>
    </row>
    <row r="14270" spans="5:9">
      <c r="E14270" s="35">
        <v>57905</v>
      </c>
      <c r="F14270" s="35"/>
      <c r="G14270" s="36"/>
      <c r="H14270" s="36"/>
      <c r="I14270" s="36"/>
    </row>
    <row r="14271" spans="5:9">
      <c r="E14271" s="35">
        <v>57906</v>
      </c>
      <c r="F14271" s="35"/>
      <c r="G14271" s="36"/>
      <c r="H14271" s="36"/>
      <c r="I14271" s="36"/>
    </row>
    <row r="14272" spans="5:9">
      <c r="E14272" s="35">
        <v>57907</v>
      </c>
      <c r="F14272" s="35"/>
      <c r="G14272" s="36"/>
      <c r="H14272" s="36"/>
      <c r="I14272" s="36"/>
    </row>
    <row r="14273" spans="5:9">
      <c r="E14273" s="35">
        <v>57908</v>
      </c>
      <c r="F14273" s="35"/>
      <c r="G14273" s="36"/>
      <c r="H14273" s="36"/>
      <c r="I14273" s="36"/>
    </row>
    <row r="14274" spans="5:9">
      <c r="E14274" s="35">
        <v>57909</v>
      </c>
      <c r="F14274" s="35"/>
      <c r="G14274" s="36"/>
      <c r="H14274" s="36"/>
      <c r="I14274" s="36"/>
    </row>
    <row r="14275" spans="5:9">
      <c r="E14275" s="35">
        <v>57910</v>
      </c>
      <c r="F14275" s="35"/>
      <c r="G14275" s="36"/>
      <c r="H14275" s="36"/>
      <c r="I14275" s="36"/>
    </row>
    <row r="14276" spans="5:9">
      <c r="E14276" s="35">
        <v>57911</v>
      </c>
      <c r="F14276" s="35"/>
      <c r="G14276" s="36"/>
      <c r="H14276" s="36"/>
      <c r="I14276" s="36"/>
    </row>
    <row r="14277" spans="5:9">
      <c r="E14277" s="35">
        <v>57912</v>
      </c>
      <c r="F14277" s="35"/>
      <c r="G14277" s="36"/>
      <c r="H14277" s="36"/>
      <c r="I14277" s="36"/>
    </row>
    <row r="14278" spans="5:9">
      <c r="E14278" s="35">
        <v>57913</v>
      </c>
      <c r="F14278" s="35"/>
      <c r="G14278" s="36"/>
      <c r="H14278" s="36"/>
      <c r="I14278" s="36"/>
    </row>
    <row r="14279" spans="5:9">
      <c r="E14279" s="35">
        <v>57914</v>
      </c>
      <c r="F14279" s="35"/>
      <c r="G14279" s="36"/>
      <c r="H14279" s="36"/>
      <c r="I14279" s="36"/>
    </row>
    <row r="14280" spans="5:9">
      <c r="E14280" s="35">
        <v>57915</v>
      </c>
      <c r="F14280" s="35"/>
      <c r="G14280" s="36"/>
      <c r="H14280" s="36"/>
      <c r="I14280" s="36"/>
    </row>
    <row r="14281" spans="5:9">
      <c r="E14281" s="35">
        <v>57916</v>
      </c>
      <c r="F14281" s="35"/>
      <c r="G14281" s="36"/>
      <c r="H14281" s="36"/>
      <c r="I14281" s="36"/>
    </row>
    <row r="14282" spans="5:9">
      <c r="E14282" s="35">
        <v>57917</v>
      </c>
      <c r="F14282" s="35"/>
      <c r="G14282" s="36"/>
      <c r="H14282" s="36"/>
      <c r="I14282" s="36"/>
    </row>
    <row r="14283" spans="5:9">
      <c r="E14283" s="35">
        <v>57918</v>
      </c>
      <c r="F14283" s="35"/>
      <c r="G14283" s="36"/>
      <c r="H14283" s="36"/>
      <c r="I14283" s="36"/>
    </row>
    <row r="14284" spans="5:9">
      <c r="E14284" s="35">
        <v>57919</v>
      </c>
      <c r="F14284" s="35"/>
      <c r="G14284" s="36"/>
      <c r="H14284" s="36"/>
      <c r="I14284" s="36"/>
    </row>
    <row r="14285" spans="5:9">
      <c r="E14285" s="35">
        <v>57920</v>
      </c>
      <c r="F14285" s="35"/>
      <c r="G14285" s="36"/>
      <c r="H14285" s="36"/>
      <c r="I14285" s="36"/>
    </row>
    <row r="14286" spans="5:9">
      <c r="E14286" s="35">
        <v>57921</v>
      </c>
      <c r="F14286" s="35"/>
      <c r="G14286" s="36"/>
      <c r="H14286" s="36"/>
      <c r="I14286" s="36"/>
    </row>
    <row r="14287" spans="5:9">
      <c r="E14287" s="35">
        <v>57922</v>
      </c>
      <c r="F14287" s="35"/>
      <c r="G14287" s="36"/>
      <c r="H14287" s="36"/>
      <c r="I14287" s="36"/>
    </row>
    <row r="14288" spans="5:9">
      <c r="E14288" s="35">
        <v>57923</v>
      </c>
      <c r="F14288" s="35"/>
      <c r="G14288" s="36"/>
      <c r="H14288" s="36"/>
      <c r="I14288" s="36"/>
    </row>
    <row r="14289" spans="5:9">
      <c r="E14289" s="35">
        <v>57924</v>
      </c>
      <c r="F14289" s="35"/>
      <c r="G14289" s="36"/>
      <c r="H14289" s="36"/>
      <c r="I14289" s="36"/>
    </row>
    <row r="14290" spans="5:9">
      <c r="E14290" s="35">
        <v>57925</v>
      </c>
      <c r="F14290" s="35"/>
      <c r="G14290" s="36"/>
      <c r="H14290" s="36"/>
      <c r="I14290" s="36"/>
    </row>
    <row r="14291" spans="5:9">
      <c r="E14291" s="35">
        <v>57926</v>
      </c>
      <c r="F14291" s="35"/>
      <c r="G14291" s="36"/>
      <c r="H14291" s="36"/>
      <c r="I14291" s="36"/>
    </row>
    <row r="14292" spans="5:9">
      <c r="E14292" s="35">
        <v>57927</v>
      </c>
      <c r="F14292" s="35"/>
      <c r="G14292" s="36"/>
      <c r="H14292" s="36"/>
      <c r="I14292" s="36"/>
    </row>
    <row r="14293" spans="5:9">
      <c r="E14293" s="35">
        <v>57928</v>
      </c>
      <c r="F14293" s="35"/>
      <c r="G14293" s="36"/>
      <c r="H14293" s="36"/>
      <c r="I14293" s="36"/>
    </row>
    <row r="14294" spans="5:9">
      <c r="E14294" s="35">
        <v>57929</v>
      </c>
      <c r="F14294" s="35"/>
      <c r="G14294" s="36"/>
      <c r="H14294" s="36"/>
      <c r="I14294" s="36"/>
    </row>
    <row r="14295" spans="5:9">
      <c r="E14295" s="35">
        <v>57930</v>
      </c>
      <c r="F14295" s="35"/>
      <c r="G14295" s="36"/>
      <c r="H14295" s="36"/>
      <c r="I14295" s="36"/>
    </row>
    <row r="14296" spans="5:9">
      <c r="E14296" s="35">
        <v>57931</v>
      </c>
      <c r="F14296" s="35"/>
      <c r="G14296" s="36"/>
      <c r="H14296" s="36"/>
      <c r="I14296" s="36"/>
    </row>
    <row r="14297" spans="5:9">
      <c r="E14297" s="35">
        <v>57932</v>
      </c>
      <c r="F14297" s="35"/>
      <c r="G14297" s="36"/>
      <c r="H14297" s="36"/>
      <c r="I14297" s="36"/>
    </row>
    <row r="14298" spans="5:9">
      <c r="E14298" s="35">
        <v>57933</v>
      </c>
      <c r="F14298" s="35"/>
      <c r="G14298" s="36"/>
      <c r="H14298" s="36"/>
      <c r="I14298" s="36"/>
    </row>
    <row r="14299" spans="5:9">
      <c r="E14299" s="35">
        <v>57934</v>
      </c>
      <c r="F14299" s="35"/>
      <c r="G14299" s="36"/>
      <c r="H14299" s="36"/>
      <c r="I14299" s="36"/>
    </row>
    <row r="14300" spans="5:9">
      <c r="E14300" s="35">
        <v>57935</v>
      </c>
      <c r="F14300" s="35"/>
      <c r="G14300" s="36"/>
      <c r="H14300" s="36"/>
      <c r="I14300" s="36"/>
    </row>
    <row r="14301" spans="5:9">
      <c r="E14301" s="35">
        <v>57936</v>
      </c>
      <c r="F14301" s="35"/>
      <c r="G14301" s="36"/>
      <c r="H14301" s="36"/>
      <c r="I14301" s="36"/>
    </row>
    <row r="14302" spans="5:9">
      <c r="E14302" s="35">
        <v>57937</v>
      </c>
      <c r="F14302" s="35"/>
      <c r="G14302" s="36"/>
      <c r="H14302" s="36"/>
      <c r="I14302" s="36"/>
    </row>
    <row r="14303" spans="5:9">
      <c r="E14303" s="35">
        <v>57938</v>
      </c>
      <c r="F14303" s="35"/>
      <c r="G14303" s="36"/>
      <c r="H14303" s="36"/>
      <c r="I14303" s="36"/>
    </row>
    <row r="14304" spans="5:9">
      <c r="E14304" s="35">
        <v>57939</v>
      </c>
      <c r="F14304" s="35"/>
      <c r="G14304" s="36"/>
      <c r="H14304" s="36"/>
      <c r="I14304" s="36"/>
    </row>
    <row r="14305" spans="5:9">
      <c r="E14305" s="35">
        <v>57940</v>
      </c>
      <c r="F14305" s="35"/>
      <c r="G14305" s="36"/>
      <c r="H14305" s="36"/>
      <c r="I14305" s="36"/>
    </row>
    <row r="14306" spans="5:9">
      <c r="E14306" s="35">
        <v>57941</v>
      </c>
      <c r="F14306" s="35"/>
      <c r="G14306" s="36"/>
      <c r="H14306" s="36"/>
      <c r="I14306" s="36"/>
    </row>
    <row r="14307" spans="5:9">
      <c r="E14307" s="35">
        <v>57942</v>
      </c>
      <c r="F14307" s="35"/>
      <c r="G14307" s="36"/>
      <c r="H14307" s="36"/>
      <c r="I14307" s="36"/>
    </row>
    <row r="14308" spans="5:9">
      <c r="E14308" s="35">
        <v>57943</v>
      </c>
      <c r="F14308" s="35"/>
      <c r="G14308" s="36"/>
      <c r="H14308" s="36"/>
      <c r="I14308" s="36"/>
    </row>
    <row r="14309" spans="5:9">
      <c r="E14309" s="35">
        <v>57944</v>
      </c>
      <c r="F14309" s="35"/>
      <c r="G14309" s="36"/>
      <c r="H14309" s="36"/>
      <c r="I14309" s="36"/>
    </row>
    <row r="14310" spans="5:9">
      <c r="E14310" s="35">
        <v>57945</v>
      </c>
      <c r="F14310" s="35"/>
      <c r="G14310" s="36"/>
      <c r="H14310" s="36"/>
      <c r="I14310" s="36"/>
    </row>
    <row r="14311" spans="5:9">
      <c r="E14311" s="35">
        <v>57946</v>
      </c>
      <c r="F14311" s="35"/>
      <c r="G14311" s="36"/>
      <c r="H14311" s="36"/>
      <c r="I14311" s="36"/>
    </row>
    <row r="14312" spans="5:9">
      <c r="E14312" s="35">
        <v>57947</v>
      </c>
      <c r="F14312" s="35"/>
      <c r="G14312" s="36"/>
      <c r="H14312" s="36"/>
      <c r="I14312" s="36"/>
    </row>
    <row r="14313" spans="5:9">
      <c r="E14313" s="35">
        <v>57948</v>
      </c>
      <c r="F14313" s="35"/>
      <c r="G14313" s="36"/>
      <c r="H14313" s="36"/>
      <c r="I14313" s="36"/>
    </row>
    <row r="14314" spans="5:9">
      <c r="E14314" s="35">
        <v>57949</v>
      </c>
      <c r="F14314" s="35"/>
      <c r="G14314" s="36"/>
      <c r="H14314" s="36"/>
      <c r="I14314" s="36"/>
    </row>
    <row r="14315" spans="5:9">
      <c r="E14315" s="35">
        <v>57950</v>
      </c>
      <c r="F14315" s="35"/>
      <c r="G14315" s="36"/>
      <c r="H14315" s="36"/>
      <c r="I14315" s="36"/>
    </row>
    <row r="14316" spans="5:9">
      <c r="E14316" s="35">
        <v>57951</v>
      </c>
      <c r="F14316" s="35"/>
      <c r="G14316" s="36"/>
      <c r="H14316" s="36"/>
      <c r="I14316" s="36"/>
    </row>
    <row r="14317" spans="5:9">
      <c r="E14317" s="35">
        <v>57952</v>
      </c>
      <c r="F14317" s="35"/>
      <c r="G14317" s="36"/>
      <c r="H14317" s="36"/>
      <c r="I14317" s="36"/>
    </row>
    <row r="14318" spans="5:9">
      <c r="E14318" s="35">
        <v>57953</v>
      </c>
      <c r="F14318" s="35"/>
      <c r="G14318" s="36"/>
      <c r="H14318" s="36"/>
      <c r="I14318" s="36"/>
    </row>
    <row r="14319" spans="5:9">
      <c r="E14319" s="35">
        <v>57954</v>
      </c>
      <c r="F14319" s="35"/>
      <c r="G14319" s="36"/>
      <c r="H14319" s="36"/>
      <c r="I14319" s="36"/>
    </row>
    <row r="14320" spans="5:9">
      <c r="E14320" s="35">
        <v>57955</v>
      </c>
      <c r="F14320" s="35"/>
      <c r="G14320" s="36"/>
      <c r="H14320" s="36"/>
      <c r="I14320" s="36"/>
    </row>
    <row r="14321" spans="5:9">
      <c r="E14321" s="35">
        <v>57956</v>
      </c>
      <c r="F14321" s="35"/>
      <c r="G14321" s="36"/>
      <c r="H14321" s="36"/>
      <c r="I14321" s="36"/>
    </row>
    <row r="14322" spans="5:9">
      <c r="E14322" s="35">
        <v>57957</v>
      </c>
      <c r="F14322" s="35"/>
      <c r="G14322" s="36"/>
      <c r="H14322" s="36"/>
      <c r="I14322" s="36"/>
    </row>
    <row r="14323" spans="5:9">
      <c r="E14323" s="35">
        <v>57958</v>
      </c>
      <c r="F14323" s="35"/>
      <c r="G14323" s="36"/>
      <c r="H14323" s="36"/>
      <c r="I14323" s="36"/>
    </row>
    <row r="14324" spans="5:9">
      <c r="E14324" s="35">
        <v>57959</v>
      </c>
      <c r="F14324" s="35"/>
      <c r="G14324" s="36"/>
      <c r="H14324" s="36"/>
      <c r="I14324" s="36"/>
    </row>
    <row r="14325" spans="5:9">
      <c r="E14325" s="35">
        <v>57960</v>
      </c>
      <c r="F14325" s="35"/>
      <c r="G14325" s="36"/>
      <c r="H14325" s="36"/>
      <c r="I14325" s="36"/>
    </row>
    <row r="14326" spans="5:9">
      <c r="E14326" s="35">
        <v>57961</v>
      </c>
      <c r="F14326" s="35"/>
      <c r="G14326" s="36"/>
      <c r="H14326" s="36"/>
      <c r="I14326" s="36"/>
    </row>
    <row r="14327" spans="5:9">
      <c r="E14327" s="35">
        <v>57962</v>
      </c>
      <c r="F14327" s="35"/>
      <c r="G14327" s="36"/>
      <c r="H14327" s="36"/>
      <c r="I14327" s="36"/>
    </row>
    <row r="14328" spans="5:9">
      <c r="E14328" s="35">
        <v>57963</v>
      </c>
      <c r="F14328" s="35"/>
      <c r="G14328" s="36"/>
      <c r="H14328" s="36"/>
      <c r="I14328" s="36"/>
    </row>
    <row r="14329" spans="5:9">
      <c r="E14329" s="35">
        <v>57964</v>
      </c>
      <c r="F14329" s="35"/>
      <c r="G14329" s="36"/>
      <c r="H14329" s="36"/>
      <c r="I14329" s="36"/>
    </row>
    <row r="14330" spans="5:9">
      <c r="E14330" s="35">
        <v>57965</v>
      </c>
      <c r="F14330" s="35"/>
      <c r="G14330" s="36"/>
      <c r="H14330" s="36"/>
      <c r="I14330" s="36"/>
    </row>
    <row r="14331" spans="5:9">
      <c r="E14331" s="35">
        <v>57966</v>
      </c>
      <c r="F14331" s="35"/>
      <c r="G14331" s="36"/>
      <c r="H14331" s="36"/>
      <c r="I14331" s="36"/>
    </row>
    <row r="14332" spans="5:9">
      <c r="E14332" s="35">
        <v>57967</v>
      </c>
      <c r="F14332" s="35"/>
      <c r="G14332" s="36"/>
      <c r="H14332" s="36"/>
      <c r="I14332" s="36"/>
    </row>
    <row r="14333" spans="5:9">
      <c r="E14333" s="35">
        <v>57968</v>
      </c>
      <c r="F14333" s="35"/>
      <c r="G14333" s="36"/>
      <c r="H14333" s="36"/>
      <c r="I14333" s="36"/>
    </row>
    <row r="14334" spans="5:9">
      <c r="E14334" s="35">
        <v>57969</v>
      </c>
      <c r="F14334" s="35"/>
      <c r="G14334" s="36"/>
      <c r="H14334" s="36"/>
      <c r="I14334" s="36"/>
    </row>
    <row r="14335" spans="5:9">
      <c r="E14335" s="35">
        <v>57970</v>
      </c>
      <c r="F14335" s="35"/>
      <c r="G14335" s="36"/>
      <c r="H14335" s="36"/>
      <c r="I14335" s="36"/>
    </row>
    <row r="14336" spans="5:9">
      <c r="E14336" s="35">
        <v>57971</v>
      </c>
      <c r="F14336" s="35"/>
      <c r="G14336" s="36"/>
      <c r="H14336" s="36"/>
      <c r="I14336" s="36"/>
    </row>
    <row r="14337" spans="5:9">
      <c r="E14337" s="35">
        <v>57972</v>
      </c>
      <c r="F14337" s="35"/>
      <c r="G14337" s="36"/>
      <c r="H14337" s="36"/>
      <c r="I14337" s="36"/>
    </row>
    <row r="14338" spans="5:9">
      <c r="E14338" s="35">
        <v>57973</v>
      </c>
      <c r="F14338" s="35"/>
      <c r="G14338" s="36"/>
      <c r="H14338" s="36"/>
      <c r="I14338" s="36"/>
    </row>
    <row r="14339" spans="5:9">
      <c r="E14339" s="35">
        <v>57974</v>
      </c>
      <c r="F14339" s="35"/>
      <c r="G14339" s="36"/>
      <c r="H14339" s="36"/>
      <c r="I14339" s="36"/>
    </row>
    <row r="14340" spans="5:9">
      <c r="E14340" s="35">
        <v>57975</v>
      </c>
      <c r="F14340" s="35"/>
      <c r="G14340" s="36"/>
      <c r="H14340" s="36"/>
      <c r="I14340" s="36"/>
    </row>
    <row r="14341" spans="5:9">
      <c r="E14341" s="35">
        <v>57976</v>
      </c>
      <c r="F14341" s="35"/>
      <c r="G14341" s="36"/>
      <c r="H14341" s="36"/>
      <c r="I14341" s="36"/>
    </row>
    <row r="14342" spans="5:9">
      <c r="E14342" s="35">
        <v>57977</v>
      </c>
      <c r="F14342" s="35"/>
      <c r="G14342" s="36"/>
      <c r="H14342" s="36"/>
      <c r="I14342" s="36"/>
    </row>
    <row r="14343" spans="5:9">
      <c r="E14343" s="35">
        <v>57978</v>
      </c>
      <c r="F14343" s="35"/>
      <c r="G14343" s="36"/>
      <c r="H14343" s="36"/>
      <c r="I14343" s="36"/>
    </row>
    <row r="14344" spans="5:9">
      <c r="E14344" s="35">
        <v>57979</v>
      </c>
      <c r="F14344" s="35"/>
      <c r="G14344" s="36"/>
      <c r="H14344" s="36"/>
      <c r="I14344" s="36"/>
    </row>
    <row r="14345" spans="5:9">
      <c r="E14345" s="35">
        <v>57980</v>
      </c>
      <c r="F14345" s="35"/>
      <c r="G14345" s="36"/>
      <c r="H14345" s="36"/>
      <c r="I14345" s="36"/>
    </row>
    <row r="14346" spans="5:9">
      <c r="E14346" s="35">
        <v>57981</v>
      </c>
      <c r="F14346" s="35"/>
      <c r="G14346" s="36"/>
      <c r="H14346" s="36"/>
      <c r="I14346" s="36"/>
    </row>
    <row r="14347" spans="5:9">
      <c r="E14347" s="35">
        <v>57982</v>
      </c>
      <c r="F14347" s="35"/>
      <c r="G14347" s="36"/>
      <c r="H14347" s="36"/>
      <c r="I14347" s="36"/>
    </row>
    <row r="14348" spans="5:9">
      <c r="E14348" s="35">
        <v>57983</v>
      </c>
      <c r="F14348" s="35"/>
      <c r="G14348" s="36"/>
      <c r="H14348" s="36"/>
      <c r="I14348" s="36"/>
    </row>
    <row r="14349" spans="5:9">
      <c r="E14349" s="35">
        <v>57984</v>
      </c>
      <c r="F14349" s="35"/>
      <c r="G14349" s="36"/>
      <c r="H14349" s="36"/>
      <c r="I14349" s="36"/>
    </row>
    <row r="14350" spans="5:9">
      <c r="E14350" s="35">
        <v>57985</v>
      </c>
      <c r="F14350" s="35"/>
      <c r="G14350" s="36"/>
      <c r="H14350" s="36"/>
      <c r="I14350" s="36"/>
    </row>
    <row r="14351" spans="5:9">
      <c r="E14351" s="35">
        <v>57986</v>
      </c>
      <c r="F14351" s="35"/>
      <c r="G14351" s="36"/>
      <c r="H14351" s="36"/>
      <c r="I14351" s="36"/>
    </row>
    <row r="14352" spans="5:9">
      <c r="E14352" s="35">
        <v>57987</v>
      </c>
      <c r="F14352" s="35"/>
      <c r="G14352" s="36"/>
      <c r="H14352" s="36"/>
      <c r="I14352" s="36"/>
    </row>
    <row r="14353" spans="5:9">
      <c r="E14353" s="35">
        <v>57988</v>
      </c>
      <c r="F14353" s="35"/>
      <c r="G14353" s="36"/>
      <c r="H14353" s="36"/>
      <c r="I14353" s="36"/>
    </row>
    <row r="14354" spans="5:9">
      <c r="E14354" s="35">
        <v>57989</v>
      </c>
      <c r="F14354" s="35"/>
      <c r="G14354" s="36"/>
      <c r="H14354" s="36"/>
      <c r="I14354" s="36"/>
    </row>
    <row r="14355" spans="5:9">
      <c r="E14355" s="35">
        <v>57990</v>
      </c>
      <c r="F14355" s="35"/>
      <c r="G14355" s="36"/>
      <c r="H14355" s="36"/>
      <c r="I14355" s="36"/>
    </row>
    <row r="14356" spans="5:9">
      <c r="E14356" s="35">
        <v>57991</v>
      </c>
      <c r="F14356" s="35"/>
      <c r="G14356" s="36"/>
      <c r="H14356" s="36"/>
      <c r="I14356" s="36"/>
    </row>
    <row r="14357" spans="5:9">
      <c r="E14357" s="35">
        <v>57992</v>
      </c>
      <c r="F14357" s="35"/>
      <c r="G14357" s="36"/>
      <c r="H14357" s="36"/>
      <c r="I14357" s="36"/>
    </row>
    <row r="14358" spans="5:9">
      <c r="E14358" s="35">
        <v>57993</v>
      </c>
      <c r="F14358" s="35"/>
      <c r="G14358" s="36"/>
      <c r="H14358" s="36"/>
      <c r="I14358" s="36"/>
    </row>
    <row r="14359" spans="5:9">
      <c r="E14359" s="35">
        <v>57994</v>
      </c>
      <c r="F14359" s="35"/>
      <c r="G14359" s="36"/>
      <c r="H14359" s="36"/>
      <c r="I14359" s="36"/>
    </row>
    <row r="14360" spans="5:9">
      <c r="E14360" s="35">
        <v>57995</v>
      </c>
      <c r="F14360" s="35"/>
      <c r="G14360" s="36"/>
      <c r="H14360" s="36"/>
      <c r="I14360" s="36"/>
    </row>
    <row r="14361" spans="5:9">
      <c r="E14361" s="35">
        <v>57996</v>
      </c>
      <c r="F14361" s="35"/>
      <c r="G14361" s="36"/>
      <c r="H14361" s="36"/>
      <c r="I14361" s="36"/>
    </row>
    <row r="14362" spans="5:9">
      <c r="E14362" s="35">
        <v>57997</v>
      </c>
      <c r="F14362" s="35"/>
      <c r="G14362" s="36"/>
      <c r="H14362" s="36"/>
      <c r="I14362" s="36"/>
    </row>
    <row r="14363" spans="5:9">
      <c r="E14363" s="35">
        <v>57998</v>
      </c>
      <c r="F14363" s="35"/>
      <c r="G14363" s="36"/>
      <c r="H14363" s="36"/>
      <c r="I14363" s="36"/>
    </row>
    <row r="14364" spans="5:9">
      <c r="E14364" s="35">
        <v>57999</v>
      </c>
      <c r="F14364" s="35"/>
      <c r="G14364" s="36"/>
      <c r="H14364" s="36"/>
      <c r="I14364" s="36"/>
    </row>
    <row r="14365" spans="5:9">
      <c r="E14365" s="35">
        <v>58000</v>
      </c>
      <c r="F14365" s="35"/>
      <c r="G14365" s="36"/>
      <c r="H14365" s="36"/>
      <c r="I14365" s="36"/>
    </row>
    <row r="14366" spans="5:9">
      <c r="E14366" s="35">
        <v>58001</v>
      </c>
      <c r="F14366" s="35"/>
      <c r="G14366" s="36"/>
      <c r="H14366" s="36"/>
      <c r="I14366" s="36"/>
    </row>
    <row r="14367" spans="5:9">
      <c r="E14367" s="35">
        <v>58002</v>
      </c>
      <c r="F14367" s="35"/>
      <c r="G14367" s="36"/>
      <c r="H14367" s="36"/>
      <c r="I14367" s="36"/>
    </row>
    <row r="14368" spans="5:9">
      <c r="E14368" s="35">
        <v>58003</v>
      </c>
      <c r="F14368" s="35"/>
      <c r="G14368" s="36"/>
      <c r="H14368" s="36"/>
      <c r="I14368" s="36"/>
    </row>
    <row r="14369" spans="5:9">
      <c r="E14369" s="35">
        <v>58004</v>
      </c>
      <c r="F14369" s="35"/>
      <c r="G14369" s="36"/>
      <c r="H14369" s="36"/>
      <c r="I14369" s="36"/>
    </row>
    <row r="14370" spans="5:9">
      <c r="E14370" s="35">
        <v>58005</v>
      </c>
      <c r="F14370" s="35"/>
      <c r="G14370" s="36"/>
      <c r="H14370" s="36"/>
      <c r="I14370" s="36"/>
    </row>
    <row r="14371" spans="5:9">
      <c r="E14371" s="35">
        <v>58006</v>
      </c>
      <c r="F14371" s="35"/>
      <c r="G14371" s="36"/>
      <c r="H14371" s="36"/>
      <c r="I14371" s="36"/>
    </row>
    <row r="14372" spans="5:9">
      <c r="E14372" s="35">
        <v>58007</v>
      </c>
      <c r="F14372" s="35"/>
      <c r="G14372" s="36"/>
      <c r="H14372" s="36"/>
      <c r="I14372" s="36"/>
    </row>
    <row r="14373" spans="5:9">
      <c r="E14373" s="35">
        <v>58008</v>
      </c>
      <c r="F14373" s="35"/>
      <c r="G14373" s="36"/>
      <c r="H14373" s="36"/>
      <c r="I14373" s="36"/>
    </row>
    <row r="14374" spans="5:9">
      <c r="E14374" s="35">
        <v>58009</v>
      </c>
      <c r="F14374" s="35"/>
      <c r="G14374" s="36"/>
      <c r="H14374" s="36"/>
      <c r="I14374" s="36"/>
    </row>
    <row r="14375" spans="5:9">
      <c r="E14375" s="35">
        <v>58010</v>
      </c>
      <c r="F14375" s="35"/>
      <c r="G14375" s="36"/>
      <c r="H14375" s="36"/>
      <c r="I14375" s="36"/>
    </row>
    <row r="14376" spans="5:9">
      <c r="E14376" s="35">
        <v>58011</v>
      </c>
      <c r="F14376" s="35"/>
      <c r="G14376" s="36"/>
      <c r="H14376" s="36"/>
      <c r="I14376" s="36"/>
    </row>
    <row r="14377" spans="5:9">
      <c r="E14377" s="35">
        <v>58012</v>
      </c>
      <c r="F14377" s="35"/>
      <c r="G14377" s="36"/>
      <c r="H14377" s="36"/>
      <c r="I14377" s="36"/>
    </row>
    <row r="14378" spans="5:9">
      <c r="E14378" s="35">
        <v>58013</v>
      </c>
      <c r="F14378" s="35"/>
      <c r="G14378" s="36"/>
      <c r="H14378" s="36"/>
      <c r="I14378" s="36"/>
    </row>
    <row r="14379" spans="5:9">
      <c r="E14379" s="35">
        <v>58014</v>
      </c>
      <c r="F14379" s="35"/>
      <c r="G14379" s="36"/>
      <c r="H14379" s="36"/>
      <c r="I14379" s="36"/>
    </row>
    <row r="14380" spans="5:9">
      <c r="E14380" s="35">
        <v>58015</v>
      </c>
      <c r="F14380" s="35"/>
      <c r="G14380" s="36"/>
      <c r="H14380" s="36"/>
      <c r="I14380" s="36"/>
    </row>
    <row r="14381" spans="5:9">
      <c r="E14381" s="35">
        <v>58016</v>
      </c>
      <c r="F14381" s="35"/>
      <c r="G14381" s="36"/>
      <c r="H14381" s="36"/>
      <c r="I14381" s="36"/>
    </row>
    <row r="14382" spans="5:9">
      <c r="E14382" s="35">
        <v>58017</v>
      </c>
      <c r="F14382" s="35"/>
      <c r="G14382" s="36"/>
      <c r="H14382" s="36"/>
      <c r="I14382" s="36"/>
    </row>
    <row r="14383" spans="5:9">
      <c r="E14383" s="35">
        <v>58018</v>
      </c>
      <c r="F14383" s="35"/>
      <c r="G14383" s="36"/>
      <c r="H14383" s="36"/>
      <c r="I14383" s="36"/>
    </row>
    <row r="14384" spans="5:9">
      <c r="E14384" s="35">
        <v>58019</v>
      </c>
      <c r="F14384" s="35"/>
      <c r="G14384" s="36"/>
      <c r="H14384" s="36"/>
      <c r="I14384" s="36"/>
    </row>
    <row r="14385" spans="5:9">
      <c r="E14385" s="35">
        <v>58020</v>
      </c>
      <c r="F14385" s="35"/>
      <c r="G14385" s="36"/>
      <c r="H14385" s="36"/>
      <c r="I14385" s="36"/>
    </row>
    <row r="14386" spans="5:9">
      <c r="E14386" s="35">
        <v>58021</v>
      </c>
      <c r="F14386" s="35"/>
      <c r="G14386" s="36"/>
      <c r="H14386" s="36"/>
      <c r="I14386" s="36"/>
    </row>
    <row r="14387" spans="5:9">
      <c r="E14387" s="35">
        <v>58022</v>
      </c>
      <c r="F14387" s="35"/>
      <c r="G14387" s="36"/>
      <c r="H14387" s="36"/>
      <c r="I14387" s="36"/>
    </row>
    <row r="14388" spans="5:9">
      <c r="E14388" s="35">
        <v>58023</v>
      </c>
      <c r="F14388" s="35"/>
      <c r="G14388" s="36"/>
      <c r="H14388" s="36"/>
      <c r="I14388" s="36"/>
    </row>
    <row r="14389" spans="5:9">
      <c r="E14389" s="35">
        <v>58024</v>
      </c>
      <c r="F14389" s="35"/>
      <c r="G14389" s="36"/>
      <c r="H14389" s="36"/>
      <c r="I14389" s="36"/>
    </row>
    <row r="14390" spans="5:9">
      <c r="E14390" s="35">
        <v>58025</v>
      </c>
      <c r="F14390" s="35"/>
      <c r="G14390" s="36"/>
      <c r="H14390" s="36"/>
      <c r="I14390" s="36"/>
    </row>
    <row r="14391" spans="5:9">
      <c r="E14391" s="35">
        <v>58026</v>
      </c>
      <c r="F14391" s="35"/>
      <c r="G14391" s="36"/>
      <c r="H14391" s="36"/>
      <c r="I14391" s="36"/>
    </row>
    <row r="14392" spans="5:9">
      <c r="E14392" s="35">
        <v>58027</v>
      </c>
      <c r="F14392" s="35"/>
      <c r="G14392" s="36"/>
      <c r="H14392" s="36"/>
      <c r="I14392" s="36"/>
    </row>
    <row r="14393" spans="5:9">
      <c r="E14393" s="35">
        <v>58028</v>
      </c>
      <c r="F14393" s="35"/>
      <c r="G14393" s="36"/>
      <c r="H14393" s="36"/>
      <c r="I14393" s="36"/>
    </row>
    <row r="14394" spans="5:9">
      <c r="E14394" s="35">
        <v>58029</v>
      </c>
      <c r="F14394" s="35"/>
      <c r="G14394" s="36"/>
      <c r="H14394" s="36"/>
      <c r="I14394" s="36"/>
    </row>
    <row r="14395" spans="5:9">
      <c r="E14395" s="35">
        <v>58030</v>
      </c>
      <c r="F14395" s="35"/>
      <c r="G14395" s="36"/>
      <c r="H14395" s="36"/>
      <c r="I14395" s="36"/>
    </row>
    <row r="14396" spans="5:9">
      <c r="E14396" s="35">
        <v>58031</v>
      </c>
      <c r="F14396" s="35"/>
      <c r="G14396" s="36"/>
      <c r="H14396" s="36"/>
      <c r="I14396" s="36"/>
    </row>
    <row r="14397" spans="5:9">
      <c r="E14397" s="35">
        <v>58032</v>
      </c>
      <c r="F14397" s="35"/>
      <c r="G14397" s="36"/>
      <c r="H14397" s="36"/>
      <c r="I14397" s="36"/>
    </row>
    <row r="14398" spans="5:9">
      <c r="E14398" s="35">
        <v>58033</v>
      </c>
      <c r="F14398" s="35"/>
      <c r="G14398" s="36"/>
      <c r="H14398" s="36"/>
      <c r="I14398" s="36"/>
    </row>
    <row r="14399" spans="5:9">
      <c r="E14399" s="35">
        <v>58034</v>
      </c>
      <c r="F14399" s="35"/>
      <c r="G14399" s="36"/>
      <c r="H14399" s="36"/>
      <c r="I14399" s="36"/>
    </row>
    <row r="14400" spans="5:9">
      <c r="E14400" s="35">
        <v>58035</v>
      </c>
      <c r="F14400" s="35"/>
      <c r="G14400" s="36"/>
      <c r="H14400" s="36"/>
      <c r="I14400" s="36"/>
    </row>
    <row r="14401" spans="5:9">
      <c r="E14401" s="35">
        <v>58036</v>
      </c>
      <c r="F14401" s="35"/>
      <c r="G14401" s="36"/>
      <c r="H14401" s="36"/>
      <c r="I14401" s="36"/>
    </row>
    <row r="14402" spans="5:9">
      <c r="E14402" s="35">
        <v>58037</v>
      </c>
      <c r="F14402" s="35"/>
      <c r="G14402" s="36"/>
      <c r="H14402" s="36"/>
      <c r="I14402" s="36"/>
    </row>
    <row r="14403" spans="5:9">
      <c r="E14403" s="35">
        <v>58038</v>
      </c>
      <c r="F14403" s="35"/>
      <c r="G14403" s="36"/>
      <c r="H14403" s="36"/>
      <c r="I14403" s="36"/>
    </row>
    <row r="14404" spans="5:9">
      <c r="E14404" s="35">
        <v>58039</v>
      </c>
      <c r="F14404" s="35"/>
      <c r="G14404" s="36"/>
      <c r="H14404" s="36"/>
      <c r="I14404" s="36"/>
    </row>
    <row r="14405" spans="5:9">
      <c r="E14405" s="35">
        <v>58040</v>
      </c>
      <c r="F14405" s="35"/>
      <c r="G14405" s="36"/>
      <c r="H14405" s="36"/>
      <c r="I14405" s="36"/>
    </row>
    <row r="14406" spans="5:9">
      <c r="E14406" s="35">
        <v>58041</v>
      </c>
      <c r="F14406" s="35"/>
      <c r="G14406" s="36"/>
      <c r="H14406" s="36"/>
      <c r="I14406" s="36"/>
    </row>
    <row r="14407" spans="5:9">
      <c r="E14407" s="35">
        <v>58042</v>
      </c>
      <c r="F14407" s="35"/>
      <c r="G14407" s="36"/>
      <c r="H14407" s="36"/>
      <c r="I14407" s="36"/>
    </row>
    <row r="14408" spans="5:9">
      <c r="E14408" s="35">
        <v>58043</v>
      </c>
      <c r="F14408" s="35"/>
      <c r="G14408" s="36"/>
      <c r="H14408" s="36"/>
      <c r="I14408" s="36"/>
    </row>
    <row r="14409" spans="5:9">
      <c r="E14409" s="35">
        <v>58044</v>
      </c>
      <c r="F14409" s="35"/>
      <c r="G14409" s="36"/>
      <c r="H14409" s="36"/>
      <c r="I14409" s="36"/>
    </row>
    <row r="14410" spans="5:9">
      <c r="E14410" s="35">
        <v>58045</v>
      </c>
      <c r="F14410" s="35"/>
      <c r="G14410" s="36"/>
      <c r="H14410" s="36"/>
      <c r="I14410" s="36"/>
    </row>
    <row r="14411" spans="5:9">
      <c r="E14411" s="35">
        <v>58046</v>
      </c>
      <c r="F14411" s="35"/>
      <c r="G14411" s="36"/>
      <c r="H14411" s="36"/>
      <c r="I14411" s="36"/>
    </row>
    <row r="14412" spans="5:9">
      <c r="E14412" s="35">
        <v>58047</v>
      </c>
      <c r="F14412" s="35"/>
      <c r="G14412" s="36"/>
      <c r="H14412" s="36"/>
      <c r="I14412" s="36"/>
    </row>
    <row r="14413" spans="5:9">
      <c r="E14413" s="35">
        <v>58048</v>
      </c>
      <c r="F14413" s="35"/>
      <c r="G14413" s="36"/>
      <c r="H14413" s="36"/>
      <c r="I14413" s="36"/>
    </row>
    <row r="14414" spans="5:9">
      <c r="E14414" s="35">
        <v>58049</v>
      </c>
      <c r="F14414" s="35"/>
      <c r="G14414" s="36"/>
      <c r="H14414" s="36"/>
      <c r="I14414" s="36"/>
    </row>
    <row r="14415" spans="5:9">
      <c r="E14415" s="35">
        <v>58050</v>
      </c>
      <c r="F14415" s="35"/>
      <c r="G14415" s="36"/>
      <c r="H14415" s="36"/>
      <c r="I14415" s="36"/>
    </row>
    <row r="14416" spans="5:9">
      <c r="E14416" s="35">
        <v>58051</v>
      </c>
      <c r="F14416" s="35"/>
      <c r="G14416" s="36"/>
      <c r="H14416" s="36"/>
      <c r="I14416" s="36"/>
    </row>
    <row r="14417" spans="5:9">
      <c r="E14417" s="35">
        <v>58052</v>
      </c>
      <c r="F14417" s="35"/>
      <c r="G14417" s="36"/>
      <c r="H14417" s="36"/>
      <c r="I14417" s="36"/>
    </row>
    <row r="14418" spans="5:9">
      <c r="E14418" s="35">
        <v>58053</v>
      </c>
      <c r="F14418" s="35"/>
      <c r="G14418" s="36"/>
      <c r="H14418" s="36"/>
      <c r="I14418" s="36"/>
    </row>
    <row r="14419" spans="5:9">
      <c r="E14419" s="35">
        <v>58054</v>
      </c>
      <c r="F14419" s="35"/>
      <c r="G14419" s="36"/>
      <c r="H14419" s="36"/>
      <c r="I14419" s="36"/>
    </row>
    <row r="14420" spans="5:9">
      <c r="E14420" s="35">
        <v>58055</v>
      </c>
      <c r="F14420" s="35"/>
      <c r="G14420" s="36"/>
      <c r="H14420" s="36"/>
      <c r="I14420" s="36"/>
    </row>
    <row r="14421" spans="5:9">
      <c r="E14421" s="35">
        <v>58056</v>
      </c>
      <c r="F14421" s="35"/>
      <c r="G14421" s="36"/>
      <c r="H14421" s="36"/>
      <c r="I14421" s="36"/>
    </row>
    <row r="14422" spans="5:9">
      <c r="E14422" s="35">
        <v>58057</v>
      </c>
      <c r="F14422" s="35"/>
      <c r="G14422" s="36"/>
      <c r="H14422" s="36"/>
      <c r="I14422" s="36"/>
    </row>
    <row r="14423" spans="5:9">
      <c r="E14423" s="35">
        <v>58058</v>
      </c>
      <c r="F14423" s="35"/>
      <c r="G14423" s="36"/>
      <c r="H14423" s="36"/>
      <c r="I14423" s="36"/>
    </row>
    <row r="14424" spans="5:9">
      <c r="E14424" s="35">
        <v>58059</v>
      </c>
      <c r="F14424" s="35"/>
      <c r="G14424" s="36"/>
      <c r="H14424" s="36"/>
      <c r="I14424" s="36"/>
    </row>
    <row r="14425" spans="5:9">
      <c r="E14425" s="35">
        <v>58060</v>
      </c>
      <c r="F14425" s="35"/>
      <c r="G14425" s="36"/>
      <c r="H14425" s="36"/>
      <c r="I14425" s="36"/>
    </row>
    <row r="14426" spans="5:9">
      <c r="E14426" s="35">
        <v>58061</v>
      </c>
      <c r="F14426" s="35"/>
      <c r="G14426" s="36"/>
      <c r="H14426" s="36"/>
      <c r="I14426" s="36"/>
    </row>
    <row r="14427" spans="5:9">
      <c r="E14427" s="35">
        <v>58062</v>
      </c>
      <c r="F14427" s="35"/>
      <c r="G14427" s="36"/>
      <c r="H14427" s="36"/>
      <c r="I14427" s="36"/>
    </row>
    <row r="14428" spans="5:9">
      <c r="E14428" s="35">
        <v>58063</v>
      </c>
      <c r="F14428" s="35"/>
      <c r="G14428" s="36"/>
      <c r="H14428" s="36"/>
      <c r="I14428" s="36"/>
    </row>
    <row r="14429" spans="5:9">
      <c r="E14429" s="35">
        <v>58064</v>
      </c>
      <c r="F14429" s="35"/>
      <c r="G14429" s="36"/>
      <c r="H14429" s="36"/>
      <c r="I14429" s="36"/>
    </row>
    <row r="14430" spans="5:9">
      <c r="E14430" s="35">
        <v>58065</v>
      </c>
      <c r="F14430" s="35"/>
      <c r="G14430" s="36"/>
      <c r="H14430" s="36"/>
      <c r="I14430" s="36"/>
    </row>
    <row r="14431" spans="5:9">
      <c r="E14431" s="35">
        <v>58066</v>
      </c>
      <c r="F14431" s="35"/>
      <c r="G14431" s="36"/>
      <c r="H14431" s="36"/>
      <c r="I14431" s="36"/>
    </row>
    <row r="14432" spans="5:9">
      <c r="E14432" s="35">
        <v>58067</v>
      </c>
      <c r="F14432" s="35"/>
      <c r="G14432" s="36"/>
      <c r="H14432" s="36"/>
      <c r="I14432" s="36"/>
    </row>
    <row r="14433" spans="5:9">
      <c r="E14433" s="35">
        <v>58068</v>
      </c>
      <c r="F14433" s="35"/>
      <c r="G14433" s="36"/>
      <c r="H14433" s="36"/>
      <c r="I14433" s="36"/>
    </row>
    <row r="14434" spans="5:9">
      <c r="E14434" s="35">
        <v>58069</v>
      </c>
      <c r="F14434" s="35"/>
      <c r="G14434" s="36"/>
      <c r="H14434" s="36"/>
      <c r="I14434" s="36"/>
    </row>
    <row r="14435" spans="5:9">
      <c r="E14435" s="35">
        <v>58070</v>
      </c>
      <c r="F14435" s="35"/>
      <c r="G14435" s="36"/>
      <c r="H14435" s="36"/>
      <c r="I14435" s="36"/>
    </row>
    <row r="14436" spans="5:9">
      <c r="E14436" s="35">
        <v>58071</v>
      </c>
      <c r="F14436" s="35"/>
      <c r="G14436" s="36"/>
      <c r="H14436" s="36"/>
      <c r="I14436" s="36"/>
    </row>
    <row r="14437" spans="5:9">
      <c r="E14437" s="35">
        <v>58072</v>
      </c>
      <c r="F14437" s="35"/>
      <c r="G14437" s="36"/>
      <c r="H14437" s="36"/>
      <c r="I14437" s="36"/>
    </row>
    <row r="14438" spans="5:9">
      <c r="E14438" s="35">
        <v>58073</v>
      </c>
      <c r="F14438" s="35"/>
      <c r="G14438" s="36"/>
      <c r="H14438" s="36"/>
      <c r="I14438" s="36"/>
    </row>
    <row r="14439" spans="5:9">
      <c r="E14439" s="35">
        <v>58074</v>
      </c>
      <c r="F14439" s="35"/>
      <c r="G14439" s="36"/>
      <c r="H14439" s="36"/>
      <c r="I14439" s="36"/>
    </row>
    <row r="14440" spans="5:9">
      <c r="E14440" s="35">
        <v>58075</v>
      </c>
      <c r="F14440" s="35"/>
      <c r="G14440" s="36"/>
      <c r="H14440" s="36"/>
      <c r="I14440" s="36"/>
    </row>
    <row r="14441" spans="5:9">
      <c r="E14441" s="35">
        <v>58076</v>
      </c>
      <c r="F14441" s="35"/>
      <c r="G14441" s="36"/>
      <c r="H14441" s="36"/>
      <c r="I14441" s="36"/>
    </row>
    <row r="14442" spans="5:9">
      <c r="E14442" s="35">
        <v>58077</v>
      </c>
      <c r="F14442" s="35"/>
      <c r="G14442" s="36"/>
      <c r="H14442" s="36"/>
      <c r="I14442" s="36"/>
    </row>
    <row r="14443" spans="5:9">
      <c r="E14443" s="35">
        <v>58078</v>
      </c>
      <c r="F14443" s="35"/>
      <c r="G14443" s="36"/>
      <c r="H14443" s="36"/>
      <c r="I14443" s="36"/>
    </row>
    <row r="14444" spans="5:9">
      <c r="E14444" s="35">
        <v>58079</v>
      </c>
      <c r="F14444" s="35"/>
      <c r="G14444" s="36"/>
      <c r="H14444" s="36"/>
      <c r="I14444" s="36"/>
    </row>
    <row r="14445" spans="5:9">
      <c r="E14445" s="35">
        <v>58080</v>
      </c>
      <c r="F14445" s="35"/>
      <c r="G14445" s="36"/>
      <c r="H14445" s="36"/>
      <c r="I14445" s="36"/>
    </row>
    <row r="14446" spans="5:9">
      <c r="E14446" s="35">
        <v>58081</v>
      </c>
      <c r="F14446" s="35"/>
      <c r="G14446" s="36"/>
      <c r="H14446" s="36"/>
      <c r="I14446" s="36"/>
    </row>
    <row r="14447" spans="5:9">
      <c r="E14447" s="35">
        <v>58082</v>
      </c>
      <c r="F14447" s="35"/>
      <c r="G14447" s="36"/>
      <c r="H14447" s="36"/>
      <c r="I14447" s="36"/>
    </row>
    <row r="14448" spans="5:9">
      <c r="E14448" s="35">
        <v>58083</v>
      </c>
      <c r="F14448" s="35"/>
      <c r="G14448" s="36"/>
      <c r="H14448" s="36"/>
      <c r="I14448" s="36"/>
    </row>
    <row r="14449" spans="5:9">
      <c r="E14449" s="35">
        <v>58084</v>
      </c>
      <c r="F14449" s="35"/>
      <c r="G14449" s="36"/>
      <c r="H14449" s="36"/>
      <c r="I14449" s="36"/>
    </row>
    <row r="14450" spans="5:9">
      <c r="E14450" s="35">
        <v>58085</v>
      </c>
      <c r="F14450" s="35"/>
      <c r="G14450" s="36"/>
      <c r="H14450" s="36"/>
      <c r="I14450" s="36"/>
    </row>
    <row r="14451" spans="5:9">
      <c r="E14451" s="35">
        <v>58086</v>
      </c>
      <c r="F14451" s="35"/>
      <c r="G14451" s="36"/>
      <c r="H14451" s="36"/>
      <c r="I14451" s="36"/>
    </row>
    <row r="14452" spans="5:9">
      <c r="E14452" s="35">
        <v>58087</v>
      </c>
      <c r="F14452" s="35"/>
      <c r="G14452" s="36"/>
      <c r="H14452" s="36"/>
      <c r="I14452" s="36"/>
    </row>
    <row r="14453" spans="5:9">
      <c r="E14453" s="35">
        <v>58088</v>
      </c>
      <c r="F14453" s="35"/>
      <c r="G14453" s="36"/>
      <c r="H14453" s="36"/>
      <c r="I14453" s="36"/>
    </row>
    <row r="14454" spans="5:9">
      <c r="E14454" s="35">
        <v>58089</v>
      </c>
      <c r="F14454" s="35"/>
      <c r="G14454" s="36"/>
      <c r="H14454" s="36"/>
      <c r="I14454" s="36"/>
    </row>
    <row r="14455" spans="5:9">
      <c r="E14455" s="35">
        <v>58090</v>
      </c>
      <c r="F14455" s="35"/>
      <c r="G14455" s="36"/>
      <c r="H14455" s="36"/>
      <c r="I14455" s="36"/>
    </row>
    <row r="14456" spans="5:9">
      <c r="E14456" s="35">
        <v>58091</v>
      </c>
      <c r="F14456" s="35"/>
      <c r="G14456" s="36"/>
      <c r="H14456" s="36"/>
      <c r="I14456" s="36"/>
    </row>
    <row r="14457" spans="5:9">
      <c r="E14457" s="35">
        <v>58092</v>
      </c>
      <c r="F14457" s="35"/>
      <c r="G14457" s="36"/>
      <c r="H14457" s="36"/>
      <c r="I14457" s="36"/>
    </row>
    <row r="14458" spans="5:9">
      <c r="E14458" s="35">
        <v>58093</v>
      </c>
      <c r="F14458" s="35"/>
      <c r="G14458" s="36"/>
      <c r="H14458" s="36"/>
      <c r="I14458" s="36"/>
    </row>
    <row r="14459" spans="5:9">
      <c r="E14459" s="35">
        <v>58094</v>
      </c>
      <c r="F14459" s="35"/>
      <c r="G14459" s="36"/>
      <c r="H14459" s="36"/>
      <c r="I14459" s="36"/>
    </row>
    <row r="14460" spans="5:9">
      <c r="E14460" s="35">
        <v>58095</v>
      </c>
      <c r="F14460" s="35"/>
      <c r="G14460" s="36"/>
      <c r="H14460" s="36"/>
      <c r="I14460" s="36"/>
    </row>
    <row r="14461" spans="5:9">
      <c r="E14461" s="35">
        <v>58096</v>
      </c>
      <c r="F14461" s="35"/>
      <c r="G14461" s="36"/>
      <c r="H14461" s="36"/>
      <c r="I14461" s="36"/>
    </row>
    <row r="14462" spans="5:9">
      <c r="E14462" s="35">
        <v>58097</v>
      </c>
      <c r="F14462" s="35"/>
      <c r="G14462" s="36"/>
      <c r="H14462" s="36"/>
      <c r="I14462" s="36"/>
    </row>
    <row r="14463" spans="5:9">
      <c r="E14463" s="35">
        <v>58098</v>
      </c>
      <c r="F14463" s="35"/>
      <c r="G14463" s="36"/>
      <c r="H14463" s="36"/>
      <c r="I14463" s="36"/>
    </row>
    <row r="14464" spans="5:9">
      <c r="E14464" s="35">
        <v>58099</v>
      </c>
      <c r="F14464" s="35"/>
      <c r="G14464" s="36"/>
      <c r="H14464" s="36"/>
      <c r="I14464" s="36"/>
    </row>
    <row r="14465" spans="5:9">
      <c r="E14465" s="35">
        <v>58100</v>
      </c>
      <c r="F14465" s="35"/>
      <c r="G14465" s="36"/>
      <c r="H14465" s="36"/>
      <c r="I14465" s="36"/>
    </row>
    <row r="14466" spans="5:9">
      <c r="E14466" s="35">
        <v>58101</v>
      </c>
      <c r="F14466" s="35"/>
      <c r="G14466" s="36"/>
      <c r="H14466" s="36"/>
      <c r="I14466" s="36"/>
    </row>
    <row r="14467" spans="5:9">
      <c r="E14467" s="35">
        <v>58102</v>
      </c>
      <c r="F14467" s="35"/>
      <c r="G14467" s="36"/>
      <c r="H14467" s="36"/>
      <c r="I14467" s="36"/>
    </row>
    <row r="14468" spans="5:9">
      <c r="E14468" s="35">
        <v>58103</v>
      </c>
      <c r="F14468" s="35"/>
      <c r="G14468" s="36"/>
      <c r="H14468" s="36"/>
      <c r="I14468" s="36"/>
    </row>
    <row r="14469" spans="5:9">
      <c r="E14469" s="35">
        <v>58104</v>
      </c>
      <c r="F14469" s="35"/>
      <c r="G14469" s="36"/>
      <c r="H14469" s="36"/>
      <c r="I14469" s="36"/>
    </row>
    <row r="14470" spans="5:9">
      <c r="E14470" s="35">
        <v>58105</v>
      </c>
      <c r="F14470" s="35"/>
      <c r="G14470" s="36"/>
      <c r="H14470" s="36"/>
      <c r="I14470" s="36"/>
    </row>
    <row r="14471" spans="5:9">
      <c r="E14471" s="35">
        <v>58106</v>
      </c>
      <c r="F14471" s="35"/>
      <c r="G14471" s="36"/>
      <c r="H14471" s="36"/>
      <c r="I14471" s="36"/>
    </row>
    <row r="14472" spans="5:9">
      <c r="E14472" s="35">
        <v>58107</v>
      </c>
      <c r="F14472" s="35"/>
      <c r="G14472" s="36"/>
      <c r="H14472" s="36"/>
      <c r="I14472" s="36"/>
    </row>
    <row r="14473" spans="5:9">
      <c r="E14473" s="35">
        <v>58108</v>
      </c>
      <c r="F14473" s="35"/>
      <c r="G14473" s="36"/>
      <c r="H14473" s="36"/>
      <c r="I14473" s="36"/>
    </row>
    <row r="14474" spans="5:9">
      <c r="E14474" s="35">
        <v>58109</v>
      </c>
      <c r="F14474" s="35"/>
      <c r="G14474" s="36"/>
      <c r="H14474" s="36"/>
      <c r="I14474" s="36"/>
    </row>
    <row r="14475" spans="5:9">
      <c r="E14475" s="35">
        <v>58110</v>
      </c>
      <c r="F14475" s="35"/>
      <c r="G14475" s="36"/>
      <c r="H14475" s="36"/>
      <c r="I14475" s="36"/>
    </row>
    <row r="14476" spans="5:9">
      <c r="E14476" s="35">
        <v>58111</v>
      </c>
      <c r="F14476" s="35"/>
      <c r="G14476" s="36"/>
      <c r="H14476" s="36"/>
      <c r="I14476" s="36"/>
    </row>
    <row r="14477" spans="5:9">
      <c r="E14477" s="35">
        <v>58112</v>
      </c>
      <c r="F14477" s="35"/>
      <c r="G14477" s="36"/>
      <c r="H14477" s="36"/>
      <c r="I14477" s="36"/>
    </row>
    <row r="14478" spans="5:9">
      <c r="E14478" s="35">
        <v>58113</v>
      </c>
      <c r="F14478" s="35"/>
      <c r="G14478" s="36"/>
      <c r="H14478" s="36"/>
      <c r="I14478" s="36"/>
    </row>
    <row r="14479" spans="5:9">
      <c r="E14479" s="35">
        <v>58114</v>
      </c>
      <c r="F14479" s="35"/>
      <c r="G14479" s="36"/>
      <c r="H14479" s="36"/>
      <c r="I14479" s="36"/>
    </row>
    <row r="14480" spans="5:9">
      <c r="E14480" s="35">
        <v>58115</v>
      </c>
      <c r="F14480" s="35"/>
      <c r="G14480" s="36"/>
      <c r="H14480" s="36"/>
      <c r="I14480" s="36"/>
    </row>
    <row r="14481" spans="5:9">
      <c r="E14481" s="35">
        <v>58116</v>
      </c>
      <c r="F14481" s="35"/>
      <c r="G14481" s="36"/>
      <c r="H14481" s="36"/>
      <c r="I14481" s="36"/>
    </row>
    <row r="14482" spans="5:9">
      <c r="E14482" s="35">
        <v>58117</v>
      </c>
      <c r="F14482" s="35"/>
      <c r="G14482" s="36"/>
      <c r="H14482" s="36"/>
      <c r="I14482" s="36"/>
    </row>
    <row r="14483" spans="5:9">
      <c r="E14483" s="35">
        <v>58118</v>
      </c>
      <c r="F14483" s="35"/>
      <c r="G14483" s="36"/>
      <c r="H14483" s="36"/>
      <c r="I14483" s="36"/>
    </row>
    <row r="14484" spans="5:9">
      <c r="E14484" s="35">
        <v>58119</v>
      </c>
      <c r="F14484" s="35"/>
      <c r="G14484" s="36"/>
      <c r="H14484" s="36"/>
      <c r="I14484" s="36"/>
    </row>
    <row r="14485" spans="5:9">
      <c r="E14485" s="35">
        <v>58120</v>
      </c>
      <c r="F14485" s="35"/>
      <c r="G14485" s="36"/>
      <c r="H14485" s="36"/>
      <c r="I14485" s="36"/>
    </row>
    <row r="14486" spans="5:9">
      <c r="E14486" s="35">
        <v>58121</v>
      </c>
      <c r="F14486" s="35"/>
      <c r="G14486" s="36"/>
      <c r="H14486" s="36"/>
      <c r="I14486" s="36"/>
    </row>
    <row r="14487" spans="5:9">
      <c r="E14487" s="35">
        <v>58122</v>
      </c>
      <c r="F14487" s="35"/>
      <c r="G14487" s="36"/>
      <c r="H14487" s="36"/>
      <c r="I14487" s="36"/>
    </row>
    <row r="14488" spans="5:9">
      <c r="E14488" s="35">
        <v>58123</v>
      </c>
      <c r="F14488" s="35"/>
      <c r="G14488" s="36"/>
      <c r="H14488" s="36"/>
      <c r="I14488" s="36"/>
    </row>
    <row r="14489" spans="5:9">
      <c r="E14489" s="35">
        <v>58124</v>
      </c>
      <c r="F14489" s="35"/>
      <c r="G14489" s="36"/>
      <c r="H14489" s="36"/>
      <c r="I14489" s="36"/>
    </row>
    <row r="14490" spans="5:9">
      <c r="E14490" s="35">
        <v>58125</v>
      </c>
      <c r="F14490" s="35"/>
      <c r="G14490" s="36"/>
      <c r="H14490" s="36"/>
      <c r="I14490" s="36"/>
    </row>
    <row r="14491" spans="5:9">
      <c r="E14491" s="35">
        <v>58126</v>
      </c>
      <c r="F14491" s="35"/>
      <c r="G14491" s="36"/>
      <c r="H14491" s="36"/>
      <c r="I14491" s="36"/>
    </row>
    <row r="14492" spans="5:9">
      <c r="E14492" s="35">
        <v>58127</v>
      </c>
      <c r="F14492" s="35"/>
      <c r="G14492" s="36"/>
      <c r="H14492" s="36"/>
      <c r="I14492" s="36"/>
    </row>
    <row r="14493" spans="5:9">
      <c r="E14493" s="35">
        <v>58128</v>
      </c>
      <c r="F14493" s="35"/>
      <c r="G14493" s="36"/>
      <c r="H14493" s="36"/>
      <c r="I14493" s="36"/>
    </row>
    <row r="14494" spans="5:9">
      <c r="E14494" s="35">
        <v>58129</v>
      </c>
      <c r="F14494" s="35"/>
      <c r="G14494" s="36"/>
      <c r="H14494" s="36"/>
      <c r="I14494" s="36"/>
    </row>
    <row r="14495" spans="5:9">
      <c r="E14495" s="35">
        <v>58130</v>
      </c>
      <c r="F14495" s="35"/>
      <c r="G14495" s="36"/>
      <c r="H14495" s="36"/>
      <c r="I14495" s="36"/>
    </row>
    <row r="14496" spans="5:9">
      <c r="E14496" s="35">
        <v>58131</v>
      </c>
      <c r="F14496" s="35"/>
      <c r="G14496" s="36"/>
      <c r="H14496" s="36"/>
      <c r="I14496" s="36"/>
    </row>
    <row r="14497" spans="5:9">
      <c r="E14497" s="35">
        <v>58132</v>
      </c>
      <c r="F14497" s="35"/>
      <c r="G14497" s="36"/>
      <c r="H14497" s="36"/>
      <c r="I14497" s="36"/>
    </row>
    <row r="14498" spans="5:9">
      <c r="E14498" s="35">
        <v>58133</v>
      </c>
      <c r="F14498" s="35"/>
      <c r="G14498" s="36"/>
      <c r="H14498" s="36"/>
      <c r="I14498" s="36"/>
    </row>
    <row r="14499" spans="5:9">
      <c r="E14499" s="35">
        <v>58134</v>
      </c>
      <c r="F14499" s="35"/>
      <c r="G14499" s="36"/>
      <c r="H14499" s="36"/>
      <c r="I14499" s="36"/>
    </row>
    <row r="14500" spans="5:9">
      <c r="E14500" s="35">
        <v>58135</v>
      </c>
      <c r="F14500" s="35"/>
      <c r="G14500" s="36"/>
      <c r="H14500" s="36"/>
      <c r="I14500" s="36"/>
    </row>
    <row r="14501" spans="5:9">
      <c r="E14501" s="35">
        <v>58136</v>
      </c>
      <c r="F14501" s="35"/>
      <c r="G14501" s="36"/>
      <c r="H14501" s="36"/>
      <c r="I14501" s="36"/>
    </row>
    <row r="14502" spans="5:9">
      <c r="E14502" s="35">
        <v>58137</v>
      </c>
      <c r="F14502" s="35"/>
      <c r="G14502" s="36"/>
      <c r="H14502" s="36"/>
      <c r="I14502" s="36"/>
    </row>
    <row r="14503" spans="5:9">
      <c r="E14503" s="35">
        <v>58138</v>
      </c>
      <c r="F14503" s="35"/>
      <c r="G14503" s="36"/>
      <c r="H14503" s="36"/>
      <c r="I14503" s="36"/>
    </row>
    <row r="14504" spans="5:9">
      <c r="E14504" s="35">
        <v>58139</v>
      </c>
      <c r="F14504" s="35"/>
      <c r="G14504" s="36"/>
      <c r="H14504" s="36"/>
      <c r="I14504" s="36"/>
    </row>
    <row r="14505" spans="5:9">
      <c r="E14505" s="35">
        <v>58140</v>
      </c>
      <c r="F14505" s="35"/>
      <c r="G14505" s="36"/>
      <c r="H14505" s="36"/>
      <c r="I14505" s="36"/>
    </row>
    <row r="14506" spans="5:9">
      <c r="E14506" s="35">
        <v>58141</v>
      </c>
      <c r="F14506" s="35"/>
      <c r="G14506" s="36"/>
      <c r="H14506" s="36"/>
      <c r="I14506" s="36"/>
    </row>
    <row r="14507" spans="5:9">
      <c r="E14507" s="35">
        <v>58142</v>
      </c>
      <c r="F14507" s="35"/>
      <c r="G14507" s="36"/>
      <c r="H14507" s="36"/>
      <c r="I14507" s="36"/>
    </row>
    <row r="14508" spans="5:9">
      <c r="E14508" s="35">
        <v>58143</v>
      </c>
      <c r="F14508" s="35"/>
      <c r="G14508" s="36"/>
      <c r="H14508" s="36"/>
      <c r="I14508" s="36"/>
    </row>
    <row r="14509" spans="5:9">
      <c r="E14509" s="35">
        <v>58144</v>
      </c>
      <c r="F14509" s="35"/>
      <c r="G14509" s="36"/>
      <c r="H14509" s="36"/>
      <c r="I14509" s="36"/>
    </row>
    <row r="14510" spans="5:9">
      <c r="E14510" s="35">
        <v>58145</v>
      </c>
      <c r="F14510" s="35"/>
      <c r="G14510" s="36"/>
      <c r="H14510" s="36"/>
      <c r="I14510" s="36"/>
    </row>
    <row r="14511" spans="5:9">
      <c r="E14511" s="35">
        <v>58146</v>
      </c>
      <c r="F14511" s="35"/>
      <c r="G14511" s="36"/>
      <c r="H14511" s="36"/>
      <c r="I14511" s="36"/>
    </row>
    <row r="14512" spans="5:9">
      <c r="E14512" s="35">
        <v>58147</v>
      </c>
      <c r="F14512" s="35"/>
      <c r="G14512" s="36"/>
      <c r="H14512" s="36"/>
      <c r="I14512" s="36"/>
    </row>
    <row r="14513" spans="5:9">
      <c r="E14513" s="35">
        <v>58148</v>
      </c>
      <c r="F14513" s="35"/>
      <c r="G14513" s="36"/>
      <c r="H14513" s="36"/>
      <c r="I14513" s="36"/>
    </row>
    <row r="14514" spans="5:9">
      <c r="E14514" s="35">
        <v>58149</v>
      </c>
      <c r="F14514" s="35"/>
      <c r="G14514" s="36"/>
      <c r="H14514" s="36"/>
      <c r="I14514" s="36"/>
    </row>
    <row r="14515" spans="5:9">
      <c r="E14515" s="35">
        <v>58150</v>
      </c>
      <c r="F14515" s="35"/>
      <c r="G14515" s="36"/>
      <c r="H14515" s="36"/>
      <c r="I14515" s="36"/>
    </row>
    <row r="14516" spans="5:9">
      <c r="E14516" s="35">
        <v>58151</v>
      </c>
      <c r="F14516" s="35"/>
      <c r="G14516" s="36"/>
      <c r="H14516" s="36"/>
      <c r="I14516" s="36"/>
    </row>
    <row r="14517" spans="5:9">
      <c r="E14517" s="35">
        <v>58152</v>
      </c>
      <c r="F14517" s="35"/>
      <c r="G14517" s="36"/>
      <c r="H14517" s="36"/>
      <c r="I14517" s="36"/>
    </row>
    <row r="14518" spans="5:9">
      <c r="E14518" s="35">
        <v>58153</v>
      </c>
      <c r="F14518" s="35"/>
      <c r="G14518" s="36"/>
      <c r="H14518" s="36"/>
      <c r="I14518" s="36"/>
    </row>
    <row r="14519" spans="5:9">
      <c r="E14519" s="35">
        <v>58154</v>
      </c>
      <c r="F14519" s="35"/>
      <c r="G14519" s="36"/>
      <c r="H14519" s="36"/>
      <c r="I14519" s="36"/>
    </row>
    <row r="14520" spans="5:9">
      <c r="E14520" s="35">
        <v>58155</v>
      </c>
      <c r="F14520" s="35"/>
      <c r="G14520" s="36"/>
      <c r="H14520" s="36"/>
      <c r="I14520" s="36"/>
    </row>
    <row r="14521" spans="5:9">
      <c r="E14521" s="35">
        <v>58156</v>
      </c>
      <c r="F14521" s="35"/>
      <c r="G14521" s="36"/>
      <c r="H14521" s="36"/>
      <c r="I14521" s="36"/>
    </row>
    <row r="14522" spans="5:9">
      <c r="E14522" s="35">
        <v>58157</v>
      </c>
      <c r="F14522" s="35"/>
      <c r="G14522" s="36"/>
      <c r="H14522" s="36"/>
      <c r="I14522" s="36"/>
    </row>
    <row r="14523" spans="5:9">
      <c r="E14523" s="35">
        <v>58158</v>
      </c>
      <c r="F14523" s="35"/>
      <c r="G14523" s="36"/>
      <c r="H14523" s="36"/>
      <c r="I14523" s="36"/>
    </row>
    <row r="14524" spans="5:9">
      <c r="E14524" s="35">
        <v>58159</v>
      </c>
      <c r="F14524" s="35"/>
      <c r="G14524" s="36"/>
      <c r="H14524" s="36"/>
      <c r="I14524" s="36"/>
    </row>
    <row r="14525" spans="5:9">
      <c r="E14525" s="35">
        <v>58160</v>
      </c>
      <c r="F14525" s="35"/>
      <c r="G14525" s="36"/>
      <c r="H14525" s="36"/>
      <c r="I14525" s="36"/>
    </row>
    <row r="14526" spans="5:9">
      <c r="E14526" s="35">
        <v>58161</v>
      </c>
      <c r="F14526" s="35"/>
      <c r="G14526" s="36"/>
      <c r="H14526" s="36"/>
      <c r="I14526" s="36"/>
    </row>
    <row r="14527" spans="5:9">
      <c r="E14527" s="35">
        <v>58162</v>
      </c>
      <c r="F14527" s="35"/>
      <c r="G14527" s="36"/>
      <c r="H14527" s="36"/>
      <c r="I14527" s="36"/>
    </row>
    <row r="14528" spans="5:9">
      <c r="E14528" s="35">
        <v>58163</v>
      </c>
      <c r="F14528" s="35"/>
      <c r="G14528" s="36"/>
      <c r="H14528" s="36"/>
      <c r="I14528" s="36"/>
    </row>
    <row r="14529" spans="5:9">
      <c r="E14529" s="35">
        <v>58164</v>
      </c>
      <c r="F14529" s="35"/>
      <c r="G14529" s="36"/>
      <c r="H14529" s="36"/>
      <c r="I14529" s="36"/>
    </row>
    <row r="14530" spans="5:9">
      <c r="E14530" s="35">
        <v>58165</v>
      </c>
      <c r="F14530" s="35"/>
      <c r="G14530" s="36"/>
      <c r="H14530" s="36"/>
      <c r="I14530" s="36"/>
    </row>
    <row r="14531" spans="5:9">
      <c r="E14531" s="35">
        <v>58166</v>
      </c>
      <c r="F14531" s="35"/>
      <c r="G14531" s="36"/>
      <c r="H14531" s="36"/>
      <c r="I14531" s="36"/>
    </row>
    <row r="14532" spans="5:9">
      <c r="E14532" s="35">
        <v>58167</v>
      </c>
      <c r="F14532" s="35"/>
      <c r="G14532" s="36"/>
      <c r="H14532" s="36"/>
      <c r="I14532" s="36"/>
    </row>
    <row r="14533" spans="5:9">
      <c r="E14533" s="35">
        <v>58168</v>
      </c>
      <c r="F14533" s="35"/>
      <c r="G14533" s="36"/>
      <c r="H14533" s="36"/>
      <c r="I14533" s="36"/>
    </row>
    <row r="14534" spans="5:9">
      <c r="E14534" s="35">
        <v>58169</v>
      </c>
      <c r="F14534" s="35"/>
      <c r="G14534" s="36"/>
      <c r="H14534" s="36"/>
      <c r="I14534" s="36"/>
    </row>
    <row r="14535" spans="5:9">
      <c r="E14535" s="35">
        <v>58170</v>
      </c>
      <c r="F14535" s="35"/>
      <c r="G14535" s="36"/>
      <c r="H14535" s="36"/>
      <c r="I14535" s="36"/>
    </row>
    <row r="14536" spans="5:9">
      <c r="E14536" s="35">
        <v>58171</v>
      </c>
      <c r="F14536" s="35"/>
      <c r="G14536" s="36"/>
      <c r="H14536" s="36"/>
      <c r="I14536" s="36"/>
    </row>
    <row r="14537" spans="5:9">
      <c r="E14537" s="35">
        <v>58172</v>
      </c>
      <c r="F14537" s="35"/>
      <c r="G14537" s="36"/>
      <c r="H14537" s="36"/>
      <c r="I14537" s="36"/>
    </row>
    <row r="14538" spans="5:9">
      <c r="E14538" s="35">
        <v>58173</v>
      </c>
      <c r="F14538" s="35"/>
      <c r="G14538" s="36"/>
      <c r="H14538" s="36"/>
      <c r="I14538" s="36"/>
    </row>
    <row r="14539" spans="5:9">
      <c r="E14539" s="35">
        <v>58174</v>
      </c>
      <c r="F14539" s="35"/>
      <c r="G14539" s="36"/>
      <c r="H14539" s="36"/>
      <c r="I14539" s="36"/>
    </row>
    <row r="14540" spans="5:9">
      <c r="E14540" s="35">
        <v>58175</v>
      </c>
      <c r="F14540" s="35"/>
      <c r="G14540" s="36"/>
      <c r="H14540" s="36"/>
      <c r="I14540" s="36"/>
    </row>
    <row r="14541" spans="5:9">
      <c r="E14541" s="35">
        <v>58176</v>
      </c>
      <c r="F14541" s="35"/>
      <c r="G14541" s="36"/>
      <c r="H14541" s="36"/>
      <c r="I14541" s="36"/>
    </row>
    <row r="14542" spans="5:9">
      <c r="E14542" s="35">
        <v>58177</v>
      </c>
      <c r="F14542" s="35"/>
      <c r="G14542" s="36"/>
      <c r="H14542" s="36"/>
      <c r="I14542" s="36"/>
    </row>
    <row r="14543" spans="5:9">
      <c r="E14543" s="35">
        <v>58178</v>
      </c>
      <c r="F14543" s="35"/>
      <c r="G14543" s="36"/>
      <c r="H14543" s="36"/>
      <c r="I14543" s="36"/>
    </row>
    <row r="14544" spans="5:9">
      <c r="E14544" s="35">
        <v>58179</v>
      </c>
      <c r="F14544" s="35"/>
      <c r="G14544" s="36"/>
      <c r="H14544" s="36"/>
      <c r="I14544" s="36"/>
    </row>
    <row r="14545" spans="5:9">
      <c r="E14545" s="35">
        <v>58180</v>
      </c>
      <c r="F14545" s="35"/>
      <c r="G14545" s="36"/>
      <c r="H14545" s="36"/>
      <c r="I14545" s="36"/>
    </row>
    <row r="14546" spans="5:9">
      <c r="E14546" s="35">
        <v>58181</v>
      </c>
      <c r="F14546" s="35"/>
      <c r="G14546" s="36"/>
      <c r="H14546" s="36"/>
      <c r="I14546" s="36"/>
    </row>
    <row r="14547" spans="5:9">
      <c r="E14547" s="35">
        <v>58182</v>
      </c>
      <c r="F14547" s="35"/>
      <c r="G14547" s="36"/>
      <c r="H14547" s="36"/>
      <c r="I14547" s="36"/>
    </row>
    <row r="14548" spans="5:9">
      <c r="E14548" s="35">
        <v>58183</v>
      </c>
      <c r="F14548" s="35"/>
      <c r="G14548" s="36"/>
      <c r="H14548" s="36"/>
      <c r="I14548" s="36"/>
    </row>
    <row r="14549" spans="5:9">
      <c r="E14549" s="35">
        <v>58184</v>
      </c>
      <c r="F14549" s="35"/>
      <c r="G14549" s="36"/>
      <c r="H14549" s="36"/>
      <c r="I14549" s="36"/>
    </row>
    <row r="14550" spans="5:9">
      <c r="E14550" s="35">
        <v>58185</v>
      </c>
      <c r="F14550" s="35"/>
      <c r="G14550" s="36"/>
      <c r="H14550" s="36"/>
      <c r="I14550" s="36"/>
    </row>
    <row r="14551" spans="5:9">
      <c r="E14551" s="35">
        <v>58186</v>
      </c>
      <c r="F14551" s="35"/>
      <c r="G14551" s="36"/>
      <c r="H14551" s="36"/>
      <c r="I14551" s="36"/>
    </row>
    <row r="14552" spans="5:9">
      <c r="E14552" s="35">
        <v>58187</v>
      </c>
      <c r="F14552" s="35"/>
      <c r="G14552" s="36"/>
      <c r="H14552" s="36"/>
      <c r="I14552" s="36"/>
    </row>
    <row r="14553" spans="5:9">
      <c r="E14553" s="35">
        <v>58188</v>
      </c>
      <c r="F14553" s="35"/>
      <c r="G14553" s="36"/>
      <c r="H14553" s="36"/>
      <c r="I14553" s="36"/>
    </row>
    <row r="14554" spans="5:9">
      <c r="E14554" s="35">
        <v>58189</v>
      </c>
      <c r="F14554" s="35"/>
      <c r="G14554" s="36"/>
      <c r="H14554" s="36"/>
      <c r="I14554" s="36"/>
    </row>
    <row r="14555" spans="5:9">
      <c r="E14555" s="35">
        <v>58190</v>
      </c>
      <c r="F14555" s="35"/>
      <c r="G14555" s="36"/>
      <c r="H14555" s="36"/>
      <c r="I14555" s="36"/>
    </row>
    <row r="14556" spans="5:9">
      <c r="E14556" s="35">
        <v>58191</v>
      </c>
      <c r="F14556" s="35"/>
      <c r="G14556" s="36"/>
      <c r="H14556" s="36"/>
      <c r="I14556" s="36"/>
    </row>
    <row r="14557" spans="5:9">
      <c r="E14557" s="35">
        <v>58192</v>
      </c>
      <c r="F14557" s="35"/>
      <c r="G14557" s="36"/>
      <c r="H14557" s="36"/>
      <c r="I14557" s="36"/>
    </row>
    <row r="14558" spans="5:9">
      <c r="E14558" s="35">
        <v>58193</v>
      </c>
      <c r="F14558" s="35"/>
      <c r="G14558" s="36"/>
      <c r="H14558" s="36"/>
      <c r="I14558" s="36"/>
    </row>
    <row r="14559" spans="5:9">
      <c r="E14559" s="35">
        <v>58194</v>
      </c>
      <c r="F14559" s="35"/>
      <c r="G14559" s="36"/>
      <c r="H14559" s="36"/>
      <c r="I14559" s="36"/>
    </row>
    <row r="14560" spans="5:9">
      <c r="E14560" s="35">
        <v>58195</v>
      </c>
      <c r="F14560" s="35"/>
      <c r="G14560" s="36"/>
      <c r="H14560" s="36"/>
      <c r="I14560" s="36"/>
    </row>
    <row r="14561" spans="5:9">
      <c r="E14561" s="35">
        <v>58196</v>
      </c>
      <c r="F14561" s="35"/>
      <c r="G14561" s="36"/>
      <c r="H14561" s="36"/>
      <c r="I14561" s="36"/>
    </row>
    <row r="14562" spans="5:9">
      <c r="E14562" s="35">
        <v>58197</v>
      </c>
      <c r="F14562" s="35"/>
      <c r="G14562" s="36"/>
      <c r="H14562" s="36"/>
      <c r="I14562" s="36"/>
    </row>
    <row r="14563" spans="5:9">
      <c r="E14563" s="35">
        <v>58198</v>
      </c>
      <c r="F14563" s="35"/>
      <c r="G14563" s="36"/>
      <c r="H14563" s="36"/>
      <c r="I14563" s="36"/>
    </row>
    <row r="14564" spans="5:9">
      <c r="E14564" s="35">
        <v>58199</v>
      </c>
      <c r="F14564" s="35"/>
      <c r="G14564" s="36"/>
      <c r="H14564" s="36"/>
      <c r="I14564" s="36"/>
    </row>
    <row r="14565" spans="5:9">
      <c r="E14565" s="35">
        <v>58200</v>
      </c>
      <c r="F14565" s="35"/>
      <c r="G14565" s="36"/>
      <c r="H14565" s="36"/>
      <c r="I14565" s="36"/>
    </row>
    <row r="14566" spans="5:9">
      <c r="E14566" s="35">
        <v>58201</v>
      </c>
      <c r="F14566" s="35"/>
      <c r="G14566" s="36"/>
      <c r="H14566" s="36"/>
      <c r="I14566" s="36"/>
    </row>
    <row r="14567" spans="5:9">
      <c r="E14567" s="35">
        <v>58202</v>
      </c>
      <c r="F14567" s="35"/>
      <c r="G14567" s="36"/>
      <c r="H14567" s="36"/>
      <c r="I14567" s="36"/>
    </row>
    <row r="14568" spans="5:9">
      <c r="E14568" s="35">
        <v>58203</v>
      </c>
      <c r="F14568" s="35"/>
      <c r="G14568" s="36"/>
      <c r="H14568" s="36"/>
      <c r="I14568" s="36"/>
    </row>
    <row r="14569" spans="5:9">
      <c r="E14569" s="35">
        <v>58204</v>
      </c>
      <c r="F14569" s="35"/>
      <c r="G14569" s="36"/>
      <c r="H14569" s="36"/>
      <c r="I14569" s="36"/>
    </row>
    <row r="14570" spans="5:9">
      <c r="E14570" s="35">
        <v>58205</v>
      </c>
      <c r="F14570" s="35"/>
      <c r="G14570" s="36"/>
      <c r="H14570" s="36"/>
      <c r="I14570" s="36"/>
    </row>
    <row r="14571" spans="5:9">
      <c r="E14571" s="35">
        <v>58206</v>
      </c>
      <c r="F14571" s="35"/>
      <c r="G14571" s="36"/>
      <c r="H14571" s="36"/>
      <c r="I14571" s="36"/>
    </row>
    <row r="14572" spans="5:9">
      <c r="E14572" s="35">
        <v>58207</v>
      </c>
      <c r="F14572" s="35"/>
      <c r="G14572" s="36"/>
      <c r="H14572" s="36"/>
      <c r="I14572" s="36"/>
    </row>
    <row r="14573" spans="5:9">
      <c r="E14573" s="35">
        <v>58208</v>
      </c>
      <c r="F14573" s="35"/>
      <c r="G14573" s="36"/>
      <c r="H14573" s="36"/>
      <c r="I14573" s="36"/>
    </row>
    <row r="14574" spans="5:9">
      <c r="E14574" s="35">
        <v>58209</v>
      </c>
      <c r="F14574" s="35"/>
      <c r="G14574" s="36"/>
      <c r="H14574" s="36"/>
      <c r="I14574" s="36"/>
    </row>
    <row r="14575" spans="5:9">
      <c r="E14575" s="35">
        <v>58210</v>
      </c>
      <c r="F14575" s="35"/>
      <c r="G14575" s="36"/>
      <c r="H14575" s="36"/>
      <c r="I14575" s="36"/>
    </row>
    <row r="14576" spans="5:9">
      <c r="E14576" s="35">
        <v>58211</v>
      </c>
      <c r="F14576" s="35"/>
      <c r="G14576" s="36"/>
      <c r="H14576" s="36"/>
      <c r="I14576" s="36"/>
    </row>
    <row r="14577" spans="5:9">
      <c r="E14577" s="35">
        <v>58212</v>
      </c>
      <c r="F14577" s="35"/>
      <c r="G14577" s="36"/>
      <c r="H14577" s="36"/>
      <c r="I14577" s="36"/>
    </row>
    <row r="14578" spans="5:9">
      <c r="E14578" s="35">
        <v>58213</v>
      </c>
      <c r="F14578" s="35"/>
      <c r="G14578" s="36"/>
      <c r="H14578" s="36"/>
      <c r="I14578" s="36"/>
    </row>
    <row r="14579" spans="5:9">
      <c r="E14579" s="35">
        <v>58214</v>
      </c>
      <c r="F14579" s="35"/>
      <c r="G14579" s="36"/>
      <c r="H14579" s="36"/>
      <c r="I14579" s="36"/>
    </row>
    <row r="14580" spans="5:9">
      <c r="E14580" s="35">
        <v>58215</v>
      </c>
      <c r="F14580" s="35"/>
      <c r="G14580" s="36"/>
      <c r="H14580" s="36"/>
      <c r="I14580" s="36"/>
    </row>
    <row r="14581" spans="5:9">
      <c r="E14581" s="35">
        <v>58216</v>
      </c>
      <c r="F14581" s="35"/>
      <c r="G14581" s="36"/>
      <c r="H14581" s="36"/>
      <c r="I14581" s="36"/>
    </row>
    <row r="14582" spans="5:9">
      <c r="E14582" s="35">
        <v>58217</v>
      </c>
      <c r="F14582" s="35"/>
      <c r="G14582" s="36"/>
      <c r="H14582" s="36"/>
      <c r="I14582" s="36"/>
    </row>
    <row r="14583" spans="5:9">
      <c r="E14583" s="35">
        <v>58218</v>
      </c>
      <c r="F14583" s="35"/>
      <c r="G14583" s="36"/>
      <c r="H14583" s="36"/>
      <c r="I14583" s="36"/>
    </row>
    <row r="14584" spans="5:9">
      <c r="E14584" s="35">
        <v>58219</v>
      </c>
      <c r="F14584" s="35"/>
      <c r="G14584" s="36"/>
      <c r="H14584" s="36"/>
      <c r="I14584" s="36"/>
    </row>
    <row r="14585" spans="5:9">
      <c r="E14585" s="35">
        <v>58220</v>
      </c>
      <c r="F14585" s="35"/>
      <c r="G14585" s="36"/>
      <c r="H14585" s="36"/>
      <c r="I14585" s="36"/>
    </row>
    <row r="14586" spans="5:9">
      <c r="E14586" s="35">
        <v>58221</v>
      </c>
      <c r="F14586" s="35"/>
      <c r="G14586" s="36"/>
      <c r="H14586" s="36"/>
      <c r="I14586" s="36"/>
    </row>
    <row r="14587" spans="5:9">
      <c r="E14587" s="35">
        <v>58222</v>
      </c>
      <c r="F14587" s="35"/>
      <c r="G14587" s="36"/>
      <c r="H14587" s="36"/>
      <c r="I14587" s="36"/>
    </row>
    <row r="14588" spans="5:9">
      <c r="E14588" s="35">
        <v>58223</v>
      </c>
      <c r="F14588" s="35"/>
      <c r="G14588" s="36"/>
      <c r="H14588" s="36"/>
      <c r="I14588" s="36"/>
    </row>
    <row r="14589" spans="5:9">
      <c r="E14589" s="35">
        <v>58224</v>
      </c>
      <c r="F14589" s="35"/>
      <c r="G14589" s="36"/>
      <c r="H14589" s="36"/>
      <c r="I14589" s="36"/>
    </row>
    <row r="14590" spans="5:9">
      <c r="E14590" s="35">
        <v>58225</v>
      </c>
      <c r="F14590" s="35"/>
      <c r="G14590" s="36"/>
      <c r="H14590" s="36"/>
      <c r="I14590" s="36"/>
    </row>
    <row r="14591" spans="5:9">
      <c r="E14591" s="35">
        <v>58226</v>
      </c>
      <c r="F14591" s="35"/>
      <c r="G14591" s="36"/>
      <c r="H14591" s="36"/>
      <c r="I14591" s="36"/>
    </row>
    <row r="14592" spans="5:9">
      <c r="E14592" s="35">
        <v>58227</v>
      </c>
      <c r="F14592" s="35"/>
      <c r="G14592" s="36"/>
      <c r="H14592" s="36"/>
      <c r="I14592" s="36"/>
    </row>
    <row r="14593" spans="5:9">
      <c r="E14593" s="35">
        <v>58228</v>
      </c>
      <c r="F14593" s="35"/>
      <c r="G14593" s="36"/>
      <c r="H14593" s="36"/>
      <c r="I14593" s="36"/>
    </row>
    <row r="14594" spans="5:9">
      <c r="E14594" s="35">
        <v>58229</v>
      </c>
      <c r="F14594" s="35"/>
      <c r="G14594" s="36"/>
      <c r="H14594" s="36"/>
      <c r="I14594" s="36"/>
    </row>
    <row r="14595" spans="5:9">
      <c r="E14595" s="35">
        <v>58230</v>
      </c>
      <c r="F14595" s="35"/>
      <c r="G14595" s="36"/>
      <c r="H14595" s="36"/>
      <c r="I14595" s="36"/>
    </row>
    <row r="14596" spans="5:9">
      <c r="E14596" s="35">
        <v>58231</v>
      </c>
      <c r="F14596" s="35"/>
      <c r="G14596" s="36"/>
      <c r="H14596" s="36"/>
      <c r="I14596" s="36"/>
    </row>
    <row r="14597" spans="5:9">
      <c r="E14597" s="35">
        <v>58232</v>
      </c>
      <c r="F14597" s="35"/>
      <c r="G14597" s="36"/>
      <c r="H14597" s="36"/>
      <c r="I14597" s="36"/>
    </row>
    <row r="14598" spans="5:9">
      <c r="E14598" s="35">
        <v>58233</v>
      </c>
      <c r="F14598" s="35"/>
      <c r="G14598" s="36"/>
      <c r="H14598" s="36"/>
      <c r="I14598" s="36"/>
    </row>
    <row r="14599" spans="5:9">
      <c r="E14599" s="35">
        <v>58234</v>
      </c>
      <c r="F14599" s="35"/>
      <c r="G14599" s="36"/>
      <c r="H14599" s="36"/>
      <c r="I14599" s="36"/>
    </row>
    <row r="14600" spans="5:9">
      <c r="E14600" s="35">
        <v>58235</v>
      </c>
      <c r="F14600" s="35"/>
      <c r="G14600" s="36"/>
      <c r="H14600" s="36"/>
      <c r="I14600" s="36"/>
    </row>
    <row r="14601" spans="5:9">
      <c r="E14601" s="35">
        <v>58236</v>
      </c>
      <c r="F14601" s="35"/>
      <c r="G14601" s="36"/>
      <c r="H14601" s="36"/>
      <c r="I14601" s="36"/>
    </row>
    <row r="14602" spans="5:9">
      <c r="E14602" s="35">
        <v>58237</v>
      </c>
      <c r="F14602" s="35"/>
      <c r="G14602" s="36"/>
      <c r="H14602" s="36"/>
      <c r="I14602" s="36"/>
    </row>
    <row r="14603" spans="5:9">
      <c r="E14603" s="35">
        <v>58238</v>
      </c>
      <c r="F14603" s="35"/>
      <c r="G14603" s="36"/>
      <c r="H14603" s="36"/>
      <c r="I14603" s="36"/>
    </row>
    <row r="14604" spans="5:9">
      <c r="E14604" s="35">
        <v>58239</v>
      </c>
      <c r="F14604" s="35"/>
      <c r="G14604" s="36"/>
      <c r="H14604" s="36"/>
      <c r="I14604" s="36"/>
    </row>
    <row r="14605" spans="5:9">
      <c r="E14605" s="35">
        <v>58240</v>
      </c>
      <c r="F14605" s="35"/>
      <c r="G14605" s="36"/>
      <c r="H14605" s="36"/>
      <c r="I14605" s="36"/>
    </row>
    <row r="14606" spans="5:9">
      <c r="E14606" s="35">
        <v>58241</v>
      </c>
      <c r="F14606" s="35"/>
      <c r="G14606" s="36"/>
      <c r="H14606" s="36"/>
      <c r="I14606" s="36"/>
    </row>
    <row r="14607" spans="5:9">
      <c r="E14607" s="35">
        <v>58242</v>
      </c>
      <c r="F14607" s="35"/>
      <c r="G14607" s="36"/>
      <c r="H14607" s="36"/>
      <c r="I14607" s="36"/>
    </row>
    <row r="14608" spans="5:9">
      <c r="E14608" s="35">
        <v>58243</v>
      </c>
      <c r="F14608" s="35"/>
      <c r="G14608" s="36"/>
      <c r="H14608" s="36"/>
      <c r="I14608" s="36"/>
    </row>
    <row r="14609" spans="5:9">
      <c r="E14609" s="35">
        <v>58244</v>
      </c>
      <c r="F14609" s="35"/>
      <c r="G14609" s="36"/>
      <c r="H14609" s="36"/>
      <c r="I14609" s="36"/>
    </row>
    <row r="14610" spans="5:9">
      <c r="E14610" s="35">
        <v>58245</v>
      </c>
      <c r="F14610" s="35"/>
      <c r="G14610" s="36"/>
      <c r="H14610" s="36"/>
      <c r="I14610" s="36"/>
    </row>
    <row r="14611" spans="5:9">
      <c r="E14611" s="35">
        <v>58246</v>
      </c>
      <c r="F14611" s="35"/>
      <c r="G14611" s="36"/>
      <c r="H14611" s="36"/>
      <c r="I14611" s="36"/>
    </row>
    <row r="14612" spans="5:9">
      <c r="E14612" s="35">
        <v>58247</v>
      </c>
      <c r="F14612" s="35"/>
      <c r="G14612" s="36"/>
      <c r="H14612" s="36"/>
      <c r="I14612" s="36"/>
    </row>
    <row r="14613" spans="5:9">
      <c r="E14613" s="35">
        <v>58248</v>
      </c>
      <c r="F14613" s="35"/>
      <c r="G14613" s="36"/>
      <c r="H14613" s="36"/>
      <c r="I14613" s="36"/>
    </row>
    <row r="14614" spans="5:9">
      <c r="E14614" s="35">
        <v>58249</v>
      </c>
      <c r="F14614" s="35"/>
      <c r="G14614" s="36"/>
      <c r="H14614" s="36"/>
      <c r="I14614" s="36"/>
    </row>
    <row r="14615" spans="5:9">
      <c r="E14615" s="35">
        <v>58250</v>
      </c>
      <c r="F14615" s="35"/>
      <c r="G14615" s="36"/>
      <c r="H14615" s="36"/>
      <c r="I14615" s="36"/>
    </row>
    <row r="14616" spans="5:9">
      <c r="E14616" s="35">
        <v>58251</v>
      </c>
      <c r="F14616" s="35"/>
      <c r="G14616" s="36"/>
      <c r="H14616" s="36"/>
      <c r="I14616" s="36"/>
    </row>
    <row r="14617" spans="5:9">
      <c r="E14617" s="35">
        <v>58252</v>
      </c>
      <c r="F14617" s="35"/>
      <c r="G14617" s="36"/>
      <c r="H14617" s="36"/>
      <c r="I14617" s="36"/>
    </row>
    <row r="14618" spans="5:9">
      <c r="E14618" s="35">
        <v>58253</v>
      </c>
      <c r="F14618" s="35"/>
      <c r="G14618" s="36"/>
      <c r="H14618" s="36"/>
      <c r="I14618" s="36"/>
    </row>
    <row r="14619" spans="5:9">
      <c r="E14619" s="35">
        <v>58254</v>
      </c>
      <c r="F14619" s="35"/>
      <c r="G14619" s="36"/>
      <c r="H14619" s="36"/>
      <c r="I14619" s="36"/>
    </row>
    <row r="14620" spans="5:9">
      <c r="E14620" s="35">
        <v>58255</v>
      </c>
      <c r="F14620" s="35"/>
      <c r="G14620" s="36"/>
      <c r="H14620" s="36"/>
      <c r="I14620" s="36"/>
    </row>
    <row r="14621" spans="5:9">
      <c r="E14621" s="35">
        <v>58256</v>
      </c>
      <c r="F14621" s="35"/>
      <c r="G14621" s="36"/>
      <c r="H14621" s="36"/>
      <c r="I14621" s="36"/>
    </row>
    <row r="14622" spans="5:9">
      <c r="E14622" s="35">
        <v>58257</v>
      </c>
      <c r="F14622" s="35"/>
      <c r="G14622" s="36"/>
      <c r="H14622" s="36"/>
      <c r="I14622" s="36"/>
    </row>
    <row r="14623" spans="5:9">
      <c r="E14623" s="35">
        <v>58258</v>
      </c>
      <c r="F14623" s="35"/>
      <c r="G14623" s="36"/>
      <c r="H14623" s="36"/>
      <c r="I14623" s="36"/>
    </row>
    <row r="14624" spans="5:9">
      <c r="E14624" s="35">
        <v>58259</v>
      </c>
      <c r="F14624" s="35"/>
      <c r="G14624" s="36"/>
      <c r="H14624" s="36"/>
      <c r="I14624" s="36"/>
    </row>
    <row r="14625" spans="5:9">
      <c r="E14625" s="35">
        <v>58260</v>
      </c>
      <c r="F14625" s="35"/>
      <c r="G14625" s="36"/>
      <c r="H14625" s="36"/>
      <c r="I14625" s="36"/>
    </row>
    <row r="14626" spans="5:9">
      <c r="E14626" s="35">
        <v>58261</v>
      </c>
      <c r="F14626" s="35"/>
      <c r="G14626" s="36"/>
      <c r="H14626" s="36"/>
      <c r="I14626" s="36"/>
    </row>
    <row r="14627" spans="5:9">
      <c r="E14627" s="35">
        <v>58262</v>
      </c>
      <c r="F14627" s="35"/>
      <c r="G14627" s="36"/>
      <c r="H14627" s="36"/>
      <c r="I14627" s="36"/>
    </row>
    <row r="14628" spans="5:9">
      <c r="E14628" s="35">
        <v>58263</v>
      </c>
      <c r="F14628" s="35"/>
      <c r="G14628" s="36"/>
      <c r="H14628" s="36"/>
      <c r="I14628" s="36"/>
    </row>
    <row r="14629" spans="5:9">
      <c r="E14629" s="35">
        <v>58264</v>
      </c>
      <c r="F14629" s="35"/>
      <c r="G14629" s="36"/>
      <c r="H14629" s="36"/>
      <c r="I14629" s="36"/>
    </row>
    <row r="14630" spans="5:9">
      <c r="E14630" s="35">
        <v>58265</v>
      </c>
      <c r="F14630" s="35"/>
      <c r="G14630" s="36"/>
      <c r="H14630" s="36"/>
      <c r="I14630" s="36"/>
    </row>
    <row r="14631" spans="5:9">
      <c r="E14631" s="35">
        <v>58266</v>
      </c>
      <c r="F14631" s="35"/>
      <c r="G14631" s="36"/>
      <c r="H14631" s="36"/>
      <c r="I14631" s="36"/>
    </row>
    <row r="14632" spans="5:9">
      <c r="E14632" s="35">
        <v>58267</v>
      </c>
      <c r="F14632" s="35"/>
      <c r="G14632" s="36"/>
      <c r="H14632" s="36"/>
      <c r="I14632" s="36"/>
    </row>
    <row r="14633" spans="5:9">
      <c r="E14633" s="35">
        <v>58268</v>
      </c>
      <c r="F14633" s="35"/>
      <c r="G14633" s="36"/>
      <c r="H14633" s="36"/>
      <c r="I14633" s="36"/>
    </row>
    <row r="14634" spans="5:9">
      <c r="E14634" s="35">
        <v>58269</v>
      </c>
      <c r="F14634" s="35"/>
      <c r="G14634" s="36"/>
      <c r="H14634" s="36"/>
      <c r="I14634" s="36"/>
    </row>
    <row r="14635" spans="5:9">
      <c r="E14635" s="35">
        <v>58270</v>
      </c>
      <c r="F14635" s="35"/>
      <c r="G14635" s="36"/>
      <c r="H14635" s="36"/>
      <c r="I14635" s="36"/>
    </row>
    <row r="14636" spans="5:9">
      <c r="E14636" s="35">
        <v>58271</v>
      </c>
      <c r="F14636" s="35"/>
      <c r="G14636" s="36"/>
      <c r="H14636" s="36"/>
      <c r="I14636" s="36"/>
    </row>
    <row r="14637" spans="5:9">
      <c r="E14637" s="35">
        <v>58272</v>
      </c>
      <c r="F14637" s="35"/>
      <c r="G14637" s="36"/>
      <c r="H14637" s="36"/>
      <c r="I14637" s="36"/>
    </row>
    <row r="14638" spans="5:9">
      <c r="E14638" s="35">
        <v>58273</v>
      </c>
      <c r="F14638" s="35"/>
      <c r="G14638" s="36"/>
      <c r="H14638" s="36"/>
      <c r="I14638" s="36"/>
    </row>
    <row r="14639" spans="5:9">
      <c r="E14639" s="35">
        <v>58274</v>
      </c>
      <c r="F14639" s="35"/>
      <c r="G14639" s="36"/>
      <c r="H14639" s="36"/>
      <c r="I14639" s="36"/>
    </row>
    <row r="14640" spans="5:9">
      <c r="E14640" s="35">
        <v>58275</v>
      </c>
      <c r="F14640" s="35"/>
      <c r="G14640" s="36"/>
      <c r="H14640" s="36"/>
      <c r="I14640" s="36"/>
    </row>
    <row r="14641" spans="5:9">
      <c r="E14641" s="35">
        <v>58276</v>
      </c>
      <c r="F14641" s="35"/>
      <c r="G14641" s="36"/>
      <c r="H14641" s="36"/>
      <c r="I14641" s="36"/>
    </row>
    <row r="14642" spans="5:9">
      <c r="E14642" s="35">
        <v>58277</v>
      </c>
      <c r="F14642" s="35"/>
      <c r="G14642" s="36"/>
      <c r="H14642" s="36"/>
      <c r="I14642" s="36"/>
    </row>
    <row r="14643" spans="5:9">
      <c r="E14643" s="35">
        <v>58278</v>
      </c>
      <c r="F14643" s="35"/>
      <c r="G14643" s="36"/>
      <c r="H14643" s="36"/>
      <c r="I14643" s="36"/>
    </row>
    <row r="14644" spans="5:9">
      <c r="E14644" s="35">
        <v>58279</v>
      </c>
      <c r="F14644" s="35"/>
      <c r="G14644" s="36"/>
      <c r="H14644" s="36"/>
      <c r="I14644" s="36"/>
    </row>
    <row r="14645" spans="5:9">
      <c r="E14645" s="35">
        <v>58280</v>
      </c>
      <c r="F14645" s="35"/>
      <c r="G14645" s="36"/>
      <c r="H14645" s="36"/>
      <c r="I14645" s="36"/>
    </row>
    <row r="14646" spans="5:9">
      <c r="E14646" s="35">
        <v>58281</v>
      </c>
      <c r="F14646" s="35"/>
      <c r="G14646" s="36"/>
      <c r="H14646" s="36"/>
      <c r="I14646" s="36"/>
    </row>
    <row r="14647" spans="5:9">
      <c r="E14647" s="35">
        <v>58282</v>
      </c>
      <c r="F14647" s="35"/>
      <c r="G14647" s="36"/>
      <c r="H14647" s="36"/>
      <c r="I14647" s="36"/>
    </row>
    <row r="14648" spans="5:9">
      <c r="E14648" s="35">
        <v>58283</v>
      </c>
      <c r="F14648" s="35"/>
      <c r="G14648" s="36"/>
      <c r="H14648" s="36"/>
      <c r="I14648" s="36"/>
    </row>
    <row r="14649" spans="5:9">
      <c r="E14649" s="35">
        <v>58284</v>
      </c>
      <c r="F14649" s="35"/>
      <c r="G14649" s="36"/>
      <c r="H14649" s="36"/>
      <c r="I14649" s="36"/>
    </row>
    <row r="14650" spans="5:9">
      <c r="E14650" s="35">
        <v>58285</v>
      </c>
      <c r="F14650" s="35"/>
      <c r="G14650" s="36"/>
      <c r="H14650" s="36"/>
      <c r="I14650" s="36"/>
    </row>
    <row r="14651" spans="5:9">
      <c r="E14651" s="35">
        <v>58286</v>
      </c>
      <c r="F14651" s="35"/>
      <c r="G14651" s="36"/>
      <c r="H14651" s="36"/>
      <c r="I14651" s="36"/>
    </row>
    <row r="14652" spans="5:9">
      <c r="E14652" s="35">
        <v>58287</v>
      </c>
      <c r="F14652" s="35"/>
      <c r="G14652" s="36"/>
      <c r="H14652" s="36"/>
      <c r="I14652" s="36"/>
    </row>
    <row r="14653" spans="5:9">
      <c r="E14653" s="35">
        <v>58288</v>
      </c>
      <c r="F14653" s="35"/>
      <c r="G14653" s="36"/>
      <c r="H14653" s="36"/>
      <c r="I14653" s="36"/>
    </row>
    <row r="14654" spans="5:9">
      <c r="E14654" s="35">
        <v>58289</v>
      </c>
      <c r="F14654" s="35"/>
      <c r="G14654" s="36"/>
      <c r="H14654" s="36"/>
      <c r="I14654" s="36"/>
    </row>
    <row r="14655" spans="5:9">
      <c r="E14655" s="35">
        <v>58290</v>
      </c>
      <c r="F14655" s="35"/>
      <c r="G14655" s="36"/>
      <c r="H14655" s="36"/>
      <c r="I14655" s="36"/>
    </row>
    <row r="14656" spans="5:9">
      <c r="E14656" s="35">
        <v>58291</v>
      </c>
      <c r="F14656" s="35"/>
      <c r="G14656" s="36"/>
      <c r="H14656" s="36"/>
      <c r="I14656" s="36"/>
    </row>
    <row r="14657" spans="5:9">
      <c r="E14657" s="35">
        <v>58292</v>
      </c>
      <c r="F14657" s="35"/>
      <c r="G14657" s="36"/>
      <c r="H14657" s="36"/>
      <c r="I14657" s="36"/>
    </row>
    <row r="14658" spans="5:9">
      <c r="E14658" s="35">
        <v>58293</v>
      </c>
      <c r="F14658" s="35"/>
      <c r="G14658" s="36"/>
      <c r="H14658" s="36"/>
      <c r="I14658" s="36"/>
    </row>
    <row r="14659" spans="5:9">
      <c r="E14659" s="35">
        <v>58294</v>
      </c>
      <c r="F14659" s="35"/>
      <c r="G14659" s="36"/>
      <c r="H14659" s="36"/>
      <c r="I14659" s="36"/>
    </row>
    <row r="14660" spans="5:9">
      <c r="E14660" s="35">
        <v>58295</v>
      </c>
      <c r="F14660" s="35"/>
      <c r="G14660" s="36"/>
      <c r="H14660" s="36"/>
      <c r="I14660" s="36"/>
    </row>
    <row r="14661" spans="5:9">
      <c r="E14661" s="35">
        <v>58296</v>
      </c>
      <c r="F14661" s="35"/>
      <c r="G14661" s="36"/>
      <c r="H14661" s="36"/>
      <c r="I14661" s="36"/>
    </row>
    <row r="14662" spans="5:9">
      <c r="E14662" s="35">
        <v>58297</v>
      </c>
      <c r="F14662" s="35"/>
      <c r="G14662" s="36"/>
      <c r="H14662" s="36"/>
      <c r="I14662" s="36"/>
    </row>
    <row r="14663" spans="5:9">
      <c r="E14663" s="35">
        <v>58298</v>
      </c>
      <c r="F14663" s="35"/>
      <c r="G14663" s="36"/>
      <c r="H14663" s="36"/>
      <c r="I14663" s="36"/>
    </row>
    <row r="14664" spans="5:9">
      <c r="E14664" s="35">
        <v>58299</v>
      </c>
      <c r="F14664" s="35"/>
      <c r="G14664" s="36"/>
      <c r="H14664" s="36"/>
      <c r="I14664" s="36"/>
    </row>
    <row r="14665" spans="5:9">
      <c r="E14665" s="35">
        <v>58300</v>
      </c>
      <c r="F14665" s="35"/>
      <c r="G14665" s="36"/>
      <c r="H14665" s="36"/>
      <c r="I14665" s="36"/>
    </row>
    <row r="14666" spans="5:9">
      <c r="E14666" s="35">
        <v>58301</v>
      </c>
      <c r="F14666" s="35"/>
      <c r="G14666" s="36"/>
      <c r="H14666" s="36"/>
      <c r="I14666" s="36"/>
    </row>
    <row r="14667" spans="5:9">
      <c r="E14667" s="35">
        <v>58302</v>
      </c>
      <c r="F14667" s="35"/>
      <c r="G14667" s="36"/>
      <c r="H14667" s="36"/>
      <c r="I14667" s="36"/>
    </row>
    <row r="14668" spans="5:9">
      <c r="E14668" s="35">
        <v>58303</v>
      </c>
      <c r="F14668" s="35"/>
      <c r="G14668" s="36"/>
      <c r="H14668" s="36"/>
      <c r="I14668" s="36"/>
    </row>
    <row r="14669" spans="5:9">
      <c r="E14669" s="35">
        <v>58304</v>
      </c>
      <c r="F14669" s="35"/>
      <c r="G14669" s="36"/>
      <c r="H14669" s="36"/>
      <c r="I14669" s="36"/>
    </row>
    <row r="14670" spans="5:9">
      <c r="E14670" s="35">
        <v>58305</v>
      </c>
      <c r="F14670" s="35"/>
      <c r="G14670" s="36"/>
      <c r="H14670" s="36"/>
      <c r="I14670" s="36"/>
    </row>
    <row r="14671" spans="5:9">
      <c r="E14671" s="35">
        <v>58306</v>
      </c>
      <c r="F14671" s="35"/>
      <c r="G14671" s="36"/>
      <c r="H14671" s="36"/>
      <c r="I14671" s="36"/>
    </row>
    <row r="14672" spans="5:9">
      <c r="E14672" s="35">
        <v>58307</v>
      </c>
      <c r="F14672" s="35"/>
      <c r="G14672" s="36"/>
      <c r="H14672" s="36"/>
      <c r="I14672" s="36"/>
    </row>
    <row r="14673" spans="5:9">
      <c r="E14673" s="35">
        <v>58308</v>
      </c>
      <c r="F14673" s="35"/>
      <c r="G14673" s="36"/>
      <c r="H14673" s="36"/>
      <c r="I14673" s="36"/>
    </row>
    <row r="14674" spans="5:9">
      <c r="E14674" s="35">
        <v>58309</v>
      </c>
      <c r="F14674" s="35"/>
      <c r="G14674" s="36"/>
      <c r="H14674" s="36"/>
      <c r="I14674" s="36"/>
    </row>
    <row r="14675" spans="5:9">
      <c r="E14675" s="35">
        <v>58310</v>
      </c>
      <c r="F14675" s="35"/>
      <c r="G14675" s="36"/>
      <c r="H14675" s="36"/>
      <c r="I14675" s="36"/>
    </row>
    <row r="14676" spans="5:9">
      <c r="E14676" s="35">
        <v>58311</v>
      </c>
      <c r="F14676" s="35"/>
      <c r="G14676" s="36"/>
      <c r="H14676" s="36"/>
      <c r="I14676" s="36"/>
    </row>
    <row r="14677" spans="5:9">
      <c r="E14677" s="35">
        <v>58312</v>
      </c>
      <c r="F14677" s="35"/>
      <c r="G14677" s="36"/>
      <c r="H14677" s="36"/>
      <c r="I14677" s="36"/>
    </row>
    <row r="14678" spans="5:9">
      <c r="E14678" s="35">
        <v>58313</v>
      </c>
      <c r="F14678" s="35"/>
      <c r="G14678" s="36"/>
      <c r="H14678" s="36"/>
      <c r="I14678" s="36"/>
    </row>
    <row r="14679" spans="5:9">
      <c r="E14679" s="35">
        <v>58314</v>
      </c>
      <c r="F14679" s="35"/>
      <c r="G14679" s="36"/>
      <c r="H14679" s="36"/>
      <c r="I14679" s="36"/>
    </row>
    <row r="14680" spans="5:9">
      <c r="E14680" s="35">
        <v>58315</v>
      </c>
      <c r="F14680" s="35"/>
      <c r="G14680" s="36"/>
      <c r="H14680" s="36"/>
      <c r="I14680" s="36"/>
    </row>
    <row r="14681" spans="5:9">
      <c r="E14681" s="35">
        <v>58316</v>
      </c>
      <c r="F14681" s="35"/>
      <c r="G14681" s="36"/>
      <c r="H14681" s="36"/>
      <c r="I14681" s="36"/>
    </row>
    <row r="14682" spans="5:9">
      <c r="E14682" s="35">
        <v>58317</v>
      </c>
      <c r="F14682" s="35"/>
      <c r="G14682" s="36"/>
      <c r="H14682" s="36"/>
      <c r="I14682" s="36"/>
    </row>
    <row r="14683" spans="5:9">
      <c r="E14683" s="35">
        <v>58318</v>
      </c>
      <c r="F14683" s="35"/>
      <c r="G14683" s="36"/>
      <c r="H14683" s="36"/>
      <c r="I14683" s="36"/>
    </row>
    <row r="14684" spans="5:9">
      <c r="E14684" s="35">
        <v>58319</v>
      </c>
      <c r="F14684" s="35"/>
      <c r="G14684" s="36"/>
      <c r="H14684" s="36"/>
      <c r="I14684" s="36"/>
    </row>
    <row r="14685" spans="5:9">
      <c r="E14685" s="35">
        <v>58320</v>
      </c>
      <c r="F14685" s="35"/>
      <c r="G14685" s="36"/>
      <c r="H14685" s="36"/>
      <c r="I14685" s="36"/>
    </row>
    <row r="14686" spans="5:9">
      <c r="E14686" s="35">
        <v>58321</v>
      </c>
      <c r="F14686" s="35"/>
      <c r="G14686" s="36"/>
      <c r="H14686" s="36"/>
      <c r="I14686" s="36"/>
    </row>
    <row r="14687" spans="5:9">
      <c r="E14687" s="35">
        <v>58322</v>
      </c>
      <c r="F14687" s="35"/>
      <c r="G14687" s="36"/>
      <c r="H14687" s="36"/>
      <c r="I14687" s="36"/>
    </row>
    <row r="14688" spans="5:9">
      <c r="E14688" s="35">
        <v>58323</v>
      </c>
      <c r="F14688" s="35"/>
      <c r="G14688" s="36"/>
      <c r="H14688" s="36"/>
      <c r="I14688" s="36"/>
    </row>
    <row r="14689" spans="5:9">
      <c r="E14689" s="35">
        <v>58324</v>
      </c>
      <c r="F14689" s="35"/>
      <c r="G14689" s="36"/>
      <c r="H14689" s="36"/>
      <c r="I14689" s="36"/>
    </row>
    <row r="14690" spans="5:9">
      <c r="E14690" s="35">
        <v>58325</v>
      </c>
      <c r="F14690" s="35"/>
      <c r="G14690" s="36"/>
      <c r="H14690" s="36"/>
      <c r="I14690" s="36"/>
    </row>
    <row r="14691" spans="5:9">
      <c r="E14691" s="35">
        <v>58326</v>
      </c>
      <c r="F14691" s="35"/>
      <c r="G14691" s="36"/>
      <c r="H14691" s="36"/>
      <c r="I14691" s="36"/>
    </row>
    <row r="14692" spans="5:9">
      <c r="E14692" s="35">
        <v>58327</v>
      </c>
      <c r="F14692" s="35"/>
      <c r="G14692" s="36"/>
      <c r="H14692" s="36"/>
      <c r="I14692" s="36"/>
    </row>
    <row r="14693" spans="5:9">
      <c r="E14693" s="35">
        <v>58328</v>
      </c>
      <c r="F14693" s="35"/>
      <c r="G14693" s="36"/>
      <c r="H14693" s="36"/>
      <c r="I14693" s="36"/>
    </row>
    <row r="14694" spans="5:9">
      <c r="E14694" s="35">
        <v>58329</v>
      </c>
      <c r="F14694" s="35"/>
      <c r="G14694" s="36"/>
      <c r="H14694" s="36"/>
      <c r="I14694" s="36"/>
    </row>
    <row r="14695" spans="5:9">
      <c r="E14695" s="35">
        <v>58330</v>
      </c>
      <c r="F14695" s="35"/>
      <c r="G14695" s="36"/>
      <c r="H14695" s="36"/>
      <c r="I14695" s="36"/>
    </row>
    <row r="14696" spans="5:9">
      <c r="E14696" s="35">
        <v>58331</v>
      </c>
      <c r="F14696" s="35"/>
      <c r="G14696" s="36"/>
      <c r="H14696" s="36"/>
      <c r="I14696" s="36"/>
    </row>
    <row r="14697" spans="5:9">
      <c r="E14697" s="35">
        <v>58332</v>
      </c>
      <c r="F14697" s="35"/>
      <c r="G14697" s="36"/>
      <c r="H14697" s="36"/>
      <c r="I14697" s="36"/>
    </row>
    <row r="14698" spans="5:9">
      <c r="E14698" s="35">
        <v>58333</v>
      </c>
      <c r="F14698" s="35"/>
      <c r="G14698" s="36"/>
      <c r="H14698" s="36"/>
      <c r="I14698" s="36"/>
    </row>
    <row r="14699" spans="5:9">
      <c r="E14699" s="35">
        <v>58334</v>
      </c>
      <c r="F14699" s="35"/>
      <c r="G14699" s="36"/>
      <c r="H14699" s="36"/>
      <c r="I14699" s="36"/>
    </row>
    <row r="14700" spans="5:9">
      <c r="E14700" s="35">
        <v>58335</v>
      </c>
      <c r="F14700" s="35"/>
      <c r="G14700" s="36"/>
      <c r="H14700" s="36"/>
      <c r="I14700" s="36"/>
    </row>
    <row r="14701" spans="5:9">
      <c r="E14701" s="35">
        <v>58336</v>
      </c>
      <c r="F14701" s="35"/>
      <c r="G14701" s="36"/>
      <c r="H14701" s="36"/>
      <c r="I14701" s="36"/>
    </row>
    <row r="14702" spans="5:9">
      <c r="E14702" s="35">
        <v>58337</v>
      </c>
      <c r="F14702" s="35"/>
      <c r="G14702" s="36"/>
      <c r="H14702" s="36"/>
      <c r="I14702" s="36"/>
    </row>
    <row r="14703" spans="5:9">
      <c r="E14703" s="35">
        <v>58338</v>
      </c>
      <c r="F14703" s="35"/>
      <c r="G14703" s="36"/>
      <c r="H14703" s="36"/>
      <c r="I14703" s="36"/>
    </row>
    <row r="14704" spans="5:9">
      <c r="E14704" s="35">
        <v>58339</v>
      </c>
      <c r="F14704" s="35"/>
      <c r="G14704" s="36"/>
      <c r="H14704" s="36"/>
      <c r="I14704" s="36"/>
    </row>
    <row r="14705" spans="5:9">
      <c r="E14705" s="35">
        <v>58340</v>
      </c>
      <c r="F14705" s="35"/>
      <c r="G14705" s="36"/>
      <c r="H14705" s="36"/>
      <c r="I14705" s="36"/>
    </row>
    <row r="14706" spans="5:9">
      <c r="E14706" s="35">
        <v>58341</v>
      </c>
      <c r="F14706" s="35"/>
      <c r="G14706" s="36"/>
      <c r="H14706" s="36"/>
      <c r="I14706" s="36"/>
    </row>
    <row r="14707" spans="5:9">
      <c r="E14707" s="35">
        <v>58342</v>
      </c>
      <c r="F14707" s="35"/>
      <c r="G14707" s="36"/>
      <c r="H14707" s="36"/>
      <c r="I14707" s="36"/>
    </row>
    <row r="14708" spans="5:9">
      <c r="E14708" s="35">
        <v>58343</v>
      </c>
      <c r="F14708" s="35"/>
      <c r="G14708" s="36"/>
      <c r="H14708" s="36"/>
      <c r="I14708" s="36"/>
    </row>
    <row r="14709" spans="5:9">
      <c r="E14709" s="35">
        <v>58344</v>
      </c>
      <c r="F14709" s="35"/>
      <c r="G14709" s="36"/>
      <c r="H14709" s="36"/>
      <c r="I14709" s="36"/>
    </row>
    <row r="14710" spans="5:9">
      <c r="E14710" s="35">
        <v>58345</v>
      </c>
      <c r="F14710" s="35"/>
      <c r="G14710" s="36"/>
      <c r="H14710" s="36"/>
      <c r="I14710" s="36"/>
    </row>
    <row r="14711" spans="5:9">
      <c r="E14711" s="35">
        <v>58346</v>
      </c>
      <c r="F14711" s="35"/>
      <c r="G14711" s="36"/>
      <c r="H14711" s="36"/>
      <c r="I14711" s="36"/>
    </row>
    <row r="14712" spans="5:9">
      <c r="E14712" s="35">
        <v>58347</v>
      </c>
      <c r="F14712" s="35"/>
      <c r="G14712" s="36"/>
      <c r="H14712" s="36"/>
      <c r="I14712" s="36"/>
    </row>
    <row r="14713" spans="5:9">
      <c r="E14713" s="35">
        <v>58348</v>
      </c>
      <c r="F14713" s="35"/>
      <c r="G14713" s="36"/>
      <c r="H14713" s="36"/>
      <c r="I14713" s="36"/>
    </row>
    <row r="14714" spans="5:9">
      <c r="E14714" s="35">
        <v>58349</v>
      </c>
      <c r="F14714" s="35"/>
      <c r="G14714" s="36"/>
      <c r="H14714" s="36"/>
      <c r="I14714" s="36"/>
    </row>
    <row r="14715" spans="5:9">
      <c r="E14715" s="35">
        <v>58350</v>
      </c>
      <c r="F14715" s="35"/>
      <c r="G14715" s="36"/>
      <c r="H14715" s="36"/>
      <c r="I14715" s="36"/>
    </row>
    <row r="14716" spans="5:9">
      <c r="E14716" s="35">
        <v>58351</v>
      </c>
      <c r="F14716" s="35"/>
      <c r="G14716" s="36"/>
      <c r="H14716" s="36"/>
      <c r="I14716" s="36"/>
    </row>
    <row r="14717" spans="5:9">
      <c r="E14717" s="35">
        <v>58352</v>
      </c>
      <c r="F14717" s="35"/>
      <c r="G14717" s="36"/>
      <c r="H14717" s="36"/>
      <c r="I14717" s="36"/>
    </row>
    <row r="14718" spans="5:9">
      <c r="E14718" s="35">
        <v>58353</v>
      </c>
      <c r="F14718" s="35"/>
      <c r="G14718" s="36"/>
      <c r="H14718" s="36"/>
      <c r="I14718" s="36"/>
    </row>
    <row r="14719" spans="5:9">
      <c r="E14719" s="35">
        <v>58354</v>
      </c>
      <c r="F14719" s="35"/>
      <c r="G14719" s="36"/>
      <c r="H14719" s="36"/>
      <c r="I14719" s="36"/>
    </row>
    <row r="14720" spans="5:9">
      <c r="E14720" s="35">
        <v>58355</v>
      </c>
      <c r="F14720" s="35"/>
      <c r="G14720" s="36"/>
      <c r="H14720" s="36"/>
      <c r="I14720" s="36"/>
    </row>
    <row r="14721" spans="5:9">
      <c r="E14721" s="35">
        <v>58356</v>
      </c>
      <c r="F14721" s="35"/>
      <c r="G14721" s="36"/>
      <c r="H14721" s="36"/>
      <c r="I14721" s="36"/>
    </row>
    <row r="14722" spans="5:9">
      <c r="E14722" s="35">
        <v>58357</v>
      </c>
      <c r="F14722" s="35"/>
      <c r="G14722" s="36"/>
      <c r="H14722" s="36"/>
      <c r="I14722" s="36"/>
    </row>
    <row r="14723" spans="5:9">
      <c r="E14723" s="35">
        <v>58358</v>
      </c>
      <c r="F14723" s="35"/>
      <c r="G14723" s="36"/>
      <c r="H14723" s="36"/>
      <c r="I14723" s="36"/>
    </row>
    <row r="14724" spans="5:9">
      <c r="E14724" s="35">
        <v>58359</v>
      </c>
      <c r="F14724" s="35"/>
      <c r="G14724" s="36"/>
      <c r="H14724" s="36"/>
      <c r="I14724" s="36"/>
    </row>
    <row r="14725" spans="5:9">
      <c r="E14725" s="35">
        <v>58360</v>
      </c>
      <c r="F14725" s="35"/>
      <c r="G14725" s="36"/>
      <c r="H14725" s="36"/>
      <c r="I14725" s="36"/>
    </row>
    <row r="14726" spans="5:9">
      <c r="E14726" s="35">
        <v>58361</v>
      </c>
      <c r="F14726" s="35"/>
      <c r="G14726" s="36"/>
      <c r="H14726" s="36"/>
      <c r="I14726" s="36"/>
    </row>
    <row r="14727" spans="5:9">
      <c r="E14727" s="35">
        <v>58362</v>
      </c>
      <c r="F14727" s="35"/>
      <c r="G14727" s="36"/>
      <c r="H14727" s="36"/>
      <c r="I14727" s="36"/>
    </row>
    <row r="14728" spans="5:9">
      <c r="E14728" s="35">
        <v>58363</v>
      </c>
      <c r="F14728" s="35"/>
      <c r="G14728" s="36"/>
      <c r="H14728" s="36"/>
      <c r="I14728" s="36"/>
    </row>
    <row r="14729" spans="5:9">
      <c r="E14729" s="35">
        <v>58364</v>
      </c>
      <c r="F14729" s="35"/>
      <c r="G14729" s="36"/>
      <c r="H14729" s="36"/>
      <c r="I14729" s="36"/>
    </row>
    <row r="14730" spans="5:9">
      <c r="E14730" s="35">
        <v>58365</v>
      </c>
      <c r="F14730" s="35"/>
      <c r="G14730" s="36"/>
      <c r="H14730" s="36"/>
      <c r="I14730" s="36"/>
    </row>
    <row r="14731" spans="5:9">
      <c r="E14731" s="35">
        <v>58366</v>
      </c>
      <c r="F14731" s="35"/>
      <c r="G14731" s="36"/>
      <c r="H14731" s="36"/>
      <c r="I14731" s="36"/>
    </row>
    <row r="14732" spans="5:9">
      <c r="E14732" s="35">
        <v>58367</v>
      </c>
      <c r="F14732" s="35"/>
      <c r="G14732" s="36"/>
      <c r="H14732" s="36"/>
      <c r="I14732" s="36"/>
    </row>
    <row r="14733" spans="5:9">
      <c r="E14733" s="35">
        <v>58368</v>
      </c>
      <c r="F14733" s="35"/>
      <c r="G14733" s="36"/>
      <c r="H14733" s="36"/>
      <c r="I14733" s="36"/>
    </row>
    <row r="14734" spans="5:9">
      <c r="E14734" s="35">
        <v>58369</v>
      </c>
      <c r="F14734" s="35"/>
      <c r="G14734" s="36"/>
      <c r="H14734" s="36"/>
      <c r="I14734" s="36"/>
    </row>
    <row r="14735" spans="5:9">
      <c r="E14735" s="35">
        <v>58370</v>
      </c>
      <c r="F14735" s="35"/>
      <c r="G14735" s="36"/>
      <c r="H14735" s="36"/>
      <c r="I14735" s="36"/>
    </row>
    <row r="14736" spans="5:9">
      <c r="E14736" s="35">
        <v>58371</v>
      </c>
      <c r="F14736" s="35"/>
      <c r="G14736" s="36"/>
      <c r="H14736" s="36"/>
      <c r="I14736" s="36"/>
    </row>
    <row r="14737" spans="5:9">
      <c r="E14737" s="35">
        <v>58372</v>
      </c>
      <c r="F14737" s="35"/>
      <c r="G14737" s="36"/>
      <c r="H14737" s="36"/>
      <c r="I14737" s="36"/>
    </row>
    <row r="14738" spans="5:9">
      <c r="E14738" s="35">
        <v>58373</v>
      </c>
      <c r="F14738" s="35"/>
      <c r="G14738" s="36"/>
      <c r="H14738" s="36"/>
      <c r="I14738" s="36"/>
    </row>
    <row r="14739" spans="5:9">
      <c r="E14739" s="35">
        <v>58374</v>
      </c>
      <c r="F14739" s="35"/>
      <c r="G14739" s="36"/>
      <c r="H14739" s="36"/>
      <c r="I14739" s="36"/>
    </row>
    <row r="14740" spans="5:9">
      <c r="E14740" s="35">
        <v>58375</v>
      </c>
      <c r="F14740" s="35"/>
      <c r="G14740" s="36"/>
      <c r="H14740" s="36"/>
      <c r="I14740" s="36"/>
    </row>
    <row r="14741" spans="5:9">
      <c r="E14741" s="35">
        <v>58376</v>
      </c>
      <c r="F14741" s="35"/>
      <c r="G14741" s="36"/>
      <c r="H14741" s="36"/>
      <c r="I14741" s="36"/>
    </row>
    <row r="14742" spans="5:9">
      <c r="E14742" s="35">
        <v>58377</v>
      </c>
      <c r="F14742" s="35"/>
      <c r="G14742" s="36"/>
      <c r="H14742" s="36"/>
      <c r="I14742" s="36"/>
    </row>
    <row r="14743" spans="5:9">
      <c r="E14743" s="35">
        <v>58378</v>
      </c>
      <c r="F14743" s="35"/>
      <c r="G14743" s="36"/>
      <c r="H14743" s="36"/>
      <c r="I14743" s="36"/>
    </row>
    <row r="14744" spans="5:9">
      <c r="E14744" s="35">
        <v>58379</v>
      </c>
      <c r="F14744" s="35"/>
      <c r="G14744" s="36"/>
      <c r="H14744" s="36"/>
      <c r="I14744" s="36"/>
    </row>
    <row r="14745" spans="5:9">
      <c r="E14745" s="35">
        <v>58380</v>
      </c>
      <c r="F14745" s="35"/>
      <c r="G14745" s="36"/>
      <c r="H14745" s="36"/>
      <c r="I14745" s="36"/>
    </row>
    <row r="14746" spans="5:9">
      <c r="E14746" s="35">
        <v>58381</v>
      </c>
      <c r="F14746" s="35"/>
      <c r="G14746" s="36"/>
      <c r="H14746" s="36"/>
      <c r="I14746" s="36"/>
    </row>
    <row r="14747" spans="5:9">
      <c r="E14747" s="35">
        <v>58382</v>
      </c>
      <c r="F14747" s="35"/>
      <c r="G14747" s="36"/>
      <c r="H14747" s="36"/>
      <c r="I14747" s="36"/>
    </row>
    <row r="14748" spans="5:9">
      <c r="E14748" s="35">
        <v>58383</v>
      </c>
      <c r="F14748" s="35"/>
      <c r="G14748" s="36"/>
      <c r="H14748" s="36"/>
      <c r="I14748" s="36"/>
    </row>
    <row r="14749" spans="5:9">
      <c r="E14749" s="35">
        <v>58384</v>
      </c>
      <c r="F14749" s="35"/>
      <c r="G14749" s="36"/>
      <c r="H14749" s="36"/>
      <c r="I14749" s="36"/>
    </row>
    <row r="14750" spans="5:9">
      <c r="E14750" s="35">
        <v>58385</v>
      </c>
      <c r="F14750" s="35"/>
      <c r="G14750" s="36"/>
      <c r="H14750" s="36"/>
      <c r="I14750" s="36"/>
    </row>
    <row r="14751" spans="5:9">
      <c r="E14751" s="35">
        <v>58386</v>
      </c>
      <c r="F14751" s="35"/>
      <c r="G14751" s="36"/>
      <c r="H14751" s="36"/>
      <c r="I14751" s="36"/>
    </row>
    <row r="14752" spans="5:9">
      <c r="E14752" s="35">
        <v>58387</v>
      </c>
      <c r="F14752" s="35"/>
      <c r="G14752" s="36"/>
      <c r="H14752" s="36"/>
      <c r="I14752" s="36"/>
    </row>
    <row r="14753" spans="5:9">
      <c r="E14753" s="35">
        <v>58388</v>
      </c>
      <c r="F14753" s="35"/>
      <c r="G14753" s="36"/>
      <c r="H14753" s="36"/>
      <c r="I14753" s="36"/>
    </row>
    <row r="14754" spans="5:9">
      <c r="E14754" s="35">
        <v>58389</v>
      </c>
      <c r="F14754" s="35"/>
      <c r="G14754" s="36"/>
      <c r="H14754" s="36"/>
      <c r="I14754" s="36"/>
    </row>
    <row r="14755" spans="5:9">
      <c r="E14755" s="35">
        <v>58390</v>
      </c>
      <c r="F14755" s="35"/>
      <c r="G14755" s="36"/>
      <c r="H14755" s="36"/>
      <c r="I14755" s="36"/>
    </row>
    <row r="14756" spans="5:9">
      <c r="E14756" s="35">
        <v>58391</v>
      </c>
      <c r="F14756" s="35"/>
      <c r="G14756" s="36"/>
      <c r="H14756" s="36"/>
      <c r="I14756" s="36"/>
    </row>
    <row r="14757" spans="5:9">
      <c r="E14757" s="35">
        <v>58392</v>
      </c>
      <c r="F14757" s="35"/>
      <c r="G14757" s="36"/>
      <c r="H14757" s="36"/>
      <c r="I14757" s="36"/>
    </row>
    <row r="14758" spans="5:9">
      <c r="E14758" s="35">
        <v>58393</v>
      </c>
      <c r="F14758" s="35"/>
      <c r="G14758" s="36"/>
      <c r="H14758" s="36"/>
      <c r="I14758" s="36"/>
    </row>
    <row r="14759" spans="5:9">
      <c r="E14759" s="35">
        <v>58394</v>
      </c>
      <c r="F14759" s="35"/>
      <c r="G14759" s="36"/>
      <c r="H14759" s="36"/>
      <c r="I14759" s="36"/>
    </row>
    <row r="14760" spans="5:9">
      <c r="E14760" s="35">
        <v>58395</v>
      </c>
      <c r="F14760" s="35"/>
      <c r="G14760" s="36"/>
      <c r="H14760" s="36"/>
      <c r="I14760" s="36"/>
    </row>
    <row r="14761" spans="5:9">
      <c r="E14761" s="35">
        <v>58396</v>
      </c>
      <c r="F14761" s="35"/>
      <c r="G14761" s="36"/>
      <c r="H14761" s="36"/>
      <c r="I14761" s="36"/>
    </row>
    <row r="14762" spans="5:9">
      <c r="E14762" s="35">
        <v>58397</v>
      </c>
      <c r="F14762" s="35"/>
      <c r="G14762" s="36"/>
      <c r="H14762" s="36"/>
      <c r="I14762" s="36"/>
    </row>
    <row r="14763" spans="5:9">
      <c r="E14763" s="35">
        <v>58398</v>
      </c>
      <c r="F14763" s="35"/>
      <c r="G14763" s="36"/>
      <c r="H14763" s="36"/>
      <c r="I14763" s="36"/>
    </row>
    <row r="14764" spans="5:9">
      <c r="E14764" s="35">
        <v>58399</v>
      </c>
      <c r="F14764" s="35"/>
      <c r="G14764" s="36"/>
      <c r="H14764" s="36"/>
      <c r="I14764" s="36"/>
    </row>
    <row r="14765" spans="5:9">
      <c r="E14765" s="35">
        <v>58400</v>
      </c>
      <c r="F14765" s="35"/>
      <c r="G14765" s="36"/>
      <c r="H14765" s="36"/>
      <c r="I14765" s="36"/>
    </row>
    <row r="14766" spans="5:9">
      <c r="E14766" s="35">
        <v>58401</v>
      </c>
      <c r="F14766" s="35"/>
      <c r="G14766" s="36"/>
      <c r="H14766" s="36"/>
      <c r="I14766" s="36"/>
    </row>
    <row r="14767" spans="5:9">
      <c r="E14767" s="35">
        <v>58402</v>
      </c>
      <c r="F14767" s="35"/>
      <c r="G14767" s="36"/>
      <c r="H14767" s="36"/>
      <c r="I14767" s="36"/>
    </row>
    <row r="14768" spans="5:9">
      <c r="E14768" s="35">
        <v>58403</v>
      </c>
      <c r="F14768" s="35"/>
      <c r="G14768" s="36"/>
      <c r="H14768" s="36"/>
      <c r="I14768" s="36"/>
    </row>
    <row r="14769" spans="5:9">
      <c r="E14769" s="35">
        <v>58404</v>
      </c>
      <c r="F14769" s="35"/>
      <c r="G14769" s="36"/>
      <c r="H14769" s="36"/>
      <c r="I14769" s="36"/>
    </row>
    <row r="14770" spans="5:9">
      <c r="E14770" s="35">
        <v>58405</v>
      </c>
      <c r="F14770" s="35"/>
      <c r="G14770" s="36"/>
      <c r="H14770" s="36"/>
      <c r="I14770" s="36"/>
    </row>
    <row r="14771" spans="5:9">
      <c r="E14771" s="35">
        <v>58406</v>
      </c>
      <c r="F14771" s="35"/>
      <c r="G14771" s="36"/>
      <c r="H14771" s="36"/>
      <c r="I14771" s="36"/>
    </row>
    <row r="14772" spans="5:9">
      <c r="E14772" s="35">
        <v>58407</v>
      </c>
      <c r="F14772" s="35"/>
      <c r="G14772" s="36"/>
      <c r="H14772" s="36"/>
      <c r="I14772" s="36"/>
    </row>
    <row r="14773" spans="5:9">
      <c r="E14773" s="35">
        <v>58408</v>
      </c>
      <c r="F14773" s="35"/>
      <c r="G14773" s="36"/>
      <c r="H14773" s="36"/>
      <c r="I14773" s="36"/>
    </row>
    <row r="14774" spans="5:9">
      <c r="E14774" s="35">
        <v>58409</v>
      </c>
      <c r="F14774" s="35"/>
      <c r="G14774" s="36"/>
      <c r="H14774" s="36"/>
      <c r="I14774" s="36"/>
    </row>
    <row r="14775" spans="5:9">
      <c r="E14775" s="35">
        <v>58410</v>
      </c>
      <c r="F14775" s="35"/>
      <c r="G14775" s="36"/>
      <c r="H14775" s="36"/>
      <c r="I14775" s="36"/>
    </row>
    <row r="14776" spans="5:9">
      <c r="E14776" s="35">
        <v>58411</v>
      </c>
      <c r="F14776" s="35"/>
      <c r="G14776" s="36"/>
      <c r="H14776" s="36"/>
      <c r="I14776" s="36"/>
    </row>
    <row r="14777" spans="5:9">
      <c r="E14777" s="35">
        <v>58412</v>
      </c>
      <c r="F14777" s="35"/>
      <c r="G14777" s="36"/>
      <c r="H14777" s="36"/>
      <c r="I14777" s="36"/>
    </row>
    <row r="14778" spans="5:9">
      <c r="E14778" s="35">
        <v>58413</v>
      </c>
      <c r="F14778" s="35"/>
      <c r="G14778" s="36"/>
      <c r="H14778" s="36"/>
      <c r="I14778" s="36"/>
    </row>
    <row r="14779" spans="5:9">
      <c r="E14779" s="35">
        <v>58414</v>
      </c>
      <c r="F14779" s="35"/>
      <c r="G14779" s="36"/>
      <c r="H14779" s="36"/>
      <c r="I14779" s="36"/>
    </row>
    <row r="14780" spans="5:9">
      <c r="E14780" s="35">
        <v>58415</v>
      </c>
      <c r="F14780" s="35"/>
      <c r="G14780" s="36"/>
      <c r="H14780" s="36"/>
      <c r="I14780" s="36"/>
    </row>
    <row r="14781" spans="5:9">
      <c r="E14781" s="35">
        <v>58416</v>
      </c>
      <c r="F14781" s="35"/>
      <c r="G14781" s="36"/>
      <c r="H14781" s="36"/>
      <c r="I14781" s="36"/>
    </row>
    <row r="14782" spans="5:9">
      <c r="E14782" s="35">
        <v>58417</v>
      </c>
      <c r="F14782" s="35"/>
      <c r="G14782" s="36"/>
      <c r="H14782" s="36"/>
      <c r="I14782" s="36"/>
    </row>
    <row r="14783" spans="5:9">
      <c r="E14783" s="35">
        <v>58418</v>
      </c>
      <c r="F14783" s="35"/>
      <c r="G14783" s="36"/>
      <c r="H14783" s="36"/>
      <c r="I14783" s="36"/>
    </row>
    <row r="14784" spans="5:9">
      <c r="E14784" s="35">
        <v>58419</v>
      </c>
      <c r="F14784" s="35"/>
      <c r="G14784" s="36"/>
      <c r="H14784" s="36"/>
      <c r="I14784" s="36"/>
    </row>
    <row r="14785" spans="5:9">
      <c r="E14785" s="35">
        <v>58420</v>
      </c>
      <c r="F14785" s="35"/>
      <c r="G14785" s="36"/>
      <c r="H14785" s="36"/>
      <c r="I14785" s="36"/>
    </row>
    <row r="14786" spans="5:9">
      <c r="E14786" s="35">
        <v>58421</v>
      </c>
      <c r="F14786" s="35"/>
      <c r="G14786" s="36"/>
      <c r="H14786" s="36"/>
      <c r="I14786" s="36"/>
    </row>
    <row r="14787" spans="5:9">
      <c r="E14787" s="35">
        <v>58422</v>
      </c>
      <c r="F14787" s="35"/>
      <c r="G14787" s="36"/>
      <c r="H14787" s="36"/>
      <c r="I14787" s="36"/>
    </row>
    <row r="14788" spans="5:9">
      <c r="E14788" s="35">
        <v>58423</v>
      </c>
      <c r="F14788" s="35"/>
      <c r="G14788" s="36"/>
      <c r="H14788" s="36"/>
      <c r="I14788" s="36"/>
    </row>
    <row r="14789" spans="5:9">
      <c r="E14789" s="35">
        <v>58424</v>
      </c>
      <c r="F14789" s="35"/>
      <c r="G14789" s="36"/>
      <c r="H14789" s="36"/>
      <c r="I14789" s="36"/>
    </row>
    <row r="14790" spans="5:9">
      <c r="E14790" s="35">
        <v>58425</v>
      </c>
      <c r="F14790" s="35"/>
      <c r="G14790" s="36"/>
      <c r="H14790" s="36"/>
      <c r="I14790" s="36"/>
    </row>
    <row r="14791" spans="5:9">
      <c r="E14791" s="35">
        <v>58426</v>
      </c>
      <c r="F14791" s="35"/>
      <c r="G14791" s="36"/>
      <c r="H14791" s="36"/>
      <c r="I14791" s="36"/>
    </row>
    <row r="14792" spans="5:9">
      <c r="E14792" s="35">
        <v>58427</v>
      </c>
      <c r="F14792" s="35"/>
      <c r="G14792" s="36"/>
      <c r="H14792" s="36"/>
      <c r="I14792" s="36"/>
    </row>
    <row r="14793" spans="5:9">
      <c r="E14793" s="35">
        <v>58428</v>
      </c>
      <c r="F14793" s="35"/>
      <c r="G14793" s="36"/>
      <c r="H14793" s="36"/>
      <c r="I14793" s="36"/>
    </row>
    <row r="14794" spans="5:9">
      <c r="E14794" s="35">
        <v>58429</v>
      </c>
      <c r="F14794" s="35"/>
      <c r="G14794" s="36"/>
      <c r="H14794" s="36"/>
      <c r="I14794" s="36"/>
    </row>
    <row r="14795" spans="5:9">
      <c r="E14795" s="35">
        <v>58430</v>
      </c>
      <c r="F14795" s="35"/>
      <c r="G14795" s="36"/>
      <c r="H14795" s="36"/>
      <c r="I14795" s="36"/>
    </row>
    <row r="14796" spans="5:9">
      <c r="E14796" s="35">
        <v>58431</v>
      </c>
      <c r="F14796" s="35"/>
      <c r="G14796" s="36"/>
      <c r="H14796" s="36"/>
      <c r="I14796" s="36"/>
    </row>
    <row r="14797" spans="5:9">
      <c r="E14797" s="35">
        <v>58432</v>
      </c>
      <c r="F14797" s="35"/>
      <c r="G14797" s="36"/>
      <c r="H14797" s="36"/>
      <c r="I14797" s="36"/>
    </row>
    <row r="14798" spans="5:9">
      <c r="E14798" s="35">
        <v>58433</v>
      </c>
      <c r="F14798" s="35"/>
      <c r="G14798" s="36"/>
      <c r="H14798" s="36"/>
      <c r="I14798" s="36"/>
    </row>
    <row r="14799" spans="5:9">
      <c r="E14799" s="35">
        <v>58434</v>
      </c>
      <c r="F14799" s="35"/>
      <c r="G14799" s="36"/>
      <c r="H14799" s="36"/>
      <c r="I14799" s="36"/>
    </row>
    <row r="14800" spans="5:9">
      <c r="E14800" s="35">
        <v>58435</v>
      </c>
      <c r="F14800" s="35"/>
      <c r="G14800" s="36"/>
      <c r="H14800" s="36"/>
      <c r="I14800" s="36"/>
    </row>
    <row r="14801" spans="5:9">
      <c r="E14801" s="35">
        <v>58436</v>
      </c>
      <c r="F14801" s="35"/>
      <c r="G14801" s="36"/>
      <c r="H14801" s="36"/>
      <c r="I14801" s="36"/>
    </row>
    <row r="14802" spans="5:9">
      <c r="E14802" s="35">
        <v>58437</v>
      </c>
      <c r="F14802" s="35"/>
      <c r="G14802" s="36"/>
      <c r="H14802" s="36"/>
      <c r="I14802" s="36"/>
    </row>
    <row r="14803" spans="5:9">
      <c r="E14803" s="35">
        <v>58438</v>
      </c>
      <c r="F14803" s="35"/>
      <c r="G14803" s="36"/>
      <c r="H14803" s="36"/>
      <c r="I14803" s="36"/>
    </row>
    <row r="14804" spans="5:9">
      <c r="E14804" s="35">
        <v>58439</v>
      </c>
      <c r="F14804" s="35"/>
      <c r="G14804" s="36"/>
      <c r="H14804" s="36"/>
      <c r="I14804" s="36"/>
    </row>
    <row r="14805" spans="5:9">
      <c r="E14805" s="35">
        <v>58440</v>
      </c>
      <c r="F14805" s="35"/>
      <c r="G14805" s="36"/>
      <c r="H14805" s="36"/>
      <c r="I14805" s="36"/>
    </row>
    <row r="14806" spans="5:9">
      <c r="E14806" s="35">
        <v>58441</v>
      </c>
      <c r="F14806" s="35"/>
      <c r="G14806" s="36"/>
      <c r="H14806" s="36"/>
      <c r="I14806" s="36"/>
    </row>
    <row r="14807" spans="5:9">
      <c r="E14807" s="35">
        <v>58442</v>
      </c>
      <c r="F14807" s="35"/>
      <c r="G14807" s="36"/>
      <c r="H14807" s="36"/>
      <c r="I14807" s="36"/>
    </row>
    <row r="14808" spans="5:9">
      <c r="E14808" s="35">
        <v>58443</v>
      </c>
      <c r="F14808" s="35"/>
      <c r="G14808" s="36"/>
      <c r="H14808" s="36"/>
      <c r="I14808" s="36"/>
    </row>
    <row r="14809" spans="5:9">
      <c r="E14809" s="35">
        <v>58444</v>
      </c>
      <c r="F14809" s="35"/>
      <c r="G14809" s="36"/>
      <c r="H14809" s="36"/>
      <c r="I14809" s="36"/>
    </row>
    <row r="14810" spans="5:9">
      <c r="E14810" s="35">
        <v>58445</v>
      </c>
      <c r="F14810" s="35"/>
      <c r="G14810" s="36"/>
      <c r="H14810" s="36"/>
      <c r="I14810" s="36"/>
    </row>
    <row r="14811" spans="5:9">
      <c r="E14811" s="35">
        <v>58446</v>
      </c>
      <c r="F14811" s="35"/>
      <c r="G14811" s="36"/>
      <c r="H14811" s="36"/>
      <c r="I14811" s="36"/>
    </row>
    <row r="14812" spans="5:9">
      <c r="E14812" s="35">
        <v>58447</v>
      </c>
      <c r="F14812" s="35"/>
      <c r="G14812" s="36"/>
      <c r="H14812" s="36"/>
      <c r="I14812" s="36"/>
    </row>
    <row r="14813" spans="5:9">
      <c r="E14813" s="35">
        <v>58448</v>
      </c>
      <c r="F14813" s="35"/>
      <c r="G14813" s="36"/>
      <c r="H14813" s="36"/>
      <c r="I14813" s="36"/>
    </row>
    <row r="14814" spans="5:9">
      <c r="E14814" s="35">
        <v>58449</v>
      </c>
      <c r="F14814" s="35"/>
      <c r="G14814" s="36"/>
      <c r="H14814" s="36"/>
      <c r="I14814" s="36"/>
    </row>
    <row r="14815" spans="5:9">
      <c r="E14815" s="35">
        <v>58450</v>
      </c>
      <c r="F14815" s="35"/>
      <c r="G14815" s="36"/>
      <c r="H14815" s="36"/>
      <c r="I14815" s="36"/>
    </row>
    <row r="14816" spans="5:9">
      <c r="E14816" s="35">
        <v>58451</v>
      </c>
      <c r="F14816" s="35"/>
      <c r="G14816" s="36"/>
      <c r="H14816" s="36"/>
      <c r="I14816" s="36"/>
    </row>
    <row r="14817" spans="5:9">
      <c r="E14817" s="35">
        <v>58452</v>
      </c>
      <c r="F14817" s="35"/>
      <c r="G14817" s="36"/>
      <c r="H14817" s="36"/>
      <c r="I14817" s="36"/>
    </row>
    <row r="14818" spans="5:9">
      <c r="E14818" s="35">
        <v>58453</v>
      </c>
      <c r="F14818" s="35"/>
      <c r="G14818" s="36"/>
      <c r="H14818" s="36"/>
      <c r="I14818" s="36"/>
    </row>
    <row r="14819" spans="5:9">
      <c r="E14819" s="35">
        <v>58454</v>
      </c>
      <c r="F14819" s="35"/>
      <c r="G14819" s="36"/>
      <c r="H14819" s="36"/>
      <c r="I14819" s="36"/>
    </row>
    <row r="14820" spans="5:9">
      <c r="E14820" s="35">
        <v>58455</v>
      </c>
      <c r="F14820" s="35"/>
      <c r="G14820" s="36"/>
      <c r="H14820" s="36"/>
      <c r="I14820" s="36"/>
    </row>
    <row r="14821" spans="5:9">
      <c r="E14821" s="35">
        <v>58456</v>
      </c>
      <c r="F14821" s="35"/>
      <c r="G14821" s="36"/>
      <c r="H14821" s="36"/>
      <c r="I14821" s="36"/>
    </row>
    <row r="14822" spans="5:9">
      <c r="E14822" s="35">
        <v>58457</v>
      </c>
      <c r="F14822" s="35"/>
      <c r="G14822" s="36"/>
      <c r="H14822" s="36"/>
      <c r="I14822" s="36"/>
    </row>
    <row r="14823" spans="5:9">
      <c r="E14823" s="35">
        <v>58458</v>
      </c>
      <c r="F14823" s="35"/>
      <c r="G14823" s="36"/>
      <c r="H14823" s="36"/>
      <c r="I14823" s="36"/>
    </row>
    <row r="14824" spans="5:9">
      <c r="E14824" s="35">
        <v>58459</v>
      </c>
      <c r="F14824" s="35"/>
      <c r="G14824" s="36"/>
      <c r="H14824" s="36"/>
      <c r="I14824" s="36"/>
    </row>
    <row r="14825" spans="5:9">
      <c r="E14825" s="35">
        <v>58460</v>
      </c>
      <c r="F14825" s="35"/>
      <c r="G14825" s="36"/>
      <c r="H14825" s="36"/>
      <c r="I14825" s="36"/>
    </row>
    <row r="14826" spans="5:9">
      <c r="E14826" s="35">
        <v>58461</v>
      </c>
      <c r="F14826" s="35"/>
      <c r="G14826" s="36"/>
      <c r="H14826" s="36"/>
      <c r="I14826" s="36"/>
    </row>
    <row r="14827" spans="5:9">
      <c r="E14827" s="35">
        <v>58462</v>
      </c>
      <c r="F14827" s="35"/>
      <c r="G14827" s="36"/>
      <c r="H14827" s="36"/>
      <c r="I14827" s="36"/>
    </row>
    <row r="14828" spans="5:9">
      <c r="E14828" s="35">
        <v>58463</v>
      </c>
      <c r="F14828" s="35"/>
      <c r="G14828" s="36"/>
      <c r="H14828" s="36"/>
      <c r="I14828" s="36"/>
    </row>
    <row r="14829" spans="5:9">
      <c r="E14829" s="35">
        <v>58464</v>
      </c>
      <c r="F14829" s="35"/>
      <c r="G14829" s="36"/>
      <c r="H14829" s="36"/>
      <c r="I14829" s="36"/>
    </row>
    <row r="14830" spans="5:9">
      <c r="E14830" s="35">
        <v>58465</v>
      </c>
      <c r="F14830" s="35"/>
      <c r="G14830" s="36"/>
      <c r="H14830" s="36"/>
      <c r="I14830" s="36"/>
    </row>
    <row r="14831" spans="5:9">
      <c r="E14831" s="35">
        <v>58466</v>
      </c>
      <c r="F14831" s="35"/>
      <c r="G14831" s="36"/>
      <c r="H14831" s="36"/>
      <c r="I14831" s="36"/>
    </row>
    <row r="14832" spans="5:9">
      <c r="E14832" s="35">
        <v>58467</v>
      </c>
      <c r="F14832" s="35"/>
      <c r="G14832" s="36"/>
      <c r="H14832" s="36"/>
      <c r="I14832" s="36"/>
    </row>
    <row r="14833" spans="5:9">
      <c r="E14833" s="35">
        <v>58468</v>
      </c>
      <c r="F14833" s="35"/>
      <c r="G14833" s="36"/>
      <c r="H14833" s="36"/>
      <c r="I14833" s="36"/>
    </row>
    <row r="14834" spans="5:9">
      <c r="E14834" s="35">
        <v>58469</v>
      </c>
      <c r="F14834" s="35"/>
      <c r="G14834" s="36"/>
      <c r="H14834" s="36"/>
      <c r="I14834" s="36"/>
    </row>
    <row r="14835" spans="5:9">
      <c r="E14835" s="35">
        <v>58470</v>
      </c>
      <c r="F14835" s="35"/>
      <c r="G14835" s="36"/>
      <c r="H14835" s="36"/>
      <c r="I14835" s="36"/>
    </row>
    <row r="14836" spans="5:9">
      <c r="E14836" s="35">
        <v>58471</v>
      </c>
      <c r="F14836" s="35"/>
      <c r="G14836" s="36"/>
      <c r="H14836" s="36"/>
      <c r="I14836" s="36"/>
    </row>
    <row r="14837" spans="5:9">
      <c r="E14837" s="35">
        <v>58472</v>
      </c>
      <c r="F14837" s="35"/>
      <c r="G14837" s="36"/>
      <c r="H14837" s="36"/>
      <c r="I14837" s="36"/>
    </row>
    <row r="14838" spans="5:9">
      <c r="E14838" s="35">
        <v>58473</v>
      </c>
      <c r="F14838" s="35"/>
      <c r="G14838" s="36"/>
      <c r="H14838" s="36"/>
      <c r="I14838" s="36"/>
    </row>
    <row r="14839" spans="5:9">
      <c r="E14839" s="35">
        <v>58474</v>
      </c>
      <c r="F14839" s="35"/>
      <c r="G14839" s="36"/>
      <c r="H14839" s="36"/>
      <c r="I14839" s="36"/>
    </row>
    <row r="14840" spans="5:9">
      <c r="E14840" s="35">
        <v>58475</v>
      </c>
      <c r="F14840" s="35"/>
      <c r="G14840" s="36"/>
      <c r="H14840" s="36"/>
      <c r="I14840" s="36"/>
    </row>
    <row r="14841" spans="5:9">
      <c r="E14841" s="35">
        <v>58476</v>
      </c>
      <c r="F14841" s="35"/>
      <c r="G14841" s="36"/>
      <c r="H14841" s="36"/>
      <c r="I14841" s="36"/>
    </row>
    <row r="14842" spans="5:9">
      <c r="E14842" s="35">
        <v>58477</v>
      </c>
      <c r="F14842" s="35"/>
      <c r="G14842" s="36"/>
      <c r="H14842" s="36"/>
      <c r="I14842" s="36"/>
    </row>
    <row r="14843" spans="5:9">
      <c r="E14843" s="35">
        <v>58478</v>
      </c>
      <c r="F14843" s="35"/>
      <c r="G14843" s="36"/>
      <c r="H14843" s="36"/>
      <c r="I14843" s="36"/>
    </row>
    <row r="14844" spans="5:9">
      <c r="E14844" s="35">
        <v>58479</v>
      </c>
      <c r="F14844" s="35"/>
      <c r="G14844" s="36"/>
      <c r="H14844" s="36"/>
      <c r="I14844" s="36"/>
    </row>
    <row r="14845" spans="5:9">
      <c r="E14845" s="35">
        <v>58480</v>
      </c>
      <c r="F14845" s="35"/>
      <c r="G14845" s="36"/>
      <c r="H14845" s="36"/>
      <c r="I14845" s="36"/>
    </row>
    <row r="14846" spans="5:9">
      <c r="E14846" s="35">
        <v>58481</v>
      </c>
      <c r="F14846" s="35"/>
      <c r="G14846" s="36"/>
      <c r="H14846" s="36"/>
      <c r="I14846" s="36"/>
    </row>
    <row r="14847" spans="5:9">
      <c r="E14847" s="35">
        <v>58482</v>
      </c>
      <c r="F14847" s="35"/>
      <c r="G14847" s="36"/>
      <c r="H14847" s="36"/>
      <c r="I14847" s="36"/>
    </row>
    <row r="14848" spans="5:9">
      <c r="E14848" s="35">
        <v>58483</v>
      </c>
      <c r="F14848" s="35"/>
      <c r="G14848" s="36"/>
      <c r="H14848" s="36"/>
      <c r="I14848" s="36"/>
    </row>
    <row r="14849" spans="5:9">
      <c r="E14849" s="35">
        <v>58484</v>
      </c>
      <c r="F14849" s="35"/>
      <c r="G14849" s="36"/>
      <c r="H14849" s="36"/>
      <c r="I14849" s="36"/>
    </row>
    <row r="14850" spans="5:9">
      <c r="E14850" s="35">
        <v>58485</v>
      </c>
      <c r="F14850" s="35"/>
      <c r="G14850" s="36"/>
      <c r="H14850" s="36"/>
      <c r="I14850" s="36"/>
    </row>
    <row r="14851" spans="5:9">
      <c r="E14851" s="35">
        <v>58486</v>
      </c>
      <c r="F14851" s="35"/>
      <c r="G14851" s="36"/>
      <c r="H14851" s="36"/>
      <c r="I14851" s="36"/>
    </row>
    <row r="14852" spans="5:9">
      <c r="E14852" s="35">
        <v>58487</v>
      </c>
      <c r="F14852" s="35"/>
      <c r="G14852" s="36"/>
      <c r="H14852" s="36"/>
      <c r="I14852" s="36"/>
    </row>
    <row r="14853" spans="5:9">
      <c r="E14853" s="35">
        <v>58488</v>
      </c>
      <c r="F14853" s="35"/>
      <c r="G14853" s="36"/>
      <c r="H14853" s="36"/>
      <c r="I14853" s="36"/>
    </row>
    <row r="14854" spans="5:9">
      <c r="E14854" s="35">
        <v>58489</v>
      </c>
      <c r="F14854" s="35"/>
      <c r="G14854" s="36"/>
      <c r="H14854" s="36"/>
      <c r="I14854" s="36"/>
    </row>
    <row r="14855" spans="5:9">
      <c r="E14855" s="35">
        <v>58490</v>
      </c>
      <c r="F14855" s="35"/>
      <c r="G14855" s="36"/>
      <c r="H14855" s="36"/>
      <c r="I14855" s="36"/>
    </row>
    <row r="14856" spans="5:9">
      <c r="E14856" s="35">
        <v>58491</v>
      </c>
      <c r="F14856" s="35"/>
      <c r="G14856" s="36"/>
      <c r="H14856" s="36"/>
      <c r="I14856" s="36"/>
    </row>
    <row r="14857" spans="5:9">
      <c r="E14857" s="35">
        <v>58492</v>
      </c>
      <c r="F14857" s="35"/>
      <c r="G14857" s="36"/>
      <c r="H14857" s="36"/>
      <c r="I14857" s="36"/>
    </row>
    <row r="14858" spans="5:9">
      <c r="E14858" s="35">
        <v>58493</v>
      </c>
      <c r="F14858" s="35"/>
      <c r="G14858" s="36"/>
      <c r="H14858" s="36"/>
      <c r="I14858" s="36"/>
    </row>
    <row r="14859" spans="5:9">
      <c r="E14859" s="35">
        <v>58494</v>
      </c>
      <c r="F14859" s="35"/>
      <c r="G14859" s="36"/>
      <c r="H14859" s="36"/>
      <c r="I14859" s="36"/>
    </row>
    <row r="14860" spans="5:9">
      <c r="E14860" s="35">
        <v>58495</v>
      </c>
      <c r="F14860" s="35"/>
      <c r="G14860" s="36"/>
      <c r="H14860" s="36"/>
      <c r="I14860" s="36"/>
    </row>
    <row r="14861" spans="5:9">
      <c r="E14861" s="35">
        <v>58496</v>
      </c>
      <c r="F14861" s="35"/>
      <c r="G14861" s="36"/>
      <c r="H14861" s="36"/>
      <c r="I14861" s="36"/>
    </row>
    <row r="14862" spans="5:9">
      <c r="E14862" s="35">
        <v>58497</v>
      </c>
      <c r="F14862" s="35"/>
      <c r="G14862" s="36"/>
      <c r="H14862" s="36"/>
      <c r="I14862" s="36"/>
    </row>
    <row r="14863" spans="5:9">
      <c r="E14863" s="35">
        <v>58498</v>
      </c>
      <c r="F14863" s="35"/>
      <c r="G14863" s="36"/>
      <c r="H14863" s="36"/>
      <c r="I14863" s="36"/>
    </row>
    <row r="14864" spans="5:9">
      <c r="E14864" s="35">
        <v>58499</v>
      </c>
      <c r="F14864" s="35"/>
      <c r="G14864" s="36"/>
      <c r="H14864" s="36"/>
      <c r="I14864" s="36"/>
    </row>
    <row r="14865" spans="5:9">
      <c r="E14865" s="35">
        <v>58500</v>
      </c>
      <c r="F14865" s="35"/>
      <c r="G14865" s="36"/>
      <c r="H14865" s="36"/>
      <c r="I14865" s="36"/>
    </row>
    <row r="14866" spans="5:9">
      <c r="E14866" s="35">
        <v>58501</v>
      </c>
      <c r="F14866" s="35"/>
      <c r="G14866" s="36"/>
      <c r="H14866" s="36"/>
      <c r="I14866" s="36"/>
    </row>
    <row r="14867" spans="5:9">
      <c r="E14867" s="35">
        <v>58502</v>
      </c>
      <c r="F14867" s="35"/>
      <c r="G14867" s="36"/>
      <c r="H14867" s="36"/>
      <c r="I14867" s="36"/>
    </row>
    <row r="14868" spans="5:9">
      <c r="E14868" s="35">
        <v>58503</v>
      </c>
      <c r="F14868" s="35"/>
      <c r="G14868" s="36"/>
      <c r="H14868" s="36"/>
      <c r="I14868" s="36"/>
    </row>
    <row r="14869" spans="5:9">
      <c r="E14869" s="35">
        <v>58504</v>
      </c>
      <c r="F14869" s="35"/>
      <c r="G14869" s="36"/>
      <c r="H14869" s="36"/>
      <c r="I14869" s="36"/>
    </row>
    <row r="14870" spans="5:9">
      <c r="E14870" s="35">
        <v>58505</v>
      </c>
      <c r="F14870" s="35"/>
      <c r="G14870" s="36"/>
      <c r="H14870" s="36"/>
      <c r="I14870" s="36"/>
    </row>
    <row r="14871" spans="5:9">
      <c r="E14871" s="35">
        <v>58506</v>
      </c>
      <c r="F14871" s="35"/>
      <c r="G14871" s="36"/>
      <c r="H14871" s="36"/>
      <c r="I14871" s="36"/>
    </row>
    <row r="14872" spans="5:9">
      <c r="E14872" s="35">
        <v>58507</v>
      </c>
      <c r="F14872" s="35"/>
      <c r="G14872" s="36"/>
      <c r="H14872" s="36"/>
      <c r="I14872" s="36"/>
    </row>
    <row r="14873" spans="5:9">
      <c r="E14873" s="35">
        <v>58508</v>
      </c>
      <c r="F14873" s="35"/>
      <c r="G14873" s="36"/>
      <c r="H14873" s="36"/>
      <c r="I14873" s="36"/>
    </row>
    <row r="14874" spans="5:9">
      <c r="E14874" s="35">
        <v>58509</v>
      </c>
      <c r="F14874" s="35"/>
      <c r="G14874" s="36"/>
      <c r="H14874" s="36"/>
      <c r="I14874" s="36"/>
    </row>
    <row r="14875" spans="5:9">
      <c r="E14875" s="35">
        <v>58510</v>
      </c>
      <c r="F14875" s="35"/>
      <c r="G14875" s="36"/>
      <c r="H14875" s="36"/>
      <c r="I14875" s="36"/>
    </row>
    <row r="14876" spans="5:9">
      <c r="E14876" s="35">
        <v>58511</v>
      </c>
      <c r="F14876" s="35"/>
      <c r="G14876" s="36"/>
      <c r="H14876" s="36"/>
      <c r="I14876" s="36"/>
    </row>
    <row r="14877" spans="5:9">
      <c r="E14877" s="35">
        <v>58512</v>
      </c>
      <c r="F14877" s="35"/>
      <c r="G14877" s="36"/>
      <c r="H14877" s="36"/>
      <c r="I14877" s="36"/>
    </row>
    <row r="14878" spans="5:9">
      <c r="E14878" s="35">
        <v>58513</v>
      </c>
      <c r="F14878" s="35"/>
      <c r="G14878" s="36"/>
      <c r="H14878" s="36"/>
      <c r="I14878" s="36"/>
    </row>
    <row r="14879" spans="5:9">
      <c r="E14879" s="35">
        <v>58514</v>
      </c>
      <c r="F14879" s="35"/>
      <c r="G14879" s="36"/>
      <c r="H14879" s="36"/>
      <c r="I14879" s="36"/>
    </row>
    <row r="14880" spans="5:9">
      <c r="E14880" s="35">
        <v>58515</v>
      </c>
      <c r="F14880" s="35"/>
      <c r="G14880" s="36"/>
      <c r="H14880" s="36"/>
      <c r="I14880" s="36"/>
    </row>
    <row r="14881" spans="5:9">
      <c r="E14881" s="35">
        <v>58516</v>
      </c>
      <c r="F14881" s="35"/>
      <c r="G14881" s="36"/>
      <c r="H14881" s="36"/>
      <c r="I14881" s="36"/>
    </row>
    <row r="14882" spans="5:9">
      <c r="E14882" s="35">
        <v>58517</v>
      </c>
      <c r="F14882" s="35"/>
      <c r="G14882" s="36"/>
      <c r="H14882" s="36"/>
      <c r="I14882" s="36"/>
    </row>
    <row r="14883" spans="5:9">
      <c r="E14883" s="35">
        <v>58518</v>
      </c>
      <c r="F14883" s="35"/>
      <c r="G14883" s="36"/>
      <c r="H14883" s="36"/>
      <c r="I14883" s="36"/>
    </row>
    <row r="14884" spans="5:9">
      <c r="E14884" s="35">
        <v>58519</v>
      </c>
      <c r="F14884" s="35"/>
      <c r="G14884" s="36"/>
      <c r="H14884" s="36"/>
      <c r="I14884" s="36"/>
    </row>
    <row r="14885" spans="5:9">
      <c r="E14885" s="35">
        <v>58520</v>
      </c>
      <c r="F14885" s="35"/>
      <c r="G14885" s="36"/>
      <c r="H14885" s="36"/>
      <c r="I14885" s="36"/>
    </row>
    <row r="14886" spans="5:9">
      <c r="E14886" s="35">
        <v>58521</v>
      </c>
      <c r="F14886" s="35"/>
      <c r="G14886" s="36"/>
      <c r="H14886" s="36"/>
      <c r="I14886" s="36"/>
    </row>
    <row r="14887" spans="5:9">
      <c r="E14887" s="35">
        <v>58522</v>
      </c>
      <c r="F14887" s="35"/>
      <c r="G14887" s="36"/>
      <c r="H14887" s="36"/>
      <c r="I14887" s="36"/>
    </row>
    <row r="14888" spans="5:9">
      <c r="E14888" s="35">
        <v>58523</v>
      </c>
      <c r="F14888" s="35"/>
      <c r="G14888" s="36"/>
      <c r="H14888" s="36"/>
      <c r="I14888" s="36"/>
    </row>
    <row r="14889" spans="5:9">
      <c r="E14889" s="35">
        <v>58524</v>
      </c>
      <c r="F14889" s="35"/>
      <c r="G14889" s="36"/>
      <c r="H14889" s="36"/>
      <c r="I14889" s="36"/>
    </row>
    <row r="14890" spans="5:9">
      <c r="E14890" s="35">
        <v>58525</v>
      </c>
      <c r="F14890" s="35"/>
      <c r="G14890" s="36"/>
      <c r="H14890" s="36"/>
      <c r="I14890" s="36"/>
    </row>
    <row r="14891" spans="5:9">
      <c r="E14891" s="35">
        <v>58526</v>
      </c>
      <c r="F14891" s="35"/>
      <c r="G14891" s="36"/>
      <c r="H14891" s="36"/>
      <c r="I14891" s="36"/>
    </row>
    <row r="14892" spans="5:9">
      <c r="E14892" s="35">
        <v>58527</v>
      </c>
      <c r="F14892" s="35"/>
      <c r="G14892" s="36"/>
      <c r="H14892" s="36"/>
      <c r="I14892" s="36"/>
    </row>
    <row r="14893" spans="5:9">
      <c r="E14893" s="35">
        <v>58528</v>
      </c>
      <c r="F14893" s="35"/>
      <c r="G14893" s="36"/>
      <c r="H14893" s="36"/>
      <c r="I14893" s="36"/>
    </row>
    <row r="14894" spans="5:9">
      <c r="E14894" s="35">
        <v>58529</v>
      </c>
      <c r="F14894" s="35"/>
      <c r="G14894" s="36"/>
      <c r="H14894" s="36"/>
      <c r="I14894" s="36"/>
    </row>
    <row r="14895" spans="5:9">
      <c r="E14895" s="35">
        <v>58530</v>
      </c>
      <c r="F14895" s="35"/>
      <c r="G14895" s="36"/>
      <c r="H14895" s="36"/>
      <c r="I14895" s="36"/>
    </row>
    <row r="14896" spans="5:9">
      <c r="E14896" s="35">
        <v>58531</v>
      </c>
      <c r="F14896" s="35"/>
      <c r="G14896" s="36"/>
      <c r="H14896" s="36"/>
      <c r="I14896" s="36"/>
    </row>
    <row r="14897" spans="5:9">
      <c r="E14897" s="35">
        <v>58532</v>
      </c>
      <c r="F14897" s="35"/>
      <c r="G14897" s="36"/>
      <c r="H14897" s="36"/>
      <c r="I14897" s="36"/>
    </row>
    <row r="14898" spans="5:9">
      <c r="E14898" s="35">
        <v>58533</v>
      </c>
      <c r="F14898" s="35"/>
      <c r="G14898" s="36"/>
      <c r="H14898" s="36"/>
      <c r="I14898" s="36"/>
    </row>
    <row r="14899" spans="5:9">
      <c r="E14899" s="35">
        <v>58534</v>
      </c>
      <c r="F14899" s="35"/>
      <c r="G14899" s="36"/>
      <c r="H14899" s="36"/>
      <c r="I14899" s="36"/>
    </row>
    <row r="14900" spans="5:9">
      <c r="E14900" s="35">
        <v>58535</v>
      </c>
      <c r="F14900" s="35"/>
      <c r="G14900" s="36"/>
      <c r="H14900" s="36"/>
      <c r="I14900" s="36"/>
    </row>
    <row r="14901" spans="5:9">
      <c r="E14901" s="35">
        <v>58536</v>
      </c>
      <c r="F14901" s="35"/>
      <c r="G14901" s="36"/>
      <c r="H14901" s="36"/>
      <c r="I14901" s="36"/>
    </row>
    <row r="14902" spans="5:9">
      <c r="E14902" s="35">
        <v>58537</v>
      </c>
      <c r="F14902" s="35"/>
      <c r="G14902" s="36"/>
      <c r="H14902" s="36"/>
      <c r="I14902" s="36"/>
    </row>
    <row r="14903" spans="5:9">
      <c r="E14903" s="35">
        <v>58538</v>
      </c>
      <c r="F14903" s="35"/>
      <c r="G14903" s="36"/>
      <c r="H14903" s="36"/>
      <c r="I14903" s="36"/>
    </row>
    <row r="14904" spans="5:9">
      <c r="E14904" s="35">
        <v>58539</v>
      </c>
      <c r="F14904" s="35"/>
      <c r="G14904" s="36"/>
      <c r="H14904" s="36"/>
      <c r="I14904" s="36"/>
    </row>
    <row r="14905" spans="5:9">
      <c r="E14905" s="35">
        <v>58540</v>
      </c>
      <c r="F14905" s="35"/>
      <c r="G14905" s="36"/>
      <c r="H14905" s="36"/>
      <c r="I14905" s="36"/>
    </row>
    <row r="14906" spans="5:9">
      <c r="E14906" s="35">
        <v>58541</v>
      </c>
      <c r="F14906" s="35"/>
      <c r="G14906" s="36"/>
      <c r="H14906" s="36"/>
      <c r="I14906" s="36"/>
    </row>
    <row r="14907" spans="5:9">
      <c r="E14907" s="35">
        <v>58542</v>
      </c>
      <c r="F14907" s="35"/>
      <c r="G14907" s="36"/>
      <c r="H14907" s="36"/>
      <c r="I14907" s="36"/>
    </row>
    <row r="14908" spans="5:9">
      <c r="E14908" s="35">
        <v>58543</v>
      </c>
      <c r="F14908" s="35"/>
      <c r="G14908" s="36"/>
      <c r="H14908" s="36"/>
      <c r="I14908" s="36"/>
    </row>
    <row r="14909" spans="5:9">
      <c r="E14909" s="35">
        <v>58544</v>
      </c>
      <c r="F14909" s="35"/>
      <c r="G14909" s="36"/>
      <c r="H14909" s="36"/>
      <c r="I14909" s="36"/>
    </row>
    <row r="14910" spans="5:9">
      <c r="E14910" s="35">
        <v>58545</v>
      </c>
      <c r="F14910" s="35"/>
      <c r="G14910" s="36"/>
      <c r="H14910" s="36"/>
      <c r="I14910" s="36"/>
    </row>
    <row r="14911" spans="5:9">
      <c r="E14911" s="35">
        <v>58546</v>
      </c>
      <c r="F14911" s="35"/>
      <c r="G14911" s="36"/>
      <c r="H14911" s="36"/>
      <c r="I14911" s="36"/>
    </row>
    <row r="14912" spans="5:9">
      <c r="E14912" s="35">
        <v>58547</v>
      </c>
      <c r="F14912" s="35"/>
      <c r="G14912" s="36"/>
      <c r="H14912" s="36"/>
      <c r="I14912" s="36"/>
    </row>
    <row r="14913" spans="5:9">
      <c r="E14913" s="35">
        <v>58548</v>
      </c>
      <c r="F14913" s="35"/>
      <c r="G14913" s="36"/>
      <c r="H14913" s="36"/>
      <c r="I14913" s="36"/>
    </row>
    <row r="14914" spans="5:9">
      <c r="E14914" s="35">
        <v>58549</v>
      </c>
      <c r="F14914" s="35"/>
      <c r="G14914" s="36"/>
      <c r="H14914" s="36"/>
      <c r="I14914" s="36"/>
    </row>
    <row r="14915" spans="5:9">
      <c r="E14915" s="35">
        <v>58550</v>
      </c>
      <c r="F14915" s="35"/>
      <c r="G14915" s="36"/>
      <c r="H14915" s="36"/>
      <c r="I14915" s="36"/>
    </row>
    <row r="14916" spans="5:9">
      <c r="E14916" s="35">
        <v>58551</v>
      </c>
      <c r="F14916" s="35"/>
      <c r="G14916" s="36"/>
      <c r="H14916" s="36"/>
      <c r="I14916" s="36"/>
    </row>
    <row r="14917" spans="5:9">
      <c r="E14917" s="35">
        <v>58552</v>
      </c>
      <c r="F14917" s="35"/>
      <c r="G14917" s="36"/>
      <c r="H14917" s="36"/>
      <c r="I14917" s="36"/>
    </row>
    <row r="14918" spans="5:9">
      <c r="E14918" s="35">
        <v>58553</v>
      </c>
      <c r="F14918" s="35"/>
      <c r="G14918" s="36"/>
      <c r="H14918" s="36"/>
      <c r="I14918" s="36"/>
    </row>
    <row r="14919" spans="5:9">
      <c r="E14919" s="35">
        <v>58554</v>
      </c>
      <c r="F14919" s="35"/>
      <c r="G14919" s="36"/>
      <c r="H14919" s="36"/>
      <c r="I14919" s="36"/>
    </row>
    <row r="14920" spans="5:9">
      <c r="E14920" s="35">
        <v>58555</v>
      </c>
      <c r="F14920" s="35"/>
      <c r="G14920" s="36"/>
      <c r="H14920" s="36"/>
      <c r="I14920" s="36"/>
    </row>
    <row r="14921" spans="5:9">
      <c r="E14921" s="35">
        <v>58556</v>
      </c>
      <c r="F14921" s="35"/>
      <c r="G14921" s="36"/>
      <c r="H14921" s="36"/>
      <c r="I14921" s="36"/>
    </row>
    <row r="14922" spans="5:9">
      <c r="E14922" s="35">
        <v>58557</v>
      </c>
      <c r="F14922" s="35"/>
      <c r="G14922" s="36"/>
      <c r="H14922" s="36"/>
      <c r="I14922" s="36"/>
    </row>
    <row r="14923" spans="5:9">
      <c r="E14923" s="35">
        <v>58558</v>
      </c>
      <c r="F14923" s="35"/>
      <c r="G14923" s="36"/>
      <c r="H14923" s="36"/>
      <c r="I14923" s="36"/>
    </row>
    <row r="14924" spans="5:9">
      <c r="E14924" s="35">
        <v>58559</v>
      </c>
      <c r="F14924" s="35"/>
      <c r="G14924" s="36"/>
      <c r="H14924" s="36"/>
      <c r="I14924" s="36"/>
    </row>
    <row r="14925" spans="5:9">
      <c r="E14925" s="35">
        <v>58560</v>
      </c>
      <c r="F14925" s="35"/>
      <c r="G14925" s="36"/>
      <c r="H14925" s="36"/>
      <c r="I14925" s="36"/>
    </row>
    <row r="14926" spans="5:9">
      <c r="E14926" s="35">
        <v>58561</v>
      </c>
      <c r="F14926" s="35"/>
      <c r="G14926" s="36"/>
      <c r="H14926" s="36"/>
      <c r="I14926" s="36"/>
    </row>
    <row r="14927" spans="5:9">
      <c r="E14927" s="35">
        <v>58562</v>
      </c>
      <c r="F14927" s="35"/>
      <c r="G14927" s="36"/>
      <c r="H14927" s="36"/>
      <c r="I14927" s="36"/>
    </row>
    <row r="14928" spans="5:9">
      <c r="E14928" s="35">
        <v>58563</v>
      </c>
      <c r="F14928" s="35"/>
      <c r="G14928" s="36"/>
      <c r="H14928" s="36"/>
      <c r="I14928" s="36"/>
    </row>
    <row r="14929" spans="5:9">
      <c r="E14929" s="35">
        <v>58564</v>
      </c>
      <c r="F14929" s="35"/>
      <c r="G14929" s="36"/>
      <c r="H14929" s="36"/>
      <c r="I14929" s="36"/>
    </row>
    <row r="14930" spans="5:9">
      <c r="E14930" s="35">
        <v>58565</v>
      </c>
      <c r="F14930" s="35"/>
      <c r="G14930" s="36"/>
      <c r="H14930" s="36"/>
      <c r="I14930" s="36"/>
    </row>
    <row r="14931" spans="5:9">
      <c r="E14931" s="35">
        <v>58566</v>
      </c>
      <c r="F14931" s="35"/>
      <c r="G14931" s="36"/>
      <c r="H14931" s="36"/>
      <c r="I14931" s="36"/>
    </row>
    <row r="14932" spans="5:9">
      <c r="E14932" s="35">
        <v>58567</v>
      </c>
      <c r="F14932" s="35"/>
      <c r="G14932" s="36"/>
      <c r="H14932" s="36"/>
      <c r="I14932" s="36"/>
    </row>
    <row r="14933" spans="5:9">
      <c r="E14933" s="35">
        <v>58568</v>
      </c>
      <c r="F14933" s="35"/>
      <c r="G14933" s="36"/>
      <c r="H14933" s="36"/>
      <c r="I14933" s="36"/>
    </row>
    <row r="14934" spans="5:9">
      <c r="E14934" s="35">
        <v>58569</v>
      </c>
      <c r="F14934" s="35"/>
      <c r="G14934" s="36"/>
      <c r="H14934" s="36"/>
      <c r="I14934" s="36"/>
    </row>
    <row r="14935" spans="5:9">
      <c r="E14935" s="35">
        <v>58570</v>
      </c>
      <c r="F14935" s="35"/>
      <c r="G14935" s="36"/>
      <c r="H14935" s="36"/>
      <c r="I14935" s="36"/>
    </row>
    <row r="14936" spans="5:9">
      <c r="E14936" s="35">
        <v>58571</v>
      </c>
      <c r="F14936" s="35"/>
      <c r="G14936" s="36"/>
      <c r="H14936" s="36"/>
      <c r="I14936" s="36"/>
    </row>
    <row r="14937" spans="5:9">
      <c r="E14937" s="35">
        <v>58572</v>
      </c>
      <c r="F14937" s="35"/>
      <c r="G14937" s="36"/>
      <c r="H14937" s="36"/>
      <c r="I14937" s="36"/>
    </row>
    <row r="14938" spans="5:9">
      <c r="E14938" s="35">
        <v>58573</v>
      </c>
      <c r="F14938" s="35"/>
      <c r="G14938" s="36"/>
      <c r="H14938" s="36"/>
      <c r="I14938" s="36"/>
    </row>
    <row r="14939" spans="5:9">
      <c r="E14939" s="35">
        <v>58574</v>
      </c>
      <c r="F14939" s="35"/>
      <c r="G14939" s="36"/>
      <c r="H14939" s="36"/>
      <c r="I14939" s="36"/>
    </row>
    <row r="14940" spans="5:9">
      <c r="E14940" s="35">
        <v>58575</v>
      </c>
      <c r="F14940" s="35"/>
      <c r="G14940" s="36"/>
      <c r="H14940" s="36"/>
      <c r="I14940" s="36"/>
    </row>
    <row r="14941" spans="5:9">
      <c r="E14941" s="35">
        <v>58576</v>
      </c>
      <c r="F14941" s="35"/>
      <c r="G14941" s="36"/>
      <c r="H14941" s="36"/>
      <c r="I14941" s="36"/>
    </row>
    <row r="14942" spans="5:9">
      <c r="E14942" s="35">
        <v>58577</v>
      </c>
      <c r="F14942" s="35"/>
      <c r="G14942" s="36"/>
      <c r="H14942" s="36"/>
      <c r="I14942" s="36"/>
    </row>
    <row r="14943" spans="5:9">
      <c r="E14943" s="35">
        <v>58578</v>
      </c>
      <c r="F14943" s="35"/>
      <c r="G14943" s="36"/>
      <c r="H14943" s="36"/>
      <c r="I14943" s="36"/>
    </row>
    <row r="14944" spans="5:9">
      <c r="E14944" s="35">
        <v>58579</v>
      </c>
      <c r="F14944" s="35"/>
      <c r="G14944" s="36"/>
      <c r="H14944" s="36"/>
      <c r="I14944" s="36"/>
    </row>
    <row r="14945" spans="5:9">
      <c r="E14945" s="35">
        <v>58580</v>
      </c>
      <c r="F14945" s="35"/>
      <c r="G14945" s="36"/>
      <c r="H14945" s="36"/>
      <c r="I14945" s="36"/>
    </row>
    <row r="14946" spans="5:9">
      <c r="E14946" s="35">
        <v>58581</v>
      </c>
      <c r="F14946" s="35"/>
      <c r="G14946" s="36"/>
      <c r="H14946" s="36"/>
      <c r="I14946" s="36"/>
    </row>
    <row r="14947" spans="5:9">
      <c r="E14947" s="35">
        <v>58582</v>
      </c>
      <c r="F14947" s="35"/>
      <c r="G14947" s="36"/>
      <c r="H14947" s="36"/>
      <c r="I14947" s="36"/>
    </row>
    <row r="14948" spans="5:9">
      <c r="E14948" s="35">
        <v>58583</v>
      </c>
      <c r="F14948" s="35"/>
      <c r="G14948" s="36"/>
      <c r="H14948" s="36"/>
      <c r="I14948" s="36"/>
    </row>
    <row r="14949" spans="5:9">
      <c r="E14949" s="35">
        <v>58584</v>
      </c>
      <c r="F14949" s="35"/>
      <c r="G14949" s="36"/>
      <c r="H14949" s="36"/>
      <c r="I14949" s="36"/>
    </row>
    <row r="14950" spans="5:9">
      <c r="E14950" s="35">
        <v>58585</v>
      </c>
      <c r="F14950" s="35"/>
      <c r="G14950" s="36"/>
      <c r="H14950" s="36"/>
      <c r="I14950" s="36"/>
    </row>
    <row r="14951" spans="5:9">
      <c r="E14951" s="35">
        <v>58586</v>
      </c>
      <c r="F14951" s="35"/>
      <c r="G14951" s="36"/>
      <c r="H14951" s="36"/>
      <c r="I14951" s="36"/>
    </row>
    <row r="14952" spans="5:9">
      <c r="E14952" s="35">
        <v>58587</v>
      </c>
      <c r="F14952" s="35"/>
      <c r="G14952" s="36"/>
      <c r="H14952" s="36"/>
      <c r="I14952" s="36"/>
    </row>
    <row r="14953" spans="5:9">
      <c r="E14953" s="35">
        <v>58588</v>
      </c>
      <c r="F14953" s="35"/>
      <c r="G14953" s="36"/>
      <c r="H14953" s="36"/>
      <c r="I14953" s="36"/>
    </row>
    <row r="14954" spans="5:9">
      <c r="E14954" s="35">
        <v>58589</v>
      </c>
      <c r="F14954" s="35"/>
      <c r="G14954" s="36"/>
      <c r="H14954" s="36"/>
      <c r="I14954" s="36"/>
    </row>
    <row r="14955" spans="5:9">
      <c r="E14955" s="35">
        <v>58590</v>
      </c>
      <c r="F14955" s="35"/>
      <c r="G14955" s="36"/>
      <c r="H14955" s="36"/>
      <c r="I14955" s="36"/>
    </row>
    <row r="14956" spans="5:9">
      <c r="E14956" s="35">
        <v>58591</v>
      </c>
      <c r="F14956" s="35"/>
      <c r="G14956" s="36"/>
      <c r="H14956" s="36"/>
      <c r="I14956" s="36"/>
    </row>
    <row r="14957" spans="5:9">
      <c r="E14957" s="35">
        <v>58592</v>
      </c>
      <c r="F14957" s="35"/>
      <c r="G14957" s="36"/>
      <c r="H14957" s="36"/>
      <c r="I14957" s="36"/>
    </row>
    <row r="14958" spans="5:9">
      <c r="E14958" s="35">
        <v>58593</v>
      </c>
      <c r="F14958" s="35"/>
      <c r="G14958" s="36"/>
      <c r="H14958" s="36"/>
      <c r="I14958" s="36"/>
    </row>
    <row r="14959" spans="5:9">
      <c r="E14959" s="35">
        <v>58594</v>
      </c>
      <c r="F14959" s="35"/>
      <c r="G14959" s="36"/>
      <c r="H14959" s="36"/>
      <c r="I14959" s="36"/>
    </row>
    <row r="14960" spans="5:9">
      <c r="E14960" s="35">
        <v>58595</v>
      </c>
      <c r="F14960" s="35"/>
      <c r="G14960" s="36"/>
      <c r="H14960" s="36"/>
      <c r="I14960" s="36"/>
    </row>
    <row r="14961" spans="5:9">
      <c r="E14961" s="35">
        <v>58596</v>
      </c>
      <c r="F14961" s="35"/>
      <c r="G14961" s="36"/>
      <c r="H14961" s="36"/>
      <c r="I14961" s="36"/>
    </row>
    <row r="14962" spans="5:9">
      <c r="E14962" s="35">
        <v>58597</v>
      </c>
      <c r="F14962" s="35"/>
      <c r="G14962" s="36"/>
      <c r="H14962" s="36"/>
      <c r="I14962" s="36"/>
    </row>
    <row r="14963" spans="5:9">
      <c r="E14963" s="35">
        <v>58598</v>
      </c>
      <c r="F14963" s="35"/>
      <c r="G14963" s="36"/>
      <c r="H14963" s="36"/>
      <c r="I14963" s="36"/>
    </row>
    <row r="14964" spans="5:9">
      <c r="E14964" s="35">
        <v>58599</v>
      </c>
      <c r="F14964" s="35"/>
      <c r="G14964" s="36"/>
      <c r="H14964" s="36"/>
      <c r="I14964" s="36"/>
    </row>
    <row r="14965" spans="5:9">
      <c r="E14965" s="35">
        <v>58600</v>
      </c>
      <c r="F14965" s="35"/>
      <c r="G14965" s="36"/>
      <c r="H14965" s="36"/>
      <c r="I14965" s="36"/>
    </row>
    <row r="14966" spans="5:9">
      <c r="E14966" s="35">
        <v>58601</v>
      </c>
      <c r="F14966" s="35"/>
      <c r="G14966" s="36"/>
      <c r="H14966" s="36"/>
      <c r="I14966" s="36"/>
    </row>
    <row r="14967" spans="5:9">
      <c r="E14967" s="35">
        <v>58602</v>
      </c>
      <c r="F14967" s="35"/>
      <c r="G14967" s="36"/>
      <c r="H14967" s="36"/>
      <c r="I14967" s="36"/>
    </row>
    <row r="14968" spans="5:9">
      <c r="E14968" s="35">
        <v>58603</v>
      </c>
      <c r="F14968" s="35"/>
      <c r="G14968" s="36"/>
      <c r="H14968" s="36"/>
      <c r="I14968" s="36"/>
    </row>
    <row r="14969" spans="5:9">
      <c r="E14969" s="35">
        <v>58604</v>
      </c>
      <c r="F14969" s="35"/>
      <c r="G14969" s="36"/>
      <c r="H14969" s="36"/>
      <c r="I14969" s="36"/>
    </row>
    <row r="14970" spans="5:9">
      <c r="E14970" s="35">
        <v>58605</v>
      </c>
      <c r="F14970" s="35"/>
      <c r="G14970" s="36"/>
      <c r="H14970" s="36"/>
      <c r="I14970" s="36"/>
    </row>
    <row r="14971" spans="5:9">
      <c r="E14971" s="35">
        <v>58606</v>
      </c>
      <c r="F14971" s="35"/>
      <c r="G14971" s="36"/>
      <c r="H14971" s="36"/>
      <c r="I14971" s="36"/>
    </row>
    <row r="14972" spans="5:9">
      <c r="E14972" s="35">
        <v>58607</v>
      </c>
      <c r="F14972" s="35"/>
      <c r="G14972" s="36"/>
      <c r="H14972" s="36"/>
      <c r="I14972" s="36"/>
    </row>
    <row r="14973" spans="5:9">
      <c r="E14973" s="35">
        <v>58608</v>
      </c>
      <c r="F14973" s="35"/>
      <c r="G14973" s="36"/>
      <c r="H14973" s="36"/>
      <c r="I14973" s="36"/>
    </row>
    <row r="14974" spans="5:9">
      <c r="E14974" s="35">
        <v>58609</v>
      </c>
      <c r="F14974" s="35"/>
      <c r="G14974" s="36"/>
      <c r="H14974" s="36"/>
      <c r="I14974" s="36"/>
    </row>
    <row r="14975" spans="5:9">
      <c r="E14975" s="35">
        <v>58610</v>
      </c>
      <c r="F14975" s="35"/>
      <c r="G14975" s="36"/>
      <c r="H14975" s="36"/>
      <c r="I14975" s="36"/>
    </row>
    <row r="14976" spans="5:9">
      <c r="E14976" s="35">
        <v>58611</v>
      </c>
      <c r="F14976" s="35"/>
      <c r="G14976" s="36"/>
      <c r="H14976" s="36"/>
      <c r="I14976" s="36"/>
    </row>
    <row r="14977" spans="5:9">
      <c r="E14977" s="35">
        <v>58612</v>
      </c>
      <c r="F14977" s="35"/>
      <c r="G14977" s="36"/>
      <c r="H14977" s="36"/>
      <c r="I14977" s="36"/>
    </row>
    <row r="14978" spans="5:9">
      <c r="E14978" s="35">
        <v>58613</v>
      </c>
      <c r="F14978" s="35"/>
      <c r="G14978" s="36"/>
      <c r="H14978" s="36"/>
      <c r="I14978" s="36"/>
    </row>
    <row r="14979" spans="5:9">
      <c r="E14979" s="35">
        <v>58614</v>
      </c>
      <c r="F14979" s="35"/>
      <c r="G14979" s="36"/>
      <c r="H14979" s="36"/>
      <c r="I14979" s="36"/>
    </row>
    <row r="14980" spans="5:9">
      <c r="E14980" s="35">
        <v>58615</v>
      </c>
      <c r="F14980" s="35"/>
      <c r="G14980" s="36"/>
      <c r="H14980" s="36"/>
      <c r="I14980" s="36"/>
    </row>
    <row r="14981" spans="5:9">
      <c r="E14981" s="35">
        <v>58616</v>
      </c>
      <c r="F14981" s="35"/>
      <c r="G14981" s="36"/>
      <c r="H14981" s="36"/>
      <c r="I14981" s="36"/>
    </row>
    <row r="14982" spans="5:9">
      <c r="E14982" s="35">
        <v>58617</v>
      </c>
      <c r="F14982" s="35"/>
      <c r="G14982" s="36"/>
      <c r="H14982" s="36"/>
      <c r="I14982" s="36"/>
    </row>
    <row r="14983" spans="5:9">
      <c r="E14983" s="35">
        <v>58618</v>
      </c>
      <c r="F14983" s="35"/>
      <c r="G14983" s="36"/>
      <c r="H14983" s="36"/>
      <c r="I14983" s="36"/>
    </row>
    <row r="14984" spans="5:9">
      <c r="E14984" s="35">
        <v>58619</v>
      </c>
      <c r="F14984" s="35"/>
      <c r="G14984" s="36"/>
      <c r="H14984" s="36"/>
      <c r="I14984" s="36"/>
    </row>
    <row r="14985" spans="5:9">
      <c r="E14985" s="35">
        <v>58620</v>
      </c>
      <c r="F14985" s="35"/>
      <c r="G14985" s="36"/>
      <c r="H14985" s="36"/>
      <c r="I14985" s="36"/>
    </row>
    <row r="14986" spans="5:9">
      <c r="E14986" s="35">
        <v>58621</v>
      </c>
      <c r="F14986" s="35"/>
      <c r="G14986" s="36"/>
      <c r="H14986" s="36"/>
      <c r="I14986" s="36"/>
    </row>
    <row r="14987" spans="5:9">
      <c r="E14987" s="35">
        <v>58622</v>
      </c>
      <c r="F14987" s="35"/>
      <c r="G14987" s="36"/>
      <c r="H14987" s="36"/>
      <c r="I14987" s="36"/>
    </row>
    <row r="14988" spans="5:9">
      <c r="E14988" s="35">
        <v>58623</v>
      </c>
      <c r="F14988" s="35"/>
      <c r="G14988" s="36"/>
      <c r="H14988" s="36"/>
      <c r="I14988" s="36"/>
    </row>
    <row r="14989" spans="5:9">
      <c r="E14989" s="35">
        <v>58624</v>
      </c>
      <c r="F14989" s="35"/>
      <c r="G14989" s="36"/>
      <c r="H14989" s="36"/>
      <c r="I14989" s="36"/>
    </row>
    <row r="14990" spans="5:9">
      <c r="E14990" s="35">
        <v>58625</v>
      </c>
      <c r="F14990" s="35"/>
      <c r="G14990" s="36"/>
      <c r="H14990" s="36"/>
      <c r="I14990" s="36"/>
    </row>
    <row r="14991" spans="5:9">
      <c r="E14991" s="35">
        <v>58626</v>
      </c>
      <c r="F14991" s="35"/>
      <c r="G14991" s="36"/>
      <c r="H14991" s="36"/>
      <c r="I14991" s="36"/>
    </row>
    <row r="14992" spans="5:9">
      <c r="E14992" s="35">
        <v>58627</v>
      </c>
      <c r="F14992" s="35"/>
      <c r="G14992" s="36"/>
      <c r="H14992" s="36"/>
      <c r="I14992" s="36"/>
    </row>
    <row r="14993" spans="5:9">
      <c r="E14993" s="35">
        <v>58628</v>
      </c>
      <c r="F14993" s="35"/>
      <c r="G14993" s="36"/>
      <c r="H14993" s="36"/>
      <c r="I14993" s="36"/>
    </row>
    <row r="14994" spans="5:9">
      <c r="E14994" s="35">
        <v>58629</v>
      </c>
      <c r="F14994" s="35"/>
      <c r="G14994" s="36"/>
      <c r="H14994" s="36"/>
      <c r="I14994" s="36"/>
    </row>
    <row r="14995" spans="5:9">
      <c r="E14995" s="35">
        <v>58630</v>
      </c>
      <c r="F14995" s="35"/>
      <c r="G14995" s="36"/>
      <c r="H14995" s="36"/>
      <c r="I14995" s="36"/>
    </row>
    <row r="14996" spans="5:9">
      <c r="E14996" s="35">
        <v>58631</v>
      </c>
      <c r="F14996" s="35"/>
      <c r="G14996" s="36"/>
      <c r="H14996" s="36"/>
      <c r="I14996" s="36"/>
    </row>
    <row r="14997" spans="5:9">
      <c r="E14997" s="35">
        <v>58632</v>
      </c>
      <c r="F14997" s="35"/>
      <c r="G14997" s="36"/>
      <c r="H14997" s="36"/>
      <c r="I14997" s="36"/>
    </row>
    <row r="14998" spans="5:9">
      <c r="E14998" s="35">
        <v>58633</v>
      </c>
      <c r="F14998" s="35"/>
      <c r="G14998" s="36"/>
      <c r="H14998" s="36"/>
      <c r="I14998" s="36"/>
    </row>
    <row r="14999" spans="5:9">
      <c r="E14999" s="35">
        <v>58634</v>
      </c>
      <c r="F14999" s="35"/>
      <c r="G14999" s="36"/>
      <c r="H14999" s="36"/>
      <c r="I14999" s="36"/>
    </row>
    <row r="15000" spans="5:9">
      <c r="E15000" s="35">
        <v>58635</v>
      </c>
      <c r="F15000" s="35"/>
      <c r="G15000" s="36"/>
      <c r="H15000" s="36"/>
      <c r="I15000" s="36"/>
    </row>
    <row r="15001" spans="5:9">
      <c r="E15001" s="35">
        <v>58636</v>
      </c>
      <c r="F15001" s="35"/>
      <c r="G15001" s="36"/>
      <c r="H15001" s="36"/>
      <c r="I15001" s="36"/>
    </row>
    <row r="15002" spans="5:9">
      <c r="E15002" s="35">
        <v>58637</v>
      </c>
      <c r="F15002" s="35"/>
      <c r="G15002" s="36"/>
      <c r="H15002" s="36"/>
      <c r="I15002" s="36"/>
    </row>
    <row r="15003" spans="5:9">
      <c r="E15003" s="35">
        <v>58638</v>
      </c>
      <c r="F15003" s="35"/>
      <c r="G15003" s="36"/>
      <c r="H15003" s="36"/>
      <c r="I15003" s="36"/>
    </row>
    <row r="15004" spans="5:9">
      <c r="E15004" s="35">
        <v>58639</v>
      </c>
      <c r="F15004" s="35"/>
      <c r="G15004" s="36"/>
      <c r="H15004" s="36"/>
      <c r="I15004" s="36"/>
    </row>
    <row r="15005" spans="5:9">
      <c r="E15005" s="35">
        <v>58640</v>
      </c>
      <c r="F15005" s="35"/>
      <c r="G15005" s="36"/>
      <c r="H15005" s="36"/>
      <c r="I15005" s="36"/>
    </row>
    <row r="15006" spans="5:9">
      <c r="E15006" s="35">
        <v>58641</v>
      </c>
      <c r="F15006" s="35"/>
      <c r="G15006" s="36"/>
      <c r="H15006" s="36"/>
      <c r="I15006" s="36"/>
    </row>
    <row r="15007" spans="5:9">
      <c r="E15007" s="35">
        <v>58642</v>
      </c>
      <c r="F15007" s="35"/>
      <c r="G15007" s="36"/>
      <c r="H15007" s="36"/>
      <c r="I15007" s="36"/>
    </row>
    <row r="15008" spans="5:9">
      <c r="E15008" s="35">
        <v>58643</v>
      </c>
      <c r="F15008" s="35"/>
      <c r="G15008" s="36"/>
      <c r="H15008" s="36"/>
      <c r="I15008" s="36"/>
    </row>
    <row r="15009" spans="5:9">
      <c r="E15009" s="35">
        <v>58644</v>
      </c>
      <c r="F15009" s="35"/>
      <c r="G15009" s="36"/>
      <c r="H15009" s="36"/>
      <c r="I15009" s="36"/>
    </row>
    <row r="15010" spans="5:9">
      <c r="E15010" s="35">
        <v>58645</v>
      </c>
      <c r="F15010" s="35"/>
      <c r="G15010" s="36"/>
      <c r="H15010" s="36"/>
      <c r="I15010" s="36"/>
    </row>
    <row r="15011" spans="5:9">
      <c r="E15011" s="35">
        <v>58646</v>
      </c>
      <c r="F15011" s="35"/>
      <c r="G15011" s="36"/>
      <c r="H15011" s="36"/>
      <c r="I15011" s="36"/>
    </row>
    <row r="15012" spans="5:9">
      <c r="E15012" s="35">
        <v>58647</v>
      </c>
      <c r="F15012" s="35"/>
      <c r="G15012" s="36"/>
      <c r="H15012" s="36"/>
      <c r="I15012" s="36"/>
    </row>
    <row r="15013" spans="5:9">
      <c r="E15013" s="35">
        <v>58648</v>
      </c>
      <c r="F15013" s="35"/>
      <c r="G15013" s="36"/>
      <c r="H15013" s="36"/>
      <c r="I15013" s="36"/>
    </row>
    <row r="15014" spans="5:9">
      <c r="E15014" s="35">
        <v>58649</v>
      </c>
      <c r="F15014" s="35"/>
      <c r="G15014" s="36"/>
      <c r="H15014" s="36"/>
      <c r="I15014" s="36"/>
    </row>
    <row r="15015" spans="5:9">
      <c r="E15015" s="35">
        <v>58650</v>
      </c>
      <c r="F15015" s="35"/>
      <c r="G15015" s="36"/>
      <c r="H15015" s="36"/>
      <c r="I15015" s="36"/>
    </row>
    <row r="15016" spans="5:9">
      <c r="E15016" s="35">
        <v>58651</v>
      </c>
      <c r="F15016" s="35"/>
      <c r="G15016" s="36"/>
      <c r="H15016" s="36"/>
      <c r="I15016" s="36"/>
    </row>
    <row r="15017" spans="5:9">
      <c r="E15017" s="35">
        <v>58652</v>
      </c>
      <c r="F15017" s="35"/>
      <c r="G15017" s="36"/>
      <c r="H15017" s="36"/>
      <c r="I15017" s="36"/>
    </row>
    <row r="15018" spans="5:9">
      <c r="E15018" s="35">
        <v>58653</v>
      </c>
      <c r="F15018" s="35"/>
      <c r="G15018" s="36"/>
      <c r="H15018" s="36"/>
      <c r="I15018" s="36"/>
    </row>
    <row r="15019" spans="5:9">
      <c r="E15019" s="35">
        <v>58654</v>
      </c>
      <c r="F15019" s="35"/>
      <c r="G15019" s="36"/>
      <c r="H15019" s="36"/>
      <c r="I15019" s="36"/>
    </row>
    <row r="15020" spans="5:9">
      <c r="E15020" s="35">
        <v>58655</v>
      </c>
      <c r="F15020" s="35"/>
      <c r="G15020" s="36"/>
      <c r="H15020" s="36"/>
      <c r="I15020" s="36"/>
    </row>
    <row r="15021" spans="5:9">
      <c r="E15021" s="35">
        <v>58656</v>
      </c>
      <c r="F15021" s="35"/>
      <c r="G15021" s="36"/>
      <c r="H15021" s="36"/>
      <c r="I15021" s="36"/>
    </row>
    <row r="15022" spans="5:9">
      <c r="E15022" s="35">
        <v>58657</v>
      </c>
      <c r="F15022" s="35"/>
      <c r="G15022" s="36"/>
      <c r="H15022" s="36"/>
      <c r="I15022" s="36"/>
    </row>
    <row r="15023" spans="5:9">
      <c r="E15023" s="35">
        <v>58658</v>
      </c>
      <c r="F15023" s="35"/>
      <c r="G15023" s="36"/>
      <c r="H15023" s="36"/>
      <c r="I15023" s="36"/>
    </row>
    <row r="15024" spans="5:9">
      <c r="E15024" s="35">
        <v>58659</v>
      </c>
      <c r="F15024" s="35"/>
      <c r="G15024" s="36"/>
      <c r="H15024" s="36"/>
      <c r="I15024" s="36"/>
    </row>
    <row r="15025" spans="5:9">
      <c r="E15025" s="35">
        <v>58660</v>
      </c>
      <c r="F15025" s="35"/>
      <c r="G15025" s="36"/>
      <c r="H15025" s="36"/>
      <c r="I15025" s="36"/>
    </row>
    <row r="15026" spans="5:9">
      <c r="E15026" s="35">
        <v>58661</v>
      </c>
      <c r="F15026" s="35"/>
      <c r="G15026" s="36"/>
      <c r="H15026" s="36"/>
      <c r="I15026" s="36"/>
    </row>
    <row r="15027" spans="5:9">
      <c r="E15027" s="35">
        <v>58662</v>
      </c>
      <c r="F15027" s="35"/>
      <c r="G15027" s="36"/>
      <c r="H15027" s="36"/>
      <c r="I15027" s="36"/>
    </row>
    <row r="15028" spans="5:9">
      <c r="E15028" s="35">
        <v>58663</v>
      </c>
      <c r="F15028" s="35"/>
      <c r="G15028" s="36"/>
      <c r="H15028" s="36"/>
      <c r="I15028" s="36"/>
    </row>
    <row r="15029" spans="5:9">
      <c r="E15029" s="35">
        <v>58664</v>
      </c>
      <c r="F15029" s="35"/>
      <c r="G15029" s="36"/>
      <c r="H15029" s="36"/>
      <c r="I15029" s="36"/>
    </row>
    <row r="15030" spans="5:9">
      <c r="E15030" s="35">
        <v>58665</v>
      </c>
      <c r="F15030" s="35"/>
      <c r="G15030" s="36"/>
      <c r="H15030" s="36"/>
      <c r="I15030" s="36"/>
    </row>
    <row r="15031" spans="5:9">
      <c r="E15031" s="35">
        <v>58666</v>
      </c>
      <c r="F15031" s="35"/>
      <c r="G15031" s="36"/>
      <c r="H15031" s="36"/>
      <c r="I15031" s="36"/>
    </row>
    <row r="15032" spans="5:9">
      <c r="E15032" s="35">
        <v>58667</v>
      </c>
      <c r="F15032" s="35"/>
      <c r="G15032" s="36"/>
      <c r="H15032" s="36"/>
      <c r="I15032" s="36"/>
    </row>
    <row r="15033" spans="5:9">
      <c r="E15033" s="35">
        <v>58668</v>
      </c>
      <c r="F15033" s="35"/>
      <c r="G15033" s="36"/>
      <c r="H15033" s="36"/>
      <c r="I15033" s="36"/>
    </row>
    <row r="15034" spans="5:9">
      <c r="E15034" s="35">
        <v>58669</v>
      </c>
      <c r="F15034" s="35"/>
      <c r="G15034" s="36"/>
      <c r="H15034" s="36"/>
      <c r="I15034" s="36"/>
    </row>
    <row r="15035" spans="5:9">
      <c r="E15035" s="35">
        <v>58670</v>
      </c>
      <c r="F15035" s="35"/>
      <c r="G15035" s="36"/>
      <c r="H15035" s="36"/>
      <c r="I15035" s="36"/>
    </row>
    <row r="15036" spans="5:9">
      <c r="E15036" s="35">
        <v>58671</v>
      </c>
      <c r="F15036" s="35"/>
      <c r="G15036" s="36"/>
      <c r="H15036" s="36"/>
      <c r="I15036" s="36"/>
    </row>
    <row r="15037" spans="5:9">
      <c r="E15037" s="35">
        <v>58672</v>
      </c>
      <c r="F15037" s="35"/>
      <c r="G15037" s="36"/>
      <c r="H15037" s="36"/>
      <c r="I15037" s="36"/>
    </row>
    <row r="15038" spans="5:9">
      <c r="E15038" s="35">
        <v>58673</v>
      </c>
      <c r="F15038" s="35"/>
      <c r="G15038" s="36"/>
      <c r="H15038" s="36"/>
      <c r="I15038" s="36"/>
    </row>
    <row r="15039" spans="5:9">
      <c r="E15039" s="35">
        <v>58674</v>
      </c>
      <c r="F15039" s="35"/>
      <c r="G15039" s="36"/>
      <c r="H15039" s="36"/>
      <c r="I15039" s="36"/>
    </row>
    <row r="15040" spans="5:9">
      <c r="E15040" s="35">
        <v>58675</v>
      </c>
      <c r="F15040" s="35"/>
      <c r="G15040" s="36"/>
      <c r="H15040" s="36"/>
      <c r="I15040" s="36"/>
    </row>
    <row r="15041" spans="5:9">
      <c r="E15041" s="35">
        <v>58676</v>
      </c>
      <c r="F15041" s="35"/>
      <c r="G15041" s="36"/>
      <c r="H15041" s="36"/>
      <c r="I15041" s="36"/>
    </row>
    <row r="15042" spans="5:9">
      <c r="E15042" s="35">
        <v>58677</v>
      </c>
      <c r="F15042" s="35"/>
      <c r="G15042" s="36"/>
      <c r="H15042" s="36"/>
      <c r="I15042" s="36"/>
    </row>
    <row r="15043" spans="5:9">
      <c r="E15043" s="35">
        <v>58678</v>
      </c>
      <c r="F15043" s="35"/>
      <c r="G15043" s="36"/>
      <c r="H15043" s="36"/>
      <c r="I15043" s="36"/>
    </row>
    <row r="15044" spans="5:9">
      <c r="E15044" s="35">
        <v>58679</v>
      </c>
      <c r="F15044" s="35"/>
      <c r="G15044" s="36"/>
      <c r="H15044" s="36"/>
      <c r="I15044" s="36"/>
    </row>
    <row r="15045" spans="5:9">
      <c r="E15045" s="35">
        <v>58680</v>
      </c>
      <c r="F15045" s="35"/>
      <c r="G15045" s="36"/>
      <c r="H15045" s="36"/>
      <c r="I15045" s="36"/>
    </row>
    <row r="15046" spans="5:9">
      <c r="E15046" s="35">
        <v>58681</v>
      </c>
      <c r="F15046" s="35"/>
      <c r="G15046" s="36"/>
      <c r="H15046" s="36"/>
      <c r="I15046" s="36"/>
    </row>
    <row r="15047" spans="5:9">
      <c r="E15047" s="35">
        <v>58682</v>
      </c>
      <c r="F15047" s="35"/>
      <c r="G15047" s="36"/>
      <c r="H15047" s="36"/>
      <c r="I15047" s="36"/>
    </row>
    <row r="15048" spans="5:9">
      <c r="E15048" s="35">
        <v>58683</v>
      </c>
      <c r="F15048" s="35"/>
      <c r="G15048" s="36"/>
      <c r="H15048" s="36"/>
      <c r="I15048" s="36"/>
    </row>
    <row r="15049" spans="5:9">
      <c r="E15049" s="35">
        <v>58684</v>
      </c>
      <c r="F15049" s="35"/>
      <c r="G15049" s="36"/>
      <c r="H15049" s="36"/>
      <c r="I15049" s="36"/>
    </row>
    <row r="15050" spans="5:9">
      <c r="E15050" s="35">
        <v>58685</v>
      </c>
      <c r="F15050" s="35"/>
      <c r="G15050" s="36"/>
      <c r="H15050" s="36"/>
      <c r="I15050" s="36"/>
    </row>
    <row r="15051" spans="5:9">
      <c r="E15051" s="35">
        <v>58686</v>
      </c>
      <c r="F15051" s="35"/>
      <c r="G15051" s="36"/>
      <c r="H15051" s="36"/>
      <c r="I15051" s="36"/>
    </row>
    <row r="15052" spans="5:9">
      <c r="E15052" s="35">
        <v>58687</v>
      </c>
      <c r="F15052" s="35"/>
      <c r="G15052" s="36"/>
      <c r="H15052" s="36"/>
      <c r="I15052" s="36"/>
    </row>
    <row r="15053" spans="5:9">
      <c r="E15053" s="35">
        <v>58688</v>
      </c>
      <c r="F15053" s="35"/>
      <c r="G15053" s="36"/>
      <c r="H15053" s="36"/>
      <c r="I15053" s="36"/>
    </row>
    <row r="15054" spans="5:9">
      <c r="E15054" s="35">
        <v>58689</v>
      </c>
      <c r="F15054" s="35"/>
      <c r="G15054" s="36"/>
      <c r="H15054" s="36"/>
      <c r="I15054" s="36"/>
    </row>
    <row r="15055" spans="5:9">
      <c r="E15055" s="35">
        <v>58690</v>
      </c>
      <c r="F15055" s="35"/>
      <c r="G15055" s="36"/>
      <c r="H15055" s="36"/>
      <c r="I15055" s="36"/>
    </row>
    <row r="15056" spans="5:9">
      <c r="E15056" s="35">
        <v>58691</v>
      </c>
      <c r="F15056" s="35"/>
      <c r="G15056" s="36"/>
      <c r="H15056" s="36"/>
      <c r="I15056" s="36"/>
    </row>
    <row r="15057" spans="5:9">
      <c r="E15057" s="35">
        <v>58692</v>
      </c>
      <c r="F15057" s="35"/>
      <c r="G15057" s="36"/>
      <c r="H15057" s="36"/>
      <c r="I15057" s="36"/>
    </row>
    <row r="15058" spans="5:9">
      <c r="E15058" s="35">
        <v>58693</v>
      </c>
      <c r="F15058" s="35"/>
      <c r="G15058" s="36"/>
      <c r="H15058" s="36"/>
      <c r="I15058" s="36"/>
    </row>
    <row r="15059" spans="5:9">
      <c r="E15059" s="35">
        <v>58694</v>
      </c>
      <c r="F15059" s="35"/>
      <c r="G15059" s="36"/>
      <c r="H15059" s="36"/>
      <c r="I15059" s="36"/>
    </row>
    <row r="15060" spans="5:9">
      <c r="E15060" s="35">
        <v>58695</v>
      </c>
      <c r="F15060" s="35"/>
      <c r="G15060" s="36"/>
      <c r="H15060" s="36"/>
      <c r="I15060" s="36"/>
    </row>
    <row r="15061" spans="5:9">
      <c r="E15061" s="35">
        <v>58696</v>
      </c>
      <c r="F15061" s="35"/>
      <c r="G15061" s="36"/>
      <c r="H15061" s="36"/>
      <c r="I15061" s="36"/>
    </row>
    <row r="15062" spans="5:9">
      <c r="E15062" s="35">
        <v>58697</v>
      </c>
      <c r="F15062" s="35"/>
      <c r="G15062" s="36"/>
      <c r="H15062" s="36"/>
      <c r="I15062" s="36"/>
    </row>
    <row r="15063" spans="5:9">
      <c r="E15063" s="35">
        <v>58698</v>
      </c>
      <c r="F15063" s="35"/>
      <c r="G15063" s="36"/>
      <c r="H15063" s="36"/>
      <c r="I15063" s="36"/>
    </row>
    <row r="15064" spans="5:9">
      <c r="E15064" s="35">
        <v>58699</v>
      </c>
      <c r="F15064" s="35"/>
      <c r="G15064" s="36"/>
      <c r="H15064" s="36"/>
      <c r="I15064" s="36"/>
    </row>
    <row r="15065" spans="5:9">
      <c r="E15065" s="35">
        <v>58700</v>
      </c>
      <c r="F15065" s="35"/>
      <c r="G15065" s="36"/>
      <c r="H15065" s="36"/>
      <c r="I15065" s="36"/>
    </row>
    <row r="15066" spans="5:9">
      <c r="E15066" s="35">
        <v>58701</v>
      </c>
      <c r="F15066" s="35"/>
      <c r="G15066" s="36"/>
      <c r="H15066" s="36"/>
      <c r="I15066" s="36"/>
    </row>
    <row r="15067" spans="5:9">
      <c r="E15067" s="35">
        <v>58702</v>
      </c>
      <c r="F15067" s="35"/>
      <c r="G15067" s="36"/>
      <c r="H15067" s="36"/>
      <c r="I15067" s="36"/>
    </row>
    <row r="15068" spans="5:9">
      <c r="E15068" s="35">
        <v>58703</v>
      </c>
      <c r="F15068" s="35"/>
      <c r="G15068" s="36"/>
      <c r="H15068" s="36"/>
      <c r="I15068" s="36"/>
    </row>
    <row r="15069" spans="5:9">
      <c r="E15069" s="35">
        <v>58704</v>
      </c>
      <c r="F15069" s="35"/>
      <c r="G15069" s="36"/>
      <c r="H15069" s="36"/>
      <c r="I15069" s="36"/>
    </row>
    <row r="15070" spans="5:9">
      <c r="E15070" s="35">
        <v>58705</v>
      </c>
      <c r="F15070" s="35"/>
      <c r="G15070" s="36"/>
      <c r="H15070" s="36"/>
      <c r="I15070" s="36"/>
    </row>
    <row r="15071" spans="5:9">
      <c r="E15071" s="35">
        <v>58706</v>
      </c>
      <c r="F15071" s="35"/>
      <c r="G15071" s="36"/>
      <c r="H15071" s="36"/>
      <c r="I15071" s="36"/>
    </row>
    <row r="15072" spans="5:9">
      <c r="E15072" s="35">
        <v>58707</v>
      </c>
      <c r="F15072" s="35"/>
      <c r="G15072" s="36"/>
      <c r="H15072" s="36"/>
      <c r="I15072" s="36"/>
    </row>
    <row r="15073" spans="5:9">
      <c r="E15073" s="35">
        <v>58708</v>
      </c>
      <c r="F15073" s="35"/>
      <c r="G15073" s="36"/>
      <c r="H15073" s="36"/>
      <c r="I15073" s="36"/>
    </row>
    <row r="15074" spans="5:9">
      <c r="E15074" s="35">
        <v>58709</v>
      </c>
      <c r="F15074" s="35"/>
      <c r="G15074" s="36"/>
      <c r="H15074" s="36"/>
      <c r="I15074" s="36"/>
    </row>
    <row r="15075" spans="5:9">
      <c r="E15075" s="35">
        <v>58710</v>
      </c>
      <c r="F15075" s="35"/>
      <c r="G15075" s="36"/>
      <c r="H15075" s="36"/>
      <c r="I15075" s="36"/>
    </row>
    <row r="15076" spans="5:9">
      <c r="E15076" s="35">
        <v>58711</v>
      </c>
      <c r="F15076" s="35"/>
      <c r="G15076" s="36"/>
      <c r="H15076" s="36"/>
      <c r="I15076" s="36"/>
    </row>
    <row r="15077" spans="5:9">
      <c r="E15077" s="35">
        <v>58712</v>
      </c>
      <c r="F15077" s="35"/>
      <c r="G15077" s="36"/>
      <c r="H15077" s="36"/>
      <c r="I15077" s="36"/>
    </row>
    <row r="15078" spans="5:9">
      <c r="E15078" s="35">
        <v>58713</v>
      </c>
      <c r="F15078" s="35"/>
      <c r="G15078" s="36"/>
      <c r="H15078" s="36"/>
      <c r="I15078" s="36"/>
    </row>
    <row r="15079" spans="5:9">
      <c r="E15079" s="35">
        <v>58714</v>
      </c>
      <c r="F15079" s="35"/>
      <c r="G15079" s="36"/>
      <c r="H15079" s="36"/>
      <c r="I15079" s="36"/>
    </row>
    <row r="15080" spans="5:9">
      <c r="E15080" s="35">
        <v>58715</v>
      </c>
      <c r="F15080" s="35"/>
      <c r="G15080" s="36"/>
      <c r="H15080" s="36"/>
      <c r="I15080" s="36"/>
    </row>
    <row r="15081" spans="5:9">
      <c r="E15081" s="35">
        <v>58716</v>
      </c>
      <c r="F15081" s="35"/>
      <c r="G15081" s="36"/>
      <c r="H15081" s="36"/>
      <c r="I15081" s="36"/>
    </row>
    <row r="15082" spans="5:9">
      <c r="E15082" s="35">
        <v>58717</v>
      </c>
      <c r="F15082" s="35"/>
      <c r="G15082" s="36"/>
      <c r="H15082" s="36"/>
      <c r="I15082" s="36"/>
    </row>
    <row r="15083" spans="5:9">
      <c r="E15083" s="35">
        <v>58718</v>
      </c>
      <c r="F15083" s="35"/>
      <c r="G15083" s="36"/>
      <c r="H15083" s="36"/>
      <c r="I15083" s="36"/>
    </row>
    <row r="15084" spans="5:9">
      <c r="E15084" s="35">
        <v>58719</v>
      </c>
      <c r="F15084" s="35"/>
      <c r="G15084" s="36"/>
      <c r="H15084" s="36"/>
      <c r="I15084" s="36"/>
    </row>
    <row r="15085" spans="5:9">
      <c r="E15085" s="35">
        <v>58720</v>
      </c>
      <c r="F15085" s="35"/>
      <c r="G15085" s="36"/>
      <c r="H15085" s="36"/>
      <c r="I15085" s="36"/>
    </row>
    <row r="15086" spans="5:9">
      <c r="E15086" s="35">
        <v>58721</v>
      </c>
      <c r="F15086" s="35"/>
      <c r="G15086" s="36"/>
      <c r="H15086" s="36"/>
      <c r="I15086" s="36"/>
    </row>
    <row r="15087" spans="5:9">
      <c r="E15087" s="35">
        <v>58722</v>
      </c>
      <c r="F15087" s="35"/>
      <c r="G15087" s="36"/>
      <c r="H15087" s="36"/>
      <c r="I15087" s="36"/>
    </row>
    <row r="15088" spans="5:9">
      <c r="E15088" s="35">
        <v>58723</v>
      </c>
      <c r="F15088" s="35"/>
      <c r="G15088" s="36"/>
      <c r="H15088" s="36"/>
      <c r="I15088" s="36"/>
    </row>
    <row r="15089" spans="5:9">
      <c r="E15089" s="35">
        <v>58724</v>
      </c>
      <c r="F15089" s="35"/>
      <c r="G15089" s="36"/>
      <c r="H15089" s="36"/>
      <c r="I15089" s="36"/>
    </row>
    <row r="15090" spans="5:9">
      <c r="E15090" s="35">
        <v>58725</v>
      </c>
      <c r="F15090" s="35"/>
      <c r="G15090" s="36"/>
      <c r="H15090" s="36"/>
      <c r="I15090" s="36"/>
    </row>
    <row r="15091" spans="5:9">
      <c r="E15091" s="35">
        <v>58726</v>
      </c>
      <c r="F15091" s="35"/>
      <c r="G15091" s="36"/>
      <c r="H15091" s="36"/>
      <c r="I15091" s="36"/>
    </row>
    <row r="15092" spans="5:9">
      <c r="E15092" s="35">
        <v>58727</v>
      </c>
      <c r="F15092" s="35"/>
      <c r="G15092" s="36"/>
      <c r="H15092" s="36"/>
      <c r="I15092" s="36"/>
    </row>
    <row r="15093" spans="5:9">
      <c r="E15093" s="35">
        <v>58728</v>
      </c>
      <c r="F15093" s="35"/>
      <c r="G15093" s="36"/>
      <c r="H15093" s="36"/>
      <c r="I15093" s="36"/>
    </row>
    <row r="15094" spans="5:9">
      <c r="E15094" s="35">
        <v>58729</v>
      </c>
      <c r="F15094" s="35"/>
      <c r="G15094" s="36"/>
      <c r="H15094" s="36"/>
      <c r="I15094" s="36"/>
    </row>
    <row r="15095" spans="5:9">
      <c r="E15095" s="35">
        <v>58730</v>
      </c>
      <c r="F15095" s="35"/>
      <c r="G15095" s="36"/>
      <c r="H15095" s="36"/>
      <c r="I15095" s="36"/>
    </row>
    <row r="15096" spans="5:9">
      <c r="E15096" s="35">
        <v>58731</v>
      </c>
      <c r="F15096" s="35"/>
      <c r="G15096" s="36"/>
      <c r="H15096" s="36"/>
      <c r="I15096" s="36"/>
    </row>
    <row r="15097" spans="5:9">
      <c r="E15097" s="35">
        <v>58732</v>
      </c>
      <c r="F15097" s="35"/>
      <c r="G15097" s="36"/>
      <c r="H15097" s="36"/>
      <c r="I15097" s="36"/>
    </row>
    <row r="15098" spans="5:9">
      <c r="E15098" s="35">
        <v>58733</v>
      </c>
      <c r="F15098" s="35"/>
      <c r="G15098" s="36"/>
      <c r="H15098" s="36"/>
      <c r="I15098" s="36"/>
    </row>
    <row r="15099" spans="5:9">
      <c r="E15099" s="35">
        <v>58734</v>
      </c>
      <c r="F15099" s="35"/>
      <c r="G15099" s="36"/>
      <c r="H15099" s="36"/>
      <c r="I15099" s="36"/>
    </row>
    <row r="15100" spans="5:9">
      <c r="E15100" s="35">
        <v>58735</v>
      </c>
      <c r="F15100" s="35"/>
      <c r="G15100" s="36"/>
      <c r="H15100" s="36"/>
      <c r="I15100" s="36"/>
    </row>
    <row r="15101" spans="5:9">
      <c r="E15101" s="35">
        <v>58736</v>
      </c>
      <c r="F15101" s="35"/>
      <c r="G15101" s="36"/>
      <c r="H15101" s="36"/>
      <c r="I15101" s="36"/>
    </row>
    <row r="15102" spans="5:9">
      <c r="E15102" s="35">
        <v>58737</v>
      </c>
      <c r="F15102" s="35"/>
      <c r="G15102" s="36"/>
      <c r="H15102" s="36"/>
      <c r="I15102" s="36"/>
    </row>
    <row r="15103" spans="5:9">
      <c r="E15103" s="35">
        <v>58738</v>
      </c>
      <c r="F15103" s="35"/>
      <c r="G15103" s="36"/>
      <c r="H15103" s="36"/>
      <c r="I15103" s="36"/>
    </row>
    <row r="15104" spans="5:9">
      <c r="E15104" s="35">
        <v>58739</v>
      </c>
      <c r="F15104" s="35"/>
      <c r="G15104" s="36"/>
      <c r="H15104" s="36"/>
      <c r="I15104" s="36"/>
    </row>
    <row r="15105" spans="5:9">
      <c r="E15105" s="35">
        <v>58740</v>
      </c>
      <c r="F15105" s="35"/>
      <c r="G15105" s="36"/>
      <c r="H15105" s="36"/>
      <c r="I15105" s="36"/>
    </row>
    <row r="15106" spans="5:9">
      <c r="E15106" s="35">
        <v>58741</v>
      </c>
      <c r="F15106" s="35"/>
      <c r="G15106" s="36"/>
      <c r="H15106" s="36"/>
      <c r="I15106" s="36"/>
    </row>
    <row r="15107" spans="5:9">
      <c r="E15107" s="35">
        <v>58742</v>
      </c>
      <c r="F15107" s="35"/>
      <c r="G15107" s="36"/>
      <c r="H15107" s="36"/>
      <c r="I15107" s="36"/>
    </row>
    <row r="15108" spans="5:9">
      <c r="E15108" s="35">
        <v>58743</v>
      </c>
      <c r="F15108" s="35"/>
      <c r="G15108" s="36"/>
      <c r="H15108" s="36"/>
      <c r="I15108" s="36"/>
    </row>
    <row r="15109" spans="5:9">
      <c r="E15109" s="35">
        <v>58744</v>
      </c>
      <c r="F15109" s="35"/>
      <c r="G15109" s="36"/>
      <c r="H15109" s="36"/>
      <c r="I15109" s="36"/>
    </row>
    <row r="15110" spans="5:9">
      <c r="E15110" s="35">
        <v>58745</v>
      </c>
      <c r="F15110" s="35"/>
      <c r="G15110" s="36"/>
      <c r="H15110" s="36"/>
      <c r="I15110" s="36"/>
    </row>
    <row r="15111" spans="5:9">
      <c r="E15111" s="35">
        <v>58746</v>
      </c>
      <c r="F15111" s="35"/>
      <c r="G15111" s="36"/>
      <c r="H15111" s="36"/>
      <c r="I15111" s="36"/>
    </row>
    <row r="15112" spans="5:9">
      <c r="E15112" s="35">
        <v>58747</v>
      </c>
      <c r="F15112" s="35"/>
      <c r="G15112" s="36"/>
      <c r="H15112" s="36"/>
      <c r="I15112" s="36"/>
    </row>
    <row r="15113" spans="5:9">
      <c r="E15113" s="35">
        <v>58748</v>
      </c>
      <c r="F15113" s="35"/>
      <c r="G15113" s="36"/>
      <c r="H15113" s="36"/>
      <c r="I15113" s="36"/>
    </row>
    <row r="15114" spans="5:9">
      <c r="E15114" s="35">
        <v>58749</v>
      </c>
      <c r="F15114" s="35"/>
      <c r="G15114" s="36"/>
      <c r="H15114" s="36"/>
      <c r="I15114" s="36"/>
    </row>
    <row r="15115" spans="5:9">
      <c r="E15115" s="35">
        <v>58750</v>
      </c>
      <c r="F15115" s="35"/>
      <c r="G15115" s="36"/>
      <c r="H15115" s="36"/>
      <c r="I15115" s="36"/>
    </row>
    <row r="15116" spans="5:9">
      <c r="E15116" s="35">
        <v>58751</v>
      </c>
      <c r="F15116" s="35"/>
      <c r="G15116" s="36"/>
      <c r="H15116" s="36"/>
      <c r="I15116" s="36"/>
    </row>
    <row r="15117" spans="5:9">
      <c r="E15117" s="35">
        <v>58752</v>
      </c>
      <c r="F15117" s="35"/>
      <c r="G15117" s="36"/>
      <c r="H15117" s="36"/>
      <c r="I15117" s="36"/>
    </row>
    <row r="15118" spans="5:9">
      <c r="E15118" s="35">
        <v>58753</v>
      </c>
      <c r="F15118" s="35"/>
      <c r="G15118" s="36"/>
      <c r="H15118" s="36"/>
      <c r="I15118" s="36"/>
    </row>
    <row r="15119" spans="5:9">
      <c r="E15119" s="35">
        <v>58754</v>
      </c>
      <c r="F15119" s="35"/>
      <c r="G15119" s="36"/>
      <c r="H15119" s="36"/>
      <c r="I15119" s="36"/>
    </row>
    <row r="15120" spans="5:9">
      <c r="E15120" s="35">
        <v>58755</v>
      </c>
      <c r="F15120" s="35"/>
      <c r="G15120" s="36"/>
      <c r="H15120" s="36"/>
      <c r="I15120" s="36"/>
    </row>
    <row r="15121" spans="5:9">
      <c r="E15121" s="35">
        <v>58756</v>
      </c>
      <c r="F15121" s="35"/>
      <c r="G15121" s="36"/>
      <c r="H15121" s="36"/>
      <c r="I15121" s="36"/>
    </row>
    <row r="15122" spans="5:9">
      <c r="E15122" s="35">
        <v>58757</v>
      </c>
      <c r="F15122" s="35"/>
      <c r="G15122" s="36"/>
      <c r="H15122" s="36"/>
      <c r="I15122" s="36"/>
    </row>
    <row r="15123" spans="5:9">
      <c r="E15123" s="35">
        <v>58758</v>
      </c>
      <c r="F15123" s="35"/>
      <c r="G15123" s="36"/>
      <c r="H15123" s="36"/>
      <c r="I15123" s="36"/>
    </row>
    <row r="15124" spans="5:9">
      <c r="E15124" s="35">
        <v>58759</v>
      </c>
      <c r="F15124" s="35"/>
      <c r="G15124" s="36"/>
      <c r="H15124" s="36"/>
      <c r="I15124" s="36"/>
    </row>
    <row r="15125" spans="5:9">
      <c r="E15125" s="35">
        <v>58760</v>
      </c>
      <c r="F15125" s="35"/>
      <c r="G15125" s="36"/>
      <c r="H15125" s="36"/>
      <c r="I15125" s="36"/>
    </row>
    <row r="15126" spans="5:9">
      <c r="E15126" s="35">
        <v>58761</v>
      </c>
      <c r="F15126" s="35"/>
      <c r="G15126" s="36"/>
      <c r="H15126" s="36"/>
      <c r="I15126" s="36"/>
    </row>
    <row r="15127" spans="5:9">
      <c r="E15127" s="35">
        <v>58762</v>
      </c>
      <c r="F15127" s="35"/>
      <c r="G15127" s="36"/>
      <c r="H15127" s="36"/>
      <c r="I15127" s="36"/>
    </row>
    <row r="15128" spans="5:9">
      <c r="E15128" s="35">
        <v>58763</v>
      </c>
      <c r="F15128" s="35"/>
      <c r="G15128" s="36"/>
      <c r="H15128" s="36"/>
      <c r="I15128" s="36"/>
    </row>
    <row r="15129" spans="5:9">
      <c r="E15129" s="35">
        <v>58764</v>
      </c>
      <c r="F15129" s="35"/>
      <c r="G15129" s="36"/>
      <c r="H15129" s="36"/>
      <c r="I15129" s="36"/>
    </row>
    <row r="15130" spans="5:9">
      <c r="E15130" s="35">
        <v>58765</v>
      </c>
      <c r="F15130" s="35"/>
      <c r="G15130" s="36"/>
      <c r="H15130" s="36"/>
      <c r="I15130" s="36"/>
    </row>
    <row r="15131" spans="5:9">
      <c r="E15131" s="35">
        <v>58766</v>
      </c>
      <c r="F15131" s="35"/>
      <c r="G15131" s="36"/>
      <c r="H15131" s="36"/>
      <c r="I15131" s="36"/>
    </row>
    <row r="15132" spans="5:9">
      <c r="E15132" s="35">
        <v>58767</v>
      </c>
      <c r="F15132" s="35"/>
      <c r="G15132" s="36"/>
      <c r="H15132" s="36"/>
      <c r="I15132" s="36"/>
    </row>
    <row r="15133" spans="5:9">
      <c r="E15133" s="35">
        <v>58768</v>
      </c>
      <c r="F15133" s="35"/>
      <c r="G15133" s="36"/>
      <c r="H15133" s="36"/>
      <c r="I15133" s="36"/>
    </row>
    <row r="15134" spans="5:9">
      <c r="E15134" s="35">
        <v>58769</v>
      </c>
      <c r="F15134" s="35"/>
      <c r="G15134" s="36"/>
      <c r="H15134" s="36"/>
      <c r="I15134" s="36"/>
    </row>
    <row r="15135" spans="5:9">
      <c r="E15135" s="35">
        <v>58770</v>
      </c>
      <c r="F15135" s="35"/>
      <c r="G15135" s="36"/>
      <c r="H15135" s="36"/>
      <c r="I15135" s="36"/>
    </row>
    <row r="15136" spans="5:9">
      <c r="E15136" s="35">
        <v>58771</v>
      </c>
      <c r="F15136" s="35"/>
      <c r="G15136" s="36"/>
      <c r="H15136" s="36"/>
      <c r="I15136" s="36"/>
    </row>
    <row r="15137" spans="5:9">
      <c r="E15137" s="35">
        <v>58772</v>
      </c>
      <c r="F15137" s="35"/>
      <c r="G15137" s="36"/>
      <c r="H15137" s="36"/>
      <c r="I15137" s="36"/>
    </row>
    <row r="15138" spans="5:9">
      <c r="E15138" s="35">
        <v>58773</v>
      </c>
      <c r="F15138" s="35"/>
      <c r="G15138" s="36"/>
      <c r="H15138" s="36"/>
      <c r="I15138" s="36"/>
    </row>
    <row r="15139" spans="5:9">
      <c r="E15139" s="35">
        <v>58774</v>
      </c>
      <c r="F15139" s="35"/>
      <c r="G15139" s="36"/>
      <c r="H15139" s="36"/>
      <c r="I15139" s="36"/>
    </row>
    <row r="15140" spans="5:9">
      <c r="E15140" s="35">
        <v>58775</v>
      </c>
      <c r="F15140" s="35"/>
      <c r="G15140" s="36"/>
      <c r="H15140" s="36"/>
      <c r="I15140" s="36"/>
    </row>
    <row r="15141" spans="5:9">
      <c r="E15141" s="35">
        <v>58776</v>
      </c>
      <c r="F15141" s="35"/>
      <c r="G15141" s="36"/>
      <c r="H15141" s="36"/>
      <c r="I15141" s="36"/>
    </row>
    <row r="15142" spans="5:9">
      <c r="E15142" s="35">
        <v>58777</v>
      </c>
      <c r="F15142" s="35"/>
      <c r="G15142" s="36"/>
      <c r="H15142" s="36"/>
      <c r="I15142" s="36"/>
    </row>
    <row r="15143" spans="5:9">
      <c r="E15143" s="35">
        <v>58778</v>
      </c>
      <c r="F15143" s="35"/>
      <c r="G15143" s="36"/>
      <c r="H15143" s="36"/>
      <c r="I15143" s="36"/>
    </row>
    <row r="15144" spans="5:9">
      <c r="E15144" s="35">
        <v>58779</v>
      </c>
      <c r="F15144" s="35"/>
      <c r="G15144" s="36"/>
      <c r="H15144" s="36"/>
      <c r="I15144" s="36"/>
    </row>
    <row r="15145" spans="5:9">
      <c r="E15145" s="35">
        <v>58780</v>
      </c>
      <c r="F15145" s="35"/>
      <c r="G15145" s="36"/>
      <c r="H15145" s="36"/>
      <c r="I15145" s="36"/>
    </row>
    <row r="15146" spans="5:9">
      <c r="E15146" s="35">
        <v>58781</v>
      </c>
      <c r="F15146" s="35"/>
      <c r="G15146" s="36"/>
      <c r="H15146" s="36"/>
      <c r="I15146" s="36"/>
    </row>
    <row r="15147" spans="5:9">
      <c r="E15147" s="35">
        <v>58782</v>
      </c>
      <c r="F15147" s="35"/>
      <c r="G15147" s="36"/>
      <c r="H15147" s="36"/>
      <c r="I15147" s="36"/>
    </row>
    <row r="15148" spans="5:9">
      <c r="E15148" s="35">
        <v>58783</v>
      </c>
      <c r="F15148" s="35"/>
      <c r="G15148" s="36"/>
      <c r="H15148" s="36"/>
      <c r="I15148" s="36"/>
    </row>
    <row r="15149" spans="5:9">
      <c r="E15149" s="35">
        <v>58784</v>
      </c>
      <c r="F15149" s="35"/>
      <c r="G15149" s="36"/>
      <c r="H15149" s="36"/>
      <c r="I15149" s="36"/>
    </row>
    <row r="15150" spans="5:9">
      <c r="E15150" s="35">
        <v>58785</v>
      </c>
      <c r="F15150" s="35"/>
      <c r="G15150" s="36"/>
      <c r="H15150" s="36"/>
      <c r="I15150" s="36"/>
    </row>
    <row r="15151" spans="5:9">
      <c r="E15151" s="35">
        <v>58786</v>
      </c>
      <c r="F15151" s="35"/>
      <c r="G15151" s="36"/>
      <c r="H15151" s="36"/>
      <c r="I15151" s="36"/>
    </row>
    <row r="15152" spans="5:9">
      <c r="E15152" s="35">
        <v>58787</v>
      </c>
      <c r="F15152" s="35"/>
      <c r="G15152" s="36"/>
      <c r="H15152" s="36"/>
      <c r="I15152" s="36"/>
    </row>
    <row r="15153" spans="5:9">
      <c r="E15153" s="35">
        <v>58788</v>
      </c>
      <c r="F15153" s="35"/>
      <c r="G15153" s="36"/>
      <c r="H15153" s="36"/>
      <c r="I15153" s="36"/>
    </row>
    <row r="15154" spans="5:9">
      <c r="E15154" s="35">
        <v>58789</v>
      </c>
      <c r="F15154" s="35"/>
      <c r="G15154" s="36"/>
      <c r="H15154" s="36"/>
      <c r="I15154" s="36"/>
    </row>
    <row r="15155" spans="5:9">
      <c r="E15155" s="35">
        <v>58790</v>
      </c>
      <c r="F15155" s="35"/>
      <c r="G15155" s="36"/>
      <c r="H15155" s="36"/>
      <c r="I15155" s="36"/>
    </row>
    <row r="15156" spans="5:9">
      <c r="E15156" s="35">
        <v>58791</v>
      </c>
      <c r="F15156" s="35"/>
      <c r="G15156" s="36"/>
      <c r="H15156" s="36"/>
      <c r="I15156" s="36"/>
    </row>
    <row r="15157" spans="5:9">
      <c r="E15157" s="35">
        <v>58792</v>
      </c>
      <c r="F15157" s="35"/>
      <c r="G15157" s="36"/>
      <c r="H15157" s="36"/>
      <c r="I15157" s="36"/>
    </row>
    <row r="15158" spans="5:9">
      <c r="E15158" s="35">
        <v>58793</v>
      </c>
      <c r="F15158" s="35"/>
      <c r="G15158" s="36"/>
      <c r="H15158" s="36"/>
      <c r="I15158" s="36"/>
    </row>
    <row r="15159" spans="5:9">
      <c r="E15159" s="35">
        <v>58794</v>
      </c>
      <c r="F15159" s="35"/>
      <c r="G15159" s="36"/>
      <c r="H15159" s="36"/>
      <c r="I15159" s="36"/>
    </row>
    <row r="15160" spans="5:9">
      <c r="E15160" s="35">
        <v>58795</v>
      </c>
      <c r="F15160" s="35"/>
      <c r="G15160" s="36"/>
      <c r="H15160" s="36"/>
      <c r="I15160" s="36"/>
    </row>
    <row r="15161" spans="5:9">
      <c r="E15161" s="35">
        <v>58796</v>
      </c>
      <c r="F15161" s="35"/>
      <c r="G15161" s="36"/>
      <c r="H15161" s="36"/>
      <c r="I15161" s="36"/>
    </row>
    <row r="15162" spans="5:9">
      <c r="E15162" s="35">
        <v>58797</v>
      </c>
      <c r="F15162" s="35"/>
      <c r="G15162" s="36"/>
      <c r="H15162" s="36"/>
      <c r="I15162" s="36"/>
    </row>
    <row r="15163" spans="5:9">
      <c r="E15163" s="35">
        <v>58798</v>
      </c>
      <c r="F15163" s="35"/>
      <c r="G15163" s="36"/>
      <c r="H15163" s="36"/>
      <c r="I15163" s="36"/>
    </row>
    <row r="15164" spans="5:9">
      <c r="E15164" s="35">
        <v>58799</v>
      </c>
      <c r="F15164" s="35"/>
      <c r="G15164" s="36"/>
      <c r="H15164" s="36"/>
      <c r="I15164" s="36"/>
    </row>
    <row r="15165" spans="5:9">
      <c r="E15165" s="35">
        <v>58800</v>
      </c>
      <c r="F15165" s="35"/>
      <c r="G15165" s="36"/>
      <c r="H15165" s="36"/>
      <c r="I15165" s="36"/>
    </row>
    <row r="15166" spans="5:9">
      <c r="E15166" s="35">
        <v>58801</v>
      </c>
      <c r="F15166" s="35"/>
      <c r="G15166" s="36"/>
      <c r="H15166" s="36"/>
      <c r="I15166" s="36"/>
    </row>
    <row r="15167" spans="5:9">
      <c r="E15167" s="35">
        <v>58802</v>
      </c>
      <c r="F15167" s="35"/>
      <c r="G15167" s="36"/>
      <c r="H15167" s="36"/>
      <c r="I15167" s="36"/>
    </row>
    <row r="15168" spans="5:9">
      <c r="E15168" s="35">
        <v>58803</v>
      </c>
      <c r="F15168" s="35"/>
      <c r="G15168" s="36"/>
      <c r="H15168" s="36"/>
      <c r="I15168" s="36"/>
    </row>
    <row r="15169" spans="5:9">
      <c r="E15169" s="35">
        <v>58804</v>
      </c>
      <c r="F15169" s="35"/>
      <c r="G15169" s="36"/>
      <c r="H15169" s="36"/>
      <c r="I15169" s="36"/>
    </row>
    <row r="15170" spans="5:9">
      <c r="E15170" s="35">
        <v>58805</v>
      </c>
      <c r="F15170" s="35"/>
      <c r="G15170" s="36"/>
      <c r="H15170" s="36"/>
      <c r="I15170" s="36"/>
    </row>
    <row r="15171" spans="5:9">
      <c r="E15171" s="35">
        <v>58806</v>
      </c>
      <c r="F15171" s="35"/>
      <c r="G15171" s="36"/>
      <c r="H15171" s="36"/>
      <c r="I15171" s="36"/>
    </row>
    <row r="15172" spans="5:9">
      <c r="E15172" s="35">
        <v>58807</v>
      </c>
      <c r="F15172" s="35"/>
      <c r="G15172" s="36"/>
      <c r="H15172" s="36"/>
      <c r="I15172" s="36"/>
    </row>
    <row r="15173" spans="5:9">
      <c r="E15173" s="35">
        <v>58808</v>
      </c>
      <c r="F15173" s="35"/>
      <c r="G15173" s="36"/>
      <c r="H15173" s="36"/>
      <c r="I15173" s="36"/>
    </row>
    <row r="15174" spans="5:9">
      <c r="E15174" s="35">
        <v>58809</v>
      </c>
      <c r="F15174" s="35"/>
      <c r="G15174" s="36"/>
      <c r="H15174" s="36"/>
      <c r="I15174" s="36"/>
    </row>
    <row r="15175" spans="5:9">
      <c r="E15175" s="35">
        <v>58810</v>
      </c>
      <c r="F15175" s="35"/>
      <c r="G15175" s="36"/>
      <c r="H15175" s="36"/>
      <c r="I15175" s="36"/>
    </row>
    <row r="15176" spans="5:9">
      <c r="E15176" s="35">
        <v>58811</v>
      </c>
      <c r="F15176" s="35"/>
      <c r="G15176" s="36"/>
      <c r="H15176" s="36"/>
      <c r="I15176" s="36"/>
    </row>
    <row r="15177" spans="5:9">
      <c r="E15177" s="35">
        <v>58812</v>
      </c>
      <c r="F15177" s="35"/>
      <c r="G15177" s="36"/>
      <c r="H15177" s="36"/>
      <c r="I15177" s="36"/>
    </row>
    <row r="15178" spans="5:9">
      <c r="E15178" s="35">
        <v>58813</v>
      </c>
      <c r="F15178" s="35"/>
      <c r="G15178" s="36"/>
      <c r="H15178" s="36"/>
      <c r="I15178" s="36"/>
    </row>
    <row r="15179" spans="5:9">
      <c r="E15179" s="35">
        <v>58814</v>
      </c>
      <c r="F15179" s="35"/>
      <c r="G15179" s="36"/>
      <c r="H15179" s="36"/>
      <c r="I15179" s="36"/>
    </row>
    <row r="15180" spans="5:9">
      <c r="E15180" s="35">
        <v>58815</v>
      </c>
      <c r="F15180" s="35"/>
      <c r="G15180" s="36"/>
      <c r="H15180" s="36"/>
      <c r="I15180" s="36"/>
    </row>
    <row r="15181" spans="5:9">
      <c r="E15181" s="35">
        <v>58816</v>
      </c>
      <c r="F15181" s="35"/>
      <c r="G15181" s="36"/>
      <c r="H15181" s="36"/>
      <c r="I15181" s="36"/>
    </row>
    <row r="15182" spans="5:9">
      <c r="E15182" s="35">
        <v>58817</v>
      </c>
      <c r="F15182" s="35"/>
      <c r="G15182" s="36"/>
      <c r="H15182" s="36"/>
      <c r="I15182" s="36"/>
    </row>
    <row r="15183" spans="5:9">
      <c r="E15183" s="35">
        <v>58818</v>
      </c>
      <c r="F15183" s="35"/>
      <c r="G15183" s="36"/>
      <c r="H15183" s="36"/>
      <c r="I15183" s="36"/>
    </row>
    <row r="15184" spans="5:9">
      <c r="E15184" s="35">
        <v>58819</v>
      </c>
      <c r="F15184" s="35"/>
      <c r="G15184" s="36"/>
      <c r="H15184" s="36"/>
      <c r="I15184" s="36"/>
    </row>
    <row r="15185" spans="5:9">
      <c r="E15185" s="35">
        <v>58820</v>
      </c>
      <c r="F15185" s="35"/>
      <c r="G15185" s="36"/>
      <c r="H15185" s="36"/>
      <c r="I15185" s="36"/>
    </row>
    <row r="15186" spans="5:9">
      <c r="E15186" s="35">
        <v>58821</v>
      </c>
      <c r="F15186" s="35"/>
      <c r="G15186" s="36"/>
      <c r="H15186" s="36"/>
      <c r="I15186" s="36"/>
    </row>
    <row r="15187" spans="5:9">
      <c r="E15187" s="35">
        <v>58822</v>
      </c>
      <c r="F15187" s="35"/>
      <c r="G15187" s="36"/>
      <c r="H15187" s="36"/>
      <c r="I15187" s="36"/>
    </row>
    <row r="15188" spans="5:9">
      <c r="E15188" s="35">
        <v>58823</v>
      </c>
      <c r="F15188" s="35"/>
      <c r="G15188" s="36"/>
      <c r="H15188" s="36"/>
      <c r="I15188" s="36"/>
    </row>
    <row r="15189" spans="5:9">
      <c r="E15189" s="35">
        <v>58824</v>
      </c>
      <c r="F15189" s="35"/>
      <c r="G15189" s="36"/>
      <c r="H15189" s="36"/>
      <c r="I15189" s="36"/>
    </row>
    <row r="15190" spans="5:9">
      <c r="E15190" s="35">
        <v>58825</v>
      </c>
      <c r="F15190" s="35"/>
      <c r="G15190" s="36"/>
      <c r="H15190" s="36"/>
      <c r="I15190" s="36"/>
    </row>
    <row r="15191" spans="5:9">
      <c r="E15191" s="35">
        <v>58826</v>
      </c>
      <c r="F15191" s="35"/>
      <c r="G15191" s="36"/>
      <c r="H15191" s="36"/>
      <c r="I15191" s="36"/>
    </row>
    <row r="15192" spans="5:9">
      <c r="E15192" s="35">
        <v>58827</v>
      </c>
      <c r="F15192" s="35"/>
      <c r="G15192" s="36"/>
      <c r="H15192" s="36"/>
      <c r="I15192" s="36"/>
    </row>
    <row r="15193" spans="5:9">
      <c r="E15193" s="35">
        <v>58828</v>
      </c>
      <c r="F15193" s="35"/>
      <c r="G15193" s="36"/>
      <c r="H15193" s="36"/>
      <c r="I15193" s="36"/>
    </row>
    <row r="15194" spans="5:9">
      <c r="E15194" s="35">
        <v>58829</v>
      </c>
      <c r="F15194" s="35"/>
      <c r="G15194" s="36"/>
      <c r="H15194" s="36"/>
      <c r="I15194" s="36"/>
    </row>
    <row r="15195" spans="5:9">
      <c r="E15195" s="35">
        <v>58830</v>
      </c>
      <c r="F15195" s="35"/>
      <c r="G15195" s="36"/>
      <c r="H15195" s="36"/>
      <c r="I15195" s="36"/>
    </row>
    <row r="15196" spans="5:9">
      <c r="E15196" s="35">
        <v>58831</v>
      </c>
      <c r="F15196" s="35"/>
      <c r="G15196" s="36"/>
      <c r="H15196" s="36"/>
      <c r="I15196" s="36"/>
    </row>
    <row r="15197" spans="5:9">
      <c r="E15197" s="35">
        <v>58832</v>
      </c>
      <c r="F15197" s="35"/>
      <c r="G15197" s="36"/>
      <c r="H15197" s="36"/>
      <c r="I15197" s="36"/>
    </row>
    <row r="15198" spans="5:9">
      <c r="E15198" s="35">
        <v>58833</v>
      </c>
      <c r="F15198" s="35"/>
      <c r="G15198" s="36"/>
      <c r="H15198" s="36"/>
      <c r="I15198" s="36"/>
    </row>
    <row r="15199" spans="5:9">
      <c r="E15199" s="35">
        <v>58834</v>
      </c>
      <c r="F15199" s="35"/>
      <c r="G15199" s="36"/>
      <c r="H15199" s="36"/>
      <c r="I15199" s="36"/>
    </row>
    <row r="15200" spans="5:9">
      <c r="E15200" s="35">
        <v>58835</v>
      </c>
      <c r="F15200" s="35"/>
      <c r="G15200" s="36"/>
      <c r="H15200" s="36"/>
      <c r="I15200" s="36"/>
    </row>
    <row r="15201" spans="5:9">
      <c r="E15201" s="35">
        <v>58836</v>
      </c>
      <c r="F15201" s="35"/>
      <c r="G15201" s="36"/>
      <c r="H15201" s="36"/>
      <c r="I15201" s="36"/>
    </row>
    <row r="15202" spans="5:9">
      <c r="E15202" s="35">
        <v>58837</v>
      </c>
      <c r="F15202" s="35"/>
      <c r="G15202" s="36"/>
      <c r="H15202" s="36"/>
      <c r="I15202" s="36"/>
    </row>
    <row r="15203" spans="5:9">
      <c r="E15203" s="35">
        <v>58838</v>
      </c>
      <c r="F15203" s="35"/>
      <c r="G15203" s="36"/>
      <c r="H15203" s="36"/>
      <c r="I15203" s="36"/>
    </row>
    <row r="15204" spans="5:9">
      <c r="E15204" s="35">
        <v>58839</v>
      </c>
      <c r="F15204" s="35"/>
      <c r="G15204" s="36"/>
      <c r="H15204" s="36"/>
      <c r="I15204" s="36"/>
    </row>
    <row r="15205" spans="5:9">
      <c r="E15205" s="35">
        <v>58840</v>
      </c>
      <c r="F15205" s="35"/>
      <c r="G15205" s="36"/>
      <c r="H15205" s="36"/>
      <c r="I15205" s="36"/>
    </row>
    <row r="15206" spans="5:9">
      <c r="E15206" s="35">
        <v>58841</v>
      </c>
      <c r="F15206" s="35"/>
      <c r="G15206" s="36"/>
      <c r="H15206" s="36"/>
      <c r="I15206" s="36"/>
    </row>
    <row r="15207" spans="5:9">
      <c r="E15207" s="35">
        <v>58842</v>
      </c>
      <c r="F15207" s="35"/>
      <c r="G15207" s="36"/>
      <c r="H15207" s="36"/>
      <c r="I15207" s="36"/>
    </row>
    <row r="15208" spans="5:9">
      <c r="E15208" s="35">
        <v>58843</v>
      </c>
      <c r="F15208" s="35"/>
      <c r="G15208" s="36"/>
      <c r="H15208" s="36"/>
      <c r="I15208" s="36"/>
    </row>
    <row r="15209" spans="5:9">
      <c r="E15209" s="35">
        <v>58844</v>
      </c>
      <c r="F15209" s="35"/>
      <c r="G15209" s="36"/>
      <c r="H15209" s="36"/>
      <c r="I15209" s="36"/>
    </row>
    <row r="15210" spans="5:9">
      <c r="E15210" s="35">
        <v>58845</v>
      </c>
      <c r="F15210" s="35"/>
      <c r="G15210" s="36"/>
      <c r="H15210" s="36"/>
      <c r="I15210" s="36"/>
    </row>
    <row r="15211" spans="5:9">
      <c r="E15211" s="35">
        <v>58846</v>
      </c>
      <c r="F15211" s="35"/>
      <c r="G15211" s="36"/>
      <c r="H15211" s="36"/>
      <c r="I15211" s="36"/>
    </row>
    <row r="15212" spans="5:9">
      <c r="E15212" s="35">
        <v>58847</v>
      </c>
      <c r="F15212" s="35"/>
      <c r="G15212" s="36"/>
      <c r="H15212" s="36"/>
      <c r="I15212" s="36"/>
    </row>
    <row r="15213" spans="5:9">
      <c r="E15213" s="35">
        <v>58848</v>
      </c>
      <c r="F15213" s="35"/>
      <c r="G15213" s="36"/>
      <c r="H15213" s="36"/>
      <c r="I15213" s="36"/>
    </row>
    <row r="15214" spans="5:9">
      <c r="E15214" s="35">
        <v>58849</v>
      </c>
      <c r="F15214" s="35"/>
      <c r="G15214" s="36"/>
      <c r="H15214" s="36"/>
      <c r="I15214" s="36"/>
    </row>
    <row r="15215" spans="5:9">
      <c r="E15215" s="35">
        <v>58850</v>
      </c>
      <c r="F15215" s="35"/>
      <c r="G15215" s="36"/>
      <c r="H15215" s="36"/>
      <c r="I15215" s="36"/>
    </row>
    <row r="15216" spans="5:9">
      <c r="E15216" s="35">
        <v>58851</v>
      </c>
      <c r="F15216" s="35"/>
      <c r="G15216" s="36"/>
      <c r="H15216" s="36"/>
      <c r="I15216" s="36"/>
    </row>
    <row r="15217" spans="5:9">
      <c r="E15217" s="35">
        <v>58852</v>
      </c>
      <c r="F15217" s="35"/>
      <c r="G15217" s="36"/>
      <c r="H15217" s="36"/>
      <c r="I15217" s="36"/>
    </row>
    <row r="15218" spans="5:9">
      <c r="E15218" s="35">
        <v>58853</v>
      </c>
      <c r="F15218" s="35"/>
      <c r="G15218" s="36"/>
      <c r="H15218" s="36"/>
      <c r="I15218" s="36"/>
    </row>
    <row r="15219" spans="5:9">
      <c r="E15219" s="35">
        <v>58854</v>
      </c>
      <c r="F15219" s="35"/>
      <c r="G15219" s="36"/>
      <c r="H15219" s="36"/>
      <c r="I15219" s="36"/>
    </row>
    <row r="15220" spans="5:9">
      <c r="E15220" s="35">
        <v>58855</v>
      </c>
      <c r="F15220" s="35"/>
      <c r="G15220" s="36"/>
      <c r="H15220" s="36"/>
      <c r="I15220" s="36"/>
    </row>
    <row r="15221" spans="5:9">
      <c r="E15221" s="35">
        <v>58856</v>
      </c>
      <c r="F15221" s="35"/>
      <c r="G15221" s="36"/>
      <c r="H15221" s="36"/>
      <c r="I15221" s="36"/>
    </row>
    <row r="15222" spans="5:9">
      <c r="E15222" s="35">
        <v>58857</v>
      </c>
      <c r="F15222" s="35"/>
      <c r="G15222" s="36"/>
      <c r="H15222" s="36"/>
      <c r="I15222" s="36"/>
    </row>
    <row r="15223" spans="5:9">
      <c r="E15223" s="35">
        <v>58858</v>
      </c>
      <c r="F15223" s="35"/>
      <c r="G15223" s="36"/>
      <c r="H15223" s="36"/>
      <c r="I15223" s="36"/>
    </row>
    <row r="15224" spans="5:9">
      <c r="E15224" s="35">
        <v>58859</v>
      </c>
      <c r="F15224" s="35"/>
      <c r="G15224" s="36"/>
      <c r="H15224" s="36"/>
      <c r="I15224" s="36"/>
    </row>
    <row r="15225" spans="5:9">
      <c r="E15225" s="35">
        <v>58860</v>
      </c>
      <c r="F15225" s="35"/>
      <c r="G15225" s="36"/>
      <c r="H15225" s="36"/>
      <c r="I15225" s="36"/>
    </row>
    <row r="15226" spans="5:9">
      <c r="E15226" s="35">
        <v>58861</v>
      </c>
      <c r="F15226" s="35"/>
      <c r="G15226" s="36"/>
      <c r="H15226" s="36"/>
      <c r="I15226" s="36"/>
    </row>
    <row r="15227" spans="5:9">
      <c r="E15227" s="35">
        <v>58862</v>
      </c>
      <c r="F15227" s="35"/>
      <c r="G15227" s="36"/>
      <c r="H15227" s="36"/>
      <c r="I15227" s="36"/>
    </row>
    <row r="15228" spans="5:9">
      <c r="E15228" s="35">
        <v>58863</v>
      </c>
      <c r="F15228" s="35"/>
      <c r="G15228" s="36"/>
      <c r="H15228" s="36"/>
      <c r="I15228" s="36"/>
    </row>
    <row r="15229" spans="5:9">
      <c r="E15229" s="35">
        <v>58864</v>
      </c>
      <c r="F15229" s="35"/>
      <c r="G15229" s="36"/>
      <c r="H15229" s="36"/>
      <c r="I15229" s="36"/>
    </row>
    <row r="15230" spans="5:9">
      <c r="E15230" s="35">
        <v>58865</v>
      </c>
      <c r="F15230" s="35"/>
      <c r="G15230" s="36"/>
      <c r="H15230" s="36"/>
      <c r="I15230" s="36"/>
    </row>
    <row r="15231" spans="5:9">
      <c r="E15231" s="35">
        <v>58866</v>
      </c>
      <c r="F15231" s="35"/>
      <c r="G15231" s="36"/>
      <c r="H15231" s="36"/>
      <c r="I15231" s="36"/>
    </row>
    <row r="15232" spans="5:9">
      <c r="E15232" s="35">
        <v>58867</v>
      </c>
      <c r="F15232" s="35"/>
      <c r="G15232" s="36"/>
      <c r="H15232" s="36"/>
      <c r="I15232" s="36"/>
    </row>
    <row r="15233" spans="5:9">
      <c r="E15233" s="35">
        <v>58868</v>
      </c>
      <c r="F15233" s="35"/>
      <c r="G15233" s="36"/>
      <c r="H15233" s="36"/>
      <c r="I15233" s="36"/>
    </row>
    <row r="15234" spans="5:9">
      <c r="E15234" s="35">
        <v>58869</v>
      </c>
      <c r="F15234" s="35"/>
      <c r="G15234" s="36"/>
      <c r="H15234" s="36"/>
      <c r="I15234" s="36"/>
    </row>
    <row r="15235" spans="5:9">
      <c r="E15235" s="35">
        <v>58870</v>
      </c>
      <c r="F15235" s="35"/>
      <c r="G15235" s="36"/>
      <c r="H15235" s="36"/>
      <c r="I15235" s="36"/>
    </row>
    <row r="15236" spans="5:9">
      <c r="E15236" s="35">
        <v>58871</v>
      </c>
      <c r="F15236" s="35"/>
      <c r="G15236" s="36"/>
      <c r="H15236" s="36"/>
      <c r="I15236" s="36"/>
    </row>
    <row r="15237" spans="5:9">
      <c r="E15237" s="35">
        <v>58872</v>
      </c>
      <c r="F15237" s="35"/>
      <c r="G15237" s="36"/>
      <c r="H15237" s="36"/>
      <c r="I15237" s="36"/>
    </row>
    <row r="15238" spans="5:9">
      <c r="E15238" s="35">
        <v>58873</v>
      </c>
      <c r="F15238" s="35"/>
      <c r="G15238" s="36"/>
      <c r="H15238" s="36"/>
      <c r="I15238" s="36"/>
    </row>
    <row r="15239" spans="5:9">
      <c r="E15239" s="35">
        <v>58874</v>
      </c>
      <c r="F15239" s="35"/>
      <c r="G15239" s="36"/>
      <c r="H15239" s="36"/>
      <c r="I15239" s="36"/>
    </row>
    <row r="15240" spans="5:9">
      <c r="E15240" s="35">
        <v>58875</v>
      </c>
      <c r="F15240" s="35"/>
      <c r="G15240" s="36"/>
      <c r="H15240" s="36"/>
      <c r="I15240" s="36"/>
    </row>
    <row r="15241" spans="5:9">
      <c r="E15241" s="35">
        <v>58876</v>
      </c>
      <c r="F15241" s="35"/>
      <c r="G15241" s="36"/>
      <c r="H15241" s="36"/>
      <c r="I15241" s="36"/>
    </row>
    <row r="15242" spans="5:9">
      <c r="E15242" s="35">
        <v>58877</v>
      </c>
      <c r="F15242" s="35"/>
      <c r="G15242" s="36"/>
      <c r="H15242" s="36"/>
      <c r="I15242" s="36"/>
    </row>
    <row r="15243" spans="5:9">
      <c r="E15243" s="35">
        <v>58878</v>
      </c>
      <c r="F15243" s="35"/>
      <c r="G15243" s="36"/>
      <c r="H15243" s="36"/>
      <c r="I15243" s="36"/>
    </row>
    <row r="15244" spans="5:9">
      <c r="E15244" s="35">
        <v>58879</v>
      </c>
      <c r="F15244" s="35"/>
      <c r="G15244" s="36"/>
      <c r="H15244" s="36"/>
      <c r="I15244" s="36"/>
    </row>
    <row r="15245" spans="5:9">
      <c r="E15245" s="35">
        <v>58880</v>
      </c>
      <c r="F15245" s="35"/>
      <c r="G15245" s="36"/>
      <c r="H15245" s="36"/>
      <c r="I15245" s="36"/>
    </row>
    <row r="15246" spans="5:9">
      <c r="E15246" s="35">
        <v>58881</v>
      </c>
      <c r="F15246" s="35"/>
      <c r="G15246" s="36"/>
      <c r="H15246" s="36"/>
      <c r="I15246" s="36"/>
    </row>
    <row r="15247" spans="5:9">
      <c r="E15247" s="35">
        <v>58882</v>
      </c>
      <c r="F15247" s="35"/>
      <c r="G15247" s="36"/>
      <c r="H15247" s="36"/>
      <c r="I15247" s="36"/>
    </row>
    <row r="15248" spans="5:9">
      <c r="E15248" s="35">
        <v>58883</v>
      </c>
      <c r="F15248" s="35"/>
      <c r="G15248" s="36"/>
      <c r="H15248" s="36"/>
      <c r="I15248" s="36"/>
    </row>
    <row r="15249" spans="5:9">
      <c r="E15249" s="35">
        <v>58884</v>
      </c>
      <c r="F15249" s="35"/>
      <c r="G15249" s="36"/>
      <c r="H15249" s="36"/>
      <c r="I15249" s="36"/>
    </row>
    <row r="15250" spans="5:9">
      <c r="E15250" s="35">
        <v>58885</v>
      </c>
      <c r="F15250" s="35"/>
      <c r="G15250" s="36"/>
      <c r="H15250" s="36"/>
      <c r="I15250" s="36"/>
    </row>
    <row r="15251" spans="5:9">
      <c r="E15251" s="35">
        <v>58886</v>
      </c>
      <c r="F15251" s="35"/>
      <c r="G15251" s="36"/>
      <c r="H15251" s="36"/>
      <c r="I15251" s="36"/>
    </row>
    <row r="15252" spans="5:9">
      <c r="E15252" s="35">
        <v>58887</v>
      </c>
      <c r="F15252" s="35"/>
      <c r="G15252" s="36"/>
      <c r="H15252" s="36"/>
      <c r="I15252" s="36"/>
    </row>
    <row r="15253" spans="5:9">
      <c r="E15253" s="35">
        <v>58888</v>
      </c>
      <c r="F15253" s="35"/>
      <c r="G15253" s="36"/>
      <c r="H15253" s="36"/>
      <c r="I15253" s="36"/>
    </row>
    <row r="15254" spans="5:9">
      <c r="E15254" s="35">
        <v>58889</v>
      </c>
      <c r="F15254" s="35"/>
      <c r="G15254" s="36"/>
      <c r="H15254" s="36"/>
      <c r="I15254" s="36"/>
    </row>
    <row r="15255" spans="5:9">
      <c r="E15255" s="35">
        <v>58890</v>
      </c>
      <c r="F15255" s="35"/>
      <c r="G15255" s="36"/>
      <c r="H15255" s="36"/>
      <c r="I15255" s="36"/>
    </row>
    <row r="15256" spans="5:9">
      <c r="E15256" s="35">
        <v>58891</v>
      </c>
      <c r="F15256" s="35"/>
      <c r="G15256" s="36"/>
      <c r="H15256" s="36"/>
      <c r="I15256" s="36"/>
    </row>
    <row r="15257" spans="5:9">
      <c r="E15257" s="35">
        <v>58892</v>
      </c>
      <c r="F15257" s="35"/>
      <c r="G15257" s="36"/>
      <c r="H15257" s="36"/>
      <c r="I15257" s="36"/>
    </row>
    <row r="15258" spans="5:9">
      <c r="E15258" s="35">
        <v>58893</v>
      </c>
      <c r="F15258" s="35"/>
      <c r="G15258" s="36"/>
      <c r="H15258" s="36"/>
      <c r="I15258" s="36"/>
    </row>
    <row r="15259" spans="5:9">
      <c r="E15259" s="35">
        <v>58894</v>
      </c>
      <c r="F15259" s="35"/>
      <c r="G15259" s="36"/>
      <c r="H15259" s="36"/>
      <c r="I15259" s="36"/>
    </row>
    <row r="15260" spans="5:9">
      <c r="E15260" s="35">
        <v>58895</v>
      </c>
      <c r="F15260" s="35"/>
      <c r="G15260" s="36"/>
      <c r="H15260" s="36"/>
      <c r="I15260" s="36"/>
    </row>
    <row r="15261" spans="5:9">
      <c r="E15261" s="35">
        <v>58896</v>
      </c>
      <c r="F15261" s="35"/>
      <c r="G15261" s="36"/>
      <c r="H15261" s="36"/>
      <c r="I15261" s="36"/>
    </row>
    <row r="15262" spans="5:9">
      <c r="E15262" s="35">
        <v>58897</v>
      </c>
      <c r="F15262" s="35"/>
      <c r="G15262" s="36"/>
      <c r="H15262" s="36"/>
      <c r="I15262" s="36"/>
    </row>
    <row r="15263" spans="5:9">
      <c r="E15263" s="35">
        <v>58898</v>
      </c>
      <c r="F15263" s="35"/>
      <c r="G15263" s="36"/>
      <c r="H15263" s="36"/>
      <c r="I15263" s="36"/>
    </row>
    <row r="15264" spans="5:9">
      <c r="E15264" s="35">
        <v>58899</v>
      </c>
      <c r="F15264" s="35"/>
      <c r="G15264" s="36"/>
      <c r="H15264" s="36"/>
      <c r="I15264" s="36"/>
    </row>
    <row r="15265" spans="5:9">
      <c r="E15265" s="35">
        <v>58900</v>
      </c>
      <c r="F15265" s="35"/>
      <c r="G15265" s="36"/>
      <c r="H15265" s="36"/>
      <c r="I15265" s="36"/>
    </row>
    <row r="15266" spans="5:9">
      <c r="E15266" s="35">
        <v>58901</v>
      </c>
      <c r="F15266" s="35"/>
      <c r="G15266" s="36"/>
      <c r="H15266" s="36"/>
      <c r="I15266" s="36"/>
    </row>
    <row r="15267" spans="5:9">
      <c r="E15267" s="35">
        <v>58902</v>
      </c>
      <c r="F15267" s="35"/>
      <c r="G15267" s="36"/>
      <c r="H15267" s="36"/>
      <c r="I15267" s="36"/>
    </row>
    <row r="15268" spans="5:9">
      <c r="E15268" s="35">
        <v>58903</v>
      </c>
      <c r="F15268" s="35"/>
      <c r="G15268" s="36"/>
      <c r="H15268" s="36"/>
      <c r="I15268" s="36"/>
    </row>
    <row r="15269" spans="5:9">
      <c r="E15269" s="35">
        <v>58904</v>
      </c>
      <c r="F15269" s="35"/>
      <c r="G15269" s="36"/>
      <c r="H15269" s="36"/>
      <c r="I15269" s="36"/>
    </row>
    <row r="15270" spans="5:9">
      <c r="E15270" s="35">
        <v>58905</v>
      </c>
      <c r="F15270" s="35"/>
      <c r="G15270" s="36"/>
      <c r="H15270" s="36"/>
      <c r="I15270" s="36"/>
    </row>
    <row r="15271" spans="5:9">
      <c r="E15271" s="35">
        <v>58906</v>
      </c>
      <c r="F15271" s="35"/>
      <c r="G15271" s="36"/>
      <c r="H15271" s="36"/>
      <c r="I15271" s="36"/>
    </row>
    <row r="15272" spans="5:9">
      <c r="E15272" s="35">
        <v>58907</v>
      </c>
      <c r="F15272" s="35"/>
      <c r="G15272" s="36"/>
      <c r="H15272" s="36"/>
      <c r="I15272" s="36"/>
    </row>
    <row r="15273" spans="5:9">
      <c r="E15273" s="35">
        <v>58908</v>
      </c>
      <c r="F15273" s="35"/>
      <c r="G15273" s="36"/>
      <c r="H15273" s="36"/>
      <c r="I15273" s="36"/>
    </row>
    <row r="15274" spans="5:9">
      <c r="E15274" s="35">
        <v>58909</v>
      </c>
      <c r="F15274" s="35"/>
      <c r="G15274" s="36"/>
      <c r="H15274" s="36"/>
      <c r="I15274" s="36"/>
    </row>
    <row r="15275" spans="5:9">
      <c r="E15275" s="35">
        <v>58910</v>
      </c>
      <c r="F15275" s="35"/>
      <c r="G15275" s="36"/>
      <c r="H15275" s="36"/>
      <c r="I15275" s="36"/>
    </row>
    <row r="15276" spans="5:9">
      <c r="E15276" s="35">
        <v>58911</v>
      </c>
      <c r="F15276" s="35"/>
      <c r="G15276" s="36"/>
      <c r="H15276" s="36"/>
      <c r="I15276" s="36"/>
    </row>
    <row r="15277" spans="5:9">
      <c r="E15277" s="35">
        <v>58912</v>
      </c>
      <c r="F15277" s="35"/>
      <c r="G15277" s="36"/>
      <c r="H15277" s="36"/>
      <c r="I15277" s="36"/>
    </row>
    <row r="15278" spans="5:9">
      <c r="E15278" s="35">
        <v>58913</v>
      </c>
      <c r="F15278" s="35"/>
      <c r="G15278" s="36"/>
      <c r="H15278" s="36"/>
      <c r="I15278" s="36"/>
    </row>
    <row r="15279" spans="5:9">
      <c r="E15279" s="35">
        <v>58914</v>
      </c>
      <c r="F15279" s="35"/>
      <c r="G15279" s="36"/>
      <c r="H15279" s="36"/>
      <c r="I15279" s="36"/>
    </row>
    <row r="15280" spans="5:9">
      <c r="E15280" s="35">
        <v>58915</v>
      </c>
      <c r="F15280" s="35"/>
      <c r="G15280" s="36"/>
      <c r="H15280" s="36"/>
      <c r="I15280" s="36"/>
    </row>
    <row r="15281" spans="5:9">
      <c r="E15281" s="35">
        <v>58916</v>
      </c>
      <c r="F15281" s="35"/>
      <c r="G15281" s="36"/>
      <c r="H15281" s="36"/>
      <c r="I15281" s="36"/>
    </row>
    <row r="15282" spans="5:9">
      <c r="E15282" s="35">
        <v>58917</v>
      </c>
      <c r="F15282" s="35"/>
      <c r="G15282" s="36"/>
      <c r="H15282" s="36"/>
      <c r="I15282" s="36"/>
    </row>
    <row r="15283" spans="5:9">
      <c r="E15283" s="35">
        <v>58918</v>
      </c>
      <c r="F15283" s="35"/>
      <c r="G15283" s="36"/>
      <c r="H15283" s="36"/>
      <c r="I15283" s="36"/>
    </row>
    <row r="15284" spans="5:9">
      <c r="E15284" s="35">
        <v>58919</v>
      </c>
      <c r="F15284" s="35"/>
      <c r="G15284" s="36"/>
      <c r="H15284" s="36"/>
      <c r="I15284" s="36"/>
    </row>
    <row r="15285" spans="5:9">
      <c r="E15285" s="35">
        <v>58920</v>
      </c>
      <c r="F15285" s="35"/>
      <c r="G15285" s="36"/>
      <c r="H15285" s="36"/>
      <c r="I15285" s="36"/>
    </row>
    <row r="15286" spans="5:9">
      <c r="E15286" s="35">
        <v>58921</v>
      </c>
      <c r="F15286" s="35"/>
      <c r="G15286" s="36"/>
      <c r="H15286" s="36"/>
      <c r="I15286" s="36"/>
    </row>
    <row r="15287" spans="5:9">
      <c r="E15287" s="35">
        <v>58922</v>
      </c>
      <c r="F15287" s="35"/>
      <c r="G15287" s="36"/>
      <c r="H15287" s="36"/>
      <c r="I15287" s="36"/>
    </row>
    <row r="15288" spans="5:9">
      <c r="E15288" s="35">
        <v>58923</v>
      </c>
      <c r="F15288" s="35"/>
      <c r="G15288" s="36"/>
      <c r="H15288" s="36"/>
      <c r="I15288" s="36"/>
    </row>
    <row r="15289" spans="5:9">
      <c r="E15289" s="35">
        <v>58924</v>
      </c>
      <c r="F15289" s="35"/>
      <c r="G15289" s="36"/>
      <c r="H15289" s="36"/>
      <c r="I15289" s="36"/>
    </row>
    <row r="15290" spans="5:9">
      <c r="E15290" s="35">
        <v>58925</v>
      </c>
      <c r="F15290" s="35"/>
      <c r="G15290" s="36"/>
      <c r="H15290" s="36"/>
      <c r="I15290" s="36"/>
    </row>
    <row r="15291" spans="5:9">
      <c r="E15291" s="35">
        <v>58926</v>
      </c>
      <c r="F15291" s="35"/>
      <c r="G15291" s="36"/>
      <c r="H15291" s="36"/>
      <c r="I15291" s="36"/>
    </row>
    <row r="15292" spans="5:9">
      <c r="E15292" s="35">
        <v>58927</v>
      </c>
      <c r="F15292" s="35"/>
      <c r="G15292" s="36"/>
      <c r="H15292" s="36"/>
      <c r="I15292" s="36"/>
    </row>
    <row r="15293" spans="5:9">
      <c r="E15293" s="35">
        <v>58928</v>
      </c>
      <c r="F15293" s="35"/>
      <c r="G15293" s="36"/>
      <c r="H15293" s="36"/>
      <c r="I15293" s="36"/>
    </row>
    <row r="15294" spans="5:9">
      <c r="E15294" s="35">
        <v>58929</v>
      </c>
      <c r="F15294" s="35"/>
      <c r="G15294" s="36"/>
      <c r="H15294" s="36"/>
      <c r="I15294" s="36"/>
    </row>
    <row r="15295" spans="5:9">
      <c r="E15295" s="35">
        <v>58930</v>
      </c>
      <c r="F15295" s="35"/>
      <c r="G15295" s="36"/>
      <c r="H15295" s="36"/>
      <c r="I15295" s="36"/>
    </row>
    <row r="15296" spans="5:9">
      <c r="E15296" s="35">
        <v>58931</v>
      </c>
      <c r="F15296" s="35"/>
      <c r="G15296" s="36"/>
      <c r="H15296" s="36"/>
      <c r="I15296" s="36"/>
    </row>
    <row r="15297" spans="5:9">
      <c r="E15297" s="35">
        <v>58932</v>
      </c>
      <c r="F15297" s="35"/>
      <c r="G15297" s="36"/>
      <c r="H15297" s="36"/>
      <c r="I15297" s="36"/>
    </row>
    <row r="15298" spans="5:9">
      <c r="E15298" s="35">
        <v>58933</v>
      </c>
      <c r="F15298" s="35"/>
      <c r="G15298" s="36"/>
      <c r="H15298" s="36"/>
      <c r="I15298" s="36"/>
    </row>
    <row r="15299" spans="5:9">
      <c r="E15299" s="35">
        <v>58934</v>
      </c>
      <c r="F15299" s="35"/>
      <c r="G15299" s="36"/>
      <c r="H15299" s="36"/>
      <c r="I15299" s="36"/>
    </row>
    <row r="15300" spans="5:9">
      <c r="E15300" s="35">
        <v>58935</v>
      </c>
      <c r="F15300" s="35"/>
      <c r="G15300" s="36"/>
      <c r="H15300" s="36"/>
      <c r="I15300" s="36"/>
    </row>
    <row r="15301" spans="5:9">
      <c r="E15301" s="35">
        <v>58936</v>
      </c>
      <c r="F15301" s="35"/>
      <c r="G15301" s="36"/>
      <c r="H15301" s="36"/>
      <c r="I15301" s="36"/>
    </row>
    <row r="15302" spans="5:9">
      <c r="E15302" s="35">
        <v>58937</v>
      </c>
      <c r="F15302" s="35"/>
      <c r="G15302" s="36"/>
      <c r="H15302" s="36"/>
      <c r="I15302" s="36"/>
    </row>
    <row r="15303" spans="5:9">
      <c r="E15303" s="35">
        <v>58938</v>
      </c>
      <c r="F15303" s="35"/>
      <c r="G15303" s="36"/>
      <c r="H15303" s="36"/>
      <c r="I15303" s="36"/>
    </row>
    <row r="15304" spans="5:9">
      <c r="E15304" s="35">
        <v>58939</v>
      </c>
      <c r="F15304" s="35"/>
      <c r="G15304" s="36"/>
      <c r="H15304" s="36"/>
      <c r="I15304" s="36"/>
    </row>
    <row r="15305" spans="5:9">
      <c r="E15305" s="35">
        <v>58940</v>
      </c>
      <c r="F15305" s="35"/>
      <c r="G15305" s="36"/>
      <c r="H15305" s="36"/>
      <c r="I15305" s="36"/>
    </row>
    <row r="15306" spans="5:9">
      <c r="E15306" s="35">
        <v>58941</v>
      </c>
      <c r="F15306" s="35"/>
      <c r="G15306" s="36"/>
      <c r="H15306" s="36"/>
      <c r="I15306" s="36"/>
    </row>
    <row r="15307" spans="5:9">
      <c r="E15307" s="35">
        <v>58942</v>
      </c>
      <c r="F15307" s="35"/>
      <c r="G15307" s="36"/>
      <c r="H15307" s="36"/>
      <c r="I15307" s="36"/>
    </row>
    <row r="15308" spans="5:9">
      <c r="E15308" s="35">
        <v>58943</v>
      </c>
      <c r="F15308" s="35"/>
      <c r="G15308" s="36"/>
      <c r="H15308" s="36"/>
      <c r="I15308" s="36"/>
    </row>
    <row r="15309" spans="5:9">
      <c r="E15309" s="35">
        <v>58944</v>
      </c>
      <c r="F15309" s="35"/>
      <c r="G15309" s="36"/>
      <c r="H15309" s="36"/>
      <c r="I15309" s="36"/>
    </row>
    <row r="15310" spans="5:9">
      <c r="E15310" s="35">
        <v>58945</v>
      </c>
      <c r="F15310" s="35"/>
      <c r="G15310" s="36"/>
      <c r="H15310" s="36"/>
      <c r="I15310" s="36"/>
    </row>
    <row r="15311" spans="5:9">
      <c r="E15311" s="35">
        <v>58946</v>
      </c>
      <c r="F15311" s="35"/>
      <c r="G15311" s="36"/>
      <c r="H15311" s="36"/>
      <c r="I15311" s="36"/>
    </row>
    <row r="15312" spans="5:9">
      <c r="E15312" s="35">
        <v>58947</v>
      </c>
      <c r="F15312" s="35"/>
      <c r="G15312" s="36"/>
      <c r="H15312" s="36"/>
      <c r="I15312" s="36"/>
    </row>
    <row r="15313" spans="5:9">
      <c r="E15313" s="35">
        <v>58948</v>
      </c>
      <c r="F15313" s="35"/>
      <c r="G15313" s="36"/>
      <c r="H15313" s="36"/>
      <c r="I15313" s="36"/>
    </row>
    <row r="15314" spans="5:9">
      <c r="E15314" s="35">
        <v>58949</v>
      </c>
      <c r="F15314" s="35"/>
      <c r="G15314" s="36"/>
      <c r="H15314" s="36"/>
      <c r="I15314" s="36"/>
    </row>
    <row r="15315" spans="5:9">
      <c r="E15315" s="35">
        <v>58950</v>
      </c>
      <c r="F15315" s="35"/>
      <c r="G15315" s="36"/>
      <c r="H15315" s="36"/>
      <c r="I15315" s="36"/>
    </row>
    <row r="15316" spans="5:9">
      <c r="E15316" s="35">
        <v>58951</v>
      </c>
      <c r="F15316" s="35"/>
      <c r="G15316" s="36"/>
      <c r="H15316" s="36"/>
      <c r="I15316" s="36"/>
    </row>
    <row r="15317" spans="5:9">
      <c r="E15317" s="35">
        <v>58952</v>
      </c>
      <c r="F15317" s="35"/>
      <c r="G15317" s="36"/>
      <c r="H15317" s="36"/>
      <c r="I15317" s="36"/>
    </row>
    <row r="15318" spans="5:9">
      <c r="E15318" s="35">
        <v>58953</v>
      </c>
      <c r="F15318" s="35"/>
      <c r="G15318" s="36"/>
      <c r="H15318" s="36"/>
      <c r="I15318" s="36"/>
    </row>
    <row r="15319" spans="5:9">
      <c r="E15319" s="35">
        <v>58954</v>
      </c>
      <c r="F15319" s="35"/>
      <c r="G15319" s="36"/>
      <c r="H15319" s="36"/>
      <c r="I15319" s="36"/>
    </row>
    <row r="15320" spans="5:9">
      <c r="E15320" s="35">
        <v>58955</v>
      </c>
      <c r="F15320" s="35"/>
      <c r="G15320" s="36"/>
      <c r="H15320" s="36"/>
      <c r="I15320" s="36"/>
    </row>
    <row r="15321" spans="5:9">
      <c r="E15321" s="35">
        <v>58956</v>
      </c>
      <c r="F15321" s="35"/>
      <c r="G15321" s="36"/>
      <c r="H15321" s="36"/>
      <c r="I15321" s="36"/>
    </row>
    <row r="15322" spans="5:9">
      <c r="E15322" s="35">
        <v>58957</v>
      </c>
      <c r="F15322" s="35"/>
      <c r="G15322" s="36"/>
      <c r="H15322" s="36"/>
      <c r="I15322" s="36"/>
    </row>
    <row r="15323" spans="5:9">
      <c r="E15323" s="35">
        <v>58958</v>
      </c>
      <c r="F15323" s="35"/>
      <c r="G15323" s="36"/>
      <c r="H15323" s="36"/>
      <c r="I15323" s="36"/>
    </row>
    <row r="15324" spans="5:9">
      <c r="E15324" s="35">
        <v>58959</v>
      </c>
      <c r="F15324" s="35"/>
      <c r="G15324" s="36"/>
      <c r="H15324" s="36"/>
      <c r="I15324" s="36"/>
    </row>
    <row r="15325" spans="5:9">
      <c r="E15325" s="35">
        <v>58960</v>
      </c>
      <c r="F15325" s="35"/>
      <c r="G15325" s="36"/>
      <c r="H15325" s="36"/>
      <c r="I15325" s="36"/>
    </row>
    <row r="15326" spans="5:9">
      <c r="E15326" s="35">
        <v>58961</v>
      </c>
      <c r="F15326" s="35"/>
      <c r="G15326" s="36"/>
      <c r="H15326" s="36"/>
      <c r="I15326" s="36"/>
    </row>
    <row r="15327" spans="5:9">
      <c r="E15327" s="35">
        <v>58962</v>
      </c>
      <c r="F15327" s="35"/>
      <c r="G15327" s="36"/>
      <c r="H15327" s="36"/>
      <c r="I15327" s="36"/>
    </row>
    <row r="15328" spans="5:9">
      <c r="E15328" s="35">
        <v>58963</v>
      </c>
      <c r="F15328" s="35"/>
      <c r="G15328" s="36"/>
      <c r="H15328" s="36"/>
      <c r="I15328" s="36"/>
    </row>
    <row r="15329" spans="5:9">
      <c r="E15329" s="35">
        <v>58964</v>
      </c>
      <c r="F15329" s="35"/>
      <c r="G15329" s="36"/>
      <c r="H15329" s="36"/>
      <c r="I15329" s="36"/>
    </row>
    <row r="15330" spans="5:9">
      <c r="E15330" s="35">
        <v>58965</v>
      </c>
      <c r="F15330" s="35"/>
      <c r="G15330" s="36"/>
      <c r="H15330" s="36"/>
      <c r="I15330" s="36"/>
    </row>
    <row r="15331" spans="5:9">
      <c r="E15331" s="35">
        <v>58966</v>
      </c>
      <c r="F15331" s="35"/>
      <c r="G15331" s="36"/>
      <c r="H15331" s="36"/>
      <c r="I15331" s="36"/>
    </row>
    <row r="15332" spans="5:9">
      <c r="E15332" s="35">
        <v>58967</v>
      </c>
      <c r="F15332" s="35"/>
      <c r="G15332" s="36"/>
      <c r="H15332" s="36"/>
      <c r="I15332" s="36"/>
    </row>
    <row r="15333" spans="5:9">
      <c r="E15333" s="35">
        <v>58968</v>
      </c>
      <c r="F15333" s="35"/>
      <c r="G15333" s="36"/>
      <c r="H15333" s="36"/>
      <c r="I15333" s="36"/>
    </row>
    <row r="15334" spans="5:9">
      <c r="E15334" s="35">
        <v>58969</v>
      </c>
      <c r="F15334" s="35"/>
      <c r="G15334" s="36"/>
      <c r="H15334" s="36"/>
      <c r="I15334" s="36"/>
    </row>
    <row r="15335" spans="5:9">
      <c r="E15335" s="35">
        <v>58970</v>
      </c>
      <c r="F15335" s="35"/>
      <c r="G15335" s="36"/>
      <c r="H15335" s="36"/>
      <c r="I15335" s="36"/>
    </row>
    <row r="15336" spans="5:9">
      <c r="E15336" s="35">
        <v>58971</v>
      </c>
      <c r="F15336" s="35"/>
      <c r="G15336" s="36"/>
      <c r="H15336" s="36"/>
      <c r="I15336" s="36"/>
    </row>
    <row r="15337" spans="5:9">
      <c r="E15337" s="35">
        <v>58972</v>
      </c>
      <c r="F15337" s="35"/>
      <c r="G15337" s="36"/>
      <c r="H15337" s="36"/>
      <c r="I15337" s="36"/>
    </row>
    <row r="15338" spans="5:9">
      <c r="E15338" s="35">
        <v>58973</v>
      </c>
      <c r="F15338" s="35"/>
      <c r="G15338" s="36"/>
      <c r="H15338" s="36"/>
      <c r="I15338" s="36"/>
    </row>
    <row r="15339" spans="5:9">
      <c r="E15339" s="35">
        <v>58974</v>
      </c>
      <c r="F15339" s="35"/>
      <c r="G15339" s="36"/>
      <c r="H15339" s="36"/>
      <c r="I15339" s="36"/>
    </row>
    <row r="15340" spans="5:9">
      <c r="E15340" s="35">
        <v>58975</v>
      </c>
      <c r="F15340" s="35"/>
      <c r="G15340" s="36"/>
      <c r="H15340" s="36"/>
      <c r="I15340" s="36"/>
    </row>
    <row r="15341" spans="5:9">
      <c r="E15341" s="35">
        <v>58976</v>
      </c>
      <c r="F15341" s="35"/>
      <c r="G15341" s="36"/>
      <c r="H15341" s="36"/>
      <c r="I15341" s="36"/>
    </row>
    <row r="15342" spans="5:9">
      <c r="E15342" s="35">
        <v>58977</v>
      </c>
      <c r="F15342" s="35"/>
      <c r="G15342" s="36"/>
      <c r="H15342" s="36"/>
      <c r="I15342" s="36"/>
    </row>
    <row r="15343" spans="5:9">
      <c r="E15343" s="35">
        <v>58978</v>
      </c>
      <c r="F15343" s="35"/>
      <c r="G15343" s="36"/>
      <c r="H15343" s="36"/>
      <c r="I15343" s="36"/>
    </row>
    <row r="15344" spans="5:9">
      <c r="E15344" s="35">
        <v>58979</v>
      </c>
      <c r="F15344" s="35"/>
      <c r="G15344" s="36"/>
      <c r="H15344" s="36"/>
      <c r="I15344" s="36"/>
    </row>
    <row r="15345" spans="5:9">
      <c r="E15345" s="35">
        <v>58980</v>
      </c>
      <c r="F15345" s="35"/>
      <c r="G15345" s="36"/>
      <c r="H15345" s="36"/>
      <c r="I15345" s="36"/>
    </row>
    <row r="15346" spans="5:9">
      <c r="E15346" s="35">
        <v>58981</v>
      </c>
      <c r="F15346" s="35"/>
      <c r="G15346" s="36"/>
      <c r="H15346" s="36"/>
      <c r="I15346" s="36"/>
    </row>
    <row r="15347" spans="5:9">
      <c r="E15347" s="35">
        <v>58982</v>
      </c>
      <c r="F15347" s="35"/>
      <c r="G15347" s="36"/>
      <c r="H15347" s="36"/>
      <c r="I15347" s="36"/>
    </row>
    <row r="15348" spans="5:9">
      <c r="E15348" s="35">
        <v>58983</v>
      </c>
      <c r="F15348" s="35"/>
      <c r="G15348" s="36"/>
      <c r="H15348" s="36"/>
      <c r="I15348" s="36"/>
    </row>
    <row r="15349" spans="5:9">
      <c r="E15349" s="35">
        <v>58984</v>
      </c>
      <c r="F15349" s="35"/>
      <c r="G15349" s="36"/>
      <c r="H15349" s="36"/>
      <c r="I15349" s="36"/>
    </row>
    <row r="15350" spans="5:9">
      <c r="E15350" s="35">
        <v>58985</v>
      </c>
      <c r="F15350" s="35"/>
      <c r="G15350" s="36"/>
      <c r="H15350" s="36"/>
      <c r="I15350" s="36"/>
    </row>
    <row r="15351" spans="5:9">
      <c r="E15351" s="35">
        <v>58986</v>
      </c>
      <c r="F15351" s="35"/>
      <c r="G15351" s="36"/>
      <c r="H15351" s="36"/>
      <c r="I15351" s="36"/>
    </row>
    <row r="15352" spans="5:9">
      <c r="E15352" s="35">
        <v>58987</v>
      </c>
      <c r="F15352" s="35"/>
      <c r="G15352" s="36"/>
      <c r="H15352" s="36"/>
      <c r="I15352" s="36"/>
    </row>
    <row r="15353" spans="5:9">
      <c r="E15353" s="35">
        <v>58988</v>
      </c>
      <c r="F15353" s="35"/>
      <c r="G15353" s="36"/>
      <c r="H15353" s="36"/>
      <c r="I15353" s="36"/>
    </row>
    <row r="15354" spans="5:9">
      <c r="E15354" s="35">
        <v>58989</v>
      </c>
      <c r="F15354" s="35"/>
      <c r="G15354" s="36"/>
      <c r="H15354" s="36"/>
      <c r="I15354" s="36"/>
    </row>
    <row r="15355" spans="5:9">
      <c r="E15355" s="35">
        <v>58990</v>
      </c>
      <c r="F15355" s="35"/>
      <c r="G15355" s="36"/>
      <c r="H15355" s="36"/>
      <c r="I15355" s="36"/>
    </row>
    <row r="15356" spans="5:9">
      <c r="E15356" s="35">
        <v>58991</v>
      </c>
      <c r="F15356" s="35"/>
      <c r="G15356" s="36"/>
      <c r="H15356" s="36"/>
      <c r="I15356" s="36"/>
    </row>
    <row r="15357" spans="5:9">
      <c r="E15357" s="35">
        <v>58992</v>
      </c>
      <c r="F15357" s="35"/>
      <c r="G15357" s="36"/>
      <c r="H15357" s="36"/>
      <c r="I15357" s="36"/>
    </row>
    <row r="15358" spans="5:9">
      <c r="E15358" s="35">
        <v>58993</v>
      </c>
      <c r="F15358" s="35"/>
      <c r="G15358" s="36"/>
      <c r="H15358" s="36"/>
      <c r="I15358" s="36"/>
    </row>
    <row r="15359" spans="5:9">
      <c r="E15359" s="35">
        <v>58994</v>
      </c>
      <c r="F15359" s="35"/>
      <c r="G15359" s="36"/>
      <c r="H15359" s="36"/>
      <c r="I15359" s="36"/>
    </row>
    <row r="15360" spans="5:9">
      <c r="E15360" s="35">
        <v>58995</v>
      </c>
      <c r="F15360" s="35"/>
      <c r="G15360" s="36"/>
      <c r="H15360" s="36"/>
      <c r="I15360" s="36"/>
    </row>
    <row r="15361" spans="5:9">
      <c r="E15361" s="35">
        <v>58996</v>
      </c>
      <c r="F15361" s="35"/>
      <c r="G15361" s="36"/>
      <c r="H15361" s="36"/>
      <c r="I15361" s="36"/>
    </row>
    <row r="15362" spans="5:9">
      <c r="E15362" s="35">
        <v>58997</v>
      </c>
      <c r="F15362" s="35"/>
      <c r="G15362" s="36"/>
      <c r="H15362" s="36"/>
      <c r="I15362" s="36"/>
    </row>
    <row r="15363" spans="5:9">
      <c r="E15363" s="35">
        <v>58998</v>
      </c>
      <c r="F15363" s="35"/>
      <c r="G15363" s="36"/>
      <c r="H15363" s="36"/>
      <c r="I15363" s="36"/>
    </row>
    <row r="15364" spans="5:9">
      <c r="E15364" s="35">
        <v>58999</v>
      </c>
      <c r="F15364" s="35"/>
      <c r="G15364" s="36"/>
      <c r="H15364" s="36"/>
      <c r="I15364" s="36"/>
    </row>
    <row r="15365" spans="5:9">
      <c r="E15365" s="35">
        <v>59000</v>
      </c>
      <c r="F15365" s="35"/>
      <c r="G15365" s="36"/>
      <c r="H15365" s="36"/>
      <c r="I15365" s="36"/>
    </row>
    <row r="15366" spans="5:9">
      <c r="E15366" s="35">
        <v>59001</v>
      </c>
      <c r="F15366" s="35"/>
      <c r="G15366" s="36"/>
      <c r="H15366" s="36"/>
      <c r="I15366" s="36"/>
    </row>
    <row r="15367" spans="5:9">
      <c r="E15367" s="35">
        <v>59002</v>
      </c>
      <c r="F15367" s="35"/>
      <c r="G15367" s="36"/>
      <c r="H15367" s="36"/>
      <c r="I15367" s="36"/>
    </row>
    <row r="15368" spans="5:9">
      <c r="E15368" s="35">
        <v>59003</v>
      </c>
      <c r="F15368" s="35"/>
      <c r="G15368" s="36"/>
      <c r="H15368" s="36"/>
      <c r="I15368" s="36"/>
    </row>
    <row r="15369" spans="5:9">
      <c r="E15369" s="35">
        <v>59004</v>
      </c>
      <c r="F15369" s="35"/>
      <c r="G15369" s="36"/>
      <c r="H15369" s="36"/>
      <c r="I15369" s="36"/>
    </row>
    <row r="15370" spans="5:9">
      <c r="E15370" s="35">
        <v>59005</v>
      </c>
      <c r="F15370" s="35"/>
      <c r="G15370" s="36"/>
      <c r="H15370" s="36"/>
      <c r="I15370" s="36"/>
    </row>
    <row r="15371" spans="5:9">
      <c r="E15371" s="35">
        <v>59006</v>
      </c>
      <c r="F15371" s="35"/>
      <c r="G15371" s="36"/>
      <c r="H15371" s="36"/>
      <c r="I15371" s="36"/>
    </row>
    <row r="15372" spans="5:9">
      <c r="E15372" s="35">
        <v>59007</v>
      </c>
      <c r="F15372" s="35"/>
      <c r="G15372" s="36"/>
      <c r="H15372" s="36"/>
      <c r="I15372" s="36"/>
    </row>
    <row r="15373" spans="5:9">
      <c r="E15373" s="35">
        <v>59008</v>
      </c>
      <c r="F15373" s="35"/>
      <c r="G15373" s="36"/>
      <c r="H15373" s="36"/>
      <c r="I15373" s="36"/>
    </row>
    <row r="15374" spans="5:9">
      <c r="E15374" s="35">
        <v>59009</v>
      </c>
      <c r="F15374" s="35"/>
      <c r="G15374" s="36"/>
      <c r="H15374" s="36"/>
      <c r="I15374" s="36"/>
    </row>
    <row r="15375" spans="5:9">
      <c r="E15375" s="35">
        <v>59010</v>
      </c>
      <c r="F15375" s="35"/>
      <c r="G15375" s="36"/>
      <c r="H15375" s="36"/>
      <c r="I15375" s="36"/>
    </row>
    <row r="15376" spans="5:9">
      <c r="E15376" s="35">
        <v>59011</v>
      </c>
      <c r="F15376" s="35"/>
      <c r="G15376" s="36"/>
      <c r="H15376" s="36"/>
      <c r="I15376" s="36"/>
    </row>
    <row r="15377" spans="5:9">
      <c r="E15377" s="35">
        <v>59012</v>
      </c>
      <c r="F15377" s="35"/>
      <c r="G15377" s="36"/>
      <c r="H15377" s="36"/>
      <c r="I15377" s="36"/>
    </row>
    <row r="15378" spans="5:9">
      <c r="E15378" s="35">
        <v>59013</v>
      </c>
      <c r="F15378" s="35"/>
      <c r="G15378" s="36"/>
      <c r="H15378" s="36"/>
      <c r="I15378" s="36"/>
    </row>
    <row r="15379" spans="5:9">
      <c r="E15379" s="35">
        <v>59014</v>
      </c>
      <c r="F15379" s="35"/>
      <c r="G15379" s="36"/>
      <c r="H15379" s="36"/>
      <c r="I15379" s="36"/>
    </row>
    <row r="15380" spans="5:9">
      <c r="E15380" s="35">
        <v>59015</v>
      </c>
      <c r="F15380" s="35"/>
      <c r="G15380" s="36"/>
      <c r="H15380" s="36"/>
      <c r="I15380" s="36"/>
    </row>
    <row r="15381" spans="5:9">
      <c r="E15381" s="35">
        <v>59016</v>
      </c>
      <c r="F15381" s="35"/>
      <c r="G15381" s="36"/>
      <c r="H15381" s="36"/>
      <c r="I15381" s="36"/>
    </row>
    <row r="15382" spans="5:9">
      <c r="E15382" s="35">
        <v>59017</v>
      </c>
      <c r="F15382" s="35"/>
      <c r="G15382" s="36"/>
      <c r="H15382" s="36"/>
      <c r="I15382" s="36"/>
    </row>
    <row r="15383" spans="5:9">
      <c r="E15383" s="35">
        <v>59018</v>
      </c>
      <c r="F15383" s="35"/>
      <c r="G15383" s="36"/>
      <c r="H15383" s="36"/>
      <c r="I15383" s="36"/>
    </row>
    <row r="15384" spans="5:9">
      <c r="E15384" s="35">
        <v>59019</v>
      </c>
      <c r="F15384" s="35"/>
      <c r="G15384" s="36"/>
      <c r="H15384" s="36"/>
      <c r="I15384" s="36"/>
    </row>
    <row r="15385" spans="5:9">
      <c r="E15385" s="35">
        <v>59020</v>
      </c>
      <c r="F15385" s="35"/>
      <c r="G15385" s="36"/>
      <c r="H15385" s="36"/>
      <c r="I15385" s="36"/>
    </row>
    <row r="15386" spans="5:9">
      <c r="E15386" s="35">
        <v>59021</v>
      </c>
      <c r="F15386" s="35"/>
      <c r="G15386" s="36"/>
      <c r="H15386" s="36"/>
      <c r="I15386" s="36"/>
    </row>
    <row r="15387" spans="5:9">
      <c r="E15387" s="35">
        <v>59022</v>
      </c>
      <c r="F15387" s="35"/>
      <c r="G15387" s="36"/>
      <c r="H15387" s="36"/>
      <c r="I15387" s="36"/>
    </row>
    <row r="15388" spans="5:9">
      <c r="E15388" s="35">
        <v>59023</v>
      </c>
      <c r="F15388" s="35"/>
      <c r="G15388" s="36"/>
      <c r="H15388" s="36"/>
      <c r="I15388" s="36"/>
    </row>
    <row r="15389" spans="5:9">
      <c r="E15389" s="35">
        <v>59024</v>
      </c>
      <c r="F15389" s="35"/>
      <c r="G15389" s="36"/>
      <c r="H15389" s="36"/>
      <c r="I15389" s="36"/>
    </row>
    <row r="15390" spans="5:9">
      <c r="E15390" s="35">
        <v>59025</v>
      </c>
      <c r="F15390" s="35"/>
      <c r="G15390" s="36"/>
      <c r="H15390" s="36"/>
      <c r="I15390" s="36"/>
    </row>
    <row r="15391" spans="5:9">
      <c r="E15391" s="35">
        <v>59026</v>
      </c>
      <c r="F15391" s="35"/>
      <c r="G15391" s="36"/>
      <c r="H15391" s="36"/>
      <c r="I15391" s="36"/>
    </row>
    <row r="15392" spans="5:9">
      <c r="E15392" s="35">
        <v>59027</v>
      </c>
      <c r="F15392" s="35"/>
      <c r="G15392" s="36"/>
      <c r="H15392" s="36"/>
      <c r="I15392" s="36"/>
    </row>
    <row r="15393" spans="5:9">
      <c r="E15393" s="35">
        <v>59028</v>
      </c>
      <c r="F15393" s="35"/>
      <c r="G15393" s="36"/>
      <c r="H15393" s="36"/>
      <c r="I15393" s="36"/>
    </row>
    <row r="15394" spans="5:9">
      <c r="E15394" s="35">
        <v>59029</v>
      </c>
      <c r="F15394" s="35"/>
      <c r="G15394" s="36"/>
      <c r="H15394" s="36"/>
      <c r="I15394" s="36"/>
    </row>
    <row r="15395" spans="5:9">
      <c r="E15395" s="35">
        <v>59030</v>
      </c>
      <c r="F15395" s="35"/>
      <c r="G15395" s="36"/>
      <c r="H15395" s="36"/>
      <c r="I15395" s="36"/>
    </row>
    <row r="15396" spans="5:9">
      <c r="E15396" s="35">
        <v>59031</v>
      </c>
      <c r="F15396" s="35"/>
      <c r="G15396" s="36"/>
      <c r="H15396" s="36"/>
      <c r="I15396" s="36"/>
    </row>
    <row r="15397" spans="5:9">
      <c r="E15397" s="35">
        <v>59032</v>
      </c>
      <c r="F15397" s="35"/>
      <c r="G15397" s="36"/>
      <c r="H15397" s="36"/>
      <c r="I15397" s="36"/>
    </row>
    <row r="15398" spans="5:9">
      <c r="E15398" s="35">
        <v>59033</v>
      </c>
      <c r="F15398" s="35"/>
      <c r="G15398" s="36"/>
      <c r="H15398" s="36"/>
      <c r="I15398" s="36"/>
    </row>
    <row r="15399" spans="5:9">
      <c r="E15399" s="35">
        <v>59034</v>
      </c>
      <c r="F15399" s="35"/>
      <c r="G15399" s="36"/>
      <c r="H15399" s="36"/>
      <c r="I15399" s="36"/>
    </row>
    <row r="15400" spans="5:9">
      <c r="E15400" s="35">
        <v>59035</v>
      </c>
      <c r="F15400" s="35"/>
      <c r="G15400" s="36"/>
      <c r="H15400" s="36"/>
      <c r="I15400" s="36"/>
    </row>
    <row r="15401" spans="5:9">
      <c r="E15401" s="35">
        <v>59036</v>
      </c>
      <c r="F15401" s="35"/>
      <c r="G15401" s="36"/>
      <c r="H15401" s="36"/>
      <c r="I15401" s="36"/>
    </row>
    <row r="15402" spans="5:9">
      <c r="E15402" s="35">
        <v>59037</v>
      </c>
      <c r="F15402" s="35"/>
      <c r="G15402" s="36"/>
      <c r="H15402" s="36"/>
      <c r="I15402" s="36"/>
    </row>
    <row r="15403" spans="5:9">
      <c r="E15403" s="35">
        <v>59038</v>
      </c>
      <c r="F15403" s="35"/>
      <c r="G15403" s="36"/>
      <c r="H15403" s="36"/>
      <c r="I15403" s="36"/>
    </row>
    <row r="15404" spans="5:9">
      <c r="E15404" s="35">
        <v>59039</v>
      </c>
      <c r="F15404" s="35"/>
      <c r="G15404" s="36"/>
      <c r="H15404" s="36"/>
      <c r="I15404" s="36"/>
    </row>
    <row r="15405" spans="5:9">
      <c r="E15405" s="35">
        <v>59040</v>
      </c>
      <c r="F15405" s="35"/>
      <c r="G15405" s="36"/>
      <c r="H15405" s="36"/>
      <c r="I15405" s="36"/>
    </row>
    <row r="15406" spans="5:9">
      <c r="E15406" s="35">
        <v>59041</v>
      </c>
      <c r="F15406" s="35"/>
      <c r="G15406" s="36"/>
      <c r="H15406" s="36"/>
      <c r="I15406" s="36"/>
    </row>
    <row r="15407" spans="5:9">
      <c r="E15407" s="35">
        <v>59042</v>
      </c>
      <c r="F15407" s="35"/>
      <c r="G15407" s="36"/>
      <c r="H15407" s="36"/>
      <c r="I15407" s="36"/>
    </row>
    <row r="15408" spans="5:9">
      <c r="E15408" s="35">
        <v>59043</v>
      </c>
      <c r="F15408" s="35"/>
      <c r="G15408" s="36"/>
      <c r="H15408" s="36"/>
      <c r="I15408" s="36"/>
    </row>
    <row r="15409" spans="5:9">
      <c r="E15409" s="35">
        <v>59044</v>
      </c>
      <c r="F15409" s="35"/>
      <c r="G15409" s="36"/>
      <c r="H15409" s="36"/>
      <c r="I15409" s="36"/>
    </row>
    <row r="15410" spans="5:9">
      <c r="E15410" s="35">
        <v>59045</v>
      </c>
      <c r="F15410" s="35"/>
      <c r="G15410" s="36"/>
      <c r="H15410" s="36"/>
      <c r="I15410" s="36"/>
    </row>
    <row r="15411" spans="5:9">
      <c r="E15411" s="35">
        <v>59046</v>
      </c>
      <c r="F15411" s="35"/>
      <c r="G15411" s="36"/>
      <c r="H15411" s="36"/>
      <c r="I15411" s="36"/>
    </row>
    <row r="15412" spans="5:9">
      <c r="E15412" s="35">
        <v>59047</v>
      </c>
      <c r="F15412" s="35"/>
      <c r="G15412" s="36"/>
      <c r="H15412" s="36"/>
      <c r="I15412" s="36"/>
    </row>
    <row r="15413" spans="5:9">
      <c r="E15413" s="35">
        <v>59048</v>
      </c>
      <c r="F15413" s="35"/>
      <c r="G15413" s="36"/>
      <c r="H15413" s="36"/>
      <c r="I15413" s="36"/>
    </row>
    <row r="15414" spans="5:9">
      <c r="E15414" s="35">
        <v>59049</v>
      </c>
      <c r="F15414" s="35"/>
      <c r="G15414" s="36"/>
      <c r="H15414" s="36"/>
      <c r="I15414" s="36"/>
    </row>
    <row r="15415" spans="5:9">
      <c r="E15415" s="35">
        <v>59050</v>
      </c>
      <c r="F15415" s="35"/>
      <c r="G15415" s="36"/>
      <c r="H15415" s="36"/>
      <c r="I15415" s="36"/>
    </row>
    <row r="15416" spans="5:9">
      <c r="E15416" s="35">
        <v>59051</v>
      </c>
      <c r="F15416" s="35"/>
      <c r="G15416" s="36"/>
      <c r="H15416" s="36"/>
      <c r="I15416" s="36"/>
    </row>
    <row r="15417" spans="5:9">
      <c r="E15417" s="35">
        <v>59052</v>
      </c>
      <c r="F15417" s="35"/>
      <c r="G15417" s="36"/>
      <c r="H15417" s="36"/>
      <c r="I15417" s="36"/>
    </row>
    <row r="15418" spans="5:9">
      <c r="E15418" s="35">
        <v>59053</v>
      </c>
      <c r="F15418" s="35"/>
      <c r="G15418" s="36"/>
      <c r="H15418" s="36"/>
      <c r="I15418" s="36"/>
    </row>
    <row r="15419" spans="5:9">
      <c r="E15419" s="35">
        <v>59054</v>
      </c>
      <c r="F15419" s="35"/>
      <c r="G15419" s="36"/>
      <c r="H15419" s="36"/>
      <c r="I15419" s="36"/>
    </row>
    <row r="15420" spans="5:9">
      <c r="E15420" s="35">
        <v>59055</v>
      </c>
      <c r="F15420" s="35"/>
      <c r="G15420" s="36"/>
      <c r="H15420" s="36"/>
      <c r="I15420" s="36"/>
    </row>
    <row r="15421" spans="5:9">
      <c r="E15421" s="35">
        <v>59056</v>
      </c>
      <c r="F15421" s="35"/>
      <c r="G15421" s="36"/>
      <c r="H15421" s="36"/>
      <c r="I15421" s="36"/>
    </row>
    <row r="15422" spans="5:9">
      <c r="E15422" s="35">
        <v>59057</v>
      </c>
      <c r="F15422" s="35"/>
      <c r="G15422" s="36"/>
      <c r="H15422" s="36"/>
      <c r="I15422" s="36"/>
    </row>
    <row r="15423" spans="5:9">
      <c r="E15423" s="35">
        <v>59058</v>
      </c>
      <c r="F15423" s="35"/>
      <c r="G15423" s="36"/>
      <c r="H15423" s="36"/>
      <c r="I15423" s="36"/>
    </row>
    <row r="15424" spans="5:9">
      <c r="E15424" s="35">
        <v>59059</v>
      </c>
      <c r="F15424" s="35"/>
      <c r="G15424" s="36"/>
      <c r="H15424" s="36"/>
      <c r="I15424" s="36"/>
    </row>
    <row r="15425" spans="5:9">
      <c r="E15425" s="35">
        <v>59060</v>
      </c>
      <c r="F15425" s="35"/>
      <c r="G15425" s="36"/>
      <c r="H15425" s="36"/>
      <c r="I15425" s="36"/>
    </row>
    <row r="15426" spans="5:9">
      <c r="E15426" s="35">
        <v>59061</v>
      </c>
      <c r="F15426" s="35"/>
      <c r="G15426" s="36"/>
      <c r="H15426" s="36"/>
      <c r="I15426" s="36"/>
    </row>
    <row r="15427" spans="5:9">
      <c r="E15427" s="35">
        <v>59062</v>
      </c>
      <c r="F15427" s="35"/>
      <c r="G15427" s="36"/>
      <c r="H15427" s="36"/>
      <c r="I15427" s="36"/>
    </row>
    <row r="15428" spans="5:9">
      <c r="E15428" s="35">
        <v>59063</v>
      </c>
      <c r="F15428" s="35"/>
      <c r="G15428" s="36"/>
      <c r="H15428" s="36"/>
      <c r="I15428" s="36"/>
    </row>
    <row r="15429" spans="5:9">
      <c r="E15429" s="35">
        <v>59064</v>
      </c>
      <c r="F15429" s="35"/>
      <c r="G15429" s="36"/>
      <c r="H15429" s="36"/>
      <c r="I15429" s="36"/>
    </row>
    <row r="15430" spans="5:9">
      <c r="E15430" s="35">
        <v>59065</v>
      </c>
      <c r="F15430" s="35"/>
      <c r="G15430" s="36"/>
      <c r="H15430" s="36"/>
      <c r="I15430" s="36"/>
    </row>
    <row r="15431" spans="5:9">
      <c r="E15431" s="35">
        <v>59066</v>
      </c>
      <c r="F15431" s="35"/>
      <c r="G15431" s="36"/>
      <c r="H15431" s="36"/>
      <c r="I15431" s="36"/>
    </row>
    <row r="15432" spans="5:9">
      <c r="E15432" s="35">
        <v>59067</v>
      </c>
      <c r="F15432" s="35"/>
      <c r="G15432" s="36"/>
      <c r="H15432" s="36"/>
      <c r="I15432" s="36"/>
    </row>
    <row r="15433" spans="5:9">
      <c r="E15433" s="35">
        <v>59068</v>
      </c>
      <c r="F15433" s="35"/>
      <c r="G15433" s="36"/>
      <c r="H15433" s="36"/>
      <c r="I15433" s="36"/>
    </row>
    <row r="15434" spans="5:9">
      <c r="E15434" s="35">
        <v>59069</v>
      </c>
      <c r="F15434" s="35"/>
      <c r="G15434" s="36"/>
      <c r="H15434" s="36"/>
      <c r="I15434" s="36"/>
    </row>
    <row r="15435" spans="5:9">
      <c r="E15435" s="35">
        <v>59070</v>
      </c>
      <c r="F15435" s="35"/>
      <c r="G15435" s="36"/>
      <c r="H15435" s="36"/>
      <c r="I15435" s="36"/>
    </row>
    <row r="15436" spans="5:9">
      <c r="E15436" s="35">
        <v>59071</v>
      </c>
      <c r="F15436" s="35"/>
      <c r="G15436" s="36"/>
      <c r="H15436" s="36"/>
      <c r="I15436" s="36"/>
    </row>
    <row r="15437" spans="5:9">
      <c r="E15437" s="35">
        <v>59072</v>
      </c>
      <c r="F15437" s="35"/>
      <c r="G15437" s="36"/>
      <c r="H15437" s="36"/>
      <c r="I15437" s="36"/>
    </row>
    <row r="15438" spans="5:9">
      <c r="E15438" s="35">
        <v>59073</v>
      </c>
      <c r="F15438" s="35"/>
      <c r="G15438" s="36"/>
      <c r="H15438" s="36"/>
      <c r="I15438" s="36"/>
    </row>
    <row r="15439" spans="5:9">
      <c r="E15439" s="35">
        <v>59074</v>
      </c>
      <c r="F15439" s="35"/>
      <c r="G15439" s="36"/>
      <c r="H15439" s="36"/>
      <c r="I15439" s="36"/>
    </row>
    <row r="15440" spans="5:9">
      <c r="E15440" s="35">
        <v>59075</v>
      </c>
      <c r="F15440" s="35"/>
      <c r="G15440" s="36"/>
      <c r="H15440" s="36"/>
      <c r="I15440" s="36"/>
    </row>
    <row r="15441" spans="5:9">
      <c r="E15441" s="35">
        <v>59076</v>
      </c>
      <c r="F15441" s="35"/>
      <c r="G15441" s="36"/>
      <c r="H15441" s="36"/>
      <c r="I15441" s="36"/>
    </row>
    <row r="15442" spans="5:9">
      <c r="E15442" s="35">
        <v>59077</v>
      </c>
      <c r="F15442" s="35"/>
      <c r="G15442" s="36"/>
      <c r="H15442" s="36"/>
      <c r="I15442" s="36"/>
    </row>
    <row r="15443" spans="5:9">
      <c r="E15443" s="35">
        <v>59078</v>
      </c>
      <c r="F15443" s="35"/>
      <c r="G15443" s="36"/>
      <c r="H15443" s="36"/>
      <c r="I15443" s="36"/>
    </row>
    <row r="15444" spans="5:9">
      <c r="E15444" s="35">
        <v>59079</v>
      </c>
      <c r="F15444" s="35"/>
      <c r="G15444" s="36"/>
      <c r="H15444" s="36"/>
      <c r="I15444" s="36"/>
    </row>
    <row r="15445" spans="5:9">
      <c r="E15445" s="35">
        <v>59080</v>
      </c>
      <c r="F15445" s="35"/>
      <c r="G15445" s="36"/>
      <c r="H15445" s="36"/>
      <c r="I15445" s="36"/>
    </row>
    <row r="15446" spans="5:9">
      <c r="E15446" s="35">
        <v>59081</v>
      </c>
      <c r="F15446" s="35"/>
      <c r="G15446" s="36"/>
      <c r="H15446" s="36"/>
      <c r="I15446" s="36"/>
    </row>
    <row r="15447" spans="5:9">
      <c r="E15447" s="35">
        <v>59082</v>
      </c>
      <c r="F15447" s="35"/>
      <c r="G15447" s="36"/>
      <c r="H15447" s="36"/>
      <c r="I15447" s="36"/>
    </row>
    <row r="15448" spans="5:9">
      <c r="E15448" s="35">
        <v>59083</v>
      </c>
      <c r="F15448" s="35"/>
      <c r="G15448" s="36"/>
      <c r="H15448" s="36"/>
      <c r="I15448" s="36"/>
    </row>
    <row r="15449" spans="5:9">
      <c r="E15449" s="35">
        <v>59084</v>
      </c>
      <c r="F15449" s="35"/>
      <c r="G15449" s="36"/>
      <c r="H15449" s="36"/>
      <c r="I15449" s="36"/>
    </row>
    <row r="15450" spans="5:9">
      <c r="E15450" s="35">
        <v>59085</v>
      </c>
      <c r="F15450" s="35"/>
      <c r="G15450" s="36"/>
      <c r="H15450" s="36"/>
      <c r="I15450" s="36"/>
    </row>
    <row r="15451" spans="5:9">
      <c r="E15451" s="35">
        <v>59086</v>
      </c>
      <c r="F15451" s="35"/>
      <c r="G15451" s="36"/>
      <c r="H15451" s="36"/>
      <c r="I15451" s="36"/>
    </row>
    <row r="15452" spans="5:9">
      <c r="E15452" s="35">
        <v>59087</v>
      </c>
      <c r="F15452" s="35"/>
      <c r="G15452" s="36"/>
      <c r="H15452" s="36"/>
      <c r="I15452" s="36"/>
    </row>
    <row r="15453" spans="5:9">
      <c r="E15453" s="35">
        <v>59088</v>
      </c>
      <c r="F15453" s="35"/>
      <c r="G15453" s="36"/>
      <c r="H15453" s="36"/>
      <c r="I15453" s="36"/>
    </row>
    <row r="15454" spans="5:9">
      <c r="E15454" s="35">
        <v>59089</v>
      </c>
      <c r="F15454" s="35"/>
      <c r="G15454" s="36"/>
      <c r="H15454" s="36"/>
      <c r="I15454" s="36"/>
    </row>
    <row r="15455" spans="5:9">
      <c r="E15455" s="35">
        <v>59090</v>
      </c>
      <c r="F15455" s="35"/>
      <c r="G15455" s="36"/>
      <c r="H15455" s="36"/>
      <c r="I15455" s="36"/>
    </row>
    <row r="15456" spans="5:9">
      <c r="E15456" s="35">
        <v>59091</v>
      </c>
      <c r="F15456" s="35"/>
      <c r="G15456" s="36"/>
      <c r="H15456" s="36"/>
      <c r="I15456" s="36"/>
    </row>
    <row r="15457" spans="5:9">
      <c r="E15457" s="35">
        <v>59092</v>
      </c>
      <c r="F15457" s="35"/>
      <c r="G15457" s="36"/>
      <c r="H15457" s="36"/>
      <c r="I15457" s="36"/>
    </row>
    <row r="15458" spans="5:9">
      <c r="E15458" s="35">
        <v>59093</v>
      </c>
      <c r="F15458" s="35"/>
      <c r="G15458" s="36"/>
      <c r="H15458" s="36"/>
      <c r="I15458" s="36"/>
    </row>
    <row r="15459" spans="5:9">
      <c r="E15459" s="35">
        <v>59094</v>
      </c>
      <c r="F15459" s="35"/>
      <c r="G15459" s="36"/>
      <c r="H15459" s="36"/>
      <c r="I15459" s="36"/>
    </row>
    <row r="15460" spans="5:9">
      <c r="E15460" s="35">
        <v>59095</v>
      </c>
      <c r="F15460" s="35"/>
      <c r="G15460" s="36"/>
      <c r="H15460" s="36"/>
      <c r="I15460" s="36"/>
    </row>
    <row r="15461" spans="5:9">
      <c r="E15461" s="35">
        <v>59096</v>
      </c>
      <c r="F15461" s="35"/>
      <c r="G15461" s="36"/>
      <c r="H15461" s="36"/>
      <c r="I15461" s="36"/>
    </row>
    <row r="15462" spans="5:9">
      <c r="E15462" s="35">
        <v>59097</v>
      </c>
      <c r="F15462" s="35"/>
      <c r="G15462" s="36"/>
      <c r="H15462" s="36"/>
      <c r="I15462" s="36"/>
    </row>
    <row r="15463" spans="5:9">
      <c r="E15463" s="35">
        <v>59098</v>
      </c>
      <c r="F15463" s="35"/>
      <c r="G15463" s="36"/>
      <c r="H15463" s="36"/>
      <c r="I15463" s="36"/>
    </row>
    <row r="15464" spans="5:9">
      <c r="E15464" s="35">
        <v>59099</v>
      </c>
      <c r="F15464" s="35"/>
      <c r="G15464" s="36"/>
      <c r="H15464" s="36"/>
      <c r="I15464" s="36"/>
    </row>
    <row r="15465" spans="5:9">
      <c r="E15465" s="35">
        <v>59100</v>
      </c>
      <c r="F15465" s="35"/>
      <c r="G15465" s="36"/>
      <c r="H15465" s="36"/>
      <c r="I15465" s="36"/>
    </row>
    <row r="15466" spans="5:9">
      <c r="E15466" s="35">
        <v>59101</v>
      </c>
      <c r="F15466" s="35"/>
      <c r="G15466" s="36"/>
      <c r="H15466" s="36"/>
      <c r="I15466" s="36"/>
    </row>
    <row r="15467" spans="5:9">
      <c r="E15467" s="35">
        <v>59102</v>
      </c>
      <c r="F15467" s="35"/>
      <c r="G15467" s="36"/>
      <c r="H15467" s="36"/>
      <c r="I15467" s="36"/>
    </row>
    <row r="15468" spans="5:9">
      <c r="E15468" s="35">
        <v>59103</v>
      </c>
      <c r="F15468" s="35"/>
      <c r="G15468" s="36"/>
      <c r="H15468" s="36"/>
      <c r="I15468" s="36"/>
    </row>
    <row r="15469" spans="5:9">
      <c r="E15469" s="35">
        <v>59104</v>
      </c>
      <c r="F15469" s="35"/>
      <c r="G15469" s="36"/>
      <c r="H15469" s="36"/>
      <c r="I15469" s="36"/>
    </row>
    <row r="15470" spans="5:9">
      <c r="E15470" s="35">
        <v>59105</v>
      </c>
      <c r="F15470" s="35"/>
      <c r="G15470" s="36"/>
      <c r="H15470" s="36"/>
      <c r="I15470" s="36"/>
    </row>
    <row r="15471" spans="5:9">
      <c r="E15471" s="35">
        <v>59106</v>
      </c>
      <c r="F15471" s="35"/>
      <c r="G15471" s="36"/>
      <c r="H15471" s="36"/>
      <c r="I15471" s="36"/>
    </row>
    <row r="15472" spans="5:9">
      <c r="E15472" s="35">
        <v>59107</v>
      </c>
      <c r="F15472" s="35"/>
      <c r="G15472" s="36"/>
      <c r="H15472" s="36"/>
      <c r="I15472" s="36"/>
    </row>
    <row r="15473" spans="5:9">
      <c r="E15473" s="35">
        <v>59108</v>
      </c>
      <c r="F15473" s="35"/>
      <c r="G15473" s="36"/>
      <c r="H15473" s="36"/>
      <c r="I15473" s="36"/>
    </row>
    <row r="15474" spans="5:9">
      <c r="E15474" s="35">
        <v>59109</v>
      </c>
      <c r="F15474" s="35"/>
      <c r="G15474" s="36"/>
      <c r="H15474" s="36"/>
      <c r="I15474" s="36"/>
    </row>
    <row r="15475" spans="5:9">
      <c r="E15475" s="35">
        <v>59110</v>
      </c>
      <c r="F15475" s="35"/>
      <c r="G15475" s="36"/>
      <c r="H15475" s="36"/>
      <c r="I15475" s="36"/>
    </row>
    <row r="15476" spans="5:9">
      <c r="E15476" s="35">
        <v>59111</v>
      </c>
      <c r="F15476" s="35"/>
      <c r="G15476" s="36"/>
      <c r="H15476" s="36"/>
      <c r="I15476" s="36"/>
    </row>
    <row r="15477" spans="5:9">
      <c r="E15477" s="35">
        <v>59112</v>
      </c>
      <c r="F15477" s="35"/>
      <c r="G15477" s="36"/>
      <c r="H15477" s="36"/>
      <c r="I15477" s="36"/>
    </row>
    <row r="15478" spans="5:9">
      <c r="E15478" s="35">
        <v>59113</v>
      </c>
      <c r="F15478" s="35"/>
      <c r="G15478" s="36"/>
      <c r="H15478" s="36"/>
      <c r="I15478" s="36"/>
    </row>
    <row r="15479" spans="5:9">
      <c r="E15479" s="35">
        <v>59114</v>
      </c>
      <c r="F15479" s="35"/>
      <c r="G15479" s="36"/>
      <c r="H15479" s="36"/>
      <c r="I15479" s="36"/>
    </row>
    <row r="15480" spans="5:9">
      <c r="E15480" s="35">
        <v>59115</v>
      </c>
      <c r="F15480" s="35"/>
      <c r="G15480" s="36"/>
      <c r="H15480" s="36"/>
      <c r="I15480" s="36"/>
    </row>
    <row r="15481" spans="5:9">
      <c r="E15481" s="35">
        <v>59116</v>
      </c>
      <c r="F15481" s="35"/>
      <c r="G15481" s="36"/>
      <c r="H15481" s="36"/>
      <c r="I15481" s="36"/>
    </row>
    <row r="15482" spans="5:9">
      <c r="E15482" s="35">
        <v>59117</v>
      </c>
      <c r="F15482" s="35"/>
      <c r="G15482" s="36"/>
      <c r="H15482" s="36"/>
      <c r="I15482" s="36"/>
    </row>
    <row r="15483" spans="5:9">
      <c r="E15483" s="35">
        <v>59118</v>
      </c>
      <c r="F15483" s="35"/>
      <c r="G15483" s="36"/>
      <c r="H15483" s="36"/>
      <c r="I15483" s="36"/>
    </row>
    <row r="15484" spans="5:9">
      <c r="E15484" s="35">
        <v>59119</v>
      </c>
      <c r="F15484" s="35"/>
      <c r="G15484" s="36"/>
      <c r="H15484" s="36"/>
      <c r="I15484" s="36"/>
    </row>
    <row r="15485" spans="5:9">
      <c r="E15485" s="35">
        <v>59120</v>
      </c>
      <c r="F15485" s="35"/>
      <c r="G15485" s="36"/>
      <c r="H15485" s="36"/>
      <c r="I15485" s="36"/>
    </row>
    <row r="15486" spans="5:9">
      <c r="E15486" s="35">
        <v>59121</v>
      </c>
      <c r="F15486" s="35"/>
      <c r="G15486" s="36"/>
      <c r="H15486" s="36"/>
      <c r="I15486" s="36"/>
    </row>
    <row r="15487" spans="5:9">
      <c r="E15487" s="35">
        <v>59122</v>
      </c>
      <c r="F15487" s="35"/>
      <c r="G15487" s="36"/>
      <c r="H15487" s="36"/>
      <c r="I15487" s="36"/>
    </row>
    <row r="15488" spans="5:9">
      <c r="E15488" s="35">
        <v>59123</v>
      </c>
      <c r="F15488" s="35"/>
      <c r="G15488" s="36"/>
      <c r="H15488" s="36"/>
      <c r="I15488" s="36"/>
    </row>
    <row r="15489" spans="5:9">
      <c r="E15489" s="35">
        <v>59124</v>
      </c>
      <c r="F15489" s="35"/>
      <c r="G15489" s="36"/>
      <c r="H15489" s="36"/>
      <c r="I15489" s="36"/>
    </row>
    <row r="15490" spans="5:9">
      <c r="E15490" s="35">
        <v>59125</v>
      </c>
      <c r="F15490" s="35"/>
      <c r="G15490" s="36"/>
      <c r="H15490" s="36"/>
      <c r="I15490" s="36"/>
    </row>
    <row r="15491" spans="5:9">
      <c r="E15491" s="35">
        <v>59126</v>
      </c>
      <c r="F15491" s="35"/>
      <c r="G15491" s="36"/>
      <c r="H15491" s="36"/>
      <c r="I15491" s="36"/>
    </row>
    <row r="15492" spans="5:9">
      <c r="E15492" s="35">
        <v>59127</v>
      </c>
      <c r="F15492" s="35"/>
      <c r="G15492" s="36"/>
      <c r="H15492" s="36"/>
      <c r="I15492" s="36"/>
    </row>
    <row r="15493" spans="5:9">
      <c r="E15493" s="35">
        <v>59128</v>
      </c>
      <c r="F15493" s="35"/>
      <c r="G15493" s="36"/>
      <c r="H15493" s="36"/>
      <c r="I15493" s="36"/>
    </row>
    <row r="15494" spans="5:9">
      <c r="E15494" s="35">
        <v>59129</v>
      </c>
      <c r="F15494" s="35"/>
      <c r="G15494" s="36"/>
      <c r="H15494" s="36"/>
      <c r="I15494" s="36"/>
    </row>
    <row r="15495" spans="5:9">
      <c r="E15495" s="35">
        <v>59130</v>
      </c>
      <c r="F15495" s="35"/>
      <c r="G15495" s="36"/>
      <c r="H15495" s="36"/>
      <c r="I15495" s="36"/>
    </row>
    <row r="15496" spans="5:9">
      <c r="E15496" s="35">
        <v>59131</v>
      </c>
      <c r="F15496" s="35"/>
      <c r="G15496" s="36"/>
      <c r="H15496" s="36"/>
      <c r="I15496" s="36"/>
    </row>
    <row r="15497" spans="5:9">
      <c r="E15497" s="35">
        <v>59132</v>
      </c>
      <c r="F15497" s="35"/>
      <c r="G15497" s="36"/>
      <c r="H15497" s="36"/>
      <c r="I15497" s="36"/>
    </row>
    <row r="15498" spans="5:9">
      <c r="E15498" s="35">
        <v>59133</v>
      </c>
      <c r="F15498" s="35"/>
      <c r="G15498" s="36"/>
      <c r="H15498" s="36"/>
      <c r="I15498" s="36"/>
    </row>
    <row r="15499" spans="5:9">
      <c r="E15499" s="35">
        <v>59134</v>
      </c>
      <c r="F15499" s="35"/>
      <c r="G15499" s="36"/>
      <c r="H15499" s="36"/>
      <c r="I15499" s="36"/>
    </row>
    <row r="15500" spans="5:9">
      <c r="E15500" s="35">
        <v>59135</v>
      </c>
      <c r="F15500" s="35"/>
      <c r="G15500" s="36"/>
      <c r="H15500" s="36"/>
      <c r="I15500" s="36"/>
    </row>
    <row r="15501" spans="5:9">
      <c r="E15501" s="35">
        <v>59136</v>
      </c>
      <c r="F15501" s="35"/>
      <c r="G15501" s="36"/>
      <c r="H15501" s="36"/>
      <c r="I15501" s="36"/>
    </row>
    <row r="15502" spans="5:9">
      <c r="E15502" s="35">
        <v>59137</v>
      </c>
      <c r="F15502" s="35"/>
      <c r="G15502" s="36"/>
      <c r="H15502" s="36"/>
      <c r="I15502" s="36"/>
    </row>
    <row r="15503" spans="5:9">
      <c r="E15503" s="35">
        <v>59138</v>
      </c>
      <c r="F15503" s="35"/>
      <c r="G15503" s="36"/>
      <c r="H15503" s="36"/>
      <c r="I15503" s="36"/>
    </row>
    <row r="15504" spans="5:9">
      <c r="E15504" s="35">
        <v>59139</v>
      </c>
      <c r="F15504" s="35"/>
      <c r="G15504" s="36"/>
      <c r="H15504" s="36"/>
      <c r="I15504" s="36"/>
    </row>
    <row r="15505" spans="5:9">
      <c r="E15505" s="35">
        <v>59140</v>
      </c>
      <c r="F15505" s="35"/>
      <c r="G15505" s="36"/>
      <c r="H15505" s="36"/>
      <c r="I15505" s="36"/>
    </row>
    <row r="15506" spans="5:9">
      <c r="E15506" s="35">
        <v>59141</v>
      </c>
      <c r="F15506" s="35"/>
      <c r="G15506" s="36"/>
      <c r="H15506" s="36"/>
      <c r="I15506" s="36"/>
    </row>
    <row r="15507" spans="5:9">
      <c r="E15507" s="35">
        <v>59142</v>
      </c>
      <c r="F15507" s="35"/>
      <c r="G15507" s="36"/>
      <c r="H15507" s="36"/>
      <c r="I15507" s="36"/>
    </row>
    <row r="15508" spans="5:9">
      <c r="E15508" s="35">
        <v>59143</v>
      </c>
      <c r="F15508" s="35"/>
      <c r="G15508" s="36"/>
      <c r="H15508" s="36"/>
      <c r="I15508" s="36"/>
    </row>
    <row r="15509" spans="5:9">
      <c r="E15509" s="35">
        <v>59144</v>
      </c>
      <c r="F15509" s="35"/>
      <c r="G15509" s="36"/>
      <c r="H15509" s="36"/>
      <c r="I15509" s="36"/>
    </row>
    <row r="15510" spans="5:9">
      <c r="E15510" s="35">
        <v>59145</v>
      </c>
      <c r="F15510" s="35"/>
      <c r="G15510" s="36"/>
      <c r="H15510" s="36"/>
      <c r="I15510" s="36"/>
    </row>
    <row r="15511" spans="5:9">
      <c r="E15511" s="35">
        <v>59146</v>
      </c>
      <c r="F15511" s="35"/>
      <c r="G15511" s="36"/>
      <c r="H15511" s="36"/>
      <c r="I15511" s="36"/>
    </row>
    <row r="15512" spans="5:9">
      <c r="E15512" s="35">
        <v>59147</v>
      </c>
      <c r="F15512" s="35"/>
      <c r="G15512" s="36"/>
      <c r="H15512" s="36"/>
      <c r="I15512" s="36"/>
    </row>
    <row r="15513" spans="5:9">
      <c r="E15513" s="35">
        <v>59148</v>
      </c>
      <c r="F15513" s="35"/>
      <c r="G15513" s="36"/>
      <c r="H15513" s="36"/>
      <c r="I15513" s="36"/>
    </row>
    <row r="15514" spans="5:9">
      <c r="E15514" s="35">
        <v>59149</v>
      </c>
      <c r="F15514" s="35"/>
      <c r="G15514" s="36"/>
      <c r="H15514" s="36"/>
      <c r="I15514" s="36"/>
    </row>
    <row r="15515" spans="5:9">
      <c r="E15515" s="35">
        <v>59150</v>
      </c>
      <c r="F15515" s="35"/>
      <c r="G15515" s="36"/>
      <c r="H15515" s="36"/>
      <c r="I15515" s="36"/>
    </row>
    <row r="15516" spans="5:9">
      <c r="E15516" s="35">
        <v>59151</v>
      </c>
      <c r="F15516" s="35"/>
      <c r="G15516" s="36"/>
      <c r="H15516" s="36"/>
      <c r="I15516" s="36"/>
    </row>
    <row r="15517" spans="5:9">
      <c r="E15517" s="35">
        <v>59152</v>
      </c>
      <c r="F15517" s="35"/>
      <c r="G15517" s="36"/>
      <c r="H15517" s="36"/>
      <c r="I15517" s="36"/>
    </row>
    <row r="15518" spans="5:9">
      <c r="E15518" s="35">
        <v>59153</v>
      </c>
      <c r="F15518" s="35"/>
      <c r="G15518" s="36"/>
      <c r="H15518" s="36"/>
      <c r="I15518" s="36"/>
    </row>
    <row r="15519" spans="5:9">
      <c r="E15519" s="35">
        <v>59154</v>
      </c>
      <c r="F15519" s="35"/>
      <c r="G15519" s="36"/>
      <c r="H15519" s="36"/>
      <c r="I15519" s="36"/>
    </row>
    <row r="15520" spans="5:9">
      <c r="E15520" s="35">
        <v>59155</v>
      </c>
      <c r="F15520" s="35"/>
      <c r="G15520" s="36"/>
      <c r="H15520" s="36"/>
      <c r="I15520" s="36"/>
    </row>
    <row r="15521" spans="5:9">
      <c r="E15521" s="35">
        <v>59156</v>
      </c>
      <c r="F15521" s="35"/>
      <c r="G15521" s="36"/>
      <c r="H15521" s="36"/>
      <c r="I15521" s="36"/>
    </row>
    <row r="15522" spans="5:9">
      <c r="E15522" s="35">
        <v>59157</v>
      </c>
      <c r="F15522" s="35"/>
      <c r="G15522" s="36"/>
      <c r="H15522" s="36"/>
      <c r="I15522" s="36"/>
    </row>
    <row r="15523" spans="5:9">
      <c r="E15523" s="35">
        <v>59158</v>
      </c>
      <c r="F15523" s="35"/>
      <c r="G15523" s="36"/>
      <c r="H15523" s="36"/>
      <c r="I15523" s="36"/>
    </row>
    <row r="15524" spans="5:9">
      <c r="E15524" s="35">
        <v>59159</v>
      </c>
      <c r="F15524" s="35"/>
      <c r="G15524" s="36"/>
      <c r="H15524" s="36"/>
      <c r="I15524" s="36"/>
    </row>
    <row r="15525" spans="5:9">
      <c r="E15525" s="35">
        <v>59160</v>
      </c>
      <c r="F15525" s="35"/>
      <c r="G15525" s="36"/>
      <c r="H15525" s="36"/>
      <c r="I15525" s="36"/>
    </row>
    <row r="15526" spans="5:9">
      <c r="E15526" s="35">
        <v>59161</v>
      </c>
      <c r="F15526" s="35"/>
      <c r="G15526" s="36"/>
      <c r="H15526" s="36"/>
      <c r="I15526" s="36"/>
    </row>
    <row r="15527" spans="5:9">
      <c r="E15527" s="35">
        <v>59162</v>
      </c>
      <c r="F15527" s="35"/>
      <c r="G15527" s="36"/>
      <c r="H15527" s="36"/>
      <c r="I15527" s="36"/>
    </row>
    <row r="15528" spans="5:9">
      <c r="E15528" s="35">
        <v>59163</v>
      </c>
      <c r="F15528" s="35"/>
      <c r="G15528" s="36"/>
      <c r="H15528" s="36"/>
      <c r="I15528" s="36"/>
    </row>
    <row r="15529" spans="5:9">
      <c r="E15529" s="35">
        <v>59164</v>
      </c>
      <c r="F15529" s="35"/>
      <c r="G15529" s="36"/>
      <c r="H15529" s="36"/>
      <c r="I15529" s="36"/>
    </row>
    <row r="15530" spans="5:9">
      <c r="E15530" s="35">
        <v>59165</v>
      </c>
      <c r="F15530" s="35"/>
      <c r="G15530" s="36"/>
      <c r="H15530" s="36"/>
      <c r="I15530" s="36"/>
    </row>
    <row r="15531" spans="5:9">
      <c r="E15531" s="35">
        <v>59166</v>
      </c>
      <c r="F15531" s="35"/>
      <c r="G15531" s="36"/>
      <c r="H15531" s="36"/>
      <c r="I15531" s="36"/>
    </row>
    <row r="15532" spans="5:9">
      <c r="E15532" s="35">
        <v>59167</v>
      </c>
      <c r="F15532" s="35"/>
      <c r="G15532" s="36"/>
      <c r="H15532" s="36"/>
      <c r="I15532" s="36"/>
    </row>
    <row r="15533" spans="5:9">
      <c r="E15533" s="35">
        <v>59168</v>
      </c>
      <c r="F15533" s="35"/>
      <c r="G15533" s="36"/>
      <c r="H15533" s="36"/>
      <c r="I15533" s="36"/>
    </row>
    <row r="15534" spans="5:9">
      <c r="E15534" s="35">
        <v>59169</v>
      </c>
      <c r="F15534" s="35"/>
      <c r="G15534" s="36"/>
      <c r="H15534" s="36"/>
      <c r="I15534" s="36"/>
    </row>
    <row r="15535" spans="5:9">
      <c r="E15535" s="35">
        <v>59170</v>
      </c>
      <c r="F15535" s="35"/>
      <c r="G15535" s="36"/>
      <c r="H15535" s="36"/>
      <c r="I15535" s="36"/>
    </row>
    <row r="15536" spans="5:9">
      <c r="E15536" s="35">
        <v>59171</v>
      </c>
      <c r="F15536" s="35"/>
      <c r="G15536" s="36"/>
      <c r="H15536" s="36"/>
      <c r="I15536" s="36"/>
    </row>
    <row r="15537" spans="5:9">
      <c r="E15537" s="35">
        <v>59172</v>
      </c>
      <c r="F15537" s="35"/>
      <c r="G15537" s="36"/>
      <c r="H15537" s="36"/>
      <c r="I15537" s="36"/>
    </row>
    <row r="15538" spans="5:9">
      <c r="E15538" s="35">
        <v>59173</v>
      </c>
      <c r="F15538" s="35"/>
      <c r="G15538" s="36"/>
      <c r="H15538" s="36"/>
      <c r="I15538" s="36"/>
    </row>
    <row r="15539" spans="5:9">
      <c r="E15539" s="35">
        <v>59174</v>
      </c>
      <c r="F15539" s="35"/>
      <c r="G15539" s="36"/>
      <c r="H15539" s="36"/>
      <c r="I15539" s="36"/>
    </row>
    <row r="15540" spans="5:9">
      <c r="E15540" s="35">
        <v>59175</v>
      </c>
      <c r="F15540" s="35"/>
      <c r="G15540" s="36"/>
      <c r="H15540" s="36"/>
      <c r="I15540" s="36"/>
    </row>
    <row r="15541" spans="5:9">
      <c r="E15541" s="35">
        <v>59176</v>
      </c>
      <c r="F15541" s="35"/>
      <c r="G15541" s="36"/>
      <c r="H15541" s="36"/>
      <c r="I15541" s="36"/>
    </row>
    <row r="15542" spans="5:9">
      <c r="E15542" s="35">
        <v>59177</v>
      </c>
      <c r="F15542" s="35"/>
      <c r="G15542" s="36"/>
      <c r="H15542" s="36"/>
      <c r="I15542" s="36"/>
    </row>
    <row r="15543" spans="5:9">
      <c r="E15543" s="35">
        <v>59178</v>
      </c>
      <c r="F15543" s="35"/>
      <c r="G15543" s="36"/>
      <c r="H15543" s="36"/>
      <c r="I15543" s="36"/>
    </row>
    <row r="15544" spans="5:9">
      <c r="E15544" s="35">
        <v>59179</v>
      </c>
      <c r="F15544" s="35"/>
      <c r="G15544" s="36"/>
      <c r="H15544" s="36"/>
      <c r="I15544" s="36"/>
    </row>
    <row r="15545" spans="5:9">
      <c r="E15545" s="35">
        <v>59180</v>
      </c>
      <c r="F15545" s="35"/>
      <c r="G15545" s="36"/>
      <c r="H15545" s="36"/>
      <c r="I15545" s="36"/>
    </row>
    <row r="15546" spans="5:9">
      <c r="E15546" s="35">
        <v>59181</v>
      </c>
      <c r="F15546" s="35"/>
      <c r="G15546" s="36"/>
      <c r="H15546" s="36"/>
      <c r="I15546" s="36"/>
    </row>
    <row r="15547" spans="5:9">
      <c r="E15547" s="35">
        <v>59182</v>
      </c>
      <c r="F15547" s="35"/>
      <c r="G15547" s="36"/>
      <c r="H15547" s="36"/>
      <c r="I15547" s="36"/>
    </row>
    <row r="15548" spans="5:9">
      <c r="E15548" s="35">
        <v>59183</v>
      </c>
      <c r="F15548" s="35"/>
      <c r="G15548" s="36"/>
      <c r="H15548" s="36"/>
      <c r="I15548" s="36"/>
    </row>
    <row r="15549" spans="5:9">
      <c r="E15549" s="35">
        <v>59184</v>
      </c>
      <c r="F15549" s="35"/>
      <c r="G15549" s="36"/>
      <c r="H15549" s="36"/>
      <c r="I15549" s="36"/>
    </row>
    <row r="15550" spans="5:9">
      <c r="E15550" s="35">
        <v>59185</v>
      </c>
      <c r="F15550" s="35"/>
      <c r="G15550" s="36"/>
      <c r="H15550" s="36"/>
      <c r="I15550" s="36"/>
    </row>
    <row r="15551" spans="5:9">
      <c r="E15551" s="35">
        <v>59186</v>
      </c>
      <c r="F15551" s="35"/>
      <c r="G15551" s="36"/>
      <c r="H15551" s="36"/>
      <c r="I15551" s="36"/>
    </row>
    <row r="15552" spans="5:9">
      <c r="E15552" s="35">
        <v>59187</v>
      </c>
      <c r="F15552" s="35"/>
      <c r="G15552" s="36"/>
      <c r="H15552" s="36"/>
      <c r="I15552" s="36"/>
    </row>
    <row r="15553" spans="5:9">
      <c r="E15553" s="35">
        <v>59188</v>
      </c>
      <c r="F15553" s="35"/>
      <c r="G15553" s="36"/>
      <c r="H15553" s="36"/>
      <c r="I15553" s="36"/>
    </row>
    <row r="15554" spans="5:9">
      <c r="E15554" s="35">
        <v>59189</v>
      </c>
      <c r="F15554" s="35"/>
      <c r="G15554" s="36"/>
      <c r="H15554" s="36"/>
      <c r="I15554" s="36"/>
    </row>
    <row r="15555" spans="5:9">
      <c r="E15555" s="35">
        <v>59190</v>
      </c>
      <c r="F15555" s="35"/>
      <c r="G15555" s="36"/>
      <c r="H15555" s="36"/>
      <c r="I15555" s="36"/>
    </row>
    <row r="15556" spans="5:9">
      <c r="E15556" s="35">
        <v>59191</v>
      </c>
      <c r="F15556" s="35"/>
      <c r="G15556" s="36"/>
      <c r="H15556" s="36"/>
      <c r="I15556" s="36"/>
    </row>
    <row r="15557" spans="5:9">
      <c r="E15557" s="35">
        <v>59192</v>
      </c>
      <c r="F15557" s="35"/>
      <c r="G15557" s="36"/>
      <c r="H15557" s="36"/>
      <c r="I15557" s="36"/>
    </row>
    <row r="15558" spans="5:9">
      <c r="E15558" s="35">
        <v>59193</v>
      </c>
      <c r="F15558" s="35"/>
      <c r="G15558" s="36"/>
      <c r="H15558" s="36"/>
      <c r="I15558" s="36"/>
    </row>
    <row r="15559" spans="5:9">
      <c r="E15559" s="35">
        <v>59194</v>
      </c>
      <c r="F15559" s="35"/>
      <c r="G15559" s="36"/>
      <c r="H15559" s="36"/>
      <c r="I15559" s="36"/>
    </row>
    <row r="15560" spans="5:9">
      <c r="E15560" s="35">
        <v>59195</v>
      </c>
      <c r="F15560" s="35"/>
      <c r="G15560" s="36"/>
      <c r="H15560" s="36"/>
      <c r="I15560" s="36"/>
    </row>
    <row r="15561" spans="5:9">
      <c r="E15561" s="35">
        <v>59196</v>
      </c>
      <c r="F15561" s="35"/>
      <c r="G15561" s="36"/>
      <c r="H15561" s="36"/>
      <c r="I15561" s="36"/>
    </row>
    <row r="15562" spans="5:9">
      <c r="E15562" s="35">
        <v>59197</v>
      </c>
      <c r="F15562" s="35"/>
      <c r="G15562" s="36"/>
      <c r="H15562" s="36"/>
      <c r="I15562" s="36"/>
    </row>
    <row r="15563" spans="5:9">
      <c r="E15563" s="35">
        <v>59198</v>
      </c>
      <c r="F15563" s="35"/>
      <c r="G15563" s="36"/>
      <c r="H15563" s="36"/>
      <c r="I15563" s="36"/>
    </row>
    <row r="15564" spans="5:9">
      <c r="E15564" s="35">
        <v>59199</v>
      </c>
      <c r="F15564" s="35"/>
      <c r="G15564" s="36"/>
      <c r="H15564" s="36"/>
      <c r="I15564" s="36"/>
    </row>
    <row r="15565" spans="5:9">
      <c r="E15565" s="35">
        <v>59200</v>
      </c>
      <c r="F15565" s="35"/>
      <c r="G15565" s="36"/>
      <c r="H15565" s="36"/>
      <c r="I15565" s="36"/>
    </row>
    <row r="15566" spans="5:9">
      <c r="E15566" s="35">
        <v>59201</v>
      </c>
      <c r="F15566" s="35"/>
      <c r="G15566" s="36"/>
      <c r="H15566" s="36"/>
      <c r="I15566" s="36"/>
    </row>
    <row r="15567" spans="5:9">
      <c r="E15567" s="35">
        <v>59202</v>
      </c>
      <c r="F15567" s="35"/>
      <c r="G15567" s="36"/>
      <c r="H15567" s="36"/>
      <c r="I15567" s="36"/>
    </row>
    <row r="15568" spans="5:9">
      <c r="E15568" s="35">
        <v>59203</v>
      </c>
      <c r="F15568" s="35"/>
      <c r="G15568" s="36"/>
      <c r="H15568" s="36"/>
      <c r="I15568" s="36"/>
    </row>
    <row r="15569" spans="5:9">
      <c r="E15569" s="35">
        <v>59204</v>
      </c>
      <c r="F15569" s="35"/>
      <c r="G15569" s="36"/>
      <c r="H15569" s="36"/>
      <c r="I15569" s="36"/>
    </row>
    <row r="15570" spans="5:9">
      <c r="E15570" s="35">
        <v>59205</v>
      </c>
      <c r="F15570" s="35"/>
      <c r="G15570" s="36"/>
      <c r="H15570" s="36"/>
      <c r="I15570" s="36"/>
    </row>
    <row r="15571" spans="5:9">
      <c r="E15571" s="35">
        <v>59206</v>
      </c>
      <c r="F15571" s="35"/>
      <c r="G15571" s="36"/>
      <c r="H15571" s="36"/>
      <c r="I15571" s="36"/>
    </row>
    <row r="15572" spans="5:9">
      <c r="E15572" s="35">
        <v>59207</v>
      </c>
      <c r="F15572" s="35"/>
      <c r="G15572" s="36"/>
      <c r="H15572" s="36"/>
      <c r="I15572" s="36"/>
    </row>
    <row r="15573" spans="5:9">
      <c r="E15573" s="35">
        <v>59208</v>
      </c>
      <c r="F15573" s="35"/>
      <c r="G15573" s="36"/>
      <c r="H15573" s="36"/>
      <c r="I15573" s="36"/>
    </row>
    <row r="15574" spans="5:9">
      <c r="E15574" s="35">
        <v>59209</v>
      </c>
      <c r="F15574" s="35"/>
      <c r="G15574" s="36"/>
      <c r="H15574" s="36"/>
      <c r="I15574" s="36"/>
    </row>
    <row r="15575" spans="5:9">
      <c r="E15575" s="35">
        <v>59210</v>
      </c>
      <c r="F15575" s="35"/>
      <c r="G15575" s="36"/>
      <c r="H15575" s="36"/>
      <c r="I15575" s="36"/>
    </row>
    <row r="15576" spans="5:9">
      <c r="E15576" s="35">
        <v>59211</v>
      </c>
      <c r="F15576" s="35"/>
      <c r="G15576" s="36"/>
      <c r="H15576" s="36"/>
      <c r="I15576" s="36"/>
    </row>
    <row r="15577" spans="5:9">
      <c r="E15577" s="35">
        <v>59212</v>
      </c>
      <c r="F15577" s="35"/>
      <c r="G15577" s="36"/>
      <c r="H15577" s="36"/>
      <c r="I15577" s="36"/>
    </row>
    <row r="15578" spans="5:9">
      <c r="E15578" s="35">
        <v>59213</v>
      </c>
      <c r="F15578" s="35"/>
      <c r="G15578" s="36"/>
      <c r="H15578" s="36"/>
      <c r="I15578" s="36"/>
    </row>
    <row r="15579" spans="5:9">
      <c r="E15579" s="35">
        <v>59214</v>
      </c>
      <c r="F15579" s="35"/>
      <c r="G15579" s="36"/>
      <c r="H15579" s="36"/>
      <c r="I15579" s="36"/>
    </row>
    <row r="15580" spans="5:9">
      <c r="E15580" s="35">
        <v>59215</v>
      </c>
      <c r="F15580" s="35"/>
      <c r="G15580" s="36"/>
      <c r="H15580" s="36"/>
      <c r="I15580" s="36"/>
    </row>
    <row r="15581" spans="5:9">
      <c r="E15581" s="35">
        <v>59216</v>
      </c>
      <c r="F15581" s="35"/>
      <c r="G15581" s="36"/>
      <c r="H15581" s="36"/>
      <c r="I15581" s="36"/>
    </row>
    <row r="15582" spans="5:9">
      <c r="E15582" s="35">
        <v>59217</v>
      </c>
      <c r="F15582" s="35"/>
      <c r="G15582" s="36"/>
      <c r="H15582" s="36"/>
      <c r="I15582" s="36"/>
    </row>
    <row r="15583" spans="5:9">
      <c r="E15583" s="35">
        <v>59218</v>
      </c>
      <c r="F15583" s="35"/>
      <c r="G15583" s="36"/>
      <c r="H15583" s="36"/>
      <c r="I15583" s="36"/>
    </row>
    <row r="15584" spans="5:9">
      <c r="E15584" s="35">
        <v>59219</v>
      </c>
      <c r="F15584" s="35"/>
      <c r="G15584" s="36"/>
      <c r="H15584" s="36"/>
      <c r="I15584" s="36"/>
    </row>
    <row r="15585" spans="5:9">
      <c r="E15585" s="35">
        <v>59220</v>
      </c>
      <c r="F15585" s="35"/>
      <c r="G15585" s="36"/>
      <c r="H15585" s="36"/>
      <c r="I15585" s="36"/>
    </row>
    <row r="15586" spans="5:9">
      <c r="E15586" s="35">
        <v>59221</v>
      </c>
      <c r="F15586" s="35"/>
      <c r="G15586" s="36"/>
      <c r="H15586" s="36"/>
      <c r="I15586" s="36"/>
    </row>
    <row r="15587" spans="5:9">
      <c r="E15587" s="35">
        <v>59222</v>
      </c>
      <c r="F15587" s="35"/>
      <c r="G15587" s="36"/>
      <c r="H15587" s="36"/>
      <c r="I15587" s="36"/>
    </row>
    <row r="15588" spans="5:9">
      <c r="E15588" s="35">
        <v>59223</v>
      </c>
      <c r="F15588" s="35"/>
      <c r="G15588" s="36"/>
      <c r="H15588" s="36"/>
      <c r="I15588" s="36"/>
    </row>
    <row r="15589" spans="5:9">
      <c r="E15589" s="35">
        <v>59224</v>
      </c>
      <c r="F15589" s="35"/>
      <c r="G15589" s="36"/>
      <c r="H15589" s="36"/>
      <c r="I15589" s="36"/>
    </row>
    <row r="15590" spans="5:9">
      <c r="E15590" s="35">
        <v>59225</v>
      </c>
      <c r="F15590" s="35"/>
      <c r="G15590" s="36"/>
      <c r="H15590" s="36"/>
      <c r="I15590" s="36"/>
    </row>
    <row r="15591" spans="5:9">
      <c r="E15591" s="35">
        <v>59226</v>
      </c>
      <c r="F15591" s="35"/>
      <c r="G15591" s="36"/>
      <c r="H15591" s="36"/>
      <c r="I15591" s="36"/>
    </row>
    <row r="15592" spans="5:9">
      <c r="E15592" s="35">
        <v>59227</v>
      </c>
      <c r="F15592" s="35"/>
      <c r="G15592" s="36"/>
      <c r="H15592" s="36"/>
      <c r="I15592" s="36"/>
    </row>
    <row r="15593" spans="5:9">
      <c r="E15593" s="35">
        <v>59228</v>
      </c>
      <c r="F15593" s="35"/>
      <c r="G15593" s="36"/>
      <c r="H15593" s="36"/>
      <c r="I15593" s="36"/>
    </row>
    <row r="15594" spans="5:9">
      <c r="E15594" s="35">
        <v>59229</v>
      </c>
      <c r="F15594" s="35"/>
      <c r="G15594" s="36"/>
      <c r="H15594" s="36"/>
      <c r="I15594" s="36"/>
    </row>
    <row r="15595" spans="5:9">
      <c r="E15595" s="35">
        <v>59230</v>
      </c>
      <c r="F15595" s="35"/>
      <c r="G15595" s="36"/>
      <c r="H15595" s="36"/>
      <c r="I15595" s="36"/>
    </row>
    <row r="15596" spans="5:9">
      <c r="E15596" s="35">
        <v>59231</v>
      </c>
      <c r="F15596" s="35"/>
      <c r="G15596" s="36"/>
      <c r="H15596" s="36"/>
      <c r="I15596" s="36"/>
    </row>
    <row r="15597" spans="5:9">
      <c r="E15597" s="35">
        <v>59232</v>
      </c>
      <c r="F15597" s="35"/>
      <c r="G15597" s="36"/>
      <c r="H15597" s="36"/>
      <c r="I15597" s="36"/>
    </row>
    <row r="15598" spans="5:9">
      <c r="E15598" s="35">
        <v>59233</v>
      </c>
      <c r="F15598" s="35"/>
      <c r="G15598" s="36"/>
      <c r="H15598" s="36"/>
      <c r="I15598" s="36"/>
    </row>
    <row r="15599" spans="5:9">
      <c r="E15599" s="35">
        <v>59234</v>
      </c>
      <c r="F15599" s="35"/>
      <c r="G15599" s="36"/>
      <c r="H15599" s="36"/>
      <c r="I15599" s="36"/>
    </row>
    <row r="15600" spans="5:9">
      <c r="E15600" s="35">
        <v>59235</v>
      </c>
      <c r="F15600" s="35"/>
      <c r="G15600" s="36"/>
      <c r="H15600" s="36"/>
      <c r="I15600" s="36"/>
    </row>
    <row r="15601" spans="5:9">
      <c r="E15601" s="35">
        <v>59236</v>
      </c>
      <c r="F15601" s="35"/>
      <c r="G15601" s="36"/>
      <c r="H15601" s="36"/>
      <c r="I15601" s="36"/>
    </row>
    <row r="15602" spans="5:9">
      <c r="E15602" s="35">
        <v>59237</v>
      </c>
      <c r="F15602" s="35"/>
      <c r="G15602" s="36"/>
      <c r="H15602" s="36"/>
      <c r="I15602" s="36"/>
    </row>
    <row r="15603" spans="5:9">
      <c r="E15603" s="35">
        <v>59238</v>
      </c>
      <c r="F15603" s="35"/>
      <c r="G15603" s="36"/>
      <c r="H15603" s="36"/>
      <c r="I15603" s="36"/>
    </row>
    <row r="15604" spans="5:9">
      <c r="E15604" s="35">
        <v>59239</v>
      </c>
      <c r="F15604" s="35"/>
      <c r="G15604" s="36"/>
      <c r="H15604" s="36"/>
      <c r="I15604" s="36"/>
    </row>
    <row r="15605" spans="5:9">
      <c r="E15605" s="35">
        <v>59240</v>
      </c>
      <c r="F15605" s="35"/>
      <c r="G15605" s="36"/>
      <c r="H15605" s="36"/>
      <c r="I15605" s="36"/>
    </row>
    <row r="15606" spans="5:9">
      <c r="E15606" s="35">
        <v>59241</v>
      </c>
      <c r="F15606" s="35"/>
      <c r="G15606" s="36"/>
      <c r="H15606" s="36"/>
      <c r="I15606" s="36"/>
    </row>
    <row r="15607" spans="5:9">
      <c r="E15607" s="35">
        <v>59242</v>
      </c>
      <c r="F15607" s="35"/>
      <c r="G15607" s="36"/>
      <c r="H15607" s="36"/>
      <c r="I15607" s="36"/>
    </row>
    <row r="15608" spans="5:9">
      <c r="E15608" s="35">
        <v>59243</v>
      </c>
      <c r="F15608" s="35"/>
      <c r="G15608" s="36"/>
      <c r="H15608" s="36"/>
      <c r="I15608" s="36"/>
    </row>
    <row r="15609" spans="5:9">
      <c r="E15609" s="35">
        <v>59244</v>
      </c>
      <c r="F15609" s="35"/>
      <c r="G15609" s="36"/>
      <c r="H15609" s="36"/>
      <c r="I15609" s="36"/>
    </row>
    <row r="15610" spans="5:9">
      <c r="E15610" s="35">
        <v>59245</v>
      </c>
      <c r="F15610" s="35"/>
      <c r="G15610" s="36"/>
      <c r="H15610" s="36"/>
      <c r="I15610" s="36"/>
    </row>
    <row r="15611" spans="5:9">
      <c r="E15611" s="35">
        <v>59246</v>
      </c>
      <c r="F15611" s="35"/>
      <c r="G15611" s="36"/>
      <c r="H15611" s="36"/>
      <c r="I15611" s="36"/>
    </row>
    <row r="15612" spans="5:9">
      <c r="E15612" s="35">
        <v>59247</v>
      </c>
      <c r="F15612" s="35"/>
      <c r="G15612" s="36"/>
      <c r="H15612" s="36"/>
      <c r="I15612" s="36"/>
    </row>
    <row r="15613" spans="5:9">
      <c r="E15613" s="35">
        <v>59248</v>
      </c>
      <c r="F15613" s="35"/>
      <c r="G15613" s="36"/>
      <c r="H15613" s="36"/>
      <c r="I15613" s="36"/>
    </row>
    <row r="15614" spans="5:9">
      <c r="E15614" s="35">
        <v>59249</v>
      </c>
      <c r="F15614" s="35"/>
      <c r="G15614" s="36"/>
      <c r="H15614" s="36"/>
      <c r="I15614" s="36"/>
    </row>
    <row r="15615" spans="5:9">
      <c r="E15615" s="35">
        <v>59250</v>
      </c>
      <c r="F15615" s="35"/>
      <c r="G15615" s="36"/>
      <c r="H15615" s="36"/>
      <c r="I15615" s="36"/>
    </row>
    <row r="15616" spans="5:9">
      <c r="E15616" s="35">
        <v>59251</v>
      </c>
      <c r="F15616" s="35"/>
      <c r="G15616" s="36"/>
      <c r="H15616" s="36"/>
      <c r="I15616" s="36"/>
    </row>
    <row r="15617" spans="5:9">
      <c r="E15617" s="35">
        <v>59252</v>
      </c>
      <c r="F15617" s="35"/>
      <c r="G15617" s="36"/>
      <c r="H15617" s="36"/>
      <c r="I15617" s="36"/>
    </row>
    <row r="15618" spans="5:9">
      <c r="E15618" s="35">
        <v>59253</v>
      </c>
      <c r="F15618" s="35"/>
      <c r="G15618" s="36"/>
      <c r="H15618" s="36"/>
      <c r="I15618" s="36"/>
    </row>
    <row r="15619" spans="5:9">
      <c r="E15619" s="35">
        <v>59254</v>
      </c>
      <c r="F15619" s="35"/>
      <c r="G15619" s="36"/>
      <c r="H15619" s="36"/>
      <c r="I15619" s="36"/>
    </row>
    <row r="15620" spans="5:9">
      <c r="E15620" s="35">
        <v>59255</v>
      </c>
      <c r="F15620" s="35"/>
      <c r="G15620" s="36"/>
      <c r="H15620" s="36"/>
      <c r="I15620" s="36"/>
    </row>
    <row r="15621" spans="5:9">
      <c r="E15621" s="35">
        <v>59256</v>
      </c>
      <c r="F15621" s="35"/>
      <c r="G15621" s="36"/>
      <c r="H15621" s="36"/>
      <c r="I15621" s="36"/>
    </row>
    <row r="15622" spans="5:9">
      <c r="E15622" s="35">
        <v>59257</v>
      </c>
      <c r="F15622" s="35"/>
      <c r="G15622" s="36"/>
      <c r="H15622" s="36"/>
      <c r="I15622" s="36"/>
    </row>
    <row r="15623" spans="5:9">
      <c r="E15623" s="35">
        <v>59258</v>
      </c>
      <c r="F15623" s="35"/>
      <c r="G15623" s="36"/>
      <c r="H15623" s="36"/>
      <c r="I15623" s="36"/>
    </row>
    <row r="15624" spans="5:9">
      <c r="E15624" s="35">
        <v>59259</v>
      </c>
      <c r="F15624" s="35"/>
      <c r="G15624" s="36"/>
      <c r="H15624" s="36"/>
      <c r="I15624" s="36"/>
    </row>
    <row r="15625" spans="5:9">
      <c r="E15625" s="35">
        <v>59260</v>
      </c>
      <c r="F15625" s="35"/>
      <c r="G15625" s="36"/>
      <c r="H15625" s="36"/>
      <c r="I15625" s="36"/>
    </row>
    <row r="15626" spans="5:9">
      <c r="E15626" s="35">
        <v>59261</v>
      </c>
      <c r="F15626" s="35"/>
      <c r="G15626" s="36"/>
      <c r="H15626" s="36"/>
      <c r="I15626" s="36"/>
    </row>
    <row r="15627" spans="5:9">
      <c r="E15627" s="35">
        <v>59262</v>
      </c>
      <c r="F15627" s="35"/>
      <c r="G15627" s="36"/>
      <c r="H15627" s="36"/>
      <c r="I15627" s="36"/>
    </row>
    <row r="15628" spans="5:9">
      <c r="E15628" s="35">
        <v>59263</v>
      </c>
      <c r="F15628" s="35"/>
      <c r="G15628" s="36"/>
      <c r="H15628" s="36"/>
      <c r="I15628" s="36"/>
    </row>
    <row r="15629" spans="5:9">
      <c r="E15629" s="35">
        <v>59264</v>
      </c>
      <c r="F15629" s="35"/>
      <c r="G15629" s="36"/>
      <c r="H15629" s="36"/>
      <c r="I15629" s="36"/>
    </row>
    <row r="15630" spans="5:9">
      <c r="E15630" s="35">
        <v>59265</v>
      </c>
      <c r="F15630" s="35"/>
      <c r="G15630" s="36"/>
      <c r="H15630" s="36"/>
      <c r="I15630" s="36"/>
    </row>
    <row r="15631" spans="5:9">
      <c r="E15631" s="35">
        <v>59266</v>
      </c>
      <c r="F15631" s="35"/>
      <c r="G15631" s="36"/>
      <c r="H15631" s="36"/>
      <c r="I15631" s="36"/>
    </row>
    <row r="15632" spans="5:9">
      <c r="E15632" s="35">
        <v>59267</v>
      </c>
      <c r="F15632" s="35"/>
      <c r="G15632" s="36"/>
      <c r="H15632" s="36"/>
      <c r="I15632" s="36"/>
    </row>
    <row r="15633" spans="5:9">
      <c r="E15633" s="35">
        <v>59268</v>
      </c>
      <c r="F15633" s="35"/>
      <c r="G15633" s="36"/>
      <c r="H15633" s="36"/>
      <c r="I15633" s="36"/>
    </row>
    <row r="15634" spans="5:9">
      <c r="E15634" s="35">
        <v>59269</v>
      </c>
      <c r="F15634" s="35"/>
      <c r="G15634" s="36"/>
      <c r="H15634" s="36"/>
      <c r="I15634" s="36"/>
    </row>
    <row r="15635" spans="5:9">
      <c r="E15635" s="35">
        <v>59270</v>
      </c>
      <c r="F15635" s="35"/>
      <c r="G15635" s="36"/>
      <c r="H15635" s="36"/>
      <c r="I15635" s="36"/>
    </row>
    <row r="15636" spans="5:9">
      <c r="E15636" s="35">
        <v>59271</v>
      </c>
      <c r="F15636" s="35"/>
      <c r="G15636" s="36"/>
      <c r="H15636" s="36"/>
      <c r="I15636" s="36"/>
    </row>
    <row r="15637" spans="5:9">
      <c r="E15637" s="35">
        <v>59272</v>
      </c>
      <c r="F15637" s="35"/>
      <c r="G15637" s="36"/>
      <c r="H15637" s="36"/>
      <c r="I15637" s="36"/>
    </row>
    <row r="15638" spans="5:9">
      <c r="E15638" s="35">
        <v>59273</v>
      </c>
      <c r="F15638" s="35"/>
      <c r="G15638" s="36"/>
      <c r="H15638" s="36"/>
      <c r="I15638" s="36"/>
    </row>
    <row r="15639" spans="5:9">
      <c r="E15639" s="35">
        <v>59274</v>
      </c>
      <c r="F15639" s="35"/>
      <c r="G15639" s="36"/>
      <c r="H15639" s="36"/>
      <c r="I15639" s="36"/>
    </row>
    <row r="15640" spans="5:9">
      <c r="E15640" s="35">
        <v>59275</v>
      </c>
      <c r="F15640" s="35"/>
      <c r="G15640" s="36"/>
      <c r="H15640" s="36"/>
      <c r="I15640" s="36"/>
    </row>
    <row r="15641" spans="5:9">
      <c r="E15641" s="35">
        <v>59276</v>
      </c>
      <c r="F15641" s="35"/>
      <c r="G15641" s="36"/>
      <c r="H15641" s="36"/>
      <c r="I15641" s="36"/>
    </row>
    <row r="15642" spans="5:9">
      <c r="E15642" s="35">
        <v>59277</v>
      </c>
      <c r="F15642" s="35"/>
      <c r="G15642" s="36"/>
      <c r="H15642" s="36"/>
      <c r="I15642" s="36"/>
    </row>
    <row r="15643" spans="5:9">
      <c r="E15643" s="35">
        <v>59278</v>
      </c>
      <c r="F15643" s="35"/>
      <c r="G15643" s="36"/>
      <c r="H15643" s="36"/>
      <c r="I15643" s="36"/>
    </row>
    <row r="15644" spans="5:9">
      <c r="E15644" s="35">
        <v>59279</v>
      </c>
      <c r="F15644" s="35"/>
      <c r="G15644" s="36"/>
      <c r="H15644" s="36"/>
      <c r="I15644" s="36"/>
    </row>
    <row r="15645" spans="5:9">
      <c r="E15645" s="35">
        <v>59280</v>
      </c>
      <c r="F15645" s="35"/>
      <c r="G15645" s="36"/>
      <c r="H15645" s="36"/>
      <c r="I15645" s="36"/>
    </row>
    <row r="15646" spans="5:9">
      <c r="E15646" s="35">
        <v>59281</v>
      </c>
      <c r="F15646" s="35"/>
      <c r="G15646" s="36"/>
      <c r="H15646" s="36"/>
      <c r="I15646" s="36"/>
    </row>
    <row r="15647" spans="5:9">
      <c r="E15647" s="35">
        <v>59282</v>
      </c>
      <c r="F15647" s="35"/>
      <c r="G15647" s="36"/>
      <c r="H15647" s="36"/>
      <c r="I15647" s="36"/>
    </row>
    <row r="15648" spans="5:9">
      <c r="E15648" s="35">
        <v>59283</v>
      </c>
      <c r="F15648" s="35"/>
      <c r="G15648" s="36"/>
      <c r="H15648" s="36"/>
      <c r="I15648" s="36"/>
    </row>
    <row r="15649" spans="5:9">
      <c r="E15649" s="35">
        <v>59284</v>
      </c>
      <c r="F15649" s="35"/>
      <c r="G15649" s="36"/>
      <c r="H15649" s="36"/>
      <c r="I15649" s="36"/>
    </row>
    <row r="15650" spans="5:9">
      <c r="E15650" s="35">
        <v>59285</v>
      </c>
      <c r="F15650" s="35"/>
      <c r="G15650" s="36"/>
      <c r="H15650" s="36"/>
      <c r="I15650" s="36"/>
    </row>
    <row r="15651" spans="5:9">
      <c r="E15651" s="35">
        <v>59286</v>
      </c>
      <c r="F15651" s="35"/>
      <c r="G15651" s="36"/>
      <c r="H15651" s="36"/>
      <c r="I15651" s="36"/>
    </row>
    <row r="15652" spans="5:9">
      <c r="E15652" s="35">
        <v>59287</v>
      </c>
      <c r="F15652" s="35"/>
      <c r="G15652" s="36"/>
      <c r="H15652" s="36"/>
      <c r="I15652" s="36"/>
    </row>
    <row r="15653" spans="5:9">
      <c r="E15653" s="35">
        <v>59288</v>
      </c>
      <c r="F15653" s="35"/>
      <c r="G15653" s="36"/>
      <c r="H15653" s="36"/>
      <c r="I15653" s="36"/>
    </row>
    <row r="15654" spans="5:9">
      <c r="E15654" s="35">
        <v>59289</v>
      </c>
      <c r="F15654" s="35"/>
      <c r="G15654" s="36"/>
      <c r="H15654" s="36"/>
      <c r="I15654" s="36"/>
    </row>
    <row r="15655" spans="5:9">
      <c r="E15655" s="35">
        <v>59290</v>
      </c>
      <c r="F15655" s="35"/>
      <c r="G15655" s="36"/>
      <c r="H15655" s="36"/>
      <c r="I15655" s="36"/>
    </row>
    <row r="15656" spans="5:9">
      <c r="E15656" s="35">
        <v>59291</v>
      </c>
      <c r="F15656" s="35"/>
      <c r="G15656" s="36"/>
      <c r="H15656" s="36"/>
      <c r="I15656" s="36"/>
    </row>
    <row r="15657" spans="5:9">
      <c r="E15657" s="35">
        <v>59292</v>
      </c>
      <c r="F15657" s="35"/>
      <c r="G15657" s="36"/>
      <c r="H15657" s="36"/>
      <c r="I15657" s="36"/>
    </row>
    <row r="15658" spans="5:9">
      <c r="E15658" s="35">
        <v>59293</v>
      </c>
      <c r="F15658" s="35"/>
      <c r="G15658" s="36"/>
      <c r="H15658" s="36"/>
      <c r="I15658" s="36"/>
    </row>
    <row r="15659" spans="5:9">
      <c r="E15659" s="35">
        <v>59294</v>
      </c>
      <c r="F15659" s="35"/>
      <c r="G15659" s="36"/>
      <c r="H15659" s="36"/>
      <c r="I15659" s="36"/>
    </row>
    <row r="15660" spans="5:9">
      <c r="E15660" s="35">
        <v>59295</v>
      </c>
      <c r="F15660" s="35"/>
      <c r="G15660" s="36"/>
      <c r="H15660" s="36"/>
      <c r="I15660" s="36"/>
    </row>
    <row r="15661" spans="5:9">
      <c r="E15661" s="35">
        <v>59296</v>
      </c>
      <c r="F15661" s="35"/>
      <c r="G15661" s="36"/>
      <c r="H15661" s="36"/>
      <c r="I15661" s="36"/>
    </row>
    <row r="15662" spans="5:9">
      <c r="E15662" s="35">
        <v>59297</v>
      </c>
      <c r="F15662" s="35"/>
      <c r="G15662" s="36"/>
      <c r="H15662" s="36"/>
      <c r="I15662" s="36"/>
    </row>
    <row r="15663" spans="5:9">
      <c r="E15663" s="35">
        <v>59298</v>
      </c>
      <c r="F15663" s="35"/>
      <c r="G15663" s="36"/>
      <c r="H15663" s="36"/>
      <c r="I15663" s="36"/>
    </row>
    <row r="15664" spans="5:9">
      <c r="E15664" s="35">
        <v>59299</v>
      </c>
      <c r="F15664" s="35"/>
      <c r="G15664" s="36"/>
      <c r="H15664" s="36"/>
      <c r="I15664" s="36"/>
    </row>
    <row r="15665" spans="5:9">
      <c r="E15665" s="35">
        <v>59300</v>
      </c>
      <c r="F15665" s="35"/>
      <c r="G15665" s="36"/>
      <c r="H15665" s="36"/>
      <c r="I15665" s="36"/>
    </row>
    <row r="15666" spans="5:9">
      <c r="E15666" s="35">
        <v>59301</v>
      </c>
      <c r="F15666" s="35"/>
      <c r="G15666" s="36"/>
      <c r="H15666" s="36"/>
      <c r="I15666" s="36"/>
    </row>
    <row r="15667" spans="5:9">
      <c r="E15667" s="35">
        <v>59302</v>
      </c>
      <c r="F15667" s="35"/>
      <c r="G15667" s="36"/>
      <c r="H15667" s="36"/>
      <c r="I15667" s="36"/>
    </row>
    <row r="15668" spans="5:9">
      <c r="E15668" s="35">
        <v>59303</v>
      </c>
      <c r="F15668" s="35"/>
      <c r="G15668" s="36"/>
      <c r="H15668" s="36"/>
      <c r="I15668" s="36"/>
    </row>
    <row r="15669" spans="5:9">
      <c r="E15669" s="35">
        <v>59304</v>
      </c>
      <c r="F15669" s="35"/>
      <c r="G15669" s="36"/>
      <c r="H15669" s="36"/>
      <c r="I15669" s="36"/>
    </row>
    <row r="15670" spans="5:9">
      <c r="E15670" s="35">
        <v>59305</v>
      </c>
      <c r="F15670" s="35"/>
      <c r="G15670" s="36"/>
      <c r="H15670" s="36"/>
      <c r="I15670" s="36"/>
    </row>
    <row r="15671" spans="5:9">
      <c r="E15671" s="35">
        <v>59306</v>
      </c>
      <c r="F15671" s="35"/>
      <c r="G15671" s="36"/>
      <c r="H15671" s="36"/>
      <c r="I15671" s="36"/>
    </row>
    <row r="15672" spans="5:9">
      <c r="E15672" s="35">
        <v>59307</v>
      </c>
      <c r="F15672" s="35"/>
      <c r="G15672" s="36"/>
      <c r="H15672" s="36"/>
      <c r="I15672" s="36"/>
    </row>
    <row r="15673" spans="5:9">
      <c r="E15673" s="35">
        <v>59308</v>
      </c>
      <c r="F15673" s="35"/>
      <c r="G15673" s="36"/>
      <c r="H15673" s="36"/>
      <c r="I15673" s="36"/>
    </row>
    <row r="15674" spans="5:9">
      <c r="E15674" s="35">
        <v>59309</v>
      </c>
      <c r="F15674" s="35"/>
      <c r="G15674" s="36"/>
      <c r="H15674" s="36"/>
      <c r="I15674" s="36"/>
    </row>
    <row r="15675" spans="5:9">
      <c r="E15675" s="35">
        <v>59310</v>
      </c>
      <c r="F15675" s="35"/>
      <c r="G15675" s="36"/>
      <c r="H15675" s="36"/>
      <c r="I15675" s="36"/>
    </row>
    <row r="15676" spans="5:9">
      <c r="E15676" s="35">
        <v>59311</v>
      </c>
      <c r="F15676" s="35"/>
      <c r="G15676" s="36"/>
      <c r="H15676" s="36"/>
      <c r="I15676" s="36"/>
    </row>
    <row r="15677" spans="5:9">
      <c r="E15677" s="35">
        <v>59312</v>
      </c>
      <c r="F15677" s="35"/>
      <c r="G15677" s="36"/>
      <c r="H15677" s="36"/>
      <c r="I15677" s="36"/>
    </row>
    <row r="15678" spans="5:9">
      <c r="E15678" s="35">
        <v>59313</v>
      </c>
      <c r="F15678" s="35"/>
      <c r="G15678" s="36"/>
      <c r="H15678" s="36"/>
      <c r="I15678" s="36"/>
    </row>
    <row r="15679" spans="5:9">
      <c r="E15679" s="35">
        <v>59314</v>
      </c>
      <c r="F15679" s="35"/>
      <c r="G15679" s="36"/>
      <c r="H15679" s="36"/>
      <c r="I15679" s="36"/>
    </row>
    <row r="15680" spans="5:9">
      <c r="E15680" s="35">
        <v>59315</v>
      </c>
      <c r="F15680" s="35"/>
      <c r="G15680" s="36"/>
      <c r="H15680" s="36"/>
      <c r="I15680" s="36"/>
    </row>
    <row r="15681" spans="5:9">
      <c r="E15681" s="35">
        <v>59316</v>
      </c>
      <c r="F15681" s="35"/>
      <c r="G15681" s="36"/>
      <c r="H15681" s="36"/>
      <c r="I15681" s="36"/>
    </row>
    <row r="15682" spans="5:9">
      <c r="E15682" s="35">
        <v>59317</v>
      </c>
      <c r="F15682" s="35"/>
      <c r="G15682" s="36"/>
      <c r="H15682" s="36"/>
      <c r="I15682" s="36"/>
    </row>
    <row r="15683" spans="5:9">
      <c r="E15683" s="35">
        <v>59318</v>
      </c>
      <c r="F15683" s="35"/>
      <c r="G15683" s="36"/>
      <c r="H15683" s="36"/>
      <c r="I15683" s="36"/>
    </row>
    <row r="15684" spans="5:9">
      <c r="E15684" s="35">
        <v>59319</v>
      </c>
      <c r="F15684" s="35"/>
      <c r="G15684" s="36"/>
      <c r="H15684" s="36"/>
      <c r="I15684" s="36"/>
    </row>
    <row r="15685" spans="5:9">
      <c r="E15685" s="35">
        <v>59320</v>
      </c>
      <c r="F15685" s="35"/>
      <c r="G15685" s="36"/>
      <c r="H15685" s="36"/>
      <c r="I15685" s="36"/>
    </row>
    <row r="15686" spans="5:9">
      <c r="E15686" s="35">
        <v>59321</v>
      </c>
      <c r="F15686" s="35"/>
      <c r="G15686" s="36"/>
      <c r="H15686" s="36"/>
      <c r="I15686" s="36"/>
    </row>
    <row r="15687" spans="5:9">
      <c r="E15687" s="35">
        <v>59322</v>
      </c>
      <c r="F15687" s="35"/>
      <c r="G15687" s="36"/>
      <c r="H15687" s="36"/>
      <c r="I15687" s="36"/>
    </row>
    <row r="15688" spans="5:9">
      <c r="E15688" s="35">
        <v>59323</v>
      </c>
      <c r="F15688" s="35"/>
      <c r="G15688" s="36"/>
      <c r="H15688" s="36"/>
      <c r="I15688" s="36"/>
    </row>
    <row r="15689" spans="5:9">
      <c r="E15689" s="35">
        <v>59324</v>
      </c>
      <c r="F15689" s="35"/>
      <c r="G15689" s="36"/>
      <c r="H15689" s="36"/>
      <c r="I15689" s="36"/>
    </row>
    <row r="15690" spans="5:9">
      <c r="E15690" s="35">
        <v>59325</v>
      </c>
      <c r="F15690" s="35"/>
      <c r="G15690" s="36"/>
      <c r="H15690" s="36"/>
      <c r="I15690" s="36"/>
    </row>
    <row r="15691" spans="5:9">
      <c r="E15691" s="35">
        <v>59326</v>
      </c>
      <c r="F15691" s="35"/>
      <c r="G15691" s="36"/>
      <c r="H15691" s="36"/>
      <c r="I15691" s="36"/>
    </row>
    <row r="15692" spans="5:9">
      <c r="E15692" s="35">
        <v>59327</v>
      </c>
      <c r="F15692" s="35"/>
      <c r="G15692" s="36"/>
      <c r="H15692" s="36"/>
      <c r="I15692" s="36"/>
    </row>
    <row r="15693" spans="5:9">
      <c r="E15693" s="35">
        <v>59328</v>
      </c>
      <c r="F15693" s="35"/>
      <c r="G15693" s="36"/>
      <c r="H15693" s="36"/>
      <c r="I15693" s="36"/>
    </row>
    <row r="15694" spans="5:9">
      <c r="E15694" s="35">
        <v>59329</v>
      </c>
      <c r="F15694" s="35"/>
      <c r="G15694" s="36"/>
      <c r="H15694" s="36"/>
      <c r="I15694" s="36"/>
    </row>
    <row r="15695" spans="5:9">
      <c r="E15695" s="35">
        <v>59330</v>
      </c>
      <c r="F15695" s="35"/>
      <c r="G15695" s="36"/>
      <c r="H15695" s="36"/>
      <c r="I15695" s="36"/>
    </row>
    <row r="15696" spans="5:9">
      <c r="E15696" s="35">
        <v>59331</v>
      </c>
      <c r="F15696" s="35"/>
      <c r="G15696" s="36"/>
      <c r="H15696" s="36"/>
      <c r="I15696" s="36"/>
    </row>
    <row r="15697" spans="5:9">
      <c r="E15697" s="35">
        <v>59332</v>
      </c>
      <c r="F15697" s="35"/>
      <c r="G15697" s="36"/>
      <c r="H15697" s="36"/>
      <c r="I15697" s="36"/>
    </row>
    <row r="15698" spans="5:9">
      <c r="E15698" s="35">
        <v>59333</v>
      </c>
      <c r="F15698" s="35"/>
      <c r="G15698" s="36"/>
      <c r="H15698" s="36"/>
      <c r="I15698" s="36"/>
    </row>
    <row r="15699" spans="5:9">
      <c r="E15699" s="35">
        <v>59334</v>
      </c>
      <c r="F15699" s="35"/>
      <c r="G15699" s="36"/>
      <c r="H15699" s="36"/>
      <c r="I15699" s="36"/>
    </row>
    <row r="15700" spans="5:9">
      <c r="E15700" s="35">
        <v>59335</v>
      </c>
      <c r="F15700" s="35"/>
      <c r="G15700" s="36"/>
      <c r="H15700" s="36"/>
      <c r="I15700" s="36"/>
    </row>
    <row r="15701" spans="5:9">
      <c r="E15701" s="35">
        <v>59336</v>
      </c>
      <c r="F15701" s="35"/>
      <c r="G15701" s="36"/>
      <c r="H15701" s="36"/>
      <c r="I15701" s="36"/>
    </row>
    <row r="15702" spans="5:9">
      <c r="E15702" s="35">
        <v>59337</v>
      </c>
      <c r="F15702" s="35"/>
      <c r="G15702" s="36"/>
      <c r="H15702" s="36"/>
      <c r="I15702" s="36"/>
    </row>
    <row r="15703" spans="5:9">
      <c r="E15703" s="35">
        <v>59338</v>
      </c>
      <c r="F15703" s="35"/>
      <c r="G15703" s="36"/>
      <c r="H15703" s="36"/>
      <c r="I15703" s="36"/>
    </row>
    <row r="15704" spans="5:9">
      <c r="E15704" s="35">
        <v>59339</v>
      </c>
      <c r="F15704" s="35"/>
      <c r="G15704" s="36"/>
      <c r="H15704" s="36"/>
      <c r="I15704" s="36"/>
    </row>
    <row r="15705" spans="5:9">
      <c r="E15705" s="35">
        <v>59340</v>
      </c>
      <c r="F15705" s="35"/>
      <c r="G15705" s="36"/>
      <c r="H15705" s="36"/>
      <c r="I15705" s="36"/>
    </row>
    <row r="15706" spans="5:9">
      <c r="E15706" s="35">
        <v>59341</v>
      </c>
      <c r="F15706" s="35"/>
      <c r="G15706" s="36"/>
      <c r="H15706" s="36"/>
      <c r="I15706" s="36"/>
    </row>
    <row r="15707" spans="5:9">
      <c r="E15707" s="35">
        <v>59342</v>
      </c>
      <c r="F15707" s="35"/>
      <c r="G15707" s="36"/>
      <c r="H15707" s="36"/>
      <c r="I15707" s="36"/>
    </row>
    <row r="15708" spans="5:9">
      <c r="E15708" s="35">
        <v>59343</v>
      </c>
      <c r="F15708" s="35"/>
      <c r="G15708" s="36"/>
      <c r="H15708" s="36"/>
      <c r="I15708" s="36"/>
    </row>
    <row r="15709" spans="5:9">
      <c r="E15709" s="35">
        <v>59344</v>
      </c>
      <c r="F15709" s="35"/>
      <c r="G15709" s="36"/>
      <c r="H15709" s="36"/>
      <c r="I15709" s="36"/>
    </row>
    <row r="15710" spans="5:9">
      <c r="E15710" s="35">
        <v>59345</v>
      </c>
      <c r="F15710" s="35"/>
      <c r="G15710" s="36"/>
      <c r="H15710" s="36"/>
      <c r="I15710" s="36"/>
    </row>
    <row r="15711" spans="5:9">
      <c r="E15711" s="35">
        <v>59346</v>
      </c>
      <c r="F15711" s="35"/>
      <c r="G15711" s="36"/>
      <c r="H15711" s="36"/>
      <c r="I15711" s="36"/>
    </row>
    <row r="15712" spans="5:9">
      <c r="E15712" s="35">
        <v>59347</v>
      </c>
      <c r="F15712" s="35"/>
      <c r="G15712" s="36"/>
      <c r="H15712" s="36"/>
      <c r="I15712" s="36"/>
    </row>
    <row r="15713" spans="5:9">
      <c r="E15713" s="35">
        <v>59348</v>
      </c>
      <c r="F15713" s="35"/>
      <c r="G15713" s="36"/>
      <c r="H15713" s="36"/>
      <c r="I15713" s="36"/>
    </row>
    <row r="15714" spans="5:9">
      <c r="E15714" s="35">
        <v>59349</v>
      </c>
      <c r="F15714" s="35"/>
      <c r="G15714" s="36"/>
      <c r="H15714" s="36"/>
      <c r="I15714" s="36"/>
    </row>
    <row r="15715" spans="5:9">
      <c r="E15715" s="35">
        <v>59350</v>
      </c>
      <c r="F15715" s="35"/>
      <c r="G15715" s="36"/>
      <c r="H15715" s="36"/>
      <c r="I15715" s="36"/>
    </row>
    <row r="15716" spans="5:9">
      <c r="E15716" s="35">
        <v>59351</v>
      </c>
      <c r="F15716" s="35"/>
      <c r="G15716" s="36"/>
      <c r="H15716" s="36"/>
      <c r="I15716" s="36"/>
    </row>
    <row r="15717" spans="5:9">
      <c r="E15717" s="35">
        <v>59352</v>
      </c>
      <c r="F15717" s="35"/>
      <c r="G15717" s="36"/>
      <c r="H15717" s="36"/>
      <c r="I15717" s="36"/>
    </row>
    <row r="15718" spans="5:9">
      <c r="E15718" s="35">
        <v>59353</v>
      </c>
      <c r="F15718" s="35"/>
      <c r="G15718" s="36"/>
      <c r="H15718" s="36"/>
      <c r="I15718" s="36"/>
    </row>
    <row r="15719" spans="5:9">
      <c r="E15719" s="35">
        <v>59354</v>
      </c>
      <c r="F15719" s="35"/>
      <c r="G15719" s="36"/>
      <c r="H15719" s="36"/>
      <c r="I15719" s="36"/>
    </row>
    <row r="15720" spans="5:9">
      <c r="E15720" s="35">
        <v>59355</v>
      </c>
      <c r="F15720" s="35"/>
      <c r="G15720" s="36"/>
      <c r="H15720" s="36"/>
      <c r="I15720" s="36"/>
    </row>
    <row r="15721" spans="5:9">
      <c r="E15721" s="35">
        <v>59356</v>
      </c>
      <c r="F15721" s="35"/>
      <c r="G15721" s="36"/>
      <c r="H15721" s="36"/>
      <c r="I15721" s="36"/>
    </row>
    <row r="15722" spans="5:9">
      <c r="E15722" s="35">
        <v>59357</v>
      </c>
      <c r="F15722" s="35"/>
      <c r="G15722" s="36"/>
      <c r="H15722" s="36"/>
      <c r="I15722" s="36"/>
    </row>
    <row r="15723" spans="5:9">
      <c r="E15723" s="35">
        <v>59358</v>
      </c>
      <c r="F15723" s="35"/>
      <c r="G15723" s="36"/>
      <c r="H15723" s="36"/>
      <c r="I15723" s="36"/>
    </row>
    <row r="15724" spans="5:9">
      <c r="E15724" s="35">
        <v>59359</v>
      </c>
      <c r="F15724" s="35"/>
      <c r="G15724" s="36"/>
      <c r="H15724" s="36"/>
      <c r="I15724" s="36"/>
    </row>
    <row r="15725" spans="5:9">
      <c r="E15725" s="35">
        <v>59360</v>
      </c>
      <c r="F15725" s="35"/>
      <c r="G15725" s="36"/>
      <c r="H15725" s="36"/>
      <c r="I15725" s="36"/>
    </row>
    <row r="15726" spans="5:9">
      <c r="E15726" s="35">
        <v>59361</v>
      </c>
      <c r="F15726" s="35"/>
      <c r="G15726" s="36"/>
      <c r="H15726" s="36"/>
      <c r="I15726" s="36"/>
    </row>
    <row r="15727" spans="5:9">
      <c r="E15727" s="35">
        <v>59362</v>
      </c>
      <c r="F15727" s="35"/>
      <c r="G15727" s="36"/>
      <c r="H15727" s="36"/>
      <c r="I15727" s="36"/>
    </row>
    <row r="15728" spans="5:9">
      <c r="E15728" s="35">
        <v>59363</v>
      </c>
      <c r="F15728" s="35"/>
      <c r="G15728" s="36"/>
      <c r="H15728" s="36"/>
      <c r="I15728" s="36"/>
    </row>
    <row r="15729" spans="5:9">
      <c r="E15729" s="35">
        <v>59364</v>
      </c>
      <c r="F15729" s="35"/>
      <c r="G15729" s="36"/>
      <c r="H15729" s="36"/>
      <c r="I15729" s="36"/>
    </row>
    <row r="15730" spans="5:9">
      <c r="E15730" s="35">
        <v>59365</v>
      </c>
      <c r="F15730" s="35"/>
      <c r="G15730" s="36"/>
      <c r="H15730" s="36"/>
      <c r="I15730" s="36"/>
    </row>
    <row r="15731" spans="5:9">
      <c r="E15731" s="35">
        <v>59366</v>
      </c>
      <c r="F15731" s="35"/>
      <c r="G15731" s="36"/>
      <c r="H15731" s="36"/>
      <c r="I15731" s="36"/>
    </row>
    <row r="15732" spans="5:9">
      <c r="E15732" s="35">
        <v>59367</v>
      </c>
      <c r="F15732" s="35"/>
      <c r="G15732" s="36"/>
      <c r="H15732" s="36"/>
      <c r="I15732" s="36"/>
    </row>
    <row r="15733" spans="5:9">
      <c r="E15733" s="35">
        <v>59368</v>
      </c>
      <c r="F15733" s="35"/>
      <c r="G15733" s="36"/>
      <c r="H15733" s="36"/>
      <c r="I15733" s="36"/>
    </row>
    <row r="15734" spans="5:9">
      <c r="E15734" s="35">
        <v>59369</v>
      </c>
      <c r="F15734" s="35"/>
      <c r="G15734" s="36"/>
      <c r="H15734" s="36"/>
      <c r="I15734" s="36"/>
    </row>
    <row r="15735" spans="5:9">
      <c r="E15735" s="35">
        <v>59370</v>
      </c>
      <c r="F15735" s="35"/>
      <c r="G15735" s="36"/>
      <c r="H15735" s="36"/>
      <c r="I15735" s="36"/>
    </row>
    <row r="15736" spans="5:9">
      <c r="E15736" s="35">
        <v>59371</v>
      </c>
      <c r="F15736" s="35"/>
      <c r="G15736" s="36"/>
      <c r="H15736" s="36"/>
      <c r="I15736" s="36"/>
    </row>
    <row r="15737" spans="5:9">
      <c r="E15737" s="35">
        <v>59372</v>
      </c>
      <c r="F15737" s="35"/>
      <c r="G15737" s="36"/>
      <c r="H15737" s="36"/>
      <c r="I15737" s="36"/>
    </row>
    <row r="15738" spans="5:9">
      <c r="E15738" s="35">
        <v>59373</v>
      </c>
      <c r="F15738" s="35"/>
      <c r="G15738" s="36"/>
      <c r="H15738" s="36"/>
      <c r="I15738" s="36"/>
    </row>
    <row r="15739" spans="5:9">
      <c r="E15739" s="35">
        <v>59374</v>
      </c>
      <c r="F15739" s="35"/>
      <c r="G15739" s="36"/>
      <c r="H15739" s="36"/>
      <c r="I15739" s="36"/>
    </row>
    <row r="15740" spans="5:9">
      <c r="E15740" s="35">
        <v>59375</v>
      </c>
      <c r="F15740" s="35"/>
      <c r="G15740" s="36"/>
      <c r="H15740" s="36"/>
      <c r="I15740" s="36"/>
    </row>
    <row r="15741" spans="5:9">
      <c r="E15741" s="35">
        <v>59376</v>
      </c>
      <c r="F15741" s="35"/>
      <c r="G15741" s="36"/>
      <c r="H15741" s="36"/>
      <c r="I15741" s="36"/>
    </row>
    <row r="15742" spans="5:9">
      <c r="E15742" s="35">
        <v>59377</v>
      </c>
      <c r="F15742" s="35"/>
      <c r="G15742" s="36"/>
      <c r="H15742" s="36"/>
      <c r="I15742" s="36"/>
    </row>
    <row r="15743" spans="5:9">
      <c r="E15743" s="35">
        <v>59378</v>
      </c>
      <c r="F15743" s="35"/>
      <c r="G15743" s="36"/>
      <c r="H15743" s="36"/>
      <c r="I15743" s="36"/>
    </row>
    <row r="15744" spans="5:9">
      <c r="E15744" s="35">
        <v>59379</v>
      </c>
      <c r="F15744" s="35"/>
      <c r="G15744" s="36"/>
      <c r="H15744" s="36"/>
      <c r="I15744" s="36"/>
    </row>
    <row r="15745" spans="5:9">
      <c r="E15745" s="35">
        <v>59380</v>
      </c>
      <c r="F15745" s="35"/>
      <c r="G15745" s="36"/>
      <c r="H15745" s="36"/>
      <c r="I15745" s="36"/>
    </row>
    <row r="15746" spans="5:9">
      <c r="E15746" s="35">
        <v>59381</v>
      </c>
      <c r="F15746" s="35"/>
      <c r="G15746" s="36"/>
      <c r="H15746" s="36"/>
      <c r="I15746" s="36"/>
    </row>
    <row r="15747" spans="5:9">
      <c r="E15747" s="35">
        <v>59382</v>
      </c>
      <c r="F15747" s="35"/>
      <c r="G15747" s="36"/>
      <c r="H15747" s="36"/>
      <c r="I15747" s="36"/>
    </row>
    <row r="15748" spans="5:9">
      <c r="E15748" s="35">
        <v>59383</v>
      </c>
      <c r="F15748" s="35"/>
      <c r="G15748" s="36"/>
      <c r="H15748" s="36"/>
      <c r="I15748" s="36"/>
    </row>
    <row r="15749" spans="5:9">
      <c r="E15749" s="35">
        <v>59384</v>
      </c>
      <c r="F15749" s="35"/>
      <c r="G15749" s="36"/>
      <c r="H15749" s="36"/>
      <c r="I15749" s="36"/>
    </row>
    <row r="15750" spans="5:9">
      <c r="E15750" s="35">
        <v>59385</v>
      </c>
      <c r="F15750" s="35"/>
      <c r="G15750" s="36"/>
      <c r="H15750" s="36"/>
      <c r="I15750" s="36"/>
    </row>
    <row r="15751" spans="5:9">
      <c r="E15751" s="35">
        <v>59386</v>
      </c>
      <c r="F15751" s="35"/>
      <c r="G15751" s="36"/>
      <c r="H15751" s="36"/>
      <c r="I15751" s="36"/>
    </row>
    <row r="15752" spans="5:9">
      <c r="E15752" s="35">
        <v>59387</v>
      </c>
      <c r="F15752" s="35"/>
      <c r="G15752" s="36"/>
      <c r="H15752" s="36"/>
      <c r="I15752" s="36"/>
    </row>
    <row r="15753" spans="5:9">
      <c r="E15753" s="35">
        <v>59388</v>
      </c>
      <c r="F15753" s="35"/>
      <c r="G15753" s="36"/>
      <c r="H15753" s="36"/>
      <c r="I15753" s="36"/>
    </row>
    <row r="15754" spans="5:9">
      <c r="E15754" s="35">
        <v>59389</v>
      </c>
      <c r="F15754" s="35"/>
      <c r="G15754" s="36"/>
      <c r="H15754" s="36"/>
      <c r="I15754" s="36"/>
    </row>
    <row r="15755" spans="5:9">
      <c r="E15755" s="35">
        <v>59390</v>
      </c>
      <c r="F15755" s="35"/>
      <c r="G15755" s="36"/>
      <c r="H15755" s="36"/>
      <c r="I15755" s="36"/>
    </row>
    <row r="15756" spans="5:9">
      <c r="E15756" s="35">
        <v>59391</v>
      </c>
      <c r="F15756" s="35"/>
      <c r="G15756" s="36"/>
      <c r="H15756" s="36"/>
      <c r="I15756" s="36"/>
    </row>
    <row r="15757" spans="5:9">
      <c r="E15757" s="35">
        <v>59392</v>
      </c>
      <c r="F15757" s="35"/>
      <c r="G15757" s="36"/>
      <c r="H15757" s="36"/>
      <c r="I15757" s="36"/>
    </row>
    <row r="15758" spans="5:9">
      <c r="E15758" s="35">
        <v>59393</v>
      </c>
      <c r="F15758" s="35"/>
      <c r="G15758" s="36"/>
      <c r="H15758" s="36"/>
      <c r="I15758" s="36"/>
    </row>
    <row r="15759" spans="5:9">
      <c r="E15759" s="35">
        <v>59394</v>
      </c>
      <c r="F15759" s="35"/>
      <c r="G15759" s="36"/>
      <c r="H15759" s="36"/>
      <c r="I15759" s="36"/>
    </row>
    <row r="15760" spans="5:9">
      <c r="E15760" s="35">
        <v>59395</v>
      </c>
      <c r="F15760" s="35"/>
      <c r="G15760" s="36"/>
      <c r="H15760" s="36"/>
      <c r="I15760" s="36"/>
    </row>
    <row r="15761" spans="5:9">
      <c r="E15761" s="35">
        <v>59396</v>
      </c>
      <c r="F15761" s="35"/>
      <c r="G15761" s="36"/>
      <c r="H15761" s="36"/>
      <c r="I15761" s="36"/>
    </row>
    <row r="15762" spans="5:9">
      <c r="E15762" s="35">
        <v>59397</v>
      </c>
      <c r="F15762" s="35"/>
      <c r="G15762" s="36"/>
      <c r="H15762" s="36"/>
      <c r="I15762" s="36"/>
    </row>
    <row r="15763" spans="5:9">
      <c r="E15763" s="35">
        <v>59398</v>
      </c>
      <c r="F15763" s="35"/>
      <c r="G15763" s="36"/>
      <c r="H15763" s="36"/>
      <c r="I15763" s="36"/>
    </row>
    <row r="15764" spans="5:9">
      <c r="E15764" s="35">
        <v>59399</v>
      </c>
      <c r="F15764" s="35"/>
      <c r="G15764" s="36"/>
      <c r="H15764" s="36"/>
      <c r="I15764" s="36"/>
    </row>
    <row r="15765" spans="5:9">
      <c r="E15765" s="35">
        <v>59400</v>
      </c>
      <c r="F15765" s="35"/>
      <c r="G15765" s="36"/>
      <c r="H15765" s="36"/>
      <c r="I15765" s="36"/>
    </row>
    <row r="15766" spans="5:9">
      <c r="E15766" s="35">
        <v>59401</v>
      </c>
      <c r="F15766" s="35"/>
      <c r="G15766" s="36"/>
      <c r="H15766" s="36"/>
      <c r="I15766" s="36"/>
    </row>
    <row r="15767" spans="5:9">
      <c r="E15767" s="35">
        <v>59402</v>
      </c>
      <c r="F15767" s="35"/>
      <c r="G15767" s="36"/>
      <c r="H15767" s="36"/>
      <c r="I15767" s="36"/>
    </row>
    <row r="15768" spans="5:9">
      <c r="E15768" s="35">
        <v>59403</v>
      </c>
      <c r="F15768" s="35"/>
      <c r="G15768" s="36"/>
      <c r="H15768" s="36"/>
      <c r="I15768" s="36"/>
    </row>
    <row r="15769" spans="5:9">
      <c r="E15769" s="35">
        <v>59404</v>
      </c>
      <c r="F15769" s="35"/>
      <c r="G15769" s="36"/>
      <c r="H15769" s="36"/>
      <c r="I15769" s="36"/>
    </row>
    <row r="15770" spans="5:9">
      <c r="E15770" s="35">
        <v>59405</v>
      </c>
      <c r="F15770" s="35"/>
      <c r="G15770" s="36"/>
      <c r="H15770" s="36"/>
      <c r="I15770" s="36"/>
    </row>
    <row r="15771" spans="5:9">
      <c r="E15771" s="35">
        <v>59406</v>
      </c>
      <c r="F15771" s="35"/>
      <c r="G15771" s="36"/>
      <c r="H15771" s="36"/>
      <c r="I15771" s="36"/>
    </row>
    <row r="15772" spans="5:9">
      <c r="E15772" s="35">
        <v>59407</v>
      </c>
      <c r="F15772" s="35"/>
      <c r="G15772" s="36"/>
      <c r="H15772" s="36"/>
      <c r="I15772" s="36"/>
    </row>
    <row r="15773" spans="5:9">
      <c r="E15773" s="35">
        <v>59408</v>
      </c>
      <c r="F15773" s="35"/>
      <c r="G15773" s="36"/>
      <c r="H15773" s="36"/>
      <c r="I15773" s="36"/>
    </row>
    <row r="15774" spans="5:9">
      <c r="E15774" s="35">
        <v>59409</v>
      </c>
      <c r="F15774" s="35"/>
      <c r="G15774" s="36"/>
      <c r="H15774" s="36"/>
      <c r="I15774" s="36"/>
    </row>
    <row r="15775" spans="5:9">
      <c r="E15775" s="35">
        <v>59410</v>
      </c>
      <c r="F15775" s="35"/>
      <c r="G15775" s="36"/>
      <c r="H15775" s="36"/>
      <c r="I15775" s="36"/>
    </row>
    <row r="15776" spans="5:9">
      <c r="E15776" s="35">
        <v>59411</v>
      </c>
      <c r="F15776" s="35"/>
      <c r="G15776" s="36"/>
      <c r="H15776" s="36"/>
      <c r="I15776" s="36"/>
    </row>
    <row r="15777" spans="5:9">
      <c r="E15777" s="35">
        <v>59412</v>
      </c>
      <c r="F15777" s="35"/>
      <c r="G15777" s="36"/>
      <c r="H15777" s="36"/>
      <c r="I15777" s="36"/>
    </row>
    <row r="15778" spans="5:9">
      <c r="E15778" s="35">
        <v>59413</v>
      </c>
      <c r="F15778" s="35"/>
      <c r="G15778" s="36"/>
      <c r="H15778" s="36"/>
      <c r="I15778" s="36"/>
    </row>
    <row r="15779" spans="5:9">
      <c r="E15779" s="35">
        <v>59414</v>
      </c>
      <c r="F15779" s="35"/>
      <c r="G15779" s="36"/>
      <c r="H15779" s="36"/>
      <c r="I15779" s="36"/>
    </row>
    <row r="15780" spans="5:9">
      <c r="E15780" s="35">
        <v>59415</v>
      </c>
      <c r="F15780" s="35"/>
      <c r="G15780" s="36"/>
      <c r="H15780" s="36"/>
      <c r="I15780" s="36"/>
    </row>
    <row r="15781" spans="5:9">
      <c r="E15781" s="35">
        <v>59416</v>
      </c>
      <c r="F15781" s="35"/>
      <c r="G15781" s="36"/>
      <c r="H15781" s="36"/>
      <c r="I15781" s="36"/>
    </row>
    <row r="15782" spans="5:9">
      <c r="E15782" s="35">
        <v>59417</v>
      </c>
      <c r="F15782" s="35"/>
      <c r="G15782" s="36"/>
      <c r="H15782" s="36"/>
      <c r="I15782" s="36"/>
    </row>
    <row r="15783" spans="5:9">
      <c r="E15783" s="35">
        <v>59418</v>
      </c>
      <c r="F15783" s="35"/>
      <c r="G15783" s="36"/>
      <c r="H15783" s="36"/>
      <c r="I15783" s="36"/>
    </row>
    <row r="15784" spans="5:9">
      <c r="E15784" s="35">
        <v>59419</v>
      </c>
      <c r="F15784" s="35"/>
      <c r="G15784" s="36"/>
      <c r="H15784" s="36"/>
      <c r="I15784" s="36"/>
    </row>
    <row r="15785" spans="5:9">
      <c r="E15785" s="35">
        <v>59420</v>
      </c>
      <c r="F15785" s="35"/>
      <c r="G15785" s="36"/>
      <c r="H15785" s="36"/>
      <c r="I15785" s="36"/>
    </row>
    <row r="15786" spans="5:9">
      <c r="E15786" s="35">
        <v>59421</v>
      </c>
      <c r="F15786" s="35"/>
      <c r="G15786" s="36"/>
      <c r="H15786" s="36"/>
      <c r="I15786" s="36"/>
    </row>
    <row r="15787" spans="5:9">
      <c r="E15787" s="35">
        <v>59422</v>
      </c>
      <c r="F15787" s="35"/>
      <c r="G15787" s="36"/>
      <c r="H15787" s="36"/>
      <c r="I15787" s="36"/>
    </row>
    <row r="15788" spans="5:9">
      <c r="E15788" s="35">
        <v>59423</v>
      </c>
      <c r="F15788" s="35"/>
      <c r="G15788" s="36"/>
      <c r="H15788" s="36"/>
      <c r="I15788" s="36"/>
    </row>
    <row r="15789" spans="5:9">
      <c r="E15789" s="35">
        <v>59424</v>
      </c>
      <c r="F15789" s="35"/>
      <c r="G15789" s="36"/>
      <c r="H15789" s="36"/>
      <c r="I15789" s="36"/>
    </row>
    <row r="15790" spans="5:9">
      <c r="E15790" s="35">
        <v>59425</v>
      </c>
      <c r="F15790" s="35"/>
      <c r="G15790" s="36"/>
      <c r="H15790" s="36"/>
      <c r="I15790" s="36"/>
    </row>
    <row r="15791" spans="5:9">
      <c r="E15791" s="35">
        <v>59426</v>
      </c>
      <c r="F15791" s="35"/>
      <c r="G15791" s="36"/>
      <c r="H15791" s="36"/>
      <c r="I15791" s="36"/>
    </row>
    <row r="15792" spans="5:9">
      <c r="E15792" s="35">
        <v>59427</v>
      </c>
      <c r="F15792" s="35"/>
      <c r="G15792" s="36"/>
      <c r="H15792" s="36"/>
      <c r="I15792" s="36"/>
    </row>
    <row r="15793" spans="5:9">
      <c r="E15793" s="35">
        <v>59428</v>
      </c>
      <c r="F15793" s="35"/>
      <c r="G15793" s="36"/>
      <c r="H15793" s="36"/>
      <c r="I15793" s="36"/>
    </row>
    <row r="15794" spans="5:9">
      <c r="E15794" s="35">
        <v>59429</v>
      </c>
      <c r="F15794" s="35"/>
      <c r="G15794" s="36"/>
      <c r="H15794" s="36"/>
      <c r="I15794" s="36"/>
    </row>
    <row r="15795" spans="5:9">
      <c r="E15795" s="35">
        <v>59430</v>
      </c>
      <c r="F15795" s="35"/>
      <c r="G15795" s="36"/>
      <c r="H15795" s="36"/>
      <c r="I15795" s="36"/>
    </row>
    <row r="15796" spans="5:9">
      <c r="E15796" s="35">
        <v>59431</v>
      </c>
      <c r="F15796" s="35"/>
      <c r="G15796" s="36"/>
      <c r="H15796" s="36"/>
      <c r="I15796" s="36"/>
    </row>
    <row r="15797" spans="5:9">
      <c r="E15797" s="35">
        <v>59432</v>
      </c>
      <c r="F15797" s="35"/>
      <c r="G15797" s="36"/>
      <c r="H15797" s="36"/>
      <c r="I15797" s="36"/>
    </row>
    <row r="15798" spans="5:9">
      <c r="E15798" s="35">
        <v>59433</v>
      </c>
      <c r="F15798" s="35"/>
      <c r="G15798" s="36"/>
      <c r="H15798" s="36"/>
      <c r="I15798" s="36"/>
    </row>
    <row r="15799" spans="5:9">
      <c r="E15799" s="35">
        <v>59434</v>
      </c>
      <c r="F15799" s="35"/>
      <c r="G15799" s="36"/>
      <c r="H15799" s="36"/>
      <c r="I15799" s="36"/>
    </row>
    <row r="15800" spans="5:9">
      <c r="E15800" s="35">
        <v>59435</v>
      </c>
      <c r="F15800" s="35"/>
      <c r="G15800" s="36"/>
      <c r="H15800" s="36"/>
      <c r="I15800" s="36"/>
    </row>
    <row r="15801" spans="5:9">
      <c r="E15801" s="35">
        <v>59436</v>
      </c>
      <c r="F15801" s="35"/>
      <c r="G15801" s="36"/>
      <c r="H15801" s="36"/>
      <c r="I15801" s="36"/>
    </row>
    <row r="15802" spans="5:9">
      <c r="E15802" s="35">
        <v>59437</v>
      </c>
      <c r="F15802" s="35"/>
      <c r="G15802" s="36"/>
      <c r="H15802" s="36"/>
      <c r="I15802" s="36"/>
    </row>
    <row r="15803" spans="5:9">
      <c r="E15803" s="35">
        <v>59438</v>
      </c>
      <c r="F15803" s="35"/>
      <c r="G15803" s="36"/>
      <c r="H15803" s="36"/>
      <c r="I15803" s="36"/>
    </row>
    <row r="15804" spans="5:9">
      <c r="E15804" s="35">
        <v>59439</v>
      </c>
      <c r="F15804" s="35"/>
      <c r="G15804" s="36"/>
      <c r="H15804" s="36"/>
      <c r="I15804" s="36"/>
    </row>
    <row r="15805" spans="5:9">
      <c r="E15805" s="35">
        <v>59440</v>
      </c>
      <c r="F15805" s="35"/>
      <c r="G15805" s="36"/>
      <c r="H15805" s="36"/>
      <c r="I15805" s="36"/>
    </row>
    <row r="15806" spans="5:9">
      <c r="E15806" s="35">
        <v>59441</v>
      </c>
      <c r="F15806" s="35"/>
      <c r="G15806" s="36"/>
      <c r="H15806" s="36"/>
      <c r="I15806" s="36"/>
    </row>
    <row r="15807" spans="5:9">
      <c r="E15807" s="35">
        <v>59442</v>
      </c>
      <c r="F15807" s="35"/>
      <c r="G15807" s="36"/>
      <c r="H15807" s="36"/>
      <c r="I15807" s="36"/>
    </row>
    <row r="15808" spans="5:9">
      <c r="E15808" s="35">
        <v>59443</v>
      </c>
      <c r="F15808" s="35"/>
      <c r="G15808" s="36"/>
      <c r="H15808" s="36"/>
      <c r="I15808" s="36"/>
    </row>
    <row r="15809" spans="5:9">
      <c r="E15809" s="35">
        <v>59444</v>
      </c>
      <c r="F15809" s="35"/>
      <c r="G15809" s="36"/>
      <c r="H15809" s="36"/>
      <c r="I15809" s="36"/>
    </row>
    <row r="15810" spans="5:9">
      <c r="E15810" s="35">
        <v>59445</v>
      </c>
      <c r="F15810" s="35"/>
      <c r="G15810" s="36"/>
      <c r="H15810" s="36"/>
      <c r="I15810" s="36"/>
    </row>
    <row r="15811" spans="5:9">
      <c r="E15811" s="35">
        <v>59446</v>
      </c>
      <c r="F15811" s="35"/>
      <c r="G15811" s="36"/>
      <c r="H15811" s="36"/>
      <c r="I15811" s="36"/>
    </row>
    <row r="15812" spans="5:9">
      <c r="E15812" s="35">
        <v>59447</v>
      </c>
      <c r="F15812" s="35"/>
      <c r="G15812" s="36"/>
      <c r="H15812" s="36"/>
      <c r="I15812" s="36"/>
    </row>
    <row r="15813" spans="5:9">
      <c r="E15813" s="35">
        <v>59448</v>
      </c>
      <c r="F15813" s="35"/>
      <c r="G15813" s="36"/>
      <c r="H15813" s="36"/>
      <c r="I15813" s="36"/>
    </row>
    <row r="15814" spans="5:9">
      <c r="E15814" s="35">
        <v>59449</v>
      </c>
      <c r="F15814" s="35"/>
      <c r="G15814" s="36"/>
      <c r="H15814" s="36"/>
      <c r="I15814" s="36"/>
    </row>
    <row r="15815" spans="5:9">
      <c r="E15815" s="35">
        <v>59450</v>
      </c>
      <c r="F15815" s="35"/>
      <c r="G15815" s="36"/>
      <c r="H15815" s="36"/>
      <c r="I15815" s="36"/>
    </row>
    <row r="15816" spans="5:9">
      <c r="E15816" s="35">
        <v>59451</v>
      </c>
      <c r="F15816" s="35"/>
      <c r="G15816" s="36"/>
      <c r="H15816" s="36"/>
      <c r="I15816" s="36"/>
    </row>
    <row r="15817" spans="5:9">
      <c r="E15817" s="35">
        <v>59452</v>
      </c>
      <c r="F15817" s="35"/>
      <c r="G15817" s="36"/>
      <c r="H15817" s="36"/>
      <c r="I15817" s="36"/>
    </row>
    <row r="15818" spans="5:9">
      <c r="E15818" s="35">
        <v>59453</v>
      </c>
      <c r="F15818" s="35"/>
      <c r="G15818" s="36"/>
      <c r="H15818" s="36"/>
      <c r="I15818" s="36"/>
    </row>
    <row r="15819" spans="5:9">
      <c r="E15819" s="35">
        <v>59454</v>
      </c>
      <c r="F15819" s="35"/>
      <c r="G15819" s="36"/>
      <c r="H15819" s="36"/>
      <c r="I15819" s="36"/>
    </row>
    <row r="15820" spans="5:9">
      <c r="E15820" s="35">
        <v>59455</v>
      </c>
      <c r="F15820" s="35"/>
      <c r="G15820" s="36"/>
      <c r="H15820" s="36"/>
      <c r="I15820" s="36"/>
    </row>
    <row r="15821" spans="5:9">
      <c r="E15821" s="35">
        <v>59456</v>
      </c>
      <c r="F15821" s="35"/>
      <c r="G15821" s="36"/>
      <c r="H15821" s="36"/>
      <c r="I15821" s="36"/>
    </row>
    <row r="15822" spans="5:9">
      <c r="E15822" s="35">
        <v>59457</v>
      </c>
      <c r="F15822" s="35"/>
      <c r="G15822" s="36"/>
      <c r="H15822" s="36"/>
      <c r="I15822" s="36"/>
    </row>
    <row r="15823" spans="5:9">
      <c r="E15823" s="35">
        <v>59458</v>
      </c>
      <c r="F15823" s="35"/>
      <c r="G15823" s="36"/>
      <c r="H15823" s="36"/>
      <c r="I15823" s="36"/>
    </row>
    <row r="15824" spans="5:9">
      <c r="E15824" s="35">
        <v>59459</v>
      </c>
      <c r="F15824" s="35"/>
      <c r="G15824" s="36"/>
      <c r="H15824" s="36"/>
      <c r="I15824" s="36"/>
    </row>
    <row r="15825" spans="5:9">
      <c r="E15825" s="35">
        <v>59460</v>
      </c>
      <c r="F15825" s="35"/>
      <c r="G15825" s="36"/>
      <c r="H15825" s="36"/>
      <c r="I15825" s="36"/>
    </row>
    <row r="15826" spans="5:9">
      <c r="E15826" s="35">
        <v>59461</v>
      </c>
      <c r="F15826" s="35"/>
      <c r="G15826" s="36"/>
      <c r="H15826" s="36"/>
      <c r="I15826" s="36"/>
    </row>
    <row r="15827" spans="5:9">
      <c r="E15827" s="35">
        <v>59462</v>
      </c>
      <c r="F15827" s="35"/>
      <c r="G15827" s="36"/>
      <c r="H15827" s="36"/>
      <c r="I15827" s="36"/>
    </row>
    <row r="15828" spans="5:9">
      <c r="E15828" s="35">
        <v>59463</v>
      </c>
      <c r="F15828" s="35"/>
      <c r="G15828" s="36"/>
      <c r="H15828" s="36"/>
      <c r="I15828" s="36"/>
    </row>
    <row r="15829" spans="5:9">
      <c r="E15829" s="35">
        <v>59464</v>
      </c>
      <c r="F15829" s="35"/>
      <c r="G15829" s="36"/>
      <c r="H15829" s="36"/>
      <c r="I15829" s="36"/>
    </row>
    <row r="15830" spans="5:9">
      <c r="E15830" s="35">
        <v>59465</v>
      </c>
      <c r="F15830" s="35"/>
      <c r="G15830" s="36"/>
      <c r="H15830" s="36"/>
      <c r="I15830" s="36"/>
    </row>
    <row r="15831" spans="5:9">
      <c r="E15831" s="35">
        <v>59466</v>
      </c>
      <c r="F15831" s="35"/>
      <c r="G15831" s="36"/>
      <c r="H15831" s="36"/>
      <c r="I15831" s="36"/>
    </row>
    <row r="15832" spans="5:9">
      <c r="E15832" s="35">
        <v>59467</v>
      </c>
      <c r="F15832" s="35"/>
      <c r="G15832" s="36"/>
      <c r="H15832" s="36"/>
      <c r="I15832" s="36"/>
    </row>
    <row r="15833" spans="5:9">
      <c r="E15833" s="35">
        <v>59468</v>
      </c>
      <c r="F15833" s="35"/>
      <c r="G15833" s="36"/>
      <c r="H15833" s="36"/>
      <c r="I15833" s="36"/>
    </row>
    <row r="15834" spans="5:9">
      <c r="E15834" s="35">
        <v>59469</v>
      </c>
      <c r="F15834" s="35"/>
      <c r="G15834" s="36"/>
      <c r="H15834" s="36"/>
      <c r="I15834" s="36"/>
    </row>
    <row r="15835" spans="5:9">
      <c r="E15835" s="35">
        <v>59470</v>
      </c>
      <c r="F15835" s="35"/>
      <c r="G15835" s="36"/>
      <c r="H15835" s="36"/>
      <c r="I15835" s="36"/>
    </row>
    <row r="15836" spans="5:9">
      <c r="E15836" s="35">
        <v>59471</v>
      </c>
      <c r="F15836" s="35"/>
      <c r="G15836" s="36"/>
      <c r="H15836" s="36"/>
      <c r="I15836" s="36"/>
    </row>
    <row r="15837" spans="5:9">
      <c r="E15837" s="35">
        <v>59472</v>
      </c>
      <c r="F15837" s="35"/>
      <c r="G15837" s="36"/>
      <c r="H15837" s="36"/>
      <c r="I15837" s="36"/>
    </row>
    <row r="15838" spans="5:9">
      <c r="E15838" s="35">
        <v>59473</v>
      </c>
      <c r="F15838" s="35"/>
      <c r="G15838" s="36"/>
      <c r="H15838" s="36"/>
      <c r="I15838" s="36"/>
    </row>
    <row r="15839" spans="5:9">
      <c r="E15839" s="35">
        <v>59474</v>
      </c>
      <c r="F15839" s="35"/>
      <c r="G15839" s="36"/>
      <c r="H15839" s="36"/>
      <c r="I15839" s="36"/>
    </row>
    <row r="15840" spans="5:9">
      <c r="E15840" s="35">
        <v>59475</v>
      </c>
      <c r="F15840" s="35"/>
      <c r="G15840" s="36"/>
      <c r="H15840" s="36"/>
      <c r="I15840" s="36"/>
    </row>
    <row r="15841" spans="5:9">
      <c r="E15841" s="35">
        <v>59476</v>
      </c>
      <c r="F15841" s="35"/>
      <c r="G15841" s="36"/>
      <c r="H15841" s="36"/>
      <c r="I15841" s="36"/>
    </row>
    <row r="15842" spans="5:9">
      <c r="E15842" s="35">
        <v>59477</v>
      </c>
      <c r="F15842" s="35"/>
      <c r="G15842" s="36"/>
      <c r="H15842" s="36"/>
      <c r="I15842" s="36"/>
    </row>
    <row r="15843" spans="5:9">
      <c r="E15843" s="35">
        <v>59478</v>
      </c>
      <c r="F15843" s="35"/>
      <c r="G15843" s="36"/>
      <c r="H15843" s="36"/>
      <c r="I15843" s="36"/>
    </row>
    <row r="15844" spans="5:9">
      <c r="E15844" s="35">
        <v>59479</v>
      </c>
      <c r="F15844" s="35"/>
      <c r="G15844" s="36"/>
      <c r="H15844" s="36"/>
      <c r="I15844" s="36"/>
    </row>
    <row r="15845" spans="5:9">
      <c r="E15845" s="35">
        <v>59480</v>
      </c>
      <c r="F15845" s="35"/>
      <c r="G15845" s="36"/>
      <c r="H15845" s="36"/>
      <c r="I15845" s="36"/>
    </row>
    <row r="15846" spans="5:9">
      <c r="E15846" s="35">
        <v>59481</v>
      </c>
      <c r="F15846" s="35"/>
      <c r="G15846" s="36"/>
      <c r="H15846" s="36"/>
      <c r="I15846" s="36"/>
    </row>
    <row r="15847" spans="5:9">
      <c r="E15847" s="35">
        <v>59482</v>
      </c>
      <c r="F15847" s="35"/>
      <c r="G15847" s="36"/>
      <c r="H15847" s="36"/>
      <c r="I15847" s="36"/>
    </row>
    <row r="15848" spans="5:9">
      <c r="E15848" s="35">
        <v>59483</v>
      </c>
      <c r="F15848" s="35"/>
      <c r="G15848" s="36"/>
      <c r="H15848" s="36"/>
      <c r="I15848" s="36"/>
    </row>
    <row r="15849" spans="5:9">
      <c r="E15849" s="35">
        <v>59484</v>
      </c>
      <c r="F15849" s="35"/>
      <c r="G15849" s="36"/>
      <c r="H15849" s="36"/>
      <c r="I15849" s="36"/>
    </row>
    <row r="15850" spans="5:9">
      <c r="E15850" s="35">
        <v>59485</v>
      </c>
      <c r="F15850" s="35"/>
      <c r="G15850" s="36"/>
      <c r="H15850" s="36"/>
      <c r="I15850" s="36"/>
    </row>
    <row r="15851" spans="5:9">
      <c r="E15851" s="35">
        <v>59486</v>
      </c>
      <c r="F15851" s="35"/>
      <c r="G15851" s="36"/>
      <c r="H15851" s="36"/>
      <c r="I15851" s="36"/>
    </row>
    <row r="15852" spans="5:9">
      <c r="E15852" s="35">
        <v>59487</v>
      </c>
      <c r="F15852" s="35"/>
      <c r="G15852" s="36"/>
      <c r="H15852" s="36"/>
      <c r="I15852" s="36"/>
    </row>
    <row r="15853" spans="5:9">
      <c r="E15853" s="35">
        <v>59488</v>
      </c>
      <c r="F15853" s="35"/>
      <c r="G15853" s="36"/>
      <c r="H15853" s="36"/>
      <c r="I15853" s="36"/>
    </row>
    <row r="15854" spans="5:9">
      <c r="E15854" s="35">
        <v>59489</v>
      </c>
      <c r="F15854" s="35"/>
      <c r="G15854" s="36"/>
      <c r="H15854" s="36"/>
      <c r="I15854" s="36"/>
    </row>
    <row r="15855" spans="5:9">
      <c r="E15855" s="35">
        <v>59490</v>
      </c>
      <c r="F15855" s="35"/>
      <c r="G15855" s="36"/>
      <c r="H15855" s="36"/>
      <c r="I15855" s="36"/>
    </row>
    <row r="15856" spans="5:9">
      <c r="E15856" s="35">
        <v>59491</v>
      </c>
      <c r="F15856" s="35"/>
      <c r="G15856" s="36"/>
      <c r="H15856" s="36"/>
      <c r="I15856" s="36"/>
    </row>
    <row r="15857" spans="5:9">
      <c r="E15857" s="35">
        <v>59492</v>
      </c>
      <c r="F15857" s="35"/>
      <c r="G15857" s="36"/>
      <c r="H15857" s="36"/>
      <c r="I15857" s="36"/>
    </row>
    <row r="15858" spans="5:9">
      <c r="E15858" s="35">
        <v>59493</v>
      </c>
      <c r="F15858" s="35"/>
      <c r="G15858" s="36"/>
      <c r="H15858" s="36"/>
      <c r="I15858" s="36"/>
    </row>
    <row r="15859" spans="5:9">
      <c r="E15859" s="35">
        <v>59494</v>
      </c>
      <c r="F15859" s="35"/>
      <c r="G15859" s="36"/>
      <c r="H15859" s="36"/>
      <c r="I15859" s="36"/>
    </row>
    <row r="15860" spans="5:9">
      <c r="E15860" s="35">
        <v>59495</v>
      </c>
      <c r="F15860" s="35"/>
      <c r="G15860" s="36"/>
      <c r="H15860" s="36"/>
      <c r="I15860" s="36"/>
    </row>
    <row r="15861" spans="5:9">
      <c r="E15861" s="35">
        <v>59496</v>
      </c>
      <c r="F15861" s="35"/>
      <c r="G15861" s="36"/>
      <c r="H15861" s="36"/>
      <c r="I15861" s="36"/>
    </row>
    <row r="15862" spans="5:9">
      <c r="E15862" s="35">
        <v>59497</v>
      </c>
      <c r="F15862" s="35"/>
      <c r="G15862" s="36"/>
      <c r="H15862" s="36"/>
      <c r="I15862" s="36"/>
    </row>
    <row r="15863" spans="5:9">
      <c r="E15863" s="35">
        <v>59498</v>
      </c>
      <c r="F15863" s="35"/>
      <c r="G15863" s="36"/>
      <c r="H15863" s="36"/>
      <c r="I15863" s="36"/>
    </row>
    <row r="15864" spans="5:9">
      <c r="E15864" s="35">
        <v>59499</v>
      </c>
      <c r="F15864" s="35"/>
      <c r="G15864" s="36"/>
      <c r="H15864" s="36"/>
      <c r="I15864" s="36"/>
    </row>
    <row r="15865" spans="5:9">
      <c r="E15865" s="35">
        <v>59500</v>
      </c>
      <c r="F15865" s="35"/>
      <c r="G15865" s="36"/>
      <c r="H15865" s="36"/>
      <c r="I15865" s="36"/>
    </row>
    <row r="15866" spans="5:9">
      <c r="E15866" s="35">
        <v>59501</v>
      </c>
      <c r="F15866" s="35"/>
      <c r="G15866" s="36"/>
      <c r="H15866" s="36"/>
      <c r="I15866" s="36"/>
    </row>
    <row r="15867" spans="5:9">
      <c r="E15867" s="35">
        <v>59502</v>
      </c>
      <c r="F15867" s="35"/>
      <c r="G15867" s="36"/>
      <c r="H15867" s="36"/>
      <c r="I15867" s="36"/>
    </row>
    <row r="15868" spans="5:9">
      <c r="E15868" s="35">
        <v>59503</v>
      </c>
      <c r="F15868" s="35"/>
      <c r="G15868" s="36"/>
      <c r="H15868" s="36"/>
      <c r="I15868" s="36"/>
    </row>
    <row r="15869" spans="5:9">
      <c r="E15869" s="35">
        <v>59504</v>
      </c>
      <c r="F15869" s="35"/>
      <c r="G15869" s="36"/>
      <c r="H15869" s="36"/>
      <c r="I15869" s="36"/>
    </row>
    <row r="15870" spans="5:9">
      <c r="E15870" s="35">
        <v>59505</v>
      </c>
      <c r="F15870" s="35"/>
      <c r="G15870" s="36"/>
      <c r="H15870" s="36"/>
      <c r="I15870" s="36"/>
    </row>
    <row r="15871" spans="5:9">
      <c r="E15871" s="35">
        <v>59506</v>
      </c>
      <c r="F15871" s="35"/>
      <c r="G15871" s="36"/>
      <c r="H15871" s="36"/>
      <c r="I15871" s="36"/>
    </row>
    <row r="15872" spans="5:9">
      <c r="E15872" s="35">
        <v>59507</v>
      </c>
      <c r="F15872" s="35"/>
      <c r="G15872" s="36"/>
      <c r="H15872" s="36"/>
      <c r="I15872" s="36"/>
    </row>
    <row r="15873" spans="5:9">
      <c r="E15873" s="35">
        <v>59508</v>
      </c>
      <c r="F15873" s="35"/>
      <c r="G15873" s="36"/>
      <c r="H15873" s="36"/>
      <c r="I15873" s="36"/>
    </row>
    <row r="15874" spans="5:9">
      <c r="E15874" s="35">
        <v>59509</v>
      </c>
      <c r="F15874" s="35"/>
      <c r="G15874" s="36"/>
      <c r="H15874" s="36"/>
      <c r="I15874" s="36"/>
    </row>
    <row r="15875" spans="5:9">
      <c r="E15875" s="35">
        <v>59510</v>
      </c>
      <c r="F15875" s="35"/>
      <c r="G15875" s="36"/>
      <c r="H15875" s="36"/>
      <c r="I15875" s="36"/>
    </row>
    <row r="15876" spans="5:9">
      <c r="E15876" s="35">
        <v>59511</v>
      </c>
      <c r="F15876" s="35"/>
      <c r="G15876" s="36"/>
      <c r="H15876" s="36"/>
      <c r="I15876" s="36"/>
    </row>
    <row r="15877" spans="5:9">
      <c r="E15877" s="35">
        <v>59512</v>
      </c>
      <c r="F15877" s="35"/>
      <c r="G15877" s="36"/>
      <c r="H15877" s="36"/>
      <c r="I15877" s="36"/>
    </row>
    <row r="15878" spans="5:9">
      <c r="E15878" s="35">
        <v>59513</v>
      </c>
      <c r="F15878" s="35"/>
      <c r="G15878" s="36"/>
      <c r="H15878" s="36"/>
      <c r="I15878" s="36"/>
    </row>
    <row r="15879" spans="5:9">
      <c r="E15879" s="35">
        <v>59514</v>
      </c>
      <c r="F15879" s="35"/>
      <c r="G15879" s="36"/>
      <c r="H15879" s="36"/>
      <c r="I15879" s="36"/>
    </row>
    <row r="15880" spans="5:9">
      <c r="E15880" s="35">
        <v>59515</v>
      </c>
      <c r="F15880" s="35"/>
      <c r="G15880" s="36"/>
      <c r="H15880" s="36"/>
      <c r="I15880" s="36"/>
    </row>
    <row r="15881" spans="5:9">
      <c r="E15881" s="35">
        <v>59516</v>
      </c>
      <c r="F15881" s="35"/>
      <c r="G15881" s="36"/>
      <c r="H15881" s="36"/>
      <c r="I15881" s="36"/>
    </row>
    <row r="15882" spans="5:9">
      <c r="E15882" s="35">
        <v>59517</v>
      </c>
      <c r="F15882" s="35"/>
      <c r="G15882" s="36"/>
      <c r="H15882" s="36"/>
      <c r="I15882" s="36"/>
    </row>
    <row r="15883" spans="5:9">
      <c r="E15883" s="35">
        <v>59518</v>
      </c>
      <c r="F15883" s="35"/>
      <c r="G15883" s="36"/>
      <c r="H15883" s="36"/>
      <c r="I15883" s="36"/>
    </row>
    <row r="15884" spans="5:9">
      <c r="E15884" s="35">
        <v>59519</v>
      </c>
      <c r="F15884" s="35"/>
      <c r="G15884" s="36"/>
      <c r="H15884" s="36"/>
      <c r="I15884" s="36"/>
    </row>
    <row r="15885" spans="5:9">
      <c r="E15885" s="35">
        <v>59520</v>
      </c>
      <c r="F15885" s="35"/>
      <c r="G15885" s="36"/>
      <c r="H15885" s="36"/>
      <c r="I15885" s="36"/>
    </row>
    <row r="15886" spans="5:9">
      <c r="E15886" s="35">
        <v>59521</v>
      </c>
      <c r="F15886" s="35"/>
      <c r="G15886" s="36"/>
      <c r="H15886" s="36"/>
      <c r="I15886" s="36"/>
    </row>
    <row r="15887" spans="5:9">
      <c r="E15887" s="35">
        <v>59522</v>
      </c>
      <c r="F15887" s="35"/>
      <c r="G15887" s="36"/>
      <c r="H15887" s="36"/>
      <c r="I15887" s="36"/>
    </row>
    <row r="15888" spans="5:9">
      <c r="E15888" s="35">
        <v>59523</v>
      </c>
      <c r="F15888" s="35"/>
      <c r="G15888" s="36"/>
      <c r="H15888" s="36"/>
      <c r="I15888" s="36"/>
    </row>
    <row r="15889" spans="5:9">
      <c r="E15889" s="35">
        <v>59524</v>
      </c>
      <c r="F15889" s="35"/>
      <c r="G15889" s="36"/>
      <c r="H15889" s="36"/>
      <c r="I15889" s="36"/>
    </row>
    <row r="15890" spans="5:9">
      <c r="E15890" s="35">
        <v>59525</v>
      </c>
      <c r="F15890" s="35"/>
      <c r="G15890" s="36"/>
      <c r="H15890" s="36"/>
      <c r="I15890" s="36"/>
    </row>
    <row r="15891" spans="5:9">
      <c r="E15891" s="35">
        <v>59526</v>
      </c>
      <c r="F15891" s="35"/>
      <c r="G15891" s="36"/>
      <c r="H15891" s="36"/>
      <c r="I15891" s="36"/>
    </row>
    <row r="15892" spans="5:9">
      <c r="E15892" s="35">
        <v>59527</v>
      </c>
      <c r="F15892" s="35"/>
      <c r="G15892" s="36"/>
      <c r="H15892" s="36"/>
      <c r="I15892" s="36"/>
    </row>
    <row r="15893" spans="5:9">
      <c r="E15893" s="35">
        <v>59528</v>
      </c>
      <c r="F15893" s="35"/>
      <c r="G15893" s="36"/>
      <c r="H15893" s="36"/>
      <c r="I15893" s="36"/>
    </row>
    <row r="15894" spans="5:9">
      <c r="E15894" s="35">
        <v>59529</v>
      </c>
      <c r="F15894" s="35"/>
      <c r="G15894" s="36"/>
      <c r="H15894" s="36"/>
      <c r="I15894" s="36"/>
    </row>
    <row r="15895" spans="5:9">
      <c r="E15895" s="35">
        <v>59530</v>
      </c>
      <c r="F15895" s="35"/>
      <c r="G15895" s="36"/>
      <c r="H15895" s="36"/>
      <c r="I15895" s="36"/>
    </row>
    <row r="15896" spans="5:9">
      <c r="E15896" s="35">
        <v>59531</v>
      </c>
      <c r="F15896" s="35"/>
      <c r="G15896" s="36"/>
      <c r="H15896" s="36"/>
      <c r="I15896" s="36"/>
    </row>
    <row r="15897" spans="5:9">
      <c r="E15897" s="35">
        <v>59532</v>
      </c>
      <c r="F15897" s="35"/>
      <c r="G15897" s="36"/>
      <c r="H15897" s="36"/>
      <c r="I15897" s="36"/>
    </row>
    <row r="15898" spans="5:9">
      <c r="E15898" s="35">
        <v>59533</v>
      </c>
      <c r="F15898" s="35"/>
      <c r="G15898" s="36"/>
      <c r="H15898" s="36"/>
      <c r="I15898" s="36"/>
    </row>
    <row r="15899" spans="5:9">
      <c r="E15899" s="35">
        <v>59534</v>
      </c>
      <c r="F15899" s="35"/>
      <c r="G15899" s="36"/>
      <c r="H15899" s="36"/>
      <c r="I15899" s="36"/>
    </row>
    <row r="15900" spans="5:9">
      <c r="E15900" s="35">
        <v>59535</v>
      </c>
      <c r="F15900" s="35"/>
      <c r="G15900" s="36"/>
      <c r="H15900" s="36"/>
      <c r="I15900" s="36"/>
    </row>
    <row r="15901" spans="5:9">
      <c r="E15901" s="35">
        <v>59536</v>
      </c>
      <c r="F15901" s="35"/>
      <c r="G15901" s="36"/>
      <c r="H15901" s="36"/>
      <c r="I15901" s="36"/>
    </row>
    <row r="15902" spans="5:9">
      <c r="E15902" s="35">
        <v>59537</v>
      </c>
      <c r="F15902" s="35"/>
      <c r="G15902" s="36"/>
      <c r="H15902" s="36"/>
      <c r="I15902" s="36"/>
    </row>
    <row r="15903" spans="5:9">
      <c r="E15903" s="35">
        <v>59538</v>
      </c>
      <c r="F15903" s="35"/>
      <c r="G15903" s="36"/>
      <c r="H15903" s="36"/>
      <c r="I15903" s="36"/>
    </row>
    <row r="15904" spans="5:9">
      <c r="E15904" s="35">
        <v>59539</v>
      </c>
      <c r="F15904" s="35"/>
      <c r="G15904" s="36"/>
      <c r="H15904" s="36"/>
      <c r="I15904" s="36"/>
    </row>
    <row r="15905" spans="5:9">
      <c r="E15905" s="35">
        <v>59540</v>
      </c>
      <c r="F15905" s="35"/>
      <c r="G15905" s="36"/>
      <c r="H15905" s="36"/>
      <c r="I15905" s="36"/>
    </row>
    <row r="15906" spans="5:9">
      <c r="E15906" s="35">
        <v>59541</v>
      </c>
      <c r="F15906" s="35"/>
      <c r="G15906" s="36"/>
      <c r="H15906" s="36"/>
      <c r="I15906" s="36"/>
    </row>
    <row r="15907" spans="5:9">
      <c r="E15907" s="35">
        <v>59542</v>
      </c>
      <c r="F15907" s="35"/>
      <c r="G15907" s="36"/>
      <c r="H15907" s="36"/>
      <c r="I15907" s="36"/>
    </row>
    <row r="15908" spans="5:9">
      <c r="E15908" s="35">
        <v>59543</v>
      </c>
      <c r="F15908" s="35"/>
      <c r="G15908" s="36"/>
      <c r="H15908" s="36"/>
      <c r="I15908" s="36"/>
    </row>
    <row r="15909" spans="5:9">
      <c r="E15909" s="35">
        <v>59544</v>
      </c>
      <c r="F15909" s="35"/>
      <c r="G15909" s="36"/>
      <c r="H15909" s="36"/>
      <c r="I15909" s="36"/>
    </row>
    <row r="15910" spans="5:9">
      <c r="E15910" s="35">
        <v>59545</v>
      </c>
      <c r="F15910" s="35"/>
      <c r="G15910" s="36"/>
      <c r="H15910" s="36"/>
      <c r="I15910" s="36"/>
    </row>
    <row r="15911" spans="5:9">
      <c r="E15911" s="35">
        <v>59546</v>
      </c>
      <c r="F15911" s="35"/>
      <c r="G15911" s="36"/>
      <c r="H15911" s="36"/>
      <c r="I15911" s="36"/>
    </row>
    <row r="15912" spans="5:9">
      <c r="E15912" s="35">
        <v>59547</v>
      </c>
      <c r="F15912" s="35"/>
      <c r="G15912" s="36"/>
      <c r="H15912" s="36"/>
      <c r="I15912" s="36"/>
    </row>
    <row r="15913" spans="5:9">
      <c r="E15913" s="35">
        <v>59548</v>
      </c>
      <c r="F15913" s="35"/>
      <c r="G15913" s="36"/>
      <c r="H15913" s="36"/>
      <c r="I15913" s="36"/>
    </row>
    <row r="15914" spans="5:9">
      <c r="E15914" s="35">
        <v>59549</v>
      </c>
      <c r="F15914" s="35"/>
      <c r="G15914" s="36"/>
      <c r="H15914" s="36"/>
      <c r="I15914" s="36"/>
    </row>
    <row r="15915" spans="5:9">
      <c r="E15915" s="35">
        <v>59550</v>
      </c>
      <c r="F15915" s="35"/>
      <c r="G15915" s="36"/>
      <c r="H15915" s="36"/>
      <c r="I15915" s="36"/>
    </row>
    <row r="15916" spans="5:9">
      <c r="E15916" s="35">
        <v>59551</v>
      </c>
      <c r="F15916" s="35"/>
      <c r="G15916" s="36"/>
      <c r="H15916" s="36"/>
      <c r="I15916" s="36"/>
    </row>
    <row r="15917" spans="5:9">
      <c r="E15917" s="35">
        <v>59552</v>
      </c>
      <c r="F15917" s="35"/>
      <c r="G15917" s="36"/>
      <c r="H15917" s="36"/>
      <c r="I15917" s="36"/>
    </row>
    <row r="15918" spans="5:9">
      <c r="E15918" s="35">
        <v>59553</v>
      </c>
      <c r="F15918" s="35"/>
      <c r="G15918" s="36"/>
      <c r="H15918" s="36"/>
      <c r="I15918" s="36"/>
    </row>
    <row r="15919" spans="5:9">
      <c r="E15919" s="35">
        <v>59554</v>
      </c>
      <c r="F15919" s="35"/>
      <c r="G15919" s="36"/>
      <c r="H15919" s="36"/>
      <c r="I15919" s="36"/>
    </row>
    <row r="15920" spans="5:9">
      <c r="E15920" s="35">
        <v>59555</v>
      </c>
      <c r="F15920" s="35"/>
      <c r="G15920" s="36"/>
      <c r="H15920" s="36"/>
      <c r="I15920" s="36"/>
    </row>
    <row r="15921" spans="5:9">
      <c r="E15921" s="35">
        <v>59556</v>
      </c>
      <c r="F15921" s="35"/>
      <c r="G15921" s="36"/>
      <c r="H15921" s="36"/>
      <c r="I15921" s="36"/>
    </row>
    <row r="15922" spans="5:9">
      <c r="E15922" s="35">
        <v>59557</v>
      </c>
      <c r="F15922" s="35"/>
      <c r="G15922" s="36"/>
      <c r="H15922" s="36"/>
      <c r="I15922" s="36"/>
    </row>
    <row r="15923" spans="5:9">
      <c r="E15923" s="35">
        <v>59558</v>
      </c>
      <c r="F15923" s="35"/>
      <c r="G15923" s="36"/>
      <c r="H15923" s="36"/>
      <c r="I15923" s="36"/>
    </row>
    <row r="15924" spans="5:9">
      <c r="E15924" s="35">
        <v>59559</v>
      </c>
      <c r="F15924" s="35"/>
      <c r="G15924" s="36"/>
      <c r="H15924" s="36"/>
      <c r="I15924" s="36"/>
    </row>
    <row r="15925" spans="5:9">
      <c r="E15925" s="35">
        <v>59560</v>
      </c>
      <c r="F15925" s="35"/>
      <c r="G15925" s="36"/>
      <c r="H15925" s="36"/>
      <c r="I15925" s="36"/>
    </row>
    <row r="15926" spans="5:9">
      <c r="E15926" s="35">
        <v>59561</v>
      </c>
      <c r="F15926" s="35"/>
      <c r="G15926" s="36"/>
      <c r="H15926" s="36"/>
      <c r="I15926" s="36"/>
    </row>
    <row r="15927" spans="5:9">
      <c r="E15927" s="35">
        <v>59562</v>
      </c>
      <c r="F15927" s="35"/>
      <c r="G15927" s="36"/>
      <c r="H15927" s="36"/>
      <c r="I15927" s="36"/>
    </row>
    <row r="15928" spans="5:9">
      <c r="E15928" s="35">
        <v>59563</v>
      </c>
      <c r="F15928" s="35"/>
      <c r="G15928" s="36"/>
      <c r="H15928" s="36"/>
      <c r="I15928" s="36"/>
    </row>
    <row r="15929" spans="5:9">
      <c r="E15929" s="35">
        <v>59564</v>
      </c>
      <c r="F15929" s="35"/>
      <c r="G15929" s="36"/>
      <c r="H15929" s="36"/>
      <c r="I15929" s="36"/>
    </row>
    <row r="15930" spans="5:9">
      <c r="E15930" s="35">
        <v>59565</v>
      </c>
      <c r="F15930" s="35"/>
      <c r="G15930" s="36"/>
      <c r="H15930" s="36"/>
      <c r="I15930" s="36"/>
    </row>
    <row r="15931" spans="5:9">
      <c r="E15931" s="35">
        <v>59566</v>
      </c>
      <c r="F15931" s="35"/>
      <c r="G15931" s="36"/>
      <c r="H15931" s="36"/>
      <c r="I15931" s="36"/>
    </row>
    <row r="15932" spans="5:9">
      <c r="E15932" s="35">
        <v>59567</v>
      </c>
      <c r="F15932" s="35"/>
      <c r="G15932" s="36"/>
      <c r="H15932" s="36"/>
      <c r="I15932" s="36"/>
    </row>
    <row r="15933" spans="5:9">
      <c r="E15933" s="35">
        <v>59568</v>
      </c>
      <c r="F15933" s="35"/>
      <c r="G15933" s="36"/>
      <c r="H15933" s="36"/>
      <c r="I15933" s="36"/>
    </row>
    <row r="15934" spans="5:9">
      <c r="E15934" s="35">
        <v>59569</v>
      </c>
      <c r="F15934" s="35"/>
      <c r="G15934" s="36"/>
      <c r="H15934" s="36"/>
      <c r="I15934" s="36"/>
    </row>
    <row r="15935" spans="5:9">
      <c r="E15935" s="35">
        <v>59570</v>
      </c>
      <c r="F15935" s="35"/>
      <c r="G15935" s="36"/>
      <c r="H15935" s="36"/>
      <c r="I15935" s="36"/>
    </row>
    <row r="15936" spans="5:9">
      <c r="E15936" s="35">
        <v>59571</v>
      </c>
      <c r="F15936" s="35"/>
      <c r="G15936" s="36"/>
      <c r="H15936" s="36"/>
      <c r="I15936" s="36"/>
    </row>
    <row r="15937" spans="5:9">
      <c r="E15937" s="35">
        <v>59572</v>
      </c>
      <c r="F15937" s="35"/>
      <c r="G15937" s="36"/>
      <c r="H15937" s="36"/>
      <c r="I15937" s="36"/>
    </row>
    <row r="15938" spans="5:9">
      <c r="E15938" s="35">
        <v>59573</v>
      </c>
      <c r="F15938" s="35"/>
      <c r="G15938" s="36"/>
      <c r="H15938" s="36"/>
      <c r="I15938" s="36"/>
    </row>
    <row r="15939" spans="5:9">
      <c r="E15939" s="35">
        <v>59574</v>
      </c>
      <c r="F15939" s="35"/>
      <c r="G15939" s="36"/>
      <c r="H15939" s="36"/>
      <c r="I15939" s="36"/>
    </row>
    <row r="15940" spans="5:9">
      <c r="E15940" s="35">
        <v>59575</v>
      </c>
      <c r="F15940" s="35"/>
      <c r="G15940" s="36"/>
      <c r="H15940" s="36"/>
      <c r="I15940" s="36"/>
    </row>
    <row r="15941" spans="5:9">
      <c r="E15941" s="35">
        <v>59576</v>
      </c>
      <c r="F15941" s="35"/>
      <c r="G15941" s="36"/>
      <c r="H15941" s="36"/>
      <c r="I15941" s="36"/>
    </row>
    <row r="15942" spans="5:9">
      <c r="E15942" s="35">
        <v>59577</v>
      </c>
      <c r="F15942" s="35"/>
      <c r="G15942" s="36"/>
      <c r="H15942" s="36"/>
      <c r="I15942" s="36"/>
    </row>
    <row r="15943" spans="5:9">
      <c r="E15943" s="35">
        <v>59578</v>
      </c>
      <c r="F15943" s="35"/>
      <c r="G15943" s="36"/>
      <c r="H15943" s="36"/>
      <c r="I15943" s="36"/>
    </row>
    <row r="15944" spans="5:9">
      <c r="E15944" s="35">
        <v>59579</v>
      </c>
      <c r="F15944" s="35"/>
      <c r="G15944" s="36"/>
      <c r="H15944" s="36"/>
      <c r="I15944" s="36"/>
    </row>
    <row r="15945" spans="5:9">
      <c r="E15945" s="35">
        <v>59580</v>
      </c>
      <c r="F15945" s="35"/>
      <c r="G15945" s="36"/>
      <c r="H15945" s="36"/>
      <c r="I15945" s="36"/>
    </row>
    <row r="15946" spans="5:9">
      <c r="E15946" s="35">
        <v>59581</v>
      </c>
      <c r="F15946" s="35"/>
      <c r="G15946" s="36"/>
      <c r="H15946" s="36"/>
      <c r="I15946" s="36"/>
    </row>
    <row r="15947" spans="5:9">
      <c r="E15947" s="35">
        <v>59582</v>
      </c>
      <c r="F15947" s="35"/>
      <c r="G15947" s="36"/>
      <c r="H15947" s="36"/>
      <c r="I15947" s="36"/>
    </row>
    <row r="15948" spans="5:9">
      <c r="E15948" s="35">
        <v>59583</v>
      </c>
      <c r="F15948" s="35"/>
      <c r="G15948" s="36"/>
      <c r="H15948" s="36"/>
      <c r="I15948" s="36"/>
    </row>
    <row r="15949" spans="5:9">
      <c r="E15949" s="35">
        <v>59584</v>
      </c>
      <c r="F15949" s="35"/>
      <c r="G15949" s="36"/>
      <c r="H15949" s="36"/>
      <c r="I15949" s="36"/>
    </row>
    <row r="15950" spans="5:9">
      <c r="E15950" s="35">
        <v>59585</v>
      </c>
      <c r="F15950" s="35"/>
      <c r="G15950" s="36"/>
      <c r="H15950" s="36"/>
      <c r="I15950" s="36"/>
    </row>
    <row r="15951" spans="5:9">
      <c r="E15951" s="35">
        <v>59586</v>
      </c>
      <c r="F15951" s="35"/>
      <c r="G15951" s="36"/>
      <c r="H15951" s="36"/>
      <c r="I15951" s="36"/>
    </row>
    <row r="15952" spans="5:9">
      <c r="E15952" s="35">
        <v>59587</v>
      </c>
      <c r="F15952" s="35"/>
      <c r="G15952" s="36"/>
      <c r="H15952" s="36"/>
      <c r="I15952" s="36"/>
    </row>
    <row r="15953" spans="5:9">
      <c r="E15953" s="35">
        <v>59588</v>
      </c>
      <c r="F15953" s="35"/>
      <c r="G15953" s="36"/>
      <c r="H15953" s="36"/>
      <c r="I15953" s="36"/>
    </row>
    <row r="15954" spans="5:9">
      <c r="E15954" s="35">
        <v>59589</v>
      </c>
      <c r="F15954" s="35"/>
      <c r="G15954" s="36"/>
      <c r="H15954" s="36"/>
      <c r="I15954" s="36"/>
    </row>
    <row r="15955" spans="5:9">
      <c r="E15955" s="35">
        <v>59590</v>
      </c>
      <c r="F15955" s="35"/>
      <c r="G15955" s="36"/>
      <c r="H15955" s="36"/>
      <c r="I15955" s="36"/>
    </row>
    <row r="15956" spans="5:9">
      <c r="E15956" s="35">
        <v>59591</v>
      </c>
      <c r="F15956" s="35"/>
      <c r="G15956" s="36"/>
      <c r="H15956" s="36"/>
      <c r="I15956" s="36"/>
    </row>
    <row r="15957" spans="5:9">
      <c r="E15957" s="35">
        <v>59592</v>
      </c>
      <c r="F15957" s="35"/>
      <c r="G15957" s="36"/>
      <c r="H15957" s="36"/>
      <c r="I15957" s="36"/>
    </row>
    <row r="15958" spans="5:9">
      <c r="E15958" s="35">
        <v>59593</v>
      </c>
      <c r="F15958" s="35"/>
      <c r="G15958" s="36"/>
      <c r="H15958" s="36"/>
      <c r="I15958" s="36"/>
    </row>
    <row r="15959" spans="5:9">
      <c r="E15959" s="35">
        <v>59594</v>
      </c>
      <c r="F15959" s="35"/>
      <c r="G15959" s="36"/>
      <c r="H15959" s="36"/>
      <c r="I15959" s="36"/>
    </row>
    <row r="15960" spans="5:9">
      <c r="E15960" s="35">
        <v>59595</v>
      </c>
      <c r="F15960" s="35"/>
      <c r="G15960" s="36"/>
      <c r="H15960" s="36"/>
      <c r="I15960" s="36"/>
    </row>
    <row r="15961" spans="5:9">
      <c r="E15961" s="35">
        <v>59596</v>
      </c>
      <c r="F15961" s="35"/>
      <c r="G15961" s="36"/>
      <c r="H15961" s="36"/>
      <c r="I15961" s="36"/>
    </row>
    <row r="15962" spans="5:9">
      <c r="E15962" s="35">
        <v>59597</v>
      </c>
      <c r="F15962" s="35"/>
      <c r="G15962" s="36"/>
      <c r="H15962" s="36"/>
      <c r="I15962" s="36"/>
    </row>
    <row r="15963" spans="5:9">
      <c r="E15963" s="35">
        <v>59598</v>
      </c>
      <c r="F15963" s="35"/>
      <c r="G15963" s="36"/>
      <c r="H15963" s="36"/>
      <c r="I15963" s="36"/>
    </row>
    <row r="15964" spans="5:9">
      <c r="E15964" s="35">
        <v>59599</v>
      </c>
      <c r="F15964" s="35"/>
      <c r="G15964" s="36"/>
      <c r="H15964" s="36"/>
      <c r="I15964" s="36"/>
    </row>
    <row r="15965" spans="5:9">
      <c r="E15965" s="35">
        <v>59600</v>
      </c>
      <c r="F15965" s="35"/>
      <c r="G15965" s="36"/>
      <c r="H15965" s="36"/>
      <c r="I15965" s="36"/>
    </row>
    <row r="15966" spans="5:9">
      <c r="E15966" s="35">
        <v>59601</v>
      </c>
      <c r="F15966" s="35"/>
      <c r="G15966" s="36"/>
      <c r="H15966" s="36"/>
      <c r="I15966" s="36"/>
    </row>
    <row r="15967" spans="5:9">
      <c r="E15967" s="35">
        <v>59602</v>
      </c>
      <c r="F15967" s="35"/>
      <c r="G15967" s="36"/>
      <c r="H15967" s="36"/>
      <c r="I15967" s="36"/>
    </row>
    <row r="15968" spans="5:9">
      <c r="E15968" s="35">
        <v>59603</v>
      </c>
      <c r="F15968" s="35"/>
      <c r="G15968" s="36"/>
      <c r="H15968" s="36"/>
      <c r="I15968" s="36"/>
    </row>
    <row r="15969" spans="5:9">
      <c r="E15969" s="35">
        <v>59604</v>
      </c>
      <c r="F15969" s="35"/>
      <c r="G15969" s="36"/>
      <c r="H15969" s="36"/>
      <c r="I15969" s="36"/>
    </row>
    <row r="15970" spans="5:9">
      <c r="E15970" s="35">
        <v>59605</v>
      </c>
      <c r="F15970" s="35"/>
      <c r="G15970" s="36"/>
      <c r="H15970" s="36"/>
      <c r="I15970" s="36"/>
    </row>
    <row r="15971" spans="5:9">
      <c r="E15971" s="35">
        <v>59606</v>
      </c>
      <c r="F15971" s="35"/>
      <c r="G15971" s="36"/>
      <c r="H15971" s="36"/>
      <c r="I15971" s="36"/>
    </row>
    <row r="15972" spans="5:9">
      <c r="E15972" s="35">
        <v>59607</v>
      </c>
      <c r="F15972" s="35"/>
      <c r="G15972" s="36"/>
      <c r="H15972" s="36"/>
      <c r="I15972" s="36"/>
    </row>
    <row r="15973" spans="5:9">
      <c r="E15973" s="35">
        <v>59608</v>
      </c>
      <c r="F15973" s="35"/>
      <c r="G15973" s="36"/>
      <c r="H15973" s="36"/>
      <c r="I15973" s="36"/>
    </row>
    <row r="15974" spans="5:9">
      <c r="E15974" s="35">
        <v>59609</v>
      </c>
      <c r="F15974" s="35"/>
      <c r="G15974" s="36"/>
      <c r="H15974" s="36"/>
      <c r="I15974" s="36"/>
    </row>
    <row r="15975" spans="5:9">
      <c r="E15975" s="35">
        <v>59610</v>
      </c>
      <c r="F15975" s="35"/>
      <c r="G15975" s="36"/>
      <c r="H15975" s="36"/>
      <c r="I15975" s="36"/>
    </row>
    <row r="15976" spans="5:9">
      <c r="E15976" s="35">
        <v>59611</v>
      </c>
      <c r="F15976" s="35"/>
      <c r="G15976" s="36"/>
      <c r="H15976" s="36"/>
      <c r="I15976" s="36"/>
    </row>
    <row r="15977" spans="5:9">
      <c r="E15977" s="35">
        <v>59612</v>
      </c>
      <c r="F15977" s="35"/>
      <c r="G15977" s="36"/>
      <c r="H15977" s="36"/>
      <c r="I15977" s="36"/>
    </row>
    <row r="15978" spans="5:9">
      <c r="E15978" s="35">
        <v>59613</v>
      </c>
      <c r="F15978" s="35"/>
      <c r="G15978" s="36"/>
      <c r="H15978" s="36"/>
      <c r="I15978" s="36"/>
    </row>
    <row r="15979" spans="5:9">
      <c r="E15979" s="35">
        <v>59614</v>
      </c>
      <c r="F15979" s="35"/>
      <c r="G15979" s="36"/>
      <c r="H15979" s="36"/>
      <c r="I15979" s="36"/>
    </row>
    <row r="15980" spans="5:9">
      <c r="E15980" s="35">
        <v>59615</v>
      </c>
      <c r="F15980" s="35"/>
      <c r="G15980" s="36"/>
      <c r="H15980" s="36"/>
      <c r="I15980" s="36"/>
    </row>
    <row r="15981" spans="5:9">
      <c r="E15981" s="35">
        <v>59616</v>
      </c>
      <c r="F15981" s="35"/>
      <c r="G15981" s="36"/>
      <c r="H15981" s="36"/>
      <c r="I15981" s="36"/>
    </row>
    <row r="15982" spans="5:9">
      <c r="E15982" s="35">
        <v>59617</v>
      </c>
      <c r="F15982" s="35"/>
      <c r="G15982" s="36"/>
      <c r="H15982" s="36"/>
      <c r="I15982" s="36"/>
    </row>
    <row r="15983" spans="5:9">
      <c r="E15983" s="35">
        <v>59618</v>
      </c>
      <c r="F15983" s="35"/>
      <c r="G15983" s="36"/>
      <c r="H15983" s="36"/>
      <c r="I15983" s="36"/>
    </row>
    <row r="15984" spans="5:9">
      <c r="E15984" s="35">
        <v>59619</v>
      </c>
      <c r="F15984" s="35"/>
      <c r="G15984" s="36"/>
      <c r="H15984" s="36"/>
      <c r="I15984" s="36"/>
    </row>
    <row r="15985" spans="5:9">
      <c r="E15985" s="35">
        <v>59620</v>
      </c>
      <c r="F15985" s="35"/>
      <c r="G15985" s="36"/>
      <c r="H15985" s="36"/>
      <c r="I15985" s="36"/>
    </row>
    <row r="15986" spans="5:9">
      <c r="E15986" s="35">
        <v>59621</v>
      </c>
      <c r="F15986" s="35"/>
      <c r="G15986" s="36"/>
      <c r="H15986" s="36"/>
      <c r="I15986" s="36"/>
    </row>
    <row r="15987" spans="5:9">
      <c r="E15987" s="35">
        <v>59622</v>
      </c>
      <c r="F15987" s="35"/>
      <c r="G15987" s="36"/>
      <c r="H15987" s="36"/>
      <c r="I15987" s="36"/>
    </row>
    <row r="15988" spans="5:9">
      <c r="E15988" s="35">
        <v>59623</v>
      </c>
      <c r="F15988" s="35"/>
      <c r="G15988" s="36"/>
      <c r="H15988" s="36"/>
      <c r="I15988" s="36"/>
    </row>
    <row r="15989" spans="5:9">
      <c r="E15989" s="35">
        <v>59624</v>
      </c>
      <c r="F15989" s="35"/>
      <c r="G15989" s="36"/>
      <c r="H15989" s="36"/>
      <c r="I15989" s="36"/>
    </row>
    <row r="15990" spans="5:9">
      <c r="E15990" s="35">
        <v>59625</v>
      </c>
      <c r="F15990" s="35"/>
      <c r="G15990" s="36"/>
      <c r="H15990" s="36"/>
      <c r="I15990" s="36"/>
    </row>
    <row r="15991" spans="5:9">
      <c r="E15991" s="35">
        <v>59626</v>
      </c>
      <c r="F15991" s="35"/>
      <c r="G15991" s="36"/>
      <c r="H15991" s="36"/>
      <c r="I15991" s="36"/>
    </row>
    <row r="15992" spans="5:9">
      <c r="E15992" s="35">
        <v>59627</v>
      </c>
      <c r="F15992" s="35"/>
      <c r="G15992" s="36"/>
      <c r="H15992" s="36"/>
      <c r="I15992" s="36"/>
    </row>
    <row r="15993" spans="5:9">
      <c r="E15993" s="35">
        <v>59628</v>
      </c>
      <c r="F15993" s="35"/>
      <c r="G15993" s="36"/>
      <c r="H15993" s="36"/>
      <c r="I15993" s="36"/>
    </row>
    <row r="15994" spans="5:9">
      <c r="E15994" s="35">
        <v>59629</v>
      </c>
      <c r="F15994" s="35"/>
      <c r="G15994" s="36"/>
      <c r="H15994" s="36"/>
      <c r="I15994" s="36"/>
    </row>
    <row r="15995" spans="5:9">
      <c r="E15995" s="35">
        <v>59630</v>
      </c>
      <c r="F15995" s="35"/>
      <c r="G15995" s="36"/>
      <c r="H15995" s="36"/>
      <c r="I15995" s="36"/>
    </row>
    <row r="15996" spans="5:9">
      <c r="E15996" s="35">
        <v>59631</v>
      </c>
      <c r="F15996" s="35"/>
      <c r="G15996" s="36"/>
      <c r="H15996" s="36"/>
      <c r="I15996" s="36"/>
    </row>
    <row r="15997" spans="5:9">
      <c r="E15997" s="35">
        <v>59632</v>
      </c>
      <c r="F15997" s="35"/>
      <c r="G15997" s="36"/>
      <c r="H15997" s="36"/>
      <c r="I15997" s="36"/>
    </row>
    <row r="15998" spans="5:9">
      <c r="E15998" s="35">
        <v>59633</v>
      </c>
      <c r="F15998" s="35"/>
      <c r="G15998" s="36"/>
      <c r="H15998" s="36"/>
      <c r="I15998" s="36"/>
    </row>
    <row r="15999" spans="5:9">
      <c r="E15999" s="35">
        <v>59634</v>
      </c>
      <c r="F15999" s="35"/>
      <c r="G15999" s="36"/>
      <c r="H15999" s="36"/>
      <c r="I15999" s="36"/>
    </row>
    <row r="16000" spans="5:9">
      <c r="E16000" s="35">
        <v>59635</v>
      </c>
      <c r="F16000" s="35"/>
      <c r="G16000" s="36"/>
      <c r="H16000" s="36"/>
      <c r="I16000" s="36"/>
    </row>
    <row r="16001" spans="5:9">
      <c r="E16001" s="35">
        <v>59636</v>
      </c>
      <c r="F16001" s="35"/>
      <c r="G16001" s="36"/>
      <c r="H16001" s="36"/>
      <c r="I16001" s="36"/>
    </row>
    <row r="16002" spans="5:9">
      <c r="E16002" s="35">
        <v>59637</v>
      </c>
      <c r="F16002" s="35"/>
      <c r="G16002" s="36"/>
      <c r="H16002" s="36"/>
      <c r="I16002" s="36"/>
    </row>
    <row r="16003" spans="5:9">
      <c r="E16003" s="35">
        <v>59638</v>
      </c>
      <c r="F16003" s="35"/>
      <c r="G16003" s="36"/>
      <c r="H16003" s="36"/>
      <c r="I16003" s="36"/>
    </row>
    <row r="16004" spans="5:9">
      <c r="E16004" s="35">
        <v>59639</v>
      </c>
      <c r="F16004" s="35"/>
      <c r="G16004" s="36"/>
      <c r="H16004" s="36"/>
      <c r="I16004" s="36"/>
    </row>
    <row r="16005" spans="5:9">
      <c r="E16005" s="35">
        <v>59640</v>
      </c>
      <c r="F16005" s="35"/>
      <c r="G16005" s="36"/>
      <c r="H16005" s="36"/>
      <c r="I16005" s="36"/>
    </row>
    <row r="16006" spans="5:9">
      <c r="E16006" s="35">
        <v>59641</v>
      </c>
      <c r="F16006" s="35"/>
      <c r="G16006" s="36"/>
      <c r="H16006" s="36"/>
      <c r="I16006" s="36"/>
    </row>
    <row r="16007" spans="5:9">
      <c r="E16007" s="35">
        <v>59642</v>
      </c>
      <c r="F16007" s="35"/>
      <c r="G16007" s="36"/>
      <c r="H16007" s="36"/>
      <c r="I16007" s="36"/>
    </row>
    <row r="16008" spans="5:9">
      <c r="E16008" s="35">
        <v>59643</v>
      </c>
      <c r="F16008" s="35"/>
      <c r="G16008" s="36"/>
      <c r="H16008" s="36"/>
      <c r="I16008" s="36"/>
    </row>
    <row r="16009" spans="5:9">
      <c r="E16009" s="35">
        <v>59644</v>
      </c>
      <c r="F16009" s="35"/>
      <c r="G16009" s="36"/>
      <c r="H16009" s="36"/>
      <c r="I16009" s="36"/>
    </row>
    <row r="16010" spans="5:9">
      <c r="E16010" s="35">
        <v>59645</v>
      </c>
      <c r="F16010" s="35"/>
      <c r="G16010" s="36"/>
      <c r="H16010" s="36"/>
      <c r="I16010" s="36"/>
    </row>
    <row r="16011" spans="5:9">
      <c r="E16011" s="35">
        <v>59646</v>
      </c>
      <c r="F16011" s="35"/>
      <c r="G16011" s="36"/>
      <c r="H16011" s="36"/>
      <c r="I16011" s="36"/>
    </row>
    <row r="16012" spans="5:9">
      <c r="E16012" s="35">
        <v>59647</v>
      </c>
      <c r="F16012" s="35"/>
      <c r="G16012" s="36"/>
      <c r="H16012" s="36"/>
      <c r="I16012" s="36"/>
    </row>
    <row r="16013" spans="5:9">
      <c r="E16013" s="35">
        <v>59648</v>
      </c>
      <c r="F16013" s="35"/>
      <c r="G16013" s="36"/>
      <c r="H16013" s="36"/>
      <c r="I16013" s="36"/>
    </row>
    <row r="16014" spans="5:9">
      <c r="E16014" s="35">
        <v>59649</v>
      </c>
      <c r="F16014" s="35"/>
      <c r="G16014" s="36"/>
      <c r="H16014" s="36"/>
      <c r="I16014" s="36"/>
    </row>
    <row r="16015" spans="5:9">
      <c r="E16015" s="35">
        <v>59650</v>
      </c>
      <c r="F16015" s="35"/>
      <c r="G16015" s="36"/>
      <c r="H16015" s="36"/>
      <c r="I16015" s="36"/>
    </row>
    <row r="16016" spans="5:9">
      <c r="E16016" s="35">
        <v>59651</v>
      </c>
      <c r="F16016" s="35"/>
      <c r="G16016" s="36"/>
      <c r="H16016" s="36"/>
      <c r="I16016" s="36"/>
    </row>
    <row r="16017" spans="5:9">
      <c r="E16017" s="35">
        <v>59652</v>
      </c>
      <c r="F16017" s="35"/>
      <c r="G16017" s="36"/>
      <c r="H16017" s="36"/>
      <c r="I16017" s="36"/>
    </row>
    <row r="16018" spans="5:9">
      <c r="E16018" s="35">
        <v>59653</v>
      </c>
      <c r="F16018" s="35"/>
      <c r="G16018" s="36"/>
      <c r="H16018" s="36"/>
      <c r="I16018" s="36"/>
    </row>
    <row r="16019" spans="5:9">
      <c r="E16019" s="35">
        <v>59654</v>
      </c>
      <c r="F16019" s="35"/>
      <c r="G16019" s="36"/>
      <c r="H16019" s="36"/>
      <c r="I16019" s="36"/>
    </row>
    <row r="16020" spans="5:9">
      <c r="E16020" s="35">
        <v>59655</v>
      </c>
      <c r="F16020" s="35"/>
      <c r="G16020" s="36"/>
      <c r="H16020" s="36"/>
      <c r="I16020" s="36"/>
    </row>
    <row r="16021" spans="5:9">
      <c r="E16021" s="35">
        <v>59656</v>
      </c>
      <c r="F16021" s="35"/>
      <c r="G16021" s="36"/>
      <c r="H16021" s="36"/>
      <c r="I16021" s="36"/>
    </row>
    <row r="16022" spans="5:9">
      <c r="E16022" s="35">
        <v>59657</v>
      </c>
      <c r="F16022" s="35"/>
      <c r="G16022" s="36"/>
      <c r="H16022" s="36"/>
      <c r="I16022" s="36"/>
    </row>
    <row r="16023" spans="5:9">
      <c r="E16023" s="35">
        <v>59658</v>
      </c>
      <c r="F16023" s="35"/>
      <c r="G16023" s="36"/>
      <c r="H16023" s="36"/>
      <c r="I16023" s="36"/>
    </row>
    <row r="16024" spans="5:9">
      <c r="E16024" s="35">
        <v>59659</v>
      </c>
      <c r="F16024" s="35"/>
      <c r="G16024" s="36"/>
      <c r="H16024" s="36"/>
      <c r="I16024" s="36"/>
    </row>
    <row r="16025" spans="5:9">
      <c r="E16025" s="35">
        <v>59660</v>
      </c>
      <c r="F16025" s="35"/>
      <c r="G16025" s="36"/>
      <c r="H16025" s="36"/>
      <c r="I16025" s="36"/>
    </row>
    <row r="16026" spans="5:9">
      <c r="E16026" s="35">
        <v>59661</v>
      </c>
      <c r="F16026" s="35"/>
      <c r="G16026" s="36"/>
      <c r="H16026" s="36"/>
      <c r="I16026" s="36"/>
    </row>
    <row r="16027" spans="5:9">
      <c r="E16027" s="35">
        <v>59662</v>
      </c>
      <c r="F16027" s="35"/>
      <c r="G16027" s="36"/>
      <c r="H16027" s="36"/>
      <c r="I16027" s="36"/>
    </row>
    <row r="16028" spans="5:9">
      <c r="E16028" s="35">
        <v>59663</v>
      </c>
      <c r="F16028" s="35"/>
      <c r="G16028" s="36"/>
      <c r="H16028" s="36"/>
      <c r="I16028" s="36"/>
    </row>
    <row r="16029" spans="5:9">
      <c r="E16029" s="35">
        <v>59664</v>
      </c>
      <c r="F16029" s="35"/>
      <c r="G16029" s="36"/>
      <c r="H16029" s="36"/>
      <c r="I16029" s="36"/>
    </row>
    <row r="16030" spans="5:9">
      <c r="E16030" s="35">
        <v>59665</v>
      </c>
      <c r="F16030" s="35"/>
      <c r="G16030" s="36"/>
      <c r="H16030" s="36"/>
      <c r="I16030" s="36"/>
    </row>
    <row r="16031" spans="5:9">
      <c r="E16031" s="35">
        <v>59666</v>
      </c>
      <c r="F16031" s="35"/>
      <c r="G16031" s="36"/>
      <c r="H16031" s="36"/>
      <c r="I16031" s="36"/>
    </row>
    <row r="16032" spans="5:9">
      <c r="E16032" s="35">
        <v>59667</v>
      </c>
      <c r="F16032" s="35"/>
      <c r="G16032" s="36"/>
      <c r="H16032" s="36"/>
      <c r="I16032" s="36"/>
    </row>
    <row r="16033" spans="5:9">
      <c r="E16033" s="35">
        <v>59668</v>
      </c>
      <c r="F16033" s="35"/>
      <c r="G16033" s="36"/>
      <c r="H16033" s="36"/>
      <c r="I16033" s="36"/>
    </row>
    <row r="16034" spans="5:9">
      <c r="E16034" s="35">
        <v>59669</v>
      </c>
      <c r="F16034" s="35"/>
      <c r="G16034" s="36"/>
      <c r="H16034" s="36"/>
      <c r="I16034" s="36"/>
    </row>
    <row r="16035" spans="5:9">
      <c r="E16035" s="35">
        <v>59670</v>
      </c>
      <c r="F16035" s="35"/>
      <c r="G16035" s="36"/>
      <c r="H16035" s="36"/>
      <c r="I16035" s="36"/>
    </row>
    <row r="16036" spans="5:9">
      <c r="E16036" s="35">
        <v>59671</v>
      </c>
      <c r="F16036" s="35"/>
      <c r="G16036" s="36"/>
      <c r="H16036" s="36"/>
      <c r="I16036" s="36"/>
    </row>
    <row r="16037" spans="5:9">
      <c r="E16037" s="35">
        <v>59672</v>
      </c>
      <c r="F16037" s="35"/>
      <c r="G16037" s="36"/>
      <c r="H16037" s="36"/>
      <c r="I16037" s="36"/>
    </row>
    <row r="16038" spans="5:9">
      <c r="E16038" s="35">
        <v>59673</v>
      </c>
      <c r="F16038" s="35"/>
      <c r="G16038" s="36"/>
      <c r="H16038" s="36"/>
      <c r="I16038" s="36"/>
    </row>
    <row r="16039" spans="5:9">
      <c r="E16039" s="35">
        <v>59674</v>
      </c>
      <c r="F16039" s="35"/>
      <c r="G16039" s="36"/>
      <c r="H16039" s="36"/>
      <c r="I16039" s="36"/>
    </row>
    <row r="16040" spans="5:9">
      <c r="E16040" s="35">
        <v>59675</v>
      </c>
      <c r="F16040" s="35"/>
      <c r="G16040" s="36"/>
      <c r="H16040" s="36"/>
      <c r="I16040" s="36"/>
    </row>
    <row r="16041" spans="5:9">
      <c r="E16041" s="35">
        <v>59676</v>
      </c>
      <c r="F16041" s="35"/>
      <c r="G16041" s="36"/>
      <c r="H16041" s="36"/>
      <c r="I16041" s="36"/>
    </row>
    <row r="16042" spans="5:9">
      <c r="E16042" s="35">
        <v>59677</v>
      </c>
      <c r="F16042" s="35"/>
      <c r="G16042" s="36"/>
      <c r="H16042" s="36"/>
      <c r="I16042" s="36"/>
    </row>
    <row r="16043" spans="5:9">
      <c r="E16043" s="35">
        <v>59678</v>
      </c>
      <c r="F16043" s="35"/>
      <c r="G16043" s="36"/>
      <c r="H16043" s="36"/>
      <c r="I16043" s="36"/>
    </row>
    <row r="16044" spans="5:9">
      <c r="E16044" s="35">
        <v>59679</v>
      </c>
      <c r="F16044" s="35"/>
      <c r="G16044" s="36"/>
      <c r="H16044" s="36"/>
      <c r="I16044" s="36"/>
    </row>
    <row r="16045" spans="5:9">
      <c r="E16045" s="35">
        <v>59680</v>
      </c>
      <c r="F16045" s="35"/>
      <c r="G16045" s="36"/>
      <c r="H16045" s="36"/>
      <c r="I16045" s="36"/>
    </row>
    <row r="16046" spans="5:9">
      <c r="E16046" s="35">
        <v>59681</v>
      </c>
      <c r="F16046" s="35"/>
      <c r="G16046" s="36"/>
      <c r="H16046" s="36"/>
      <c r="I16046" s="36"/>
    </row>
    <row r="16047" spans="5:9">
      <c r="E16047" s="35">
        <v>59682</v>
      </c>
      <c r="F16047" s="35"/>
      <c r="G16047" s="36"/>
      <c r="H16047" s="36"/>
      <c r="I16047" s="36"/>
    </row>
    <row r="16048" spans="5:9">
      <c r="E16048" s="35">
        <v>59683</v>
      </c>
      <c r="F16048" s="35"/>
      <c r="G16048" s="36"/>
      <c r="H16048" s="36"/>
      <c r="I16048" s="36"/>
    </row>
    <row r="16049" spans="5:9">
      <c r="E16049" s="35">
        <v>59684</v>
      </c>
      <c r="F16049" s="35"/>
      <c r="G16049" s="36"/>
      <c r="H16049" s="36"/>
      <c r="I16049" s="36"/>
    </row>
    <row r="16050" spans="5:9">
      <c r="E16050" s="35">
        <v>59685</v>
      </c>
      <c r="F16050" s="35"/>
      <c r="G16050" s="36"/>
      <c r="H16050" s="36"/>
      <c r="I16050" s="36"/>
    </row>
    <row r="16051" spans="5:9">
      <c r="E16051" s="35">
        <v>59686</v>
      </c>
      <c r="F16051" s="35"/>
      <c r="G16051" s="36"/>
      <c r="H16051" s="36"/>
      <c r="I16051" s="36"/>
    </row>
    <row r="16052" spans="5:9">
      <c r="E16052" s="35">
        <v>59687</v>
      </c>
      <c r="F16052" s="35"/>
      <c r="G16052" s="36"/>
      <c r="H16052" s="36"/>
      <c r="I16052" s="36"/>
    </row>
    <row r="16053" spans="5:9">
      <c r="E16053" s="35">
        <v>59688</v>
      </c>
      <c r="F16053" s="35"/>
      <c r="G16053" s="36"/>
      <c r="H16053" s="36"/>
      <c r="I16053" s="36"/>
    </row>
    <row r="16054" spans="5:9">
      <c r="E16054" s="35">
        <v>59689</v>
      </c>
      <c r="F16054" s="35"/>
      <c r="G16054" s="36"/>
      <c r="H16054" s="36"/>
      <c r="I16054" s="36"/>
    </row>
    <row r="16055" spans="5:9">
      <c r="E16055" s="35">
        <v>59690</v>
      </c>
      <c r="F16055" s="35"/>
      <c r="G16055" s="36"/>
      <c r="H16055" s="36"/>
      <c r="I16055" s="36"/>
    </row>
    <row r="16056" spans="5:9">
      <c r="E16056" s="35">
        <v>59691</v>
      </c>
      <c r="F16056" s="35"/>
      <c r="G16056" s="36"/>
      <c r="H16056" s="36"/>
      <c r="I16056" s="36"/>
    </row>
    <row r="16057" spans="5:9">
      <c r="E16057" s="35">
        <v>59692</v>
      </c>
      <c r="F16057" s="35"/>
      <c r="G16057" s="36"/>
      <c r="H16057" s="36"/>
      <c r="I16057" s="36"/>
    </row>
    <row r="16058" spans="5:9">
      <c r="E16058" s="35">
        <v>59693</v>
      </c>
      <c r="F16058" s="35"/>
      <c r="G16058" s="36"/>
      <c r="H16058" s="36"/>
      <c r="I16058" s="36"/>
    </row>
    <row r="16059" spans="5:9">
      <c r="E16059" s="35">
        <v>59694</v>
      </c>
      <c r="F16059" s="35"/>
      <c r="G16059" s="36"/>
      <c r="H16059" s="36"/>
      <c r="I16059" s="36"/>
    </row>
    <row r="16060" spans="5:9">
      <c r="E16060" s="35">
        <v>59695</v>
      </c>
      <c r="F16060" s="35"/>
      <c r="G16060" s="36"/>
      <c r="H16060" s="36"/>
      <c r="I16060" s="36"/>
    </row>
    <row r="16061" spans="5:9">
      <c r="E16061" s="35">
        <v>59696</v>
      </c>
      <c r="F16061" s="35"/>
      <c r="G16061" s="36"/>
      <c r="H16061" s="36"/>
      <c r="I16061" s="36"/>
    </row>
    <row r="16062" spans="5:9">
      <c r="E16062" s="35">
        <v>59697</v>
      </c>
      <c r="F16062" s="35"/>
      <c r="G16062" s="36"/>
      <c r="H16062" s="36"/>
      <c r="I16062" s="36"/>
    </row>
    <row r="16063" spans="5:9">
      <c r="E16063" s="35">
        <v>59698</v>
      </c>
      <c r="F16063" s="35"/>
      <c r="G16063" s="36"/>
      <c r="H16063" s="36"/>
      <c r="I16063" s="36"/>
    </row>
    <row r="16064" spans="5:9">
      <c r="E16064" s="35">
        <v>59699</v>
      </c>
      <c r="F16064" s="35"/>
      <c r="G16064" s="36"/>
      <c r="H16064" s="36"/>
      <c r="I16064" s="36"/>
    </row>
    <row r="16065" spans="5:9">
      <c r="E16065" s="35">
        <v>59700</v>
      </c>
      <c r="F16065" s="35"/>
      <c r="G16065" s="36"/>
      <c r="H16065" s="36"/>
      <c r="I16065" s="36"/>
    </row>
    <row r="16066" spans="5:9">
      <c r="E16066" s="35">
        <v>59701</v>
      </c>
      <c r="F16066" s="35"/>
      <c r="G16066" s="36"/>
      <c r="H16066" s="36"/>
      <c r="I16066" s="36"/>
    </row>
    <row r="16067" spans="5:9">
      <c r="E16067" s="35">
        <v>59702</v>
      </c>
      <c r="F16067" s="35"/>
      <c r="G16067" s="36"/>
      <c r="H16067" s="36"/>
      <c r="I16067" s="36"/>
    </row>
    <row r="16068" spans="5:9">
      <c r="E16068" s="35">
        <v>59703</v>
      </c>
      <c r="F16068" s="35"/>
      <c r="G16068" s="36"/>
      <c r="H16068" s="36"/>
      <c r="I16068" s="36"/>
    </row>
    <row r="16069" spans="5:9">
      <c r="E16069" s="35">
        <v>59704</v>
      </c>
      <c r="F16069" s="35"/>
      <c r="G16069" s="36"/>
      <c r="H16069" s="36"/>
      <c r="I16069" s="36"/>
    </row>
    <row r="16070" spans="5:9">
      <c r="E16070" s="35">
        <v>59705</v>
      </c>
      <c r="F16070" s="35"/>
      <c r="G16070" s="36"/>
      <c r="H16070" s="36"/>
      <c r="I16070" s="36"/>
    </row>
    <row r="16071" spans="5:9">
      <c r="E16071" s="35">
        <v>59706</v>
      </c>
      <c r="F16071" s="35"/>
      <c r="G16071" s="36"/>
      <c r="H16071" s="36"/>
      <c r="I16071" s="36"/>
    </row>
    <row r="16072" spans="5:9">
      <c r="E16072" s="35">
        <v>59707</v>
      </c>
      <c r="F16072" s="35"/>
      <c r="G16072" s="36"/>
      <c r="H16072" s="36"/>
      <c r="I16072" s="36"/>
    </row>
    <row r="16073" spans="5:9">
      <c r="E16073" s="35">
        <v>59708</v>
      </c>
      <c r="F16073" s="35"/>
      <c r="G16073" s="36"/>
      <c r="H16073" s="36"/>
      <c r="I16073" s="36"/>
    </row>
    <row r="16074" spans="5:9">
      <c r="E16074" s="35">
        <v>59709</v>
      </c>
      <c r="F16074" s="35"/>
      <c r="G16074" s="36"/>
      <c r="H16074" s="36"/>
      <c r="I16074" s="36"/>
    </row>
    <row r="16075" spans="5:9">
      <c r="E16075" s="35">
        <v>59710</v>
      </c>
      <c r="F16075" s="35"/>
      <c r="G16075" s="36"/>
      <c r="H16075" s="36"/>
      <c r="I16075" s="36"/>
    </row>
    <row r="16076" spans="5:9">
      <c r="E16076" s="35">
        <v>59711</v>
      </c>
      <c r="F16076" s="35"/>
      <c r="G16076" s="36"/>
      <c r="H16076" s="36"/>
      <c r="I16076" s="36"/>
    </row>
    <row r="16077" spans="5:9">
      <c r="E16077" s="35">
        <v>59712</v>
      </c>
      <c r="F16077" s="35"/>
      <c r="G16077" s="36"/>
      <c r="H16077" s="36"/>
      <c r="I16077" s="36"/>
    </row>
    <row r="16078" spans="5:9">
      <c r="E16078" s="35">
        <v>59713</v>
      </c>
      <c r="F16078" s="35"/>
      <c r="G16078" s="36"/>
      <c r="H16078" s="36"/>
      <c r="I16078" s="36"/>
    </row>
    <row r="16079" spans="5:9">
      <c r="E16079" s="35">
        <v>59714</v>
      </c>
      <c r="F16079" s="35"/>
      <c r="G16079" s="36"/>
      <c r="H16079" s="36"/>
      <c r="I16079" s="36"/>
    </row>
    <row r="16080" spans="5:9">
      <c r="E16080" s="35">
        <v>59715</v>
      </c>
      <c r="F16080" s="35"/>
      <c r="G16080" s="36"/>
      <c r="H16080" s="36"/>
      <c r="I16080" s="36"/>
    </row>
    <row r="16081" spans="5:9">
      <c r="E16081" s="35">
        <v>59716</v>
      </c>
      <c r="F16081" s="35"/>
      <c r="G16081" s="36"/>
      <c r="H16081" s="36"/>
      <c r="I16081" s="36"/>
    </row>
    <row r="16082" spans="5:9">
      <c r="E16082" s="35">
        <v>59717</v>
      </c>
      <c r="F16082" s="35"/>
      <c r="G16082" s="36"/>
      <c r="H16082" s="36"/>
      <c r="I16082" s="36"/>
    </row>
    <row r="16083" spans="5:9">
      <c r="E16083" s="35">
        <v>59718</v>
      </c>
      <c r="F16083" s="35"/>
      <c r="G16083" s="36"/>
      <c r="H16083" s="36"/>
      <c r="I16083" s="36"/>
    </row>
    <row r="16084" spans="5:9">
      <c r="E16084" s="35">
        <v>59719</v>
      </c>
      <c r="F16084" s="35"/>
      <c r="G16084" s="36"/>
      <c r="H16084" s="36"/>
      <c r="I16084" s="36"/>
    </row>
    <row r="16085" spans="5:9">
      <c r="E16085" s="35">
        <v>59720</v>
      </c>
      <c r="F16085" s="35"/>
      <c r="G16085" s="36"/>
      <c r="H16085" s="36"/>
      <c r="I16085" s="36"/>
    </row>
    <row r="16086" spans="5:9">
      <c r="E16086" s="35">
        <v>59721</v>
      </c>
      <c r="F16086" s="35"/>
      <c r="G16086" s="36"/>
      <c r="H16086" s="36"/>
      <c r="I16086" s="36"/>
    </row>
    <row r="16087" spans="5:9">
      <c r="E16087" s="35">
        <v>59722</v>
      </c>
      <c r="F16087" s="35"/>
      <c r="G16087" s="36"/>
      <c r="H16087" s="36"/>
      <c r="I16087" s="36"/>
    </row>
    <row r="16088" spans="5:9">
      <c r="E16088" s="35">
        <v>59723</v>
      </c>
      <c r="F16088" s="35"/>
      <c r="G16088" s="36"/>
      <c r="H16088" s="36"/>
      <c r="I16088" s="36"/>
    </row>
    <row r="16089" spans="5:9">
      <c r="E16089" s="35">
        <v>59724</v>
      </c>
      <c r="F16089" s="35"/>
      <c r="G16089" s="36"/>
      <c r="H16089" s="36"/>
      <c r="I16089" s="36"/>
    </row>
    <row r="16090" spans="5:9">
      <c r="E16090" s="35">
        <v>59725</v>
      </c>
      <c r="F16090" s="35"/>
      <c r="G16090" s="36"/>
      <c r="H16090" s="36"/>
      <c r="I16090" s="36"/>
    </row>
    <row r="16091" spans="5:9">
      <c r="E16091" s="35">
        <v>59726</v>
      </c>
      <c r="F16091" s="35"/>
      <c r="G16091" s="36"/>
      <c r="H16091" s="36"/>
      <c r="I16091" s="36"/>
    </row>
    <row r="16092" spans="5:9">
      <c r="E16092" s="35">
        <v>59727</v>
      </c>
      <c r="F16092" s="35"/>
      <c r="G16092" s="36"/>
      <c r="H16092" s="36"/>
      <c r="I16092" s="36"/>
    </row>
    <row r="16093" spans="5:9">
      <c r="E16093" s="35">
        <v>59728</v>
      </c>
      <c r="F16093" s="35"/>
      <c r="G16093" s="36"/>
      <c r="H16093" s="36"/>
      <c r="I16093" s="36"/>
    </row>
    <row r="16094" spans="5:9">
      <c r="E16094" s="35">
        <v>59729</v>
      </c>
      <c r="F16094" s="35"/>
      <c r="G16094" s="36"/>
      <c r="H16094" s="36"/>
      <c r="I16094" s="36"/>
    </row>
    <row r="16095" spans="5:9">
      <c r="E16095" s="35">
        <v>59730</v>
      </c>
      <c r="F16095" s="35"/>
      <c r="G16095" s="36"/>
      <c r="H16095" s="36"/>
      <c r="I16095" s="36"/>
    </row>
    <row r="16096" spans="5:9">
      <c r="E16096" s="35">
        <v>59731</v>
      </c>
      <c r="F16096" s="35"/>
      <c r="G16096" s="36"/>
      <c r="H16096" s="36"/>
      <c r="I16096" s="36"/>
    </row>
    <row r="16097" spans="5:9">
      <c r="E16097" s="35">
        <v>59732</v>
      </c>
      <c r="F16097" s="35"/>
      <c r="G16097" s="36"/>
      <c r="H16097" s="36"/>
      <c r="I16097" s="36"/>
    </row>
    <row r="16098" spans="5:9">
      <c r="E16098" s="35">
        <v>59733</v>
      </c>
      <c r="F16098" s="35"/>
      <c r="G16098" s="36"/>
      <c r="H16098" s="36"/>
      <c r="I16098" s="36"/>
    </row>
    <row r="16099" spans="5:9">
      <c r="E16099" s="35">
        <v>59734</v>
      </c>
      <c r="F16099" s="35"/>
      <c r="G16099" s="36"/>
      <c r="H16099" s="36"/>
      <c r="I16099" s="36"/>
    </row>
    <row r="16100" spans="5:9">
      <c r="E16100" s="35">
        <v>59735</v>
      </c>
      <c r="F16100" s="35"/>
      <c r="G16100" s="36"/>
      <c r="H16100" s="36"/>
      <c r="I16100" s="36"/>
    </row>
    <row r="16101" spans="5:9">
      <c r="E16101" s="35">
        <v>59736</v>
      </c>
      <c r="F16101" s="35"/>
      <c r="G16101" s="36"/>
      <c r="H16101" s="36"/>
      <c r="I16101" s="36"/>
    </row>
    <row r="16102" spans="5:9">
      <c r="E16102" s="35">
        <v>59737</v>
      </c>
      <c r="F16102" s="35"/>
      <c r="G16102" s="36"/>
      <c r="H16102" s="36"/>
      <c r="I16102" s="36"/>
    </row>
    <row r="16103" spans="5:9">
      <c r="E16103" s="35">
        <v>59738</v>
      </c>
      <c r="F16103" s="35"/>
      <c r="G16103" s="36"/>
      <c r="H16103" s="36"/>
      <c r="I16103" s="36"/>
    </row>
    <row r="16104" spans="5:9">
      <c r="E16104" s="35">
        <v>59739</v>
      </c>
      <c r="F16104" s="35"/>
      <c r="G16104" s="36"/>
      <c r="H16104" s="36"/>
      <c r="I16104" s="36"/>
    </row>
    <row r="16105" spans="5:9">
      <c r="E16105" s="35">
        <v>59740</v>
      </c>
      <c r="F16105" s="35"/>
      <c r="G16105" s="36"/>
      <c r="H16105" s="36"/>
      <c r="I16105" s="36"/>
    </row>
    <row r="16106" spans="5:9">
      <c r="E16106" s="35">
        <v>59741</v>
      </c>
      <c r="F16106" s="35"/>
      <c r="G16106" s="36"/>
      <c r="H16106" s="36"/>
      <c r="I16106" s="36"/>
    </row>
    <row r="16107" spans="5:9">
      <c r="E16107" s="35">
        <v>59742</v>
      </c>
      <c r="F16107" s="35"/>
      <c r="G16107" s="36"/>
      <c r="H16107" s="36"/>
      <c r="I16107" s="36"/>
    </row>
    <row r="16108" spans="5:9">
      <c r="E16108" s="35">
        <v>59743</v>
      </c>
      <c r="F16108" s="35"/>
      <c r="G16108" s="36"/>
      <c r="H16108" s="36"/>
      <c r="I16108" s="36"/>
    </row>
    <row r="16109" spans="5:9">
      <c r="E16109" s="35">
        <v>59744</v>
      </c>
      <c r="F16109" s="35"/>
      <c r="G16109" s="36"/>
      <c r="H16109" s="36"/>
      <c r="I16109" s="36"/>
    </row>
    <row r="16110" spans="5:9">
      <c r="E16110" s="35">
        <v>59745</v>
      </c>
      <c r="F16110" s="35"/>
      <c r="G16110" s="36"/>
      <c r="H16110" s="36"/>
      <c r="I16110" s="36"/>
    </row>
    <row r="16111" spans="5:9">
      <c r="E16111" s="35">
        <v>59746</v>
      </c>
      <c r="F16111" s="35"/>
      <c r="G16111" s="36"/>
      <c r="H16111" s="36"/>
      <c r="I16111" s="36"/>
    </row>
    <row r="16112" spans="5:9">
      <c r="E16112" s="35">
        <v>59747</v>
      </c>
      <c r="F16112" s="35"/>
      <c r="G16112" s="36"/>
      <c r="H16112" s="36"/>
      <c r="I16112" s="36"/>
    </row>
    <row r="16113" spans="5:9">
      <c r="E16113" s="35">
        <v>59748</v>
      </c>
      <c r="F16113" s="35"/>
      <c r="G16113" s="36"/>
      <c r="H16113" s="36"/>
      <c r="I16113" s="36"/>
    </row>
    <row r="16114" spans="5:9">
      <c r="E16114" s="35">
        <v>59749</v>
      </c>
      <c r="F16114" s="35"/>
      <c r="G16114" s="36"/>
      <c r="H16114" s="36"/>
      <c r="I16114" s="36"/>
    </row>
    <row r="16115" spans="5:9">
      <c r="E16115" s="35">
        <v>59750</v>
      </c>
      <c r="F16115" s="35"/>
      <c r="G16115" s="36"/>
      <c r="H16115" s="36"/>
      <c r="I16115" s="36"/>
    </row>
    <row r="16116" spans="5:9">
      <c r="E16116" s="35">
        <v>59751</v>
      </c>
      <c r="F16116" s="35"/>
      <c r="G16116" s="36"/>
      <c r="H16116" s="36"/>
      <c r="I16116" s="36"/>
    </row>
    <row r="16117" spans="5:9">
      <c r="E16117" s="35">
        <v>59752</v>
      </c>
      <c r="F16117" s="35"/>
      <c r="G16117" s="36"/>
      <c r="H16117" s="36"/>
      <c r="I16117" s="36"/>
    </row>
    <row r="16118" spans="5:9">
      <c r="E16118" s="35">
        <v>59753</v>
      </c>
      <c r="F16118" s="35"/>
      <c r="G16118" s="36"/>
      <c r="H16118" s="36"/>
      <c r="I16118" s="36"/>
    </row>
    <row r="16119" spans="5:9">
      <c r="E16119" s="35">
        <v>59754</v>
      </c>
      <c r="F16119" s="35"/>
      <c r="G16119" s="36"/>
      <c r="H16119" s="36"/>
      <c r="I16119" s="36"/>
    </row>
    <row r="16120" spans="5:9">
      <c r="E16120" s="35">
        <v>59755</v>
      </c>
      <c r="F16120" s="35"/>
      <c r="G16120" s="36"/>
      <c r="H16120" s="36"/>
      <c r="I16120" s="36"/>
    </row>
    <row r="16121" spans="5:9">
      <c r="E16121" s="35">
        <v>59756</v>
      </c>
      <c r="F16121" s="35"/>
      <c r="G16121" s="36"/>
      <c r="H16121" s="36"/>
      <c r="I16121" s="36"/>
    </row>
    <row r="16122" spans="5:9">
      <c r="E16122" s="35">
        <v>59757</v>
      </c>
      <c r="F16122" s="35"/>
      <c r="G16122" s="36"/>
      <c r="H16122" s="36"/>
      <c r="I16122" s="36"/>
    </row>
    <row r="16123" spans="5:9">
      <c r="E16123" s="35">
        <v>59758</v>
      </c>
      <c r="F16123" s="35"/>
      <c r="G16123" s="36"/>
      <c r="H16123" s="36"/>
      <c r="I16123" s="36"/>
    </row>
    <row r="16124" spans="5:9">
      <c r="E16124" s="35">
        <v>59759</v>
      </c>
      <c r="F16124" s="35"/>
      <c r="G16124" s="36"/>
      <c r="H16124" s="36"/>
      <c r="I16124" s="36"/>
    </row>
    <row r="16125" spans="5:9">
      <c r="E16125" s="35">
        <v>59760</v>
      </c>
      <c r="F16125" s="35"/>
      <c r="G16125" s="36"/>
      <c r="H16125" s="36"/>
      <c r="I16125" s="36"/>
    </row>
    <row r="16126" spans="5:9">
      <c r="E16126" s="35">
        <v>59761</v>
      </c>
      <c r="F16126" s="35"/>
      <c r="G16126" s="36"/>
      <c r="H16126" s="36"/>
      <c r="I16126" s="36"/>
    </row>
    <row r="16127" spans="5:9">
      <c r="E16127" s="35">
        <v>59762</v>
      </c>
      <c r="F16127" s="35"/>
      <c r="G16127" s="36"/>
      <c r="H16127" s="36"/>
      <c r="I16127" s="36"/>
    </row>
    <row r="16128" spans="5:9">
      <c r="E16128" s="35">
        <v>59763</v>
      </c>
      <c r="F16128" s="35"/>
      <c r="G16128" s="36"/>
      <c r="H16128" s="36"/>
      <c r="I16128" s="36"/>
    </row>
    <row r="16129" spans="5:9">
      <c r="E16129" s="35">
        <v>59764</v>
      </c>
      <c r="F16129" s="35"/>
      <c r="G16129" s="36"/>
      <c r="H16129" s="36"/>
      <c r="I16129" s="36"/>
    </row>
    <row r="16130" spans="5:9">
      <c r="E16130" s="35">
        <v>59765</v>
      </c>
      <c r="F16130" s="35"/>
      <c r="G16130" s="36"/>
      <c r="H16130" s="36"/>
      <c r="I16130" s="36"/>
    </row>
    <row r="16131" spans="5:9">
      <c r="E16131" s="35">
        <v>59766</v>
      </c>
      <c r="F16131" s="35"/>
      <c r="G16131" s="36"/>
      <c r="H16131" s="36"/>
      <c r="I16131" s="36"/>
    </row>
    <row r="16132" spans="5:9">
      <c r="E16132" s="35">
        <v>59767</v>
      </c>
      <c r="F16132" s="35"/>
      <c r="G16132" s="36"/>
      <c r="H16132" s="36"/>
      <c r="I16132" s="36"/>
    </row>
    <row r="16133" spans="5:9">
      <c r="E16133" s="35">
        <v>59768</v>
      </c>
      <c r="F16133" s="35"/>
      <c r="G16133" s="36"/>
      <c r="H16133" s="36"/>
      <c r="I16133" s="36"/>
    </row>
    <row r="16134" spans="5:9">
      <c r="E16134" s="35">
        <v>59769</v>
      </c>
      <c r="F16134" s="35"/>
      <c r="G16134" s="36"/>
      <c r="H16134" s="36"/>
      <c r="I16134" s="36"/>
    </row>
    <row r="16135" spans="5:9">
      <c r="E16135" s="35">
        <v>59770</v>
      </c>
      <c r="F16135" s="35"/>
      <c r="G16135" s="36"/>
      <c r="H16135" s="36"/>
      <c r="I16135" s="36"/>
    </row>
    <row r="16136" spans="5:9">
      <c r="E16136" s="35">
        <v>59771</v>
      </c>
      <c r="F16136" s="35"/>
      <c r="G16136" s="36"/>
      <c r="H16136" s="36"/>
      <c r="I16136" s="36"/>
    </row>
    <row r="16137" spans="5:9">
      <c r="E16137" s="35">
        <v>59772</v>
      </c>
      <c r="F16137" s="35"/>
      <c r="G16137" s="36"/>
      <c r="H16137" s="36"/>
      <c r="I16137" s="36"/>
    </row>
    <row r="16138" spans="5:9">
      <c r="E16138" s="35">
        <v>59773</v>
      </c>
      <c r="F16138" s="35"/>
      <c r="G16138" s="36"/>
      <c r="H16138" s="36"/>
      <c r="I16138" s="36"/>
    </row>
    <row r="16139" spans="5:9">
      <c r="E16139" s="35">
        <v>59774</v>
      </c>
      <c r="F16139" s="35"/>
      <c r="G16139" s="36"/>
      <c r="H16139" s="36"/>
      <c r="I16139" s="36"/>
    </row>
    <row r="16140" spans="5:9">
      <c r="E16140" s="35">
        <v>59775</v>
      </c>
      <c r="F16140" s="35"/>
      <c r="G16140" s="36"/>
      <c r="H16140" s="36"/>
      <c r="I16140" s="36"/>
    </row>
    <row r="16141" spans="5:9">
      <c r="E16141" s="35">
        <v>59776</v>
      </c>
      <c r="F16141" s="35"/>
      <c r="G16141" s="36"/>
      <c r="H16141" s="36"/>
      <c r="I16141" s="36"/>
    </row>
    <row r="16142" spans="5:9">
      <c r="E16142" s="35">
        <v>59777</v>
      </c>
      <c r="F16142" s="35"/>
      <c r="G16142" s="36"/>
      <c r="H16142" s="36"/>
      <c r="I16142" s="36"/>
    </row>
    <row r="16143" spans="5:9">
      <c r="E16143" s="35">
        <v>59778</v>
      </c>
      <c r="F16143" s="35"/>
      <c r="G16143" s="36"/>
      <c r="H16143" s="36"/>
      <c r="I16143" s="36"/>
    </row>
    <row r="16144" spans="5:9">
      <c r="E16144" s="35">
        <v>59779</v>
      </c>
      <c r="F16144" s="35"/>
      <c r="G16144" s="36"/>
      <c r="H16144" s="36"/>
      <c r="I16144" s="36"/>
    </row>
    <row r="16145" spans="5:9">
      <c r="E16145" s="35">
        <v>59780</v>
      </c>
      <c r="F16145" s="35"/>
      <c r="G16145" s="36"/>
      <c r="H16145" s="36"/>
      <c r="I16145" s="36"/>
    </row>
    <row r="16146" spans="5:9">
      <c r="E16146" s="35">
        <v>59781</v>
      </c>
      <c r="F16146" s="35"/>
      <c r="G16146" s="36"/>
      <c r="H16146" s="36"/>
      <c r="I16146" s="36"/>
    </row>
    <row r="16147" spans="5:9">
      <c r="E16147" s="35">
        <v>59782</v>
      </c>
      <c r="F16147" s="35"/>
      <c r="G16147" s="36"/>
      <c r="H16147" s="36"/>
      <c r="I16147" s="36"/>
    </row>
    <row r="16148" spans="5:9">
      <c r="E16148" s="35">
        <v>59783</v>
      </c>
      <c r="F16148" s="35"/>
      <c r="G16148" s="36"/>
      <c r="H16148" s="36"/>
      <c r="I16148" s="36"/>
    </row>
    <row r="16149" spans="5:9">
      <c r="E16149" s="35">
        <v>59784</v>
      </c>
      <c r="F16149" s="35"/>
      <c r="G16149" s="36"/>
      <c r="H16149" s="36"/>
      <c r="I16149" s="36"/>
    </row>
    <row r="16150" spans="5:9">
      <c r="E16150" s="35">
        <v>59785</v>
      </c>
      <c r="F16150" s="35"/>
      <c r="G16150" s="36"/>
      <c r="H16150" s="36"/>
      <c r="I16150" s="36"/>
    </row>
    <row r="16151" spans="5:9">
      <c r="E16151" s="35">
        <v>59786</v>
      </c>
      <c r="F16151" s="35"/>
      <c r="G16151" s="36"/>
      <c r="H16151" s="36"/>
      <c r="I16151" s="36"/>
    </row>
    <row r="16152" spans="5:9">
      <c r="E16152" s="35">
        <v>59787</v>
      </c>
      <c r="F16152" s="35"/>
      <c r="G16152" s="36"/>
      <c r="H16152" s="36"/>
      <c r="I16152" s="36"/>
    </row>
    <row r="16153" spans="5:9">
      <c r="E16153" s="35">
        <v>59788</v>
      </c>
      <c r="F16153" s="35"/>
      <c r="G16153" s="36"/>
      <c r="H16153" s="36"/>
      <c r="I16153" s="36"/>
    </row>
    <row r="16154" spans="5:9">
      <c r="E16154" s="35">
        <v>59789</v>
      </c>
      <c r="F16154" s="35"/>
      <c r="G16154" s="36"/>
      <c r="H16154" s="36"/>
      <c r="I16154" s="36"/>
    </row>
    <row r="16155" spans="5:9">
      <c r="E16155" s="35">
        <v>59790</v>
      </c>
      <c r="F16155" s="35"/>
      <c r="G16155" s="36"/>
      <c r="H16155" s="36"/>
      <c r="I16155" s="36"/>
    </row>
    <row r="16156" spans="5:9">
      <c r="E16156" s="35">
        <v>59791</v>
      </c>
      <c r="F16156" s="35"/>
      <c r="G16156" s="36"/>
      <c r="H16156" s="36"/>
      <c r="I16156" s="36"/>
    </row>
    <row r="16157" spans="5:9">
      <c r="E16157" s="35">
        <v>59792</v>
      </c>
      <c r="F16157" s="35"/>
      <c r="G16157" s="36"/>
      <c r="H16157" s="36"/>
      <c r="I16157" s="36"/>
    </row>
    <row r="16158" spans="5:9">
      <c r="E16158" s="35">
        <v>59793</v>
      </c>
      <c r="F16158" s="35"/>
      <c r="G16158" s="36"/>
      <c r="H16158" s="36"/>
      <c r="I16158" s="36"/>
    </row>
    <row r="16159" spans="5:9">
      <c r="E16159" s="35">
        <v>59794</v>
      </c>
      <c r="F16159" s="35"/>
      <c r="G16159" s="36"/>
      <c r="H16159" s="36"/>
      <c r="I16159" s="36"/>
    </row>
    <row r="16160" spans="5:9">
      <c r="E16160" s="35">
        <v>59795</v>
      </c>
      <c r="F16160" s="35"/>
      <c r="G16160" s="36"/>
      <c r="H16160" s="36"/>
      <c r="I16160" s="36"/>
    </row>
    <row r="16161" spans="5:9">
      <c r="E16161" s="35">
        <v>59796</v>
      </c>
      <c r="F16161" s="35"/>
      <c r="G16161" s="36"/>
      <c r="H16161" s="36"/>
      <c r="I16161" s="36"/>
    </row>
    <row r="16162" spans="5:9">
      <c r="E16162" s="35">
        <v>59797</v>
      </c>
      <c r="F16162" s="35"/>
      <c r="G16162" s="36"/>
      <c r="H16162" s="36"/>
      <c r="I16162" s="36"/>
    </row>
    <row r="16163" spans="5:9">
      <c r="E16163" s="35">
        <v>59798</v>
      </c>
      <c r="F16163" s="35"/>
      <c r="G16163" s="36"/>
      <c r="H16163" s="36"/>
      <c r="I16163" s="36"/>
    </row>
    <row r="16164" spans="5:9">
      <c r="E16164" s="35">
        <v>59799</v>
      </c>
      <c r="F16164" s="35"/>
      <c r="G16164" s="36"/>
      <c r="H16164" s="36"/>
      <c r="I16164" s="36"/>
    </row>
    <row r="16165" spans="5:9">
      <c r="E16165" s="35">
        <v>59800</v>
      </c>
      <c r="F16165" s="35"/>
      <c r="G16165" s="36"/>
      <c r="H16165" s="36"/>
      <c r="I16165" s="36"/>
    </row>
    <row r="16166" spans="5:9">
      <c r="E16166" s="35">
        <v>59801</v>
      </c>
      <c r="F16166" s="35"/>
      <c r="G16166" s="36"/>
      <c r="H16166" s="36"/>
      <c r="I16166" s="36"/>
    </row>
    <row r="16167" spans="5:9">
      <c r="E16167" s="35">
        <v>59802</v>
      </c>
      <c r="F16167" s="35"/>
      <c r="G16167" s="36"/>
      <c r="H16167" s="36"/>
      <c r="I16167" s="36"/>
    </row>
    <row r="16168" spans="5:9">
      <c r="E16168" s="35">
        <v>59803</v>
      </c>
      <c r="F16168" s="35"/>
      <c r="G16168" s="36"/>
      <c r="H16168" s="36"/>
      <c r="I16168" s="36"/>
    </row>
    <row r="16169" spans="5:9">
      <c r="E16169" s="35">
        <v>59804</v>
      </c>
      <c r="F16169" s="35"/>
      <c r="G16169" s="36"/>
      <c r="H16169" s="36"/>
      <c r="I16169" s="36"/>
    </row>
    <row r="16170" spans="5:9">
      <c r="E16170" s="35">
        <v>59805</v>
      </c>
      <c r="F16170" s="35"/>
      <c r="G16170" s="36"/>
      <c r="H16170" s="36"/>
      <c r="I16170" s="36"/>
    </row>
    <row r="16171" spans="5:9">
      <c r="E16171" s="35">
        <v>59806</v>
      </c>
      <c r="F16171" s="35"/>
      <c r="G16171" s="36"/>
      <c r="H16171" s="36"/>
      <c r="I16171" s="36"/>
    </row>
    <row r="16172" spans="5:9">
      <c r="E16172" s="35">
        <v>59807</v>
      </c>
      <c r="F16172" s="35"/>
      <c r="G16172" s="36"/>
      <c r="H16172" s="36"/>
      <c r="I16172" s="36"/>
    </row>
    <row r="16173" spans="5:9">
      <c r="E16173" s="35">
        <v>59808</v>
      </c>
      <c r="F16173" s="35"/>
      <c r="G16173" s="36"/>
      <c r="H16173" s="36"/>
      <c r="I16173" s="36"/>
    </row>
    <row r="16174" spans="5:9">
      <c r="E16174" s="35">
        <v>59809</v>
      </c>
      <c r="F16174" s="35"/>
      <c r="G16174" s="36"/>
      <c r="H16174" s="36"/>
      <c r="I16174" s="36"/>
    </row>
    <row r="16175" spans="5:9">
      <c r="E16175" s="35">
        <v>59810</v>
      </c>
      <c r="F16175" s="35"/>
      <c r="G16175" s="36"/>
      <c r="H16175" s="36"/>
      <c r="I16175" s="36"/>
    </row>
    <row r="16176" spans="5:9">
      <c r="E16176" s="35">
        <v>59811</v>
      </c>
      <c r="F16176" s="35"/>
      <c r="G16176" s="36"/>
      <c r="H16176" s="36"/>
      <c r="I16176" s="36"/>
    </row>
    <row r="16177" spans="5:9">
      <c r="E16177" s="35">
        <v>59812</v>
      </c>
      <c r="F16177" s="35"/>
      <c r="G16177" s="36"/>
      <c r="H16177" s="36"/>
      <c r="I16177" s="36"/>
    </row>
    <row r="16178" spans="5:9">
      <c r="E16178" s="35">
        <v>59813</v>
      </c>
      <c r="F16178" s="35"/>
      <c r="G16178" s="36"/>
      <c r="H16178" s="36"/>
      <c r="I16178" s="36"/>
    </row>
    <row r="16179" spans="5:9">
      <c r="E16179" s="35">
        <v>59814</v>
      </c>
      <c r="F16179" s="35"/>
      <c r="G16179" s="36"/>
      <c r="H16179" s="36"/>
      <c r="I16179" s="36"/>
    </row>
    <row r="16180" spans="5:9">
      <c r="E16180" s="35">
        <v>59815</v>
      </c>
      <c r="F16180" s="35"/>
      <c r="G16180" s="36"/>
      <c r="H16180" s="36"/>
      <c r="I16180" s="36"/>
    </row>
    <row r="16181" spans="5:9">
      <c r="E16181" s="35">
        <v>59816</v>
      </c>
      <c r="F16181" s="35"/>
      <c r="G16181" s="36"/>
      <c r="H16181" s="36"/>
      <c r="I16181" s="36"/>
    </row>
    <row r="16182" spans="5:9">
      <c r="E16182" s="35">
        <v>59817</v>
      </c>
      <c r="F16182" s="35"/>
      <c r="G16182" s="36"/>
      <c r="H16182" s="36"/>
      <c r="I16182" s="36"/>
    </row>
    <row r="16183" spans="5:9">
      <c r="E16183" s="35">
        <v>59818</v>
      </c>
      <c r="F16183" s="35"/>
      <c r="G16183" s="36"/>
      <c r="H16183" s="36"/>
      <c r="I16183" s="36"/>
    </row>
    <row r="16184" spans="5:9">
      <c r="E16184" s="35">
        <v>59819</v>
      </c>
      <c r="F16184" s="35"/>
      <c r="G16184" s="36"/>
      <c r="H16184" s="36"/>
      <c r="I16184" s="36"/>
    </row>
    <row r="16185" spans="5:9">
      <c r="E16185" s="35">
        <v>59820</v>
      </c>
      <c r="F16185" s="35"/>
      <c r="G16185" s="36"/>
      <c r="H16185" s="36"/>
      <c r="I16185" s="36"/>
    </row>
    <row r="16186" spans="5:9">
      <c r="E16186" s="35">
        <v>59821</v>
      </c>
      <c r="F16186" s="35"/>
      <c r="G16186" s="36"/>
      <c r="H16186" s="36"/>
      <c r="I16186" s="36"/>
    </row>
    <row r="16187" spans="5:9">
      <c r="E16187" s="35">
        <v>59822</v>
      </c>
      <c r="F16187" s="35"/>
      <c r="G16187" s="36"/>
      <c r="H16187" s="36"/>
      <c r="I16187" s="36"/>
    </row>
    <row r="16188" spans="5:9">
      <c r="E16188" s="35">
        <v>59823</v>
      </c>
      <c r="F16188" s="35"/>
      <c r="G16188" s="36"/>
      <c r="H16188" s="36"/>
      <c r="I16188" s="36"/>
    </row>
    <row r="16189" spans="5:9">
      <c r="E16189" s="35">
        <v>59824</v>
      </c>
      <c r="F16189" s="35"/>
      <c r="G16189" s="36"/>
      <c r="H16189" s="36"/>
      <c r="I16189" s="36"/>
    </row>
    <row r="16190" spans="5:9">
      <c r="E16190" s="35">
        <v>59825</v>
      </c>
      <c r="F16190" s="35"/>
      <c r="G16190" s="36"/>
      <c r="H16190" s="36"/>
      <c r="I16190" s="36"/>
    </row>
    <row r="16191" spans="5:9">
      <c r="E16191" s="35">
        <v>59826</v>
      </c>
      <c r="F16191" s="35"/>
      <c r="G16191" s="36"/>
      <c r="H16191" s="36"/>
      <c r="I16191" s="36"/>
    </row>
    <row r="16192" spans="5:9">
      <c r="E16192" s="35">
        <v>59827</v>
      </c>
      <c r="F16192" s="35"/>
      <c r="G16192" s="36"/>
      <c r="H16192" s="36"/>
      <c r="I16192" s="36"/>
    </row>
    <row r="16193" spans="5:9">
      <c r="E16193" s="35">
        <v>59828</v>
      </c>
      <c r="F16193" s="35"/>
      <c r="G16193" s="36"/>
      <c r="H16193" s="36"/>
      <c r="I16193" s="36"/>
    </row>
    <row r="16194" spans="5:9">
      <c r="E16194" s="35">
        <v>59829</v>
      </c>
      <c r="F16194" s="35"/>
      <c r="G16194" s="36"/>
      <c r="H16194" s="36"/>
      <c r="I16194" s="36"/>
    </row>
    <row r="16195" spans="5:9">
      <c r="E16195" s="35">
        <v>59830</v>
      </c>
      <c r="F16195" s="35"/>
      <c r="G16195" s="36"/>
      <c r="H16195" s="36"/>
      <c r="I16195" s="36"/>
    </row>
    <row r="16196" spans="5:9">
      <c r="E16196" s="35">
        <v>59831</v>
      </c>
      <c r="F16196" s="35"/>
      <c r="G16196" s="36"/>
      <c r="H16196" s="36"/>
      <c r="I16196" s="36"/>
    </row>
    <row r="16197" spans="5:9">
      <c r="E16197" s="35">
        <v>59832</v>
      </c>
      <c r="F16197" s="35"/>
      <c r="G16197" s="36"/>
      <c r="H16197" s="36"/>
      <c r="I16197" s="36"/>
    </row>
    <row r="16198" spans="5:9">
      <c r="E16198" s="35">
        <v>59833</v>
      </c>
      <c r="F16198" s="35"/>
      <c r="G16198" s="36"/>
      <c r="H16198" s="36"/>
      <c r="I16198" s="36"/>
    </row>
    <row r="16199" spans="5:9">
      <c r="E16199" s="35">
        <v>59834</v>
      </c>
      <c r="F16199" s="35"/>
      <c r="G16199" s="36"/>
      <c r="H16199" s="36"/>
      <c r="I16199" s="36"/>
    </row>
    <row r="16200" spans="5:9">
      <c r="E16200" s="35">
        <v>59835</v>
      </c>
      <c r="F16200" s="35"/>
      <c r="G16200" s="36"/>
      <c r="H16200" s="36"/>
      <c r="I16200" s="36"/>
    </row>
    <row r="16201" spans="5:9">
      <c r="E16201" s="35">
        <v>59836</v>
      </c>
      <c r="F16201" s="35"/>
      <c r="G16201" s="36"/>
      <c r="H16201" s="36"/>
      <c r="I16201" s="36"/>
    </row>
    <row r="16202" spans="5:9">
      <c r="E16202" s="35">
        <v>59837</v>
      </c>
      <c r="F16202" s="35"/>
      <c r="G16202" s="36"/>
      <c r="H16202" s="36"/>
      <c r="I16202" s="36"/>
    </row>
    <row r="16203" spans="5:9">
      <c r="E16203" s="35">
        <v>59838</v>
      </c>
      <c r="F16203" s="35"/>
      <c r="G16203" s="36"/>
      <c r="H16203" s="36"/>
      <c r="I16203" s="36"/>
    </row>
    <row r="16204" spans="5:9">
      <c r="E16204" s="35">
        <v>59839</v>
      </c>
      <c r="F16204" s="35"/>
      <c r="G16204" s="36"/>
      <c r="H16204" s="36"/>
      <c r="I16204" s="36"/>
    </row>
    <row r="16205" spans="5:9">
      <c r="E16205" s="35">
        <v>59840</v>
      </c>
      <c r="F16205" s="35"/>
      <c r="G16205" s="36"/>
      <c r="H16205" s="36"/>
      <c r="I16205" s="36"/>
    </row>
    <row r="16206" spans="5:9">
      <c r="E16206" s="35">
        <v>59841</v>
      </c>
      <c r="F16206" s="35"/>
      <c r="G16206" s="36"/>
      <c r="H16206" s="36"/>
      <c r="I16206" s="36"/>
    </row>
    <row r="16207" spans="5:9">
      <c r="E16207" s="35">
        <v>59842</v>
      </c>
      <c r="F16207" s="35"/>
      <c r="G16207" s="36"/>
      <c r="H16207" s="36"/>
      <c r="I16207" s="36"/>
    </row>
    <row r="16208" spans="5:9">
      <c r="E16208" s="35">
        <v>59843</v>
      </c>
      <c r="F16208" s="35"/>
      <c r="G16208" s="36"/>
      <c r="H16208" s="36"/>
      <c r="I16208" s="36"/>
    </row>
    <row r="16209" spans="5:9">
      <c r="E16209" s="35">
        <v>59844</v>
      </c>
      <c r="F16209" s="35"/>
      <c r="G16209" s="36"/>
      <c r="H16209" s="36"/>
      <c r="I16209" s="36"/>
    </row>
    <row r="16210" spans="5:9">
      <c r="E16210" s="35">
        <v>59845</v>
      </c>
      <c r="F16210" s="35"/>
      <c r="G16210" s="36"/>
      <c r="H16210" s="36"/>
      <c r="I16210" s="36"/>
    </row>
    <row r="16211" spans="5:9">
      <c r="E16211" s="35">
        <v>59846</v>
      </c>
      <c r="F16211" s="35"/>
      <c r="G16211" s="36"/>
      <c r="H16211" s="36"/>
      <c r="I16211" s="36"/>
    </row>
    <row r="16212" spans="5:9">
      <c r="E16212" s="35">
        <v>59847</v>
      </c>
      <c r="F16212" s="35"/>
      <c r="G16212" s="36"/>
      <c r="H16212" s="36"/>
      <c r="I16212" s="36"/>
    </row>
    <row r="16213" spans="5:9">
      <c r="E16213" s="35">
        <v>59848</v>
      </c>
      <c r="F16213" s="35"/>
      <c r="G16213" s="36"/>
      <c r="H16213" s="36"/>
      <c r="I16213" s="36"/>
    </row>
    <row r="16214" spans="5:9">
      <c r="E16214" s="35">
        <v>59849</v>
      </c>
      <c r="F16214" s="35"/>
      <c r="G16214" s="36"/>
      <c r="H16214" s="36"/>
      <c r="I16214" s="36"/>
    </row>
    <row r="16215" spans="5:9">
      <c r="E16215" s="35">
        <v>59850</v>
      </c>
      <c r="F16215" s="35"/>
      <c r="G16215" s="36"/>
      <c r="H16215" s="36"/>
      <c r="I16215" s="36"/>
    </row>
    <row r="16216" spans="5:9">
      <c r="E16216" s="35">
        <v>59851</v>
      </c>
      <c r="F16216" s="35"/>
      <c r="G16216" s="36"/>
      <c r="H16216" s="36"/>
      <c r="I16216" s="36"/>
    </row>
    <row r="16217" spans="5:9">
      <c r="E16217" s="35">
        <v>59852</v>
      </c>
      <c r="F16217" s="35"/>
      <c r="G16217" s="36"/>
      <c r="H16217" s="36"/>
      <c r="I16217" s="36"/>
    </row>
    <row r="16218" spans="5:9">
      <c r="E16218" s="35">
        <v>59853</v>
      </c>
      <c r="F16218" s="35"/>
      <c r="G16218" s="36"/>
      <c r="H16218" s="36"/>
      <c r="I16218" s="36"/>
    </row>
    <row r="16219" spans="5:9">
      <c r="E16219" s="35">
        <v>59854</v>
      </c>
      <c r="F16219" s="35"/>
      <c r="G16219" s="36"/>
      <c r="H16219" s="36"/>
      <c r="I16219" s="36"/>
    </row>
    <row r="16220" spans="5:9">
      <c r="E16220" s="35">
        <v>59855</v>
      </c>
      <c r="F16220" s="35"/>
      <c r="G16220" s="36"/>
      <c r="H16220" s="36"/>
      <c r="I16220" s="36"/>
    </row>
    <row r="16221" spans="5:9">
      <c r="E16221" s="35">
        <v>59856</v>
      </c>
      <c r="F16221" s="35"/>
      <c r="G16221" s="36"/>
      <c r="H16221" s="36"/>
      <c r="I16221" s="36"/>
    </row>
    <row r="16222" spans="5:9">
      <c r="E16222" s="35">
        <v>59857</v>
      </c>
      <c r="F16222" s="35"/>
      <c r="G16222" s="36"/>
      <c r="H16222" s="36"/>
      <c r="I16222" s="36"/>
    </row>
    <row r="16223" spans="5:9">
      <c r="E16223" s="35">
        <v>59858</v>
      </c>
      <c r="F16223" s="35"/>
      <c r="G16223" s="36"/>
      <c r="H16223" s="36"/>
      <c r="I16223" s="36"/>
    </row>
    <row r="16224" spans="5:9">
      <c r="E16224" s="35">
        <v>59859</v>
      </c>
      <c r="F16224" s="35"/>
      <c r="G16224" s="36"/>
      <c r="H16224" s="36"/>
      <c r="I16224" s="36"/>
    </row>
    <row r="16225" spans="5:9">
      <c r="E16225" s="35">
        <v>59860</v>
      </c>
      <c r="F16225" s="35"/>
      <c r="G16225" s="36"/>
      <c r="H16225" s="36"/>
      <c r="I16225" s="36"/>
    </row>
    <row r="16226" spans="5:9">
      <c r="E16226" s="35">
        <v>59861</v>
      </c>
      <c r="F16226" s="35"/>
      <c r="G16226" s="36"/>
      <c r="H16226" s="36"/>
      <c r="I16226" s="36"/>
    </row>
    <row r="16227" spans="5:9">
      <c r="E16227" s="35">
        <v>59862</v>
      </c>
      <c r="F16227" s="35"/>
      <c r="G16227" s="36"/>
      <c r="H16227" s="36"/>
      <c r="I16227" s="36"/>
    </row>
    <row r="16228" spans="5:9">
      <c r="E16228" s="35">
        <v>59863</v>
      </c>
      <c r="F16228" s="35"/>
      <c r="G16228" s="36"/>
      <c r="H16228" s="36"/>
      <c r="I16228" s="36"/>
    </row>
    <row r="16229" spans="5:9">
      <c r="E16229" s="35">
        <v>59864</v>
      </c>
      <c r="F16229" s="35"/>
      <c r="G16229" s="36"/>
      <c r="H16229" s="36"/>
      <c r="I16229" s="36"/>
    </row>
    <row r="16230" spans="5:9">
      <c r="E16230" s="35">
        <v>59865</v>
      </c>
      <c r="F16230" s="35"/>
      <c r="G16230" s="36"/>
      <c r="H16230" s="36"/>
      <c r="I16230" s="36"/>
    </row>
    <row r="16231" spans="5:9">
      <c r="E16231" s="35">
        <v>59866</v>
      </c>
      <c r="F16231" s="35"/>
      <c r="G16231" s="36"/>
      <c r="H16231" s="36"/>
      <c r="I16231" s="36"/>
    </row>
    <row r="16232" spans="5:9">
      <c r="E16232" s="35">
        <v>59867</v>
      </c>
      <c r="F16232" s="35"/>
      <c r="G16232" s="36"/>
      <c r="H16232" s="36"/>
      <c r="I16232" s="36"/>
    </row>
    <row r="16233" spans="5:9">
      <c r="E16233" s="35">
        <v>59868</v>
      </c>
      <c r="F16233" s="35"/>
      <c r="G16233" s="36"/>
      <c r="H16233" s="36"/>
      <c r="I16233" s="36"/>
    </row>
    <row r="16234" spans="5:9">
      <c r="E16234" s="35">
        <v>59869</v>
      </c>
      <c r="F16234" s="35"/>
      <c r="G16234" s="36"/>
      <c r="H16234" s="36"/>
      <c r="I16234" s="36"/>
    </row>
    <row r="16235" spans="5:9">
      <c r="E16235" s="35">
        <v>59870</v>
      </c>
      <c r="F16235" s="35"/>
      <c r="G16235" s="36"/>
      <c r="H16235" s="36"/>
      <c r="I16235" s="36"/>
    </row>
    <row r="16236" spans="5:9">
      <c r="E16236" s="35">
        <v>59871</v>
      </c>
      <c r="F16236" s="35"/>
      <c r="G16236" s="36"/>
      <c r="H16236" s="36"/>
      <c r="I16236" s="36"/>
    </row>
    <row r="16237" spans="5:9">
      <c r="E16237" s="35">
        <v>59872</v>
      </c>
      <c r="F16237" s="35"/>
      <c r="G16237" s="36"/>
      <c r="H16237" s="36"/>
      <c r="I16237" s="36"/>
    </row>
    <row r="16238" spans="5:9">
      <c r="E16238" s="35">
        <v>59873</v>
      </c>
      <c r="F16238" s="35"/>
      <c r="G16238" s="36"/>
      <c r="H16238" s="36"/>
      <c r="I16238" s="36"/>
    </row>
    <row r="16239" spans="5:9">
      <c r="E16239" s="35">
        <v>59874</v>
      </c>
      <c r="F16239" s="35"/>
      <c r="G16239" s="36"/>
      <c r="H16239" s="36"/>
      <c r="I16239" s="36"/>
    </row>
    <row r="16240" spans="5:9">
      <c r="E16240" s="35">
        <v>59875</v>
      </c>
      <c r="F16240" s="35"/>
      <c r="G16240" s="36"/>
      <c r="H16240" s="36"/>
      <c r="I16240" s="36"/>
    </row>
    <row r="16241" spans="5:9">
      <c r="E16241" s="35">
        <v>59876</v>
      </c>
      <c r="F16241" s="35"/>
      <c r="G16241" s="36"/>
      <c r="H16241" s="36"/>
      <c r="I16241" s="36"/>
    </row>
    <row r="16242" spans="5:9">
      <c r="E16242" s="35">
        <v>59877</v>
      </c>
      <c r="F16242" s="35"/>
      <c r="G16242" s="36"/>
      <c r="H16242" s="36"/>
      <c r="I16242" s="36"/>
    </row>
    <row r="16243" spans="5:9">
      <c r="E16243" s="35">
        <v>59878</v>
      </c>
      <c r="F16243" s="35"/>
      <c r="G16243" s="36"/>
      <c r="H16243" s="36"/>
      <c r="I16243" s="36"/>
    </row>
    <row r="16244" spans="5:9">
      <c r="E16244" s="35">
        <v>59879</v>
      </c>
      <c r="F16244" s="35"/>
      <c r="G16244" s="36"/>
      <c r="H16244" s="36"/>
      <c r="I16244" s="36"/>
    </row>
    <row r="16245" spans="5:9">
      <c r="E16245" s="35">
        <v>59880</v>
      </c>
      <c r="F16245" s="35"/>
      <c r="G16245" s="36"/>
      <c r="H16245" s="36"/>
      <c r="I16245" s="36"/>
    </row>
    <row r="16246" spans="5:9">
      <c r="E16246" s="35">
        <v>59881</v>
      </c>
      <c r="F16246" s="35"/>
      <c r="G16246" s="36"/>
      <c r="H16246" s="36"/>
      <c r="I16246" s="36"/>
    </row>
    <row r="16247" spans="5:9">
      <c r="E16247" s="35">
        <v>59882</v>
      </c>
      <c r="F16247" s="35"/>
      <c r="G16247" s="36"/>
      <c r="H16247" s="36"/>
      <c r="I16247" s="36"/>
    </row>
    <row r="16248" spans="5:9">
      <c r="E16248" s="35">
        <v>59883</v>
      </c>
      <c r="F16248" s="35"/>
      <c r="G16248" s="36"/>
      <c r="H16248" s="36"/>
      <c r="I16248" s="36"/>
    </row>
    <row r="16249" spans="5:9">
      <c r="E16249" s="35">
        <v>59884</v>
      </c>
      <c r="F16249" s="35"/>
      <c r="G16249" s="36"/>
      <c r="H16249" s="36"/>
      <c r="I16249" s="36"/>
    </row>
    <row r="16250" spans="5:9">
      <c r="E16250" s="35">
        <v>59885</v>
      </c>
      <c r="F16250" s="35"/>
      <c r="G16250" s="36"/>
      <c r="H16250" s="36"/>
      <c r="I16250" s="36"/>
    </row>
    <row r="16251" spans="5:9">
      <c r="E16251" s="35">
        <v>59886</v>
      </c>
      <c r="F16251" s="35"/>
      <c r="G16251" s="36"/>
      <c r="H16251" s="36"/>
      <c r="I16251" s="36"/>
    </row>
    <row r="16252" spans="5:9">
      <c r="E16252" s="35">
        <v>59887</v>
      </c>
      <c r="F16252" s="35"/>
      <c r="G16252" s="36"/>
      <c r="H16252" s="36"/>
      <c r="I16252" s="36"/>
    </row>
    <row r="16253" spans="5:9">
      <c r="E16253" s="35">
        <v>59888</v>
      </c>
      <c r="F16253" s="35"/>
      <c r="G16253" s="36"/>
      <c r="H16253" s="36"/>
      <c r="I16253" s="36"/>
    </row>
    <row r="16254" spans="5:9">
      <c r="E16254" s="35">
        <v>59889</v>
      </c>
      <c r="F16254" s="35"/>
      <c r="G16254" s="36"/>
      <c r="H16254" s="36"/>
      <c r="I16254" s="36"/>
    </row>
    <row r="16255" spans="5:9">
      <c r="E16255" s="35">
        <v>59890</v>
      </c>
      <c r="F16255" s="35"/>
      <c r="G16255" s="36"/>
      <c r="H16255" s="36"/>
      <c r="I16255" s="36"/>
    </row>
    <row r="16256" spans="5:9">
      <c r="E16256" s="35">
        <v>59891</v>
      </c>
      <c r="F16256" s="35"/>
      <c r="G16256" s="36"/>
      <c r="H16256" s="36"/>
      <c r="I16256" s="36"/>
    </row>
    <row r="16257" spans="5:9">
      <c r="E16257" s="35">
        <v>59892</v>
      </c>
      <c r="F16257" s="35"/>
      <c r="G16257" s="36"/>
      <c r="H16257" s="36"/>
      <c r="I16257" s="36"/>
    </row>
    <row r="16258" spans="5:9">
      <c r="E16258" s="35">
        <v>59893</v>
      </c>
      <c r="F16258" s="35"/>
      <c r="G16258" s="36"/>
      <c r="H16258" s="36"/>
      <c r="I16258" s="36"/>
    </row>
    <row r="16259" spans="5:9">
      <c r="E16259" s="35">
        <v>59894</v>
      </c>
      <c r="F16259" s="35"/>
      <c r="G16259" s="36"/>
      <c r="H16259" s="36"/>
      <c r="I16259" s="36"/>
    </row>
    <row r="16260" spans="5:9">
      <c r="E16260" s="35">
        <v>59895</v>
      </c>
      <c r="F16260" s="35"/>
      <c r="G16260" s="36"/>
      <c r="H16260" s="36"/>
      <c r="I16260" s="36"/>
    </row>
    <row r="16261" spans="5:9">
      <c r="E16261" s="35">
        <v>59896</v>
      </c>
      <c r="F16261" s="35"/>
      <c r="G16261" s="36"/>
      <c r="H16261" s="36"/>
      <c r="I16261" s="36"/>
    </row>
    <row r="16262" spans="5:9">
      <c r="E16262" s="35">
        <v>59897</v>
      </c>
      <c r="F16262" s="35"/>
      <c r="G16262" s="36"/>
      <c r="H16262" s="36"/>
      <c r="I16262" s="36"/>
    </row>
    <row r="16263" spans="5:9">
      <c r="E16263" s="35">
        <v>59898</v>
      </c>
      <c r="F16263" s="35"/>
      <c r="G16263" s="36"/>
      <c r="H16263" s="36"/>
      <c r="I16263" s="36"/>
    </row>
    <row r="16264" spans="5:9">
      <c r="E16264" s="35">
        <v>59899</v>
      </c>
      <c r="F16264" s="35"/>
      <c r="G16264" s="36"/>
      <c r="H16264" s="36"/>
      <c r="I16264" s="36"/>
    </row>
    <row r="16265" spans="5:9">
      <c r="E16265" s="35">
        <v>59900</v>
      </c>
      <c r="F16265" s="35"/>
      <c r="G16265" s="36"/>
      <c r="H16265" s="36"/>
      <c r="I16265" s="36"/>
    </row>
    <row r="16266" spans="5:9">
      <c r="E16266" s="35">
        <v>59901</v>
      </c>
      <c r="F16266" s="35"/>
      <c r="G16266" s="36"/>
      <c r="H16266" s="36"/>
      <c r="I16266" s="36"/>
    </row>
    <row r="16267" spans="5:9">
      <c r="E16267" s="35">
        <v>59902</v>
      </c>
      <c r="F16267" s="35"/>
      <c r="G16267" s="36"/>
      <c r="H16267" s="36"/>
      <c r="I16267" s="36"/>
    </row>
    <row r="16268" spans="5:9">
      <c r="E16268" s="35">
        <v>59903</v>
      </c>
      <c r="F16268" s="35"/>
      <c r="G16268" s="36"/>
      <c r="H16268" s="36"/>
      <c r="I16268" s="36"/>
    </row>
    <row r="16269" spans="5:9">
      <c r="E16269" s="35">
        <v>59904</v>
      </c>
      <c r="F16269" s="35"/>
      <c r="G16269" s="36"/>
      <c r="H16269" s="36"/>
      <c r="I16269" s="36"/>
    </row>
    <row r="16270" spans="5:9">
      <c r="E16270" s="35">
        <v>59905</v>
      </c>
      <c r="F16270" s="35"/>
      <c r="G16270" s="36"/>
      <c r="H16270" s="36"/>
      <c r="I16270" s="36"/>
    </row>
    <row r="16271" spans="5:9">
      <c r="E16271" s="35">
        <v>59906</v>
      </c>
      <c r="F16271" s="35"/>
      <c r="G16271" s="36"/>
      <c r="H16271" s="36"/>
      <c r="I16271" s="36"/>
    </row>
    <row r="16272" spans="5:9">
      <c r="E16272" s="35">
        <v>59907</v>
      </c>
      <c r="F16272" s="35"/>
      <c r="G16272" s="36"/>
      <c r="H16272" s="36"/>
      <c r="I16272" s="36"/>
    </row>
    <row r="16273" spans="5:9">
      <c r="E16273" s="35">
        <v>59908</v>
      </c>
      <c r="F16273" s="35"/>
      <c r="G16273" s="36"/>
      <c r="H16273" s="36"/>
      <c r="I16273" s="36"/>
    </row>
    <row r="16274" spans="5:9">
      <c r="E16274" s="35">
        <v>59909</v>
      </c>
      <c r="F16274" s="35"/>
      <c r="G16274" s="36"/>
      <c r="H16274" s="36"/>
      <c r="I16274" s="36"/>
    </row>
    <row r="16275" spans="5:9">
      <c r="E16275" s="35">
        <v>59910</v>
      </c>
      <c r="F16275" s="35"/>
      <c r="G16275" s="36"/>
      <c r="H16275" s="36"/>
      <c r="I16275" s="36"/>
    </row>
    <row r="16276" spans="5:9">
      <c r="E16276" s="35">
        <v>59911</v>
      </c>
      <c r="F16276" s="35"/>
      <c r="G16276" s="36"/>
      <c r="H16276" s="36"/>
      <c r="I16276" s="36"/>
    </row>
    <row r="16277" spans="5:9">
      <c r="E16277" s="35">
        <v>59912</v>
      </c>
      <c r="F16277" s="35"/>
      <c r="G16277" s="36"/>
      <c r="H16277" s="36"/>
      <c r="I16277" s="36"/>
    </row>
    <row r="16278" spans="5:9">
      <c r="E16278" s="35">
        <v>59913</v>
      </c>
      <c r="F16278" s="35"/>
      <c r="G16278" s="36"/>
      <c r="H16278" s="36"/>
      <c r="I16278" s="36"/>
    </row>
    <row r="16279" spans="5:9">
      <c r="E16279" s="35">
        <v>59914</v>
      </c>
      <c r="F16279" s="35"/>
      <c r="G16279" s="36"/>
      <c r="H16279" s="36"/>
      <c r="I16279" s="36"/>
    </row>
    <row r="16280" spans="5:9">
      <c r="E16280" s="35">
        <v>59915</v>
      </c>
      <c r="F16280" s="35"/>
      <c r="G16280" s="36"/>
      <c r="H16280" s="36"/>
      <c r="I16280" s="36"/>
    </row>
    <row r="16281" spans="5:9">
      <c r="E16281" s="35">
        <v>59916</v>
      </c>
      <c r="F16281" s="35"/>
      <c r="G16281" s="36"/>
      <c r="H16281" s="36"/>
      <c r="I16281" s="36"/>
    </row>
    <row r="16282" spans="5:9">
      <c r="E16282" s="35">
        <v>59917</v>
      </c>
      <c r="F16282" s="35"/>
      <c r="G16282" s="36"/>
      <c r="H16282" s="36"/>
      <c r="I16282" s="36"/>
    </row>
    <row r="16283" spans="5:9">
      <c r="E16283" s="35">
        <v>59918</v>
      </c>
      <c r="F16283" s="35"/>
      <c r="G16283" s="36"/>
      <c r="H16283" s="36"/>
      <c r="I16283" s="36"/>
    </row>
    <row r="16284" spans="5:9">
      <c r="E16284" s="35">
        <v>59919</v>
      </c>
      <c r="F16284" s="35"/>
      <c r="G16284" s="36"/>
      <c r="H16284" s="36"/>
      <c r="I16284" s="36"/>
    </row>
    <row r="16285" spans="5:9">
      <c r="E16285" s="35">
        <v>59920</v>
      </c>
      <c r="F16285" s="35"/>
      <c r="G16285" s="36"/>
      <c r="H16285" s="36"/>
      <c r="I16285" s="36"/>
    </row>
    <row r="16286" spans="5:9">
      <c r="E16286" s="35">
        <v>59921</v>
      </c>
      <c r="F16286" s="35"/>
      <c r="G16286" s="36"/>
      <c r="H16286" s="36"/>
      <c r="I16286" s="36"/>
    </row>
    <row r="16287" spans="5:9">
      <c r="E16287" s="35">
        <v>59922</v>
      </c>
      <c r="F16287" s="35"/>
      <c r="G16287" s="36"/>
      <c r="H16287" s="36"/>
      <c r="I16287" s="36"/>
    </row>
    <row r="16288" spans="5:9">
      <c r="E16288" s="35">
        <v>59923</v>
      </c>
      <c r="F16288" s="35"/>
      <c r="G16288" s="36"/>
      <c r="H16288" s="36"/>
      <c r="I16288" s="36"/>
    </row>
    <row r="16289" spans="5:9">
      <c r="E16289" s="35">
        <v>59924</v>
      </c>
      <c r="F16289" s="35"/>
      <c r="G16289" s="36"/>
      <c r="H16289" s="36"/>
      <c r="I16289" s="36"/>
    </row>
    <row r="16290" spans="5:9">
      <c r="E16290" s="35">
        <v>59925</v>
      </c>
      <c r="F16290" s="35"/>
      <c r="G16290" s="36"/>
      <c r="H16290" s="36"/>
      <c r="I16290" s="36"/>
    </row>
    <row r="16291" spans="5:9">
      <c r="E16291" s="35">
        <v>59926</v>
      </c>
      <c r="F16291" s="35"/>
      <c r="G16291" s="36"/>
      <c r="H16291" s="36"/>
      <c r="I16291" s="36"/>
    </row>
    <row r="16292" spans="5:9">
      <c r="E16292" s="35">
        <v>59927</v>
      </c>
      <c r="F16292" s="35"/>
      <c r="G16292" s="36"/>
      <c r="H16292" s="36"/>
      <c r="I16292" s="36"/>
    </row>
    <row r="16293" spans="5:9">
      <c r="E16293" s="35">
        <v>59928</v>
      </c>
      <c r="F16293" s="35"/>
      <c r="G16293" s="36"/>
      <c r="H16293" s="36"/>
      <c r="I16293" s="36"/>
    </row>
    <row r="16294" spans="5:9">
      <c r="E16294" s="35">
        <v>59929</v>
      </c>
      <c r="F16294" s="35"/>
      <c r="G16294" s="36"/>
      <c r="H16294" s="36"/>
      <c r="I16294" s="36"/>
    </row>
    <row r="16295" spans="5:9">
      <c r="E16295" s="35">
        <v>59930</v>
      </c>
      <c r="F16295" s="35"/>
      <c r="G16295" s="36"/>
      <c r="H16295" s="36"/>
      <c r="I16295" s="36"/>
    </row>
    <row r="16296" spans="5:9">
      <c r="E16296" s="35">
        <v>59931</v>
      </c>
      <c r="F16296" s="35"/>
      <c r="G16296" s="36"/>
      <c r="H16296" s="36"/>
      <c r="I16296" s="36"/>
    </row>
    <row r="16297" spans="5:9">
      <c r="E16297" s="35">
        <v>59932</v>
      </c>
      <c r="F16297" s="35"/>
      <c r="G16297" s="36"/>
      <c r="H16297" s="36"/>
      <c r="I16297" s="36"/>
    </row>
    <row r="16298" spans="5:9">
      <c r="E16298" s="35">
        <v>59933</v>
      </c>
      <c r="F16298" s="35"/>
      <c r="G16298" s="36"/>
      <c r="H16298" s="36"/>
      <c r="I16298" s="36"/>
    </row>
    <row r="16299" spans="5:9">
      <c r="E16299" s="35">
        <v>59934</v>
      </c>
      <c r="F16299" s="35"/>
      <c r="G16299" s="36"/>
      <c r="H16299" s="36"/>
      <c r="I16299" s="36"/>
    </row>
    <row r="16300" spans="5:9">
      <c r="E16300" s="35">
        <v>59935</v>
      </c>
      <c r="F16300" s="35"/>
      <c r="G16300" s="36"/>
      <c r="H16300" s="36"/>
      <c r="I16300" s="36"/>
    </row>
    <row r="16301" spans="5:9">
      <c r="E16301" s="35">
        <v>59936</v>
      </c>
      <c r="F16301" s="35"/>
      <c r="G16301" s="36"/>
      <c r="H16301" s="36"/>
      <c r="I16301" s="36"/>
    </row>
    <row r="16302" spans="5:9">
      <c r="E16302" s="35">
        <v>59937</v>
      </c>
      <c r="F16302" s="35"/>
      <c r="G16302" s="36"/>
      <c r="H16302" s="36"/>
      <c r="I16302" s="36"/>
    </row>
    <row r="16303" spans="5:9">
      <c r="E16303" s="35">
        <v>59938</v>
      </c>
      <c r="F16303" s="35"/>
      <c r="G16303" s="36"/>
      <c r="H16303" s="36"/>
      <c r="I16303" s="36"/>
    </row>
    <row r="16304" spans="5:9">
      <c r="E16304" s="35">
        <v>59939</v>
      </c>
      <c r="F16304" s="35"/>
      <c r="G16304" s="36"/>
      <c r="H16304" s="36"/>
      <c r="I16304" s="36"/>
    </row>
    <row r="16305" spans="5:9">
      <c r="E16305" s="35">
        <v>59940</v>
      </c>
      <c r="F16305" s="35"/>
      <c r="G16305" s="36"/>
      <c r="H16305" s="36"/>
      <c r="I16305" s="36"/>
    </row>
    <row r="16306" spans="5:9">
      <c r="E16306" s="35">
        <v>59941</v>
      </c>
      <c r="F16306" s="35"/>
      <c r="G16306" s="36"/>
      <c r="H16306" s="36"/>
      <c r="I16306" s="36"/>
    </row>
    <row r="16307" spans="5:9">
      <c r="E16307" s="35">
        <v>59942</v>
      </c>
      <c r="F16307" s="35"/>
      <c r="G16307" s="36"/>
      <c r="H16307" s="36"/>
      <c r="I16307" s="36"/>
    </row>
    <row r="16308" spans="5:9">
      <c r="E16308" s="35">
        <v>59943</v>
      </c>
      <c r="F16308" s="35"/>
      <c r="G16308" s="36"/>
      <c r="H16308" s="36"/>
      <c r="I16308" s="36"/>
    </row>
    <row r="16309" spans="5:9">
      <c r="E16309" s="35">
        <v>59944</v>
      </c>
      <c r="F16309" s="35"/>
      <c r="G16309" s="36"/>
      <c r="H16309" s="36"/>
      <c r="I16309" s="36"/>
    </row>
    <row r="16310" spans="5:9">
      <c r="E16310" s="35">
        <v>59945</v>
      </c>
      <c r="F16310" s="35"/>
      <c r="G16310" s="36"/>
      <c r="H16310" s="36"/>
      <c r="I16310" s="36"/>
    </row>
    <row r="16311" spans="5:9">
      <c r="E16311" s="35">
        <v>59946</v>
      </c>
      <c r="F16311" s="35"/>
      <c r="G16311" s="36"/>
      <c r="H16311" s="36"/>
      <c r="I16311" s="36"/>
    </row>
    <row r="16312" spans="5:9">
      <c r="E16312" s="35">
        <v>59947</v>
      </c>
      <c r="F16312" s="35"/>
      <c r="G16312" s="36"/>
      <c r="H16312" s="36"/>
      <c r="I16312" s="36"/>
    </row>
    <row r="16313" spans="5:9">
      <c r="E16313" s="35">
        <v>59948</v>
      </c>
      <c r="F16313" s="35"/>
      <c r="G16313" s="36"/>
      <c r="H16313" s="36"/>
      <c r="I16313" s="36"/>
    </row>
    <row r="16314" spans="5:9">
      <c r="E16314" s="35">
        <v>59949</v>
      </c>
      <c r="F16314" s="35"/>
      <c r="G16314" s="36"/>
      <c r="H16314" s="36"/>
      <c r="I16314" s="36"/>
    </row>
    <row r="16315" spans="5:9">
      <c r="E16315" s="35">
        <v>59950</v>
      </c>
      <c r="F16315" s="35"/>
      <c r="G16315" s="36"/>
      <c r="H16315" s="36"/>
      <c r="I16315" s="36"/>
    </row>
    <row r="16316" spans="5:9">
      <c r="E16316" s="35">
        <v>59951</v>
      </c>
      <c r="F16316" s="35"/>
      <c r="G16316" s="36"/>
      <c r="H16316" s="36"/>
      <c r="I16316" s="36"/>
    </row>
    <row r="16317" spans="5:9">
      <c r="E16317" s="35">
        <v>59952</v>
      </c>
      <c r="F16317" s="35"/>
      <c r="G16317" s="36"/>
      <c r="H16317" s="36"/>
      <c r="I16317" s="36"/>
    </row>
    <row r="16318" spans="5:9">
      <c r="E16318" s="35">
        <v>59953</v>
      </c>
      <c r="F16318" s="35"/>
      <c r="G16318" s="36"/>
      <c r="H16318" s="36"/>
      <c r="I16318" s="36"/>
    </row>
    <row r="16319" spans="5:9">
      <c r="E16319" s="35">
        <v>59954</v>
      </c>
      <c r="F16319" s="35"/>
      <c r="G16319" s="36"/>
      <c r="H16319" s="36"/>
      <c r="I16319" s="36"/>
    </row>
    <row r="16320" spans="5:9">
      <c r="E16320" s="35">
        <v>59955</v>
      </c>
      <c r="F16320" s="35"/>
      <c r="G16320" s="36"/>
      <c r="H16320" s="36"/>
      <c r="I16320" s="36"/>
    </row>
    <row r="16321" spans="5:9">
      <c r="E16321" s="35">
        <v>59956</v>
      </c>
      <c r="F16321" s="35"/>
      <c r="G16321" s="36"/>
      <c r="H16321" s="36"/>
      <c r="I16321" s="36"/>
    </row>
    <row r="16322" spans="5:9">
      <c r="E16322" s="35">
        <v>59957</v>
      </c>
      <c r="F16322" s="35"/>
      <c r="G16322" s="36"/>
      <c r="H16322" s="36"/>
      <c r="I16322" s="36"/>
    </row>
    <row r="16323" spans="5:9">
      <c r="E16323" s="35">
        <v>59958</v>
      </c>
      <c r="F16323" s="35"/>
      <c r="G16323" s="36"/>
      <c r="H16323" s="36"/>
      <c r="I16323" s="36"/>
    </row>
    <row r="16324" spans="5:9">
      <c r="E16324" s="35">
        <v>59959</v>
      </c>
      <c r="F16324" s="35"/>
      <c r="G16324" s="36"/>
      <c r="H16324" s="36"/>
      <c r="I16324" s="36"/>
    </row>
    <row r="16325" spans="5:9">
      <c r="E16325" s="35">
        <v>59960</v>
      </c>
      <c r="F16325" s="35"/>
      <c r="G16325" s="36"/>
      <c r="H16325" s="36"/>
      <c r="I16325" s="36"/>
    </row>
    <row r="16326" spans="5:9">
      <c r="E16326" s="35">
        <v>59961</v>
      </c>
      <c r="F16326" s="35"/>
      <c r="G16326" s="36"/>
      <c r="H16326" s="36"/>
      <c r="I16326" s="36"/>
    </row>
    <row r="16327" spans="5:9">
      <c r="E16327" s="35">
        <v>59962</v>
      </c>
      <c r="F16327" s="35"/>
      <c r="G16327" s="36"/>
      <c r="H16327" s="36"/>
      <c r="I16327" s="36"/>
    </row>
    <row r="16328" spans="5:9">
      <c r="E16328" s="35">
        <v>59963</v>
      </c>
      <c r="F16328" s="35"/>
      <c r="G16328" s="36"/>
      <c r="H16328" s="36"/>
      <c r="I16328" s="36"/>
    </row>
    <row r="16329" spans="5:9">
      <c r="E16329" s="35">
        <v>59964</v>
      </c>
      <c r="F16329" s="35"/>
      <c r="G16329" s="36"/>
      <c r="H16329" s="36"/>
      <c r="I16329" s="36"/>
    </row>
    <row r="16330" spans="5:9">
      <c r="E16330" s="35">
        <v>59965</v>
      </c>
      <c r="F16330" s="35"/>
      <c r="G16330" s="36"/>
      <c r="H16330" s="36"/>
      <c r="I16330" s="36"/>
    </row>
    <row r="16331" spans="5:9">
      <c r="E16331" s="35">
        <v>59966</v>
      </c>
      <c r="F16331" s="35"/>
      <c r="G16331" s="36"/>
      <c r="H16331" s="36"/>
      <c r="I16331" s="36"/>
    </row>
    <row r="16332" spans="5:9">
      <c r="E16332" s="35">
        <v>59967</v>
      </c>
      <c r="F16332" s="35"/>
      <c r="G16332" s="36"/>
      <c r="H16332" s="36"/>
      <c r="I16332" s="36"/>
    </row>
    <row r="16333" spans="5:9">
      <c r="E16333" s="35">
        <v>59968</v>
      </c>
      <c r="F16333" s="35"/>
      <c r="G16333" s="36"/>
      <c r="H16333" s="36"/>
      <c r="I16333" s="36"/>
    </row>
    <row r="16334" spans="5:9">
      <c r="E16334" s="35">
        <v>59969</v>
      </c>
      <c r="F16334" s="35"/>
      <c r="G16334" s="36"/>
      <c r="H16334" s="36"/>
      <c r="I16334" s="36"/>
    </row>
    <row r="16335" spans="5:9">
      <c r="E16335" s="35">
        <v>59970</v>
      </c>
      <c r="F16335" s="35"/>
      <c r="G16335" s="36"/>
      <c r="H16335" s="36"/>
      <c r="I16335" s="36"/>
    </row>
    <row r="16336" spans="5:9">
      <c r="E16336" s="35">
        <v>59971</v>
      </c>
      <c r="F16336" s="35"/>
      <c r="G16336" s="36"/>
      <c r="H16336" s="36"/>
      <c r="I16336" s="36"/>
    </row>
    <row r="16337" spans="5:9">
      <c r="E16337" s="35">
        <v>59972</v>
      </c>
      <c r="F16337" s="35"/>
      <c r="G16337" s="36"/>
      <c r="H16337" s="36"/>
      <c r="I16337" s="36"/>
    </row>
    <row r="16338" spans="5:9">
      <c r="E16338" s="35">
        <v>59973</v>
      </c>
      <c r="F16338" s="35"/>
      <c r="G16338" s="36"/>
      <c r="H16338" s="36"/>
      <c r="I16338" s="36"/>
    </row>
    <row r="16339" spans="5:9">
      <c r="E16339" s="35">
        <v>59974</v>
      </c>
      <c r="F16339" s="35"/>
      <c r="G16339" s="36"/>
      <c r="H16339" s="36"/>
      <c r="I16339" s="36"/>
    </row>
    <row r="16340" spans="5:9">
      <c r="E16340" s="35">
        <v>59975</v>
      </c>
      <c r="F16340" s="35"/>
      <c r="G16340" s="36"/>
      <c r="H16340" s="36"/>
      <c r="I16340" s="36"/>
    </row>
    <row r="16341" spans="5:9">
      <c r="E16341" s="35">
        <v>59976</v>
      </c>
      <c r="F16341" s="35"/>
      <c r="G16341" s="36"/>
      <c r="H16341" s="36"/>
      <c r="I16341" s="36"/>
    </row>
    <row r="16342" spans="5:9">
      <c r="E16342" s="35">
        <v>59977</v>
      </c>
      <c r="F16342" s="35"/>
      <c r="G16342" s="36"/>
      <c r="H16342" s="36"/>
      <c r="I16342" s="36"/>
    </row>
    <row r="16343" spans="5:9">
      <c r="E16343" s="35">
        <v>59978</v>
      </c>
      <c r="F16343" s="35"/>
      <c r="G16343" s="36"/>
      <c r="H16343" s="36"/>
      <c r="I16343" s="36"/>
    </row>
    <row r="16344" spans="5:9">
      <c r="E16344" s="35">
        <v>59979</v>
      </c>
      <c r="F16344" s="35"/>
      <c r="G16344" s="36"/>
      <c r="H16344" s="36"/>
      <c r="I16344" s="36"/>
    </row>
    <row r="16345" spans="5:9">
      <c r="E16345" s="35">
        <v>59980</v>
      </c>
      <c r="F16345" s="35"/>
      <c r="G16345" s="36"/>
      <c r="H16345" s="36"/>
      <c r="I16345" s="36"/>
    </row>
    <row r="16346" spans="5:9">
      <c r="E16346" s="35">
        <v>59981</v>
      </c>
      <c r="F16346" s="35"/>
      <c r="G16346" s="36"/>
      <c r="H16346" s="36"/>
      <c r="I16346" s="36"/>
    </row>
    <row r="16347" spans="5:9">
      <c r="E16347" s="35">
        <v>59982</v>
      </c>
      <c r="F16347" s="35"/>
      <c r="G16347" s="36"/>
      <c r="H16347" s="36"/>
      <c r="I16347" s="36"/>
    </row>
    <row r="16348" spans="5:9">
      <c r="E16348" s="35">
        <v>59983</v>
      </c>
      <c r="F16348" s="35"/>
      <c r="G16348" s="36"/>
      <c r="H16348" s="36"/>
      <c r="I16348" s="36"/>
    </row>
    <row r="16349" spans="5:9">
      <c r="E16349" s="35">
        <v>59984</v>
      </c>
      <c r="F16349" s="35"/>
      <c r="G16349" s="36"/>
      <c r="H16349" s="36"/>
      <c r="I16349" s="36"/>
    </row>
    <row r="16350" spans="5:9">
      <c r="E16350" s="35">
        <v>59985</v>
      </c>
      <c r="F16350" s="35"/>
      <c r="G16350" s="36"/>
      <c r="H16350" s="36"/>
      <c r="I16350" s="36"/>
    </row>
    <row r="16351" spans="5:9">
      <c r="E16351" s="35">
        <v>59986</v>
      </c>
      <c r="F16351" s="35"/>
      <c r="G16351" s="36"/>
      <c r="H16351" s="36"/>
      <c r="I16351" s="36"/>
    </row>
    <row r="16352" spans="5:9">
      <c r="E16352" s="35">
        <v>59987</v>
      </c>
      <c r="F16352" s="35"/>
      <c r="G16352" s="36"/>
      <c r="H16352" s="36"/>
      <c r="I16352" s="36"/>
    </row>
    <row r="16353" spans="5:9">
      <c r="E16353" s="35">
        <v>59988</v>
      </c>
      <c r="F16353" s="35"/>
      <c r="G16353" s="36"/>
      <c r="H16353" s="36"/>
      <c r="I16353" s="36"/>
    </row>
    <row r="16354" spans="5:9">
      <c r="E16354" s="35">
        <v>59989</v>
      </c>
      <c r="F16354" s="35"/>
      <c r="G16354" s="36"/>
      <c r="H16354" s="36"/>
      <c r="I16354" s="36"/>
    </row>
    <row r="16355" spans="5:9">
      <c r="E16355" s="35">
        <v>59990</v>
      </c>
      <c r="F16355" s="35"/>
      <c r="G16355" s="36"/>
      <c r="H16355" s="36"/>
      <c r="I16355" s="36"/>
    </row>
    <row r="16356" spans="5:9">
      <c r="E16356" s="35">
        <v>59991</v>
      </c>
      <c r="F16356" s="35"/>
      <c r="G16356" s="36"/>
      <c r="H16356" s="36"/>
      <c r="I16356" s="36"/>
    </row>
    <row r="16357" spans="5:9">
      <c r="E16357" s="35">
        <v>59992</v>
      </c>
      <c r="F16357" s="35"/>
      <c r="G16357" s="36"/>
      <c r="H16357" s="36"/>
      <c r="I16357" s="36"/>
    </row>
    <row r="16358" spans="5:9">
      <c r="E16358" s="35">
        <v>59993</v>
      </c>
      <c r="F16358" s="35"/>
      <c r="G16358" s="36"/>
      <c r="H16358" s="36"/>
      <c r="I16358" s="36"/>
    </row>
    <row r="16359" spans="5:9">
      <c r="E16359" s="35">
        <v>59994</v>
      </c>
      <c r="F16359" s="35"/>
      <c r="G16359" s="36"/>
      <c r="H16359" s="36"/>
      <c r="I16359" s="36"/>
    </row>
    <row r="16360" spans="5:9">
      <c r="E16360" s="35">
        <v>59995</v>
      </c>
      <c r="F16360" s="35"/>
      <c r="G16360" s="36"/>
      <c r="H16360" s="36"/>
      <c r="I16360" s="36"/>
    </row>
    <row r="16361" spans="5:9">
      <c r="E16361" s="35">
        <v>59996</v>
      </c>
      <c r="F16361" s="35"/>
      <c r="G16361" s="36"/>
      <c r="H16361" s="36"/>
      <c r="I16361" s="36"/>
    </row>
    <row r="16362" spans="5:9">
      <c r="E16362" s="35">
        <v>59997</v>
      </c>
      <c r="F16362" s="35"/>
      <c r="G16362" s="36"/>
      <c r="H16362" s="36"/>
      <c r="I16362" s="36"/>
    </row>
    <row r="16363" spans="5:9">
      <c r="E16363" s="35">
        <v>59998</v>
      </c>
      <c r="F16363" s="35"/>
      <c r="G16363" s="36"/>
      <c r="H16363" s="36"/>
      <c r="I16363" s="36"/>
    </row>
    <row r="16364" spans="5:9">
      <c r="E16364" s="35">
        <v>59999</v>
      </c>
      <c r="F16364" s="35"/>
      <c r="G16364" s="36"/>
      <c r="H16364" s="36"/>
      <c r="I16364" s="36"/>
    </row>
    <row r="16365" spans="5:9">
      <c r="E16365" s="35">
        <v>60000</v>
      </c>
      <c r="F16365" s="35"/>
      <c r="G16365" s="36"/>
      <c r="H16365" s="36"/>
      <c r="I16365" s="36"/>
    </row>
    <row r="16366" spans="5:9">
      <c r="E16366" s="35">
        <v>60001</v>
      </c>
      <c r="F16366" s="35"/>
      <c r="G16366" s="36"/>
      <c r="H16366" s="36"/>
      <c r="I16366" s="36"/>
    </row>
    <row r="16367" spans="5:9">
      <c r="E16367" s="35">
        <v>60002</v>
      </c>
      <c r="F16367" s="35"/>
      <c r="G16367" s="36"/>
      <c r="H16367" s="36"/>
      <c r="I16367" s="36"/>
    </row>
    <row r="16368" spans="5:9">
      <c r="E16368" s="35">
        <v>60003</v>
      </c>
      <c r="F16368" s="35"/>
      <c r="G16368" s="36"/>
      <c r="H16368" s="36"/>
      <c r="I16368" s="36"/>
    </row>
    <row r="16369" spans="5:9">
      <c r="E16369" s="35">
        <v>60004</v>
      </c>
      <c r="F16369" s="35"/>
      <c r="G16369" s="36"/>
      <c r="H16369" s="36"/>
      <c r="I16369" s="36"/>
    </row>
    <row r="16370" spans="5:9">
      <c r="E16370" s="35">
        <v>60005</v>
      </c>
      <c r="F16370" s="35"/>
      <c r="G16370" s="36"/>
      <c r="H16370" s="36"/>
      <c r="I16370" s="36"/>
    </row>
    <row r="16371" spans="5:9">
      <c r="E16371" s="35">
        <v>60006</v>
      </c>
      <c r="F16371" s="35"/>
      <c r="G16371" s="36"/>
      <c r="H16371" s="36"/>
      <c r="I16371" s="36"/>
    </row>
    <row r="16372" spans="5:9">
      <c r="E16372" s="35">
        <v>60007</v>
      </c>
      <c r="F16372" s="35"/>
      <c r="G16372" s="36"/>
      <c r="H16372" s="36"/>
      <c r="I16372" s="36"/>
    </row>
    <row r="16373" spans="5:9">
      <c r="E16373" s="35">
        <v>60008</v>
      </c>
      <c r="F16373" s="35"/>
      <c r="G16373" s="36"/>
      <c r="H16373" s="36"/>
      <c r="I16373" s="36"/>
    </row>
    <row r="16374" spans="5:9">
      <c r="E16374" s="35">
        <v>60009</v>
      </c>
      <c r="F16374" s="35"/>
      <c r="G16374" s="36"/>
      <c r="H16374" s="36"/>
      <c r="I16374" s="36"/>
    </row>
    <row r="16375" spans="5:9">
      <c r="E16375" s="35">
        <v>60010</v>
      </c>
      <c r="F16375" s="35"/>
      <c r="G16375" s="36"/>
      <c r="H16375" s="36"/>
      <c r="I16375" s="36"/>
    </row>
    <row r="16376" spans="5:9">
      <c r="E16376" s="35">
        <v>60011</v>
      </c>
      <c r="F16376" s="35"/>
      <c r="G16376" s="36"/>
      <c r="H16376" s="36"/>
      <c r="I16376" s="36"/>
    </row>
    <row r="16377" spans="5:9">
      <c r="E16377" s="35">
        <v>60012</v>
      </c>
      <c r="F16377" s="35"/>
      <c r="G16377" s="36"/>
      <c r="H16377" s="36"/>
      <c r="I16377" s="36"/>
    </row>
    <row r="16378" spans="5:9">
      <c r="E16378" s="35">
        <v>60013</v>
      </c>
      <c r="F16378" s="35"/>
      <c r="G16378" s="36"/>
      <c r="H16378" s="36"/>
      <c r="I16378" s="36"/>
    </row>
    <row r="16379" spans="5:9">
      <c r="E16379" s="35">
        <v>60014</v>
      </c>
      <c r="F16379" s="35"/>
      <c r="G16379" s="36"/>
      <c r="H16379" s="36"/>
      <c r="I16379" s="36"/>
    </row>
    <row r="16380" spans="5:9">
      <c r="E16380" s="35">
        <v>60015</v>
      </c>
      <c r="F16380" s="35"/>
      <c r="G16380" s="36"/>
      <c r="H16380" s="36"/>
      <c r="I16380" s="36"/>
    </row>
    <row r="16381" spans="5:9">
      <c r="E16381" s="35">
        <v>60016</v>
      </c>
      <c r="F16381" s="35"/>
      <c r="G16381" s="36"/>
      <c r="H16381" s="36"/>
      <c r="I16381" s="36"/>
    </row>
    <row r="16382" spans="5:9">
      <c r="E16382" s="35">
        <v>60017</v>
      </c>
      <c r="F16382" s="35"/>
      <c r="G16382" s="36"/>
      <c r="H16382" s="36"/>
      <c r="I16382" s="36"/>
    </row>
    <row r="16383" spans="5:9">
      <c r="E16383" s="35">
        <v>60018</v>
      </c>
      <c r="F16383" s="35"/>
      <c r="G16383" s="36"/>
      <c r="H16383" s="36"/>
      <c r="I16383" s="36"/>
    </row>
    <row r="16384" spans="5:9">
      <c r="E16384" s="35">
        <v>60019</v>
      </c>
      <c r="F16384" s="35"/>
      <c r="G16384" s="36"/>
      <c r="H16384" s="36"/>
      <c r="I16384" s="36"/>
    </row>
    <row r="16385" spans="5:9">
      <c r="E16385" s="35">
        <v>60020</v>
      </c>
      <c r="F16385" s="35"/>
      <c r="G16385" s="36"/>
      <c r="H16385" s="36"/>
      <c r="I16385" s="36"/>
    </row>
    <row r="16386" spans="5:9">
      <c r="E16386" s="35">
        <v>60021</v>
      </c>
      <c r="F16386" s="35"/>
      <c r="G16386" s="36"/>
      <c r="H16386" s="36"/>
      <c r="I16386" s="36"/>
    </row>
    <row r="16387" spans="5:9">
      <c r="E16387" s="35">
        <v>60022</v>
      </c>
      <c r="F16387" s="35"/>
      <c r="G16387" s="36"/>
      <c r="H16387" s="36"/>
      <c r="I16387" s="36"/>
    </row>
    <row r="16388" spans="5:9">
      <c r="E16388" s="35">
        <v>60023</v>
      </c>
      <c r="F16388" s="35"/>
      <c r="G16388" s="36"/>
      <c r="H16388" s="36"/>
      <c r="I16388" s="36"/>
    </row>
    <row r="16389" spans="5:9">
      <c r="E16389" s="35">
        <v>60024</v>
      </c>
      <c r="F16389" s="35"/>
      <c r="G16389" s="36"/>
      <c r="H16389" s="36"/>
      <c r="I16389" s="36"/>
    </row>
    <row r="16390" spans="5:9">
      <c r="E16390" s="35">
        <v>60025</v>
      </c>
      <c r="F16390" s="35"/>
      <c r="G16390" s="36"/>
      <c r="H16390" s="36"/>
      <c r="I16390" s="36"/>
    </row>
    <row r="16391" spans="5:9">
      <c r="E16391" s="35">
        <v>60026</v>
      </c>
      <c r="F16391" s="35"/>
      <c r="G16391" s="36"/>
      <c r="H16391" s="36"/>
      <c r="I16391" s="36"/>
    </row>
    <row r="16392" spans="5:9">
      <c r="E16392" s="35">
        <v>60027</v>
      </c>
      <c r="F16392" s="35"/>
      <c r="G16392" s="36"/>
      <c r="H16392" s="36"/>
      <c r="I16392" s="36"/>
    </row>
    <row r="16393" spans="5:9">
      <c r="E16393" s="35">
        <v>60028</v>
      </c>
      <c r="F16393" s="35"/>
      <c r="G16393" s="36"/>
      <c r="H16393" s="36"/>
      <c r="I16393" s="36"/>
    </row>
    <row r="16394" spans="5:9">
      <c r="E16394" s="35">
        <v>60029</v>
      </c>
      <c r="F16394" s="35"/>
      <c r="G16394" s="36"/>
      <c r="H16394" s="36"/>
      <c r="I16394" s="36"/>
    </row>
    <row r="16395" spans="5:9">
      <c r="E16395" s="35">
        <v>60030</v>
      </c>
      <c r="F16395" s="35"/>
      <c r="G16395" s="36"/>
      <c r="H16395" s="36"/>
      <c r="I16395" s="36"/>
    </row>
    <row r="16396" spans="5:9">
      <c r="E16396" s="35">
        <v>60031</v>
      </c>
      <c r="F16396" s="35"/>
      <c r="G16396" s="36"/>
      <c r="H16396" s="36"/>
      <c r="I16396" s="36"/>
    </row>
    <row r="16397" spans="5:9">
      <c r="E16397" s="35">
        <v>60032</v>
      </c>
      <c r="F16397" s="35"/>
      <c r="G16397" s="36"/>
      <c r="H16397" s="36"/>
      <c r="I16397" s="36"/>
    </row>
    <row r="16398" spans="5:9">
      <c r="E16398" s="35">
        <v>60033</v>
      </c>
      <c r="F16398" s="35"/>
      <c r="G16398" s="36"/>
      <c r="H16398" s="36"/>
      <c r="I16398" s="36"/>
    </row>
    <row r="16399" spans="5:9">
      <c r="E16399" s="35">
        <v>60034</v>
      </c>
      <c r="F16399" s="35"/>
      <c r="G16399" s="36"/>
      <c r="H16399" s="36"/>
      <c r="I16399" s="36"/>
    </row>
    <row r="16400" spans="5:9">
      <c r="E16400" s="35">
        <v>60035</v>
      </c>
      <c r="F16400" s="35"/>
      <c r="G16400" s="36"/>
      <c r="H16400" s="36"/>
      <c r="I16400" s="36"/>
    </row>
    <row r="16401" spans="5:9">
      <c r="E16401" s="35">
        <v>60036</v>
      </c>
      <c r="F16401" s="35"/>
      <c r="G16401" s="36"/>
      <c r="H16401" s="36"/>
      <c r="I16401" s="36"/>
    </row>
    <row r="16402" spans="5:9">
      <c r="E16402" s="35">
        <v>60037</v>
      </c>
      <c r="F16402" s="35"/>
      <c r="G16402" s="36"/>
      <c r="H16402" s="36"/>
      <c r="I16402" s="36"/>
    </row>
    <row r="16403" spans="5:9">
      <c r="E16403" s="35">
        <v>60038</v>
      </c>
      <c r="F16403" s="35"/>
      <c r="G16403" s="36"/>
      <c r="H16403" s="36"/>
      <c r="I16403" s="36"/>
    </row>
    <row r="16404" spans="5:9">
      <c r="E16404" s="35">
        <v>60039</v>
      </c>
      <c r="F16404" s="35"/>
      <c r="G16404" s="36"/>
      <c r="H16404" s="36"/>
      <c r="I16404" s="36"/>
    </row>
    <row r="16405" spans="5:9">
      <c r="E16405" s="35">
        <v>60040</v>
      </c>
      <c r="F16405" s="35"/>
      <c r="G16405" s="36"/>
      <c r="H16405" s="36"/>
      <c r="I16405" s="36"/>
    </row>
    <row r="16406" spans="5:9">
      <c r="E16406" s="35">
        <v>60041</v>
      </c>
      <c r="F16406" s="35"/>
      <c r="G16406" s="36"/>
      <c r="H16406" s="36"/>
      <c r="I16406" s="36"/>
    </row>
    <row r="16407" spans="5:9">
      <c r="E16407" s="35">
        <v>60042</v>
      </c>
      <c r="F16407" s="35"/>
      <c r="G16407" s="36"/>
      <c r="H16407" s="36"/>
      <c r="I16407" s="36"/>
    </row>
    <row r="16408" spans="5:9">
      <c r="E16408" s="35">
        <v>60043</v>
      </c>
      <c r="F16408" s="35"/>
      <c r="G16408" s="36"/>
      <c r="H16408" s="36"/>
      <c r="I16408" s="36"/>
    </row>
    <row r="16409" spans="5:9">
      <c r="E16409" s="35">
        <v>60044</v>
      </c>
      <c r="F16409" s="35"/>
      <c r="G16409" s="36"/>
      <c r="H16409" s="36"/>
      <c r="I16409" s="36"/>
    </row>
    <row r="16410" spans="5:9">
      <c r="E16410" s="35">
        <v>60045</v>
      </c>
      <c r="F16410" s="35"/>
      <c r="G16410" s="36"/>
      <c r="H16410" s="36"/>
      <c r="I16410" s="36"/>
    </row>
    <row r="16411" spans="5:9">
      <c r="E16411" s="35">
        <v>60046</v>
      </c>
      <c r="F16411" s="35"/>
      <c r="G16411" s="36"/>
      <c r="H16411" s="36"/>
      <c r="I16411" s="36"/>
    </row>
    <row r="16412" spans="5:9">
      <c r="E16412" s="35">
        <v>60047</v>
      </c>
      <c r="F16412" s="35"/>
      <c r="G16412" s="36"/>
      <c r="H16412" s="36"/>
      <c r="I16412" s="36"/>
    </row>
    <row r="16413" spans="5:9">
      <c r="E16413" s="35">
        <v>60048</v>
      </c>
      <c r="F16413" s="35"/>
      <c r="G16413" s="36"/>
      <c r="H16413" s="36"/>
      <c r="I16413" s="36"/>
    </row>
    <row r="16414" spans="5:9">
      <c r="E16414" s="35">
        <v>60049</v>
      </c>
      <c r="F16414" s="35"/>
      <c r="G16414" s="36"/>
      <c r="H16414" s="36"/>
      <c r="I16414" s="36"/>
    </row>
    <row r="16415" spans="5:9">
      <c r="E16415" s="35">
        <v>60050</v>
      </c>
      <c r="F16415" s="35"/>
      <c r="G16415" s="36"/>
      <c r="H16415" s="36"/>
      <c r="I16415" s="36"/>
    </row>
    <row r="16416" spans="5:9">
      <c r="E16416" s="35">
        <v>60051</v>
      </c>
      <c r="F16416" s="35"/>
      <c r="G16416" s="36"/>
      <c r="H16416" s="36"/>
      <c r="I16416" s="36"/>
    </row>
    <row r="16417" spans="5:9">
      <c r="E16417" s="35">
        <v>60052</v>
      </c>
      <c r="F16417" s="35"/>
      <c r="G16417" s="36"/>
      <c r="H16417" s="36"/>
      <c r="I16417" s="36"/>
    </row>
    <row r="16418" spans="5:9">
      <c r="E16418" s="35">
        <v>60053</v>
      </c>
      <c r="F16418" s="35"/>
      <c r="G16418" s="36"/>
      <c r="H16418" s="36"/>
      <c r="I16418" s="36"/>
    </row>
    <row r="16419" spans="5:9">
      <c r="E16419" s="35">
        <v>60054</v>
      </c>
      <c r="F16419" s="35"/>
      <c r="G16419" s="36"/>
      <c r="H16419" s="36"/>
      <c r="I16419" s="36"/>
    </row>
    <row r="16420" spans="5:9">
      <c r="E16420" s="35">
        <v>60055</v>
      </c>
      <c r="F16420" s="35"/>
      <c r="G16420" s="36"/>
      <c r="H16420" s="36"/>
      <c r="I16420" s="36"/>
    </row>
    <row r="16421" spans="5:9">
      <c r="E16421" s="35">
        <v>60056</v>
      </c>
      <c r="F16421" s="35"/>
      <c r="G16421" s="36"/>
      <c r="H16421" s="36"/>
      <c r="I16421" s="36"/>
    </row>
    <row r="16422" spans="5:9">
      <c r="E16422" s="35">
        <v>60057</v>
      </c>
      <c r="F16422" s="35"/>
      <c r="G16422" s="36"/>
      <c r="H16422" s="36"/>
      <c r="I16422" s="36"/>
    </row>
    <row r="16423" spans="5:9">
      <c r="E16423" s="35">
        <v>60058</v>
      </c>
      <c r="F16423" s="35"/>
      <c r="G16423" s="36"/>
      <c r="H16423" s="36"/>
      <c r="I16423" s="36"/>
    </row>
    <row r="16424" spans="5:9">
      <c r="E16424" s="35">
        <v>60059</v>
      </c>
      <c r="F16424" s="35"/>
      <c r="G16424" s="36"/>
      <c r="H16424" s="36"/>
      <c r="I16424" s="36"/>
    </row>
    <row r="16425" spans="5:9">
      <c r="E16425" s="35">
        <v>60060</v>
      </c>
      <c r="F16425" s="35"/>
      <c r="G16425" s="36"/>
      <c r="H16425" s="36"/>
      <c r="I16425" s="36"/>
    </row>
    <row r="16426" spans="5:9">
      <c r="E16426" s="35">
        <v>60061</v>
      </c>
      <c r="F16426" s="35"/>
      <c r="G16426" s="36"/>
      <c r="H16426" s="36"/>
      <c r="I16426" s="36"/>
    </row>
    <row r="16427" spans="5:9">
      <c r="E16427" s="35">
        <v>60062</v>
      </c>
      <c r="F16427" s="35"/>
      <c r="G16427" s="36"/>
      <c r="H16427" s="36"/>
      <c r="I16427" s="36"/>
    </row>
    <row r="16428" spans="5:9">
      <c r="E16428" s="35">
        <v>60063</v>
      </c>
      <c r="F16428" s="35"/>
      <c r="G16428" s="36"/>
      <c r="H16428" s="36"/>
      <c r="I16428" s="36"/>
    </row>
    <row r="16429" spans="5:9">
      <c r="E16429" s="35">
        <v>60064</v>
      </c>
      <c r="F16429" s="35"/>
      <c r="G16429" s="36"/>
      <c r="H16429" s="36"/>
      <c r="I16429" s="36"/>
    </row>
    <row r="16430" spans="5:9">
      <c r="E16430" s="35">
        <v>60065</v>
      </c>
      <c r="F16430" s="35"/>
      <c r="G16430" s="36"/>
      <c r="H16430" s="36"/>
      <c r="I16430" s="36"/>
    </row>
    <row r="16431" spans="5:9">
      <c r="E16431" s="35">
        <v>60066</v>
      </c>
      <c r="F16431" s="35"/>
      <c r="G16431" s="36"/>
      <c r="H16431" s="36"/>
      <c r="I16431" s="36"/>
    </row>
    <row r="16432" spans="5:9">
      <c r="E16432" s="35">
        <v>60067</v>
      </c>
      <c r="F16432" s="35"/>
      <c r="G16432" s="36"/>
      <c r="H16432" s="36"/>
      <c r="I16432" s="36"/>
    </row>
    <row r="16433" spans="5:9">
      <c r="E16433" s="35">
        <v>60068</v>
      </c>
      <c r="F16433" s="35"/>
      <c r="G16433" s="36"/>
      <c r="H16433" s="36"/>
      <c r="I16433" s="36"/>
    </row>
    <row r="16434" spans="5:9">
      <c r="E16434" s="35">
        <v>60069</v>
      </c>
      <c r="F16434" s="35"/>
      <c r="G16434" s="36"/>
      <c r="H16434" s="36"/>
      <c r="I16434" s="36"/>
    </row>
    <row r="16435" spans="5:9">
      <c r="E16435" s="35">
        <v>60070</v>
      </c>
      <c r="F16435" s="35"/>
      <c r="G16435" s="36"/>
      <c r="H16435" s="36"/>
      <c r="I16435" s="36"/>
    </row>
    <row r="16436" spans="5:9">
      <c r="E16436" s="35">
        <v>60071</v>
      </c>
      <c r="F16436" s="35"/>
      <c r="G16436" s="36"/>
      <c r="H16436" s="36"/>
      <c r="I16436" s="36"/>
    </row>
    <row r="16437" spans="5:9">
      <c r="E16437" s="35">
        <v>60072</v>
      </c>
      <c r="F16437" s="35"/>
      <c r="G16437" s="36"/>
      <c r="H16437" s="36"/>
      <c r="I16437" s="36"/>
    </row>
    <row r="16438" spans="5:9">
      <c r="E16438" s="35">
        <v>60073</v>
      </c>
      <c r="F16438" s="35"/>
      <c r="G16438" s="36"/>
      <c r="H16438" s="36"/>
      <c r="I16438" s="36"/>
    </row>
    <row r="16439" spans="5:9">
      <c r="E16439" s="35">
        <v>60074</v>
      </c>
      <c r="F16439" s="35"/>
      <c r="G16439" s="36"/>
      <c r="H16439" s="36"/>
      <c r="I16439" s="36"/>
    </row>
    <row r="16440" spans="5:9">
      <c r="E16440" s="35">
        <v>60075</v>
      </c>
      <c r="F16440" s="35"/>
      <c r="G16440" s="36"/>
      <c r="H16440" s="36"/>
      <c r="I16440" s="36"/>
    </row>
    <row r="16441" spans="5:9">
      <c r="E16441" s="35">
        <v>60076</v>
      </c>
      <c r="F16441" s="35"/>
      <c r="G16441" s="36"/>
      <c r="H16441" s="36"/>
      <c r="I16441" s="36"/>
    </row>
    <row r="16442" spans="5:9">
      <c r="E16442" s="35">
        <v>60077</v>
      </c>
      <c r="F16442" s="35"/>
      <c r="G16442" s="36"/>
      <c r="H16442" s="36"/>
      <c r="I16442" s="36"/>
    </row>
    <row r="16443" spans="5:9">
      <c r="E16443" s="35">
        <v>60078</v>
      </c>
      <c r="F16443" s="35"/>
      <c r="G16443" s="36"/>
      <c r="H16443" s="36"/>
      <c r="I16443" s="36"/>
    </row>
    <row r="16444" spans="5:9">
      <c r="E16444" s="35">
        <v>60079</v>
      </c>
      <c r="F16444" s="35"/>
      <c r="G16444" s="36"/>
      <c r="H16444" s="36"/>
      <c r="I16444" s="36"/>
    </row>
    <row r="16445" spans="5:9">
      <c r="E16445" s="35">
        <v>60080</v>
      </c>
      <c r="F16445" s="35"/>
      <c r="G16445" s="36"/>
      <c r="H16445" s="36"/>
      <c r="I16445" s="36"/>
    </row>
    <row r="16446" spans="5:9">
      <c r="E16446" s="35">
        <v>60081</v>
      </c>
      <c r="F16446" s="35"/>
      <c r="G16446" s="36"/>
      <c r="H16446" s="36"/>
      <c r="I16446" s="36"/>
    </row>
    <row r="16447" spans="5:9">
      <c r="E16447" s="35">
        <v>60082</v>
      </c>
      <c r="F16447" s="35"/>
      <c r="G16447" s="36"/>
      <c r="H16447" s="36"/>
      <c r="I16447" s="36"/>
    </row>
    <row r="16448" spans="5:9">
      <c r="E16448" s="35">
        <v>60083</v>
      </c>
      <c r="F16448" s="35"/>
      <c r="G16448" s="36"/>
      <c r="H16448" s="36"/>
      <c r="I16448" s="36"/>
    </row>
    <row r="16449" spans="5:9">
      <c r="E16449" s="35">
        <v>60084</v>
      </c>
      <c r="F16449" s="35"/>
      <c r="G16449" s="36"/>
      <c r="H16449" s="36"/>
      <c r="I16449" s="36"/>
    </row>
    <row r="16450" spans="5:9">
      <c r="E16450" s="35">
        <v>60085</v>
      </c>
      <c r="F16450" s="35"/>
      <c r="G16450" s="36"/>
      <c r="H16450" s="36"/>
      <c r="I16450" s="36"/>
    </row>
    <row r="16451" spans="5:9">
      <c r="E16451" s="35">
        <v>60086</v>
      </c>
      <c r="F16451" s="35"/>
      <c r="G16451" s="36"/>
      <c r="H16451" s="36"/>
      <c r="I16451" s="36"/>
    </row>
    <row r="16452" spans="5:9">
      <c r="E16452" s="35">
        <v>60087</v>
      </c>
      <c r="F16452" s="35"/>
      <c r="G16452" s="36"/>
      <c r="H16452" s="36"/>
      <c r="I16452" s="36"/>
    </row>
    <row r="16453" spans="5:9">
      <c r="E16453" s="35">
        <v>60088</v>
      </c>
      <c r="F16453" s="35"/>
      <c r="G16453" s="36"/>
      <c r="H16453" s="36"/>
      <c r="I16453" s="36"/>
    </row>
    <row r="16454" spans="5:9">
      <c r="E16454" s="35">
        <v>60089</v>
      </c>
      <c r="F16454" s="35"/>
      <c r="G16454" s="36"/>
      <c r="H16454" s="36"/>
      <c r="I16454" s="36"/>
    </row>
    <row r="16455" spans="5:9">
      <c r="E16455" s="35">
        <v>60090</v>
      </c>
      <c r="F16455" s="35"/>
      <c r="G16455" s="36"/>
      <c r="H16455" s="36"/>
      <c r="I16455" s="36"/>
    </row>
    <row r="16456" spans="5:9">
      <c r="E16456" s="35">
        <v>60091</v>
      </c>
      <c r="F16456" s="35"/>
      <c r="G16456" s="36"/>
      <c r="H16456" s="36"/>
      <c r="I16456" s="36"/>
    </row>
    <row r="16457" spans="5:9">
      <c r="E16457" s="35">
        <v>60092</v>
      </c>
      <c r="F16457" s="35"/>
      <c r="G16457" s="36"/>
      <c r="H16457" s="36"/>
      <c r="I16457" s="36"/>
    </row>
    <row r="16458" spans="5:9">
      <c r="E16458" s="35">
        <v>60093</v>
      </c>
      <c r="F16458" s="35"/>
      <c r="G16458" s="36"/>
      <c r="H16458" s="36"/>
      <c r="I16458" s="36"/>
    </row>
    <row r="16459" spans="5:9">
      <c r="E16459" s="35">
        <v>60094</v>
      </c>
      <c r="F16459" s="35"/>
      <c r="G16459" s="36"/>
      <c r="H16459" s="36"/>
      <c r="I16459" s="36"/>
    </row>
    <row r="16460" spans="5:9">
      <c r="E16460" s="35">
        <v>60095</v>
      </c>
      <c r="F16460" s="35"/>
      <c r="G16460" s="36"/>
      <c r="H16460" s="36"/>
      <c r="I16460" s="36"/>
    </row>
    <row r="16461" spans="5:9">
      <c r="E16461" s="35">
        <v>60096</v>
      </c>
      <c r="F16461" s="35"/>
      <c r="G16461" s="36"/>
      <c r="H16461" s="36"/>
      <c r="I16461" s="36"/>
    </row>
    <row r="16462" spans="5:9">
      <c r="E16462" s="35">
        <v>60097</v>
      </c>
      <c r="F16462" s="35"/>
      <c r="G16462" s="36"/>
      <c r="H16462" s="36"/>
      <c r="I16462" s="36"/>
    </row>
    <row r="16463" spans="5:9">
      <c r="E16463" s="35">
        <v>60098</v>
      </c>
      <c r="F16463" s="35"/>
      <c r="G16463" s="36"/>
      <c r="H16463" s="36"/>
      <c r="I16463" s="36"/>
    </row>
    <row r="16464" spans="5:9">
      <c r="E16464" s="35">
        <v>60099</v>
      </c>
      <c r="F16464" s="35"/>
      <c r="G16464" s="36"/>
      <c r="H16464" s="36"/>
      <c r="I16464" s="36"/>
    </row>
    <row r="16465" spans="5:9">
      <c r="E16465" s="35">
        <v>60100</v>
      </c>
      <c r="F16465" s="35"/>
      <c r="G16465" s="36"/>
      <c r="H16465" s="36"/>
      <c r="I16465" s="36"/>
    </row>
    <row r="16466" spans="5:9">
      <c r="E16466" s="35">
        <v>60101</v>
      </c>
      <c r="F16466" s="35"/>
      <c r="G16466" s="36"/>
      <c r="H16466" s="36"/>
      <c r="I16466" s="36"/>
    </row>
    <row r="16467" spans="5:9">
      <c r="E16467" s="35">
        <v>60102</v>
      </c>
      <c r="F16467" s="35"/>
      <c r="G16467" s="36"/>
      <c r="H16467" s="36"/>
      <c r="I16467" s="36"/>
    </row>
    <row r="16468" spans="5:9">
      <c r="E16468" s="35">
        <v>60103</v>
      </c>
      <c r="F16468" s="35"/>
      <c r="G16468" s="36"/>
      <c r="H16468" s="36"/>
      <c r="I16468" s="36"/>
    </row>
    <row r="16469" spans="5:9">
      <c r="E16469" s="35">
        <v>60104</v>
      </c>
      <c r="F16469" s="35"/>
      <c r="G16469" s="36"/>
      <c r="H16469" s="36"/>
      <c r="I16469" s="36"/>
    </row>
    <row r="16470" spans="5:9">
      <c r="E16470" s="35">
        <v>60105</v>
      </c>
      <c r="F16470" s="35"/>
      <c r="G16470" s="36"/>
      <c r="H16470" s="36"/>
      <c r="I16470" s="36"/>
    </row>
    <row r="16471" spans="5:9">
      <c r="E16471" s="35">
        <v>60106</v>
      </c>
      <c r="F16471" s="35"/>
      <c r="G16471" s="36"/>
      <c r="H16471" s="36"/>
      <c r="I16471" s="36"/>
    </row>
    <row r="16472" spans="5:9">
      <c r="E16472" s="35">
        <v>60107</v>
      </c>
      <c r="F16472" s="35"/>
      <c r="G16472" s="36"/>
      <c r="H16472" s="36"/>
      <c r="I16472" s="36"/>
    </row>
    <row r="16473" spans="5:9">
      <c r="E16473" s="35">
        <v>60108</v>
      </c>
      <c r="F16473" s="35"/>
      <c r="G16473" s="36"/>
      <c r="H16473" s="36"/>
      <c r="I16473" s="36"/>
    </row>
    <row r="16474" spans="5:9">
      <c r="E16474" s="35">
        <v>60109</v>
      </c>
      <c r="F16474" s="35"/>
      <c r="G16474" s="36"/>
      <c r="H16474" s="36"/>
      <c r="I16474" s="36"/>
    </row>
    <row r="16475" spans="5:9">
      <c r="E16475" s="35">
        <v>60110</v>
      </c>
      <c r="F16475" s="35"/>
      <c r="G16475" s="36"/>
      <c r="H16475" s="36"/>
      <c r="I16475" s="36"/>
    </row>
    <row r="16476" spans="5:9">
      <c r="E16476" s="35">
        <v>60111</v>
      </c>
      <c r="F16476" s="35"/>
      <c r="G16476" s="36"/>
      <c r="H16476" s="36"/>
      <c r="I16476" s="36"/>
    </row>
    <row r="16477" spans="5:9">
      <c r="E16477" s="35">
        <v>60112</v>
      </c>
      <c r="F16477" s="35"/>
      <c r="G16477" s="36"/>
      <c r="H16477" s="36"/>
      <c r="I16477" s="36"/>
    </row>
    <row r="16478" spans="5:9">
      <c r="E16478" s="35">
        <v>60113</v>
      </c>
      <c r="F16478" s="35"/>
      <c r="G16478" s="36"/>
      <c r="H16478" s="36"/>
      <c r="I16478" s="36"/>
    </row>
    <row r="16479" spans="5:9">
      <c r="E16479" s="35">
        <v>60114</v>
      </c>
      <c r="F16479" s="35"/>
      <c r="G16479" s="36"/>
      <c r="H16479" s="36"/>
      <c r="I16479" s="36"/>
    </row>
    <row r="16480" spans="5:9">
      <c r="E16480" s="35">
        <v>60115</v>
      </c>
      <c r="F16480" s="35"/>
      <c r="G16480" s="36"/>
      <c r="H16480" s="36"/>
      <c r="I16480" s="36"/>
    </row>
    <row r="16481" spans="5:9">
      <c r="E16481" s="35">
        <v>60116</v>
      </c>
      <c r="F16481" s="35"/>
      <c r="G16481" s="36"/>
      <c r="H16481" s="36"/>
      <c r="I16481" s="36"/>
    </row>
    <row r="16482" spans="5:9">
      <c r="E16482" s="35">
        <v>60117</v>
      </c>
      <c r="F16482" s="35"/>
      <c r="G16482" s="36"/>
      <c r="H16482" s="36"/>
      <c r="I16482" s="36"/>
    </row>
    <row r="16483" spans="5:9">
      <c r="E16483" s="35">
        <v>60118</v>
      </c>
      <c r="F16483" s="35"/>
      <c r="G16483" s="36"/>
      <c r="H16483" s="36"/>
      <c r="I16483" s="36"/>
    </row>
    <row r="16484" spans="5:9">
      <c r="E16484" s="35">
        <v>60119</v>
      </c>
      <c r="F16484" s="35"/>
      <c r="G16484" s="36"/>
      <c r="H16484" s="36"/>
      <c r="I16484" s="36"/>
    </row>
    <row r="16485" spans="5:9">
      <c r="E16485" s="35">
        <v>60120</v>
      </c>
      <c r="F16485" s="35"/>
      <c r="G16485" s="36"/>
      <c r="H16485" s="36"/>
      <c r="I16485" s="36"/>
    </row>
    <row r="16486" spans="5:9">
      <c r="E16486" s="35">
        <v>60121</v>
      </c>
      <c r="F16486" s="35"/>
      <c r="G16486" s="36"/>
      <c r="H16486" s="36"/>
      <c r="I16486" s="36"/>
    </row>
    <row r="16487" spans="5:9">
      <c r="E16487" s="35">
        <v>60122</v>
      </c>
      <c r="F16487" s="35"/>
      <c r="G16487" s="36"/>
      <c r="H16487" s="36"/>
      <c r="I16487" s="36"/>
    </row>
    <row r="16488" spans="5:9">
      <c r="E16488" s="35">
        <v>60123</v>
      </c>
      <c r="F16488" s="35"/>
      <c r="G16488" s="36"/>
      <c r="H16488" s="36"/>
      <c r="I16488" s="36"/>
    </row>
    <row r="16489" spans="5:9">
      <c r="E16489" s="35">
        <v>60124</v>
      </c>
      <c r="F16489" s="35"/>
      <c r="G16489" s="36"/>
      <c r="H16489" s="36"/>
      <c r="I16489" s="36"/>
    </row>
    <row r="16490" spans="5:9">
      <c r="E16490" s="35">
        <v>60125</v>
      </c>
      <c r="F16490" s="35"/>
      <c r="G16490" s="36"/>
      <c r="H16490" s="36"/>
      <c r="I16490" s="36"/>
    </row>
    <row r="16491" spans="5:9">
      <c r="E16491" s="35">
        <v>60126</v>
      </c>
      <c r="F16491" s="35"/>
      <c r="G16491" s="36"/>
      <c r="H16491" s="36"/>
      <c r="I16491" s="36"/>
    </row>
    <row r="16492" spans="5:9">
      <c r="E16492" s="35">
        <v>60127</v>
      </c>
      <c r="F16492" s="35"/>
      <c r="G16492" s="36"/>
      <c r="H16492" s="36"/>
      <c r="I16492" s="36"/>
    </row>
    <row r="16493" spans="5:9">
      <c r="E16493" s="35">
        <v>60128</v>
      </c>
      <c r="F16493" s="35"/>
      <c r="G16493" s="36"/>
      <c r="H16493" s="36"/>
      <c r="I16493" s="36"/>
    </row>
    <row r="16494" spans="5:9">
      <c r="E16494" s="35">
        <v>60129</v>
      </c>
      <c r="F16494" s="35"/>
      <c r="G16494" s="36"/>
      <c r="H16494" s="36"/>
      <c r="I16494" s="36"/>
    </row>
    <row r="16495" spans="5:9">
      <c r="E16495" s="35">
        <v>60130</v>
      </c>
      <c r="F16495" s="35"/>
      <c r="G16495" s="36"/>
      <c r="H16495" s="36"/>
      <c r="I16495" s="36"/>
    </row>
    <row r="16496" spans="5:9">
      <c r="E16496" s="35">
        <v>60131</v>
      </c>
      <c r="F16496" s="35"/>
      <c r="G16496" s="36"/>
      <c r="H16496" s="36"/>
      <c r="I16496" s="36"/>
    </row>
    <row r="16497" spans="5:9">
      <c r="E16497" s="35">
        <v>60132</v>
      </c>
      <c r="F16497" s="35"/>
      <c r="G16497" s="36"/>
      <c r="H16497" s="36"/>
      <c r="I16497" s="36"/>
    </row>
    <row r="16498" spans="5:9">
      <c r="E16498" s="35">
        <v>60133</v>
      </c>
      <c r="F16498" s="35"/>
      <c r="G16498" s="36"/>
      <c r="H16498" s="36"/>
      <c r="I16498" s="36"/>
    </row>
    <row r="16499" spans="5:9">
      <c r="E16499" s="35">
        <v>60134</v>
      </c>
      <c r="F16499" s="35"/>
      <c r="G16499" s="36"/>
      <c r="H16499" s="36"/>
      <c r="I16499" s="36"/>
    </row>
    <row r="16500" spans="5:9">
      <c r="E16500" s="35">
        <v>60135</v>
      </c>
      <c r="F16500" s="35"/>
      <c r="G16500" s="36"/>
      <c r="H16500" s="36"/>
      <c r="I16500" s="36"/>
    </row>
    <row r="16501" spans="5:9">
      <c r="E16501" s="35">
        <v>60136</v>
      </c>
      <c r="F16501" s="35"/>
      <c r="G16501" s="36"/>
      <c r="H16501" s="36"/>
      <c r="I16501" s="36"/>
    </row>
    <row r="16502" spans="5:9">
      <c r="E16502" s="35">
        <v>60137</v>
      </c>
      <c r="F16502" s="35"/>
      <c r="G16502" s="36"/>
      <c r="H16502" s="36"/>
      <c r="I16502" s="36"/>
    </row>
    <row r="16503" spans="5:9">
      <c r="E16503" s="35">
        <v>60138</v>
      </c>
      <c r="F16503" s="35"/>
      <c r="G16503" s="36"/>
      <c r="H16503" s="36"/>
      <c r="I16503" s="36"/>
    </row>
    <row r="16504" spans="5:9">
      <c r="E16504" s="35">
        <v>60139</v>
      </c>
      <c r="F16504" s="35"/>
      <c r="G16504" s="36"/>
      <c r="H16504" s="36"/>
      <c r="I16504" s="36"/>
    </row>
    <row r="16505" spans="5:9">
      <c r="E16505" s="35">
        <v>60140</v>
      </c>
      <c r="F16505" s="35"/>
      <c r="G16505" s="36"/>
      <c r="H16505" s="36"/>
      <c r="I16505" s="36"/>
    </row>
    <row r="16506" spans="5:9">
      <c r="E16506" s="35">
        <v>60141</v>
      </c>
      <c r="F16506" s="35"/>
      <c r="G16506" s="36"/>
      <c r="H16506" s="36"/>
      <c r="I16506" s="36"/>
    </row>
    <row r="16507" spans="5:9">
      <c r="E16507" s="35">
        <v>60142</v>
      </c>
      <c r="F16507" s="35"/>
      <c r="G16507" s="36"/>
      <c r="H16507" s="36"/>
      <c r="I16507" s="36"/>
    </row>
    <row r="16508" spans="5:9">
      <c r="E16508" s="35">
        <v>60143</v>
      </c>
      <c r="F16508" s="35"/>
      <c r="G16508" s="36"/>
      <c r="H16508" s="36"/>
      <c r="I16508" s="36"/>
    </row>
    <row r="16509" spans="5:9">
      <c r="E16509" s="35">
        <v>60144</v>
      </c>
      <c r="F16509" s="35"/>
      <c r="G16509" s="36"/>
      <c r="H16509" s="36"/>
      <c r="I16509" s="36"/>
    </row>
    <row r="16510" spans="5:9">
      <c r="E16510" s="35">
        <v>60145</v>
      </c>
      <c r="F16510" s="35"/>
      <c r="G16510" s="36"/>
      <c r="H16510" s="36"/>
      <c r="I16510" s="36"/>
    </row>
    <row r="16511" spans="5:9">
      <c r="E16511" s="35">
        <v>60146</v>
      </c>
      <c r="F16511" s="35"/>
      <c r="G16511" s="36"/>
      <c r="H16511" s="36"/>
      <c r="I16511" s="36"/>
    </row>
    <row r="16512" spans="5:9">
      <c r="E16512" s="35">
        <v>60147</v>
      </c>
      <c r="F16512" s="35"/>
      <c r="G16512" s="36"/>
      <c r="H16512" s="36"/>
      <c r="I16512" s="36"/>
    </row>
    <row r="16513" spans="5:9">
      <c r="E16513" s="35">
        <v>60148</v>
      </c>
      <c r="F16513" s="35"/>
      <c r="G16513" s="36"/>
      <c r="H16513" s="36"/>
      <c r="I16513" s="36"/>
    </row>
    <row r="16514" spans="5:9">
      <c r="E16514" s="35">
        <v>60149</v>
      </c>
      <c r="F16514" s="35"/>
      <c r="G16514" s="36"/>
      <c r="H16514" s="36"/>
      <c r="I16514" s="36"/>
    </row>
    <row r="16515" spans="5:9">
      <c r="E16515" s="35">
        <v>60150</v>
      </c>
      <c r="F16515" s="35"/>
      <c r="G16515" s="36"/>
      <c r="H16515" s="36"/>
      <c r="I16515" s="36"/>
    </row>
    <row r="16516" spans="5:9">
      <c r="E16516" s="35">
        <v>60151</v>
      </c>
      <c r="F16516" s="35"/>
      <c r="G16516" s="36"/>
      <c r="H16516" s="36"/>
      <c r="I16516" s="36"/>
    </row>
    <row r="16517" spans="5:9">
      <c r="E16517" s="35">
        <v>60152</v>
      </c>
      <c r="F16517" s="35"/>
      <c r="G16517" s="36"/>
      <c r="H16517" s="36"/>
      <c r="I16517" s="36"/>
    </row>
    <row r="16518" spans="5:9">
      <c r="E16518" s="35">
        <v>60153</v>
      </c>
      <c r="F16518" s="35"/>
      <c r="G16518" s="36"/>
      <c r="H16518" s="36"/>
      <c r="I16518" s="36"/>
    </row>
    <row r="16519" spans="5:9">
      <c r="E16519" s="35">
        <v>60154</v>
      </c>
      <c r="F16519" s="35"/>
      <c r="G16519" s="36"/>
      <c r="H16519" s="36"/>
      <c r="I16519" s="36"/>
    </row>
    <row r="16520" spans="5:9">
      <c r="E16520" s="35">
        <v>60155</v>
      </c>
      <c r="F16520" s="35"/>
      <c r="G16520" s="36"/>
      <c r="H16520" s="36"/>
      <c r="I16520" s="36"/>
    </row>
    <row r="16521" spans="5:9">
      <c r="E16521" s="35">
        <v>60156</v>
      </c>
      <c r="F16521" s="35"/>
      <c r="G16521" s="36"/>
      <c r="H16521" s="36"/>
      <c r="I16521" s="36"/>
    </row>
    <row r="16522" spans="5:9">
      <c r="E16522" s="35">
        <v>60157</v>
      </c>
      <c r="F16522" s="35"/>
      <c r="G16522" s="36"/>
      <c r="H16522" s="36"/>
      <c r="I16522" s="36"/>
    </row>
    <row r="16523" spans="5:9">
      <c r="E16523" s="35">
        <v>60158</v>
      </c>
      <c r="F16523" s="35"/>
      <c r="G16523" s="36"/>
      <c r="H16523" s="36"/>
      <c r="I16523" s="36"/>
    </row>
    <row r="16524" spans="5:9">
      <c r="E16524" s="35">
        <v>60159</v>
      </c>
      <c r="F16524" s="35"/>
      <c r="G16524" s="36"/>
      <c r="H16524" s="36"/>
      <c r="I16524" s="36"/>
    </row>
    <row r="16525" spans="5:9">
      <c r="E16525" s="35">
        <v>60160</v>
      </c>
      <c r="F16525" s="35"/>
      <c r="G16525" s="36"/>
      <c r="H16525" s="36"/>
      <c r="I16525" s="36"/>
    </row>
    <row r="16526" spans="5:9">
      <c r="E16526" s="35">
        <v>60161</v>
      </c>
      <c r="F16526" s="35"/>
      <c r="G16526" s="36"/>
      <c r="H16526" s="36"/>
      <c r="I16526" s="36"/>
    </row>
    <row r="16527" spans="5:9">
      <c r="E16527" s="35">
        <v>60162</v>
      </c>
      <c r="F16527" s="35"/>
      <c r="G16527" s="36"/>
      <c r="H16527" s="36"/>
      <c r="I16527" s="36"/>
    </row>
    <row r="16528" spans="5:9">
      <c r="E16528" s="35">
        <v>60163</v>
      </c>
      <c r="F16528" s="35"/>
      <c r="G16528" s="36"/>
      <c r="H16528" s="36"/>
      <c r="I16528" s="36"/>
    </row>
    <row r="16529" spans="5:9">
      <c r="E16529" s="35">
        <v>60164</v>
      </c>
      <c r="F16529" s="35"/>
      <c r="G16529" s="36"/>
      <c r="H16529" s="36"/>
      <c r="I16529" s="36"/>
    </row>
    <row r="16530" spans="5:9">
      <c r="E16530" s="35">
        <v>60165</v>
      </c>
      <c r="F16530" s="35"/>
      <c r="G16530" s="36"/>
      <c r="H16530" s="36"/>
      <c r="I16530" s="36"/>
    </row>
    <row r="16531" spans="5:9">
      <c r="E16531" s="35">
        <v>60166</v>
      </c>
      <c r="F16531" s="35"/>
      <c r="G16531" s="36"/>
      <c r="H16531" s="36"/>
      <c r="I16531" s="36"/>
    </row>
    <row r="16532" spans="5:9">
      <c r="E16532" s="35">
        <v>60167</v>
      </c>
      <c r="F16532" s="35"/>
      <c r="G16532" s="36"/>
      <c r="H16532" s="36"/>
      <c r="I16532" s="36"/>
    </row>
    <row r="16533" spans="5:9">
      <c r="E16533" s="35">
        <v>60168</v>
      </c>
      <c r="F16533" s="35"/>
      <c r="G16533" s="36"/>
      <c r="H16533" s="36"/>
      <c r="I16533" s="36"/>
    </row>
    <row r="16534" spans="5:9">
      <c r="E16534" s="35">
        <v>60169</v>
      </c>
      <c r="F16534" s="35"/>
      <c r="G16534" s="36"/>
      <c r="H16534" s="36"/>
      <c r="I16534" s="36"/>
    </row>
    <row r="16535" spans="5:9">
      <c r="E16535" s="35">
        <v>60170</v>
      </c>
      <c r="F16535" s="35"/>
      <c r="G16535" s="36"/>
      <c r="H16535" s="36"/>
      <c r="I16535" s="36"/>
    </row>
    <row r="16536" spans="5:9">
      <c r="E16536" s="35">
        <v>60171</v>
      </c>
      <c r="F16536" s="35"/>
      <c r="G16536" s="36"/>
      <c r="H16536" s="36"/>
      <c r="I16536" s="36"/>
    </row>
    <row r="16537" spans="5:9">
      <c r="E16537" s="35">
        <v>60172</v>
      </c>
      <c r="F16537" s="35"/>
      <c r="G16537" s="36"/>
      <c r="H16537" s="36"/>
      <c r="I16537" s="36"/>
    </row>
    <row r="16538" spans="5:9">
      <c r="E16538" s="35">
        <v>60173</v>
      </c>
      <c r="F16538" s="35"/>
      <c r="G16538" s="36"/>
      <c r="H16538" s="36"/>
      <c r="I16538" s="36"/>
    </row>
    <row r="16539" spans="5:9">
      <c r="E16539" s="35">
        <v>60174</v>
      </c>
      <c r="F16539" s="35"/>
      <c r="G16539" s="36"/>
      <c r="H16539" s="36"/>
      <c r="I16539" s="36"/>
    </row>
    <row r="16540" spans="5:9">
      <c r="E16540" s="35">
        <v>60175</v>
      </c>
      <c r="F16540" s="35"/>
      <c r="G16540" s="36"/>
      <c r="H16540" s="36"/>
      <c r="I16540" s="36"/>
    </row>
    <row r="16541" spans="5:9">
      <c r="E16541" s="35">
        <v>60176</v>
      </c>
      <c r="F16541" s="35"/>
      <c r="G16541" s="36"/>
      <c r="H16541" s="36"/>
      <c r="I16541" s="36"/>
    </row>
    <row r="16542" spans="5:9">
      <c r="E16542" s="35">
        <v>60177</v>
      </c>
      <c r="F16542" s="35"/>
      <c r="G16542" s="36"/>
      <c r="H16542" s="36"/>
      <c r="I16542" s="36"/>
    </row>
    <row r="16543" spans="5:9">
      <c r="E16543" s="35">
        <v>60178</v>
      </c>
      <c r="F16543" s="35"/>
      <c r="G16543" s="36"/>
      <c r="H16543" s="36"/>
      <c r="I16543" s="36"/>
    </row>
    <row r="16544" spans="5:9">
      <c r="E16544" s="35">
        <v>60179</v>
      </c>
      <c r="F16544" s="35"/>
      <c r="G16544" s="36"/>
      <c r="H16544" s="36"/>
      <c r="I16544" s="36"/>
    </row>
    <row r="16545" spans="5:9">
      <c r="E16545" s="35">
        <v>60180</v>
      </c>
      <c r="F16545" s="35"/>
      <c r="G16545" s="36"/>
      <c r="H16545" s="36"/>
      <c r="I16545" s="36"/>
    </row>
    <row r="16546" spans="5:9">
      <c r="E16546" s="35">
        <v>60181</v>
      </c>
      <c r="F16546" s="35"/>
      <c r="G16546" s="36"/>
      <c r="H16546" s="36"/>
      <c r="I16546" s="36"/>
    </row>
    <row r="16547" spans="5:9">
      <c r="E16547" s="35">
        <v>60182</v>
      </c>
      <c r="F16547" s="35"/>
      <c r="G16547" s="36"/>
      <c r="H16547" s="36"/>
      <c r="I16547" s="36"/>
    </row>
    <row r="16548" spans="5:9">
      <c r="E16548" s="35">
        <v>60183</v>
      </c>
      <c r="F16548" s="35"/>
      <c r="G16548" s="36"/>
      <c r="H16548" s="36"/>
      <c r="I16548" s="36"/>
    </row>
    <row r="16549" spans="5:9">
      <c r="E16549" s="35">
        <v>60184</v>
      </c>
      <c r="F16549" s="35"/>
      <c r="G16549" s="36"/>
      <c r="H16549" s="36"/>
      <c r="I16549" s="36"/>
    </row>
    <row r="16550" spans="5:9">
      <c r="E16550" s="35">
        <v>60185</v>
      </c>
      <c r="F16550" s="35"/>
      <c r="G16550" s="36"/>
      <c r="H16550" s="36"/>
      <c r="I16550" s="36"/>
    </row>
    <row r="16551" spans="5:9">
      <c r="E16551" s="35">
        <v>60186</v>
      </c>
      <c r="F16551" s="35"/>
      <c r="G16551" s="36"/>
      <c r="H16551" s="36"/>
      <c r="I16551" s="36"/>
    </row>
    <row r="16552" spans="5:9">
      <c r="E16552" s="35">
        <v>60187</v>
      </c>
      <c r="F16552" s="35"/>
      <c r="G16552" s="36"/>
      <c r="H16552" s="36"/>
      <c r="I16552" s="36"/>
    </row>
    <row r="16553" spans="5:9">
      <c r="E16553" s="35">
        <v>60188</v>
      </c>
      <c r="F16553" s="35"/>
      <c r="G16553" s="36"/>
      <c r="H16553" s="36"/>
      <c r="I16553" s="36"/>
    </row>
    <row r="16554" spans="5:9">
      <c r="E16554" s="35">
        <v>60189</v>
      </c>
      <c r="F16554" s="35"/>
      <c r="G16554" s="36"/>
      <c r="H16554" s="36"/>
      <c r="I16554" s="36"/>
    </row>
    <row r="16555" spans="5:9">
      <c r="E16555" s="35">
        <v>60190</v>
      </c>
      <c r="F16555" s="35"/>
      <c r="G16555" s="36"/>
      <c r="H16555" s="36"/>
      <c r="I16555" s="36"/>
    </row>
    <row r="16556" spans="5:9">
      <c r="E16556" s="35">
        <v>60191</v>
      </c>
      <c r="F16556" s="35"/>
      <c r="G16556" s="36"/>
      <c r="H16556" s="36"/>
      <c r="I16556" s="36"/>
    </row>
    <row r="16557" spans="5:9">
      <c r="E16557" s="35">
        <v>60192</v>
      </c>
      <c r="F16557" s="35"/>
      <c r="G16557" s="36"/>
      <c r="H16557" s="36"/>
      <c r="I16557" s="36"/>
    </row>
    <row r="16558" spans="5:9">
      <c r="E16558" s="35">
        <v>60193</v>
      </c>
      <c r="F16558" s="35"/>
      <c r="G16558" s="36"/>
      <c r="H16558" s="36"/>
      <c r="I16558" s="36"/>
    </row>
    <row r="16559" spans="5:9">
      <c r="E16559" s="35">
        <v>60194</v>
      </c>
      <c r="F16559" s="35"/>
      <c r="G16559" s="36"/>
      <c r="H16559" s="36"/>
      <c r="I16559" s="36"/>
    </row>
    <row r="16560" spans="5:9">
      <c r="E16560" s="35">
        <v>60195</v>
      </c>
      <c r="F16560" s="35"/>
      <c r="G16560" s="36"/>
      <c r="H16560" s="36"/>
      <c r="I16560" s="36"/>
    </row>
    <row r="16561" spans="5:9">
      <c r="E16561" s="35">
        <v>60196</v>
      </c>
      <c r="F16561" s="35"/>
      <c r="G16561" s="36"/>
      <c r="H16561" s="36"/>
      <c r="I16561" s="36"/>
    </row>
    <row r="16562" spans="5:9">
      <c r="E16562" s="35">
        <v>60197</v>
      </c>
      <c r="F16562" s="35"/>
      <c r="G16562" s="36"/>
      <c r="H16562" s="36"/>
      <c r="I16562" s="36"/>
    </row>
    <row r="16563" spans="5:9">
      <c r="E16563" s="35">
        <v>60198</v>
      </c>
      <c r="F16563" s="35"/>
      <c r="G16563" s="36"/>
      <c r="H16563" s="36"/>
      <c r="I16563" s="36"/>
    </row>
    <row r="16564" spans="5:9">
      <c r="E16564" s="35">
        <v>60199</v>
      </c>
      <c r="F16564" s="35"/>
      <c r="G16564" s="36"/>
      <c r="H16564" s="36"/>
      <c r="I16564" s="36"/>
    </row>
    <row r="16565" spans="5:9">
      <c r="E16565" s="35">
        <v>60200</v>
      </c>
      <c r="F16565" s="35"/>
      <c r="G16565" s="36"/>
      <c r="H16565" s="36"/>
      <c r="I16565" s="36"/>
    </row>
    <row r="16566" spans="5:9">
      <c r="E16566" s="35">
        <v>60201</v>
      </c>
      <c r="F16566" s="35"/>
      <c r="G16566" s="36"/>
      <c r="H16566" s="36"/>
      <c r="I16566" s="36"/>
    </row>
    <row r="16567" spans="5:9">
      <c r="E16567" s="35">
        <v>60202</v>
      </c>
      <c r="F16567" s="35"/>
      <c r="G16567" s="36"/>
      <c r="H16567" s="36"/>
      <c r="I16567" s="36"/>
    </row>
    <row r="16568" spans="5:9">
      <c r="E16568" s="35">
        <v>60203</v>
      </c>
      <c r="F16568" s="35"/>
      <c r="G16568" s="36"/>
      <c r="H16568" s="36"/>
      <c r="I16568" s="36"/>
    </row>
    <row r="16569" spans="5:9">
      <c r="E16569" s="35">
        <v>60204</v>
      </c>
      <c r="F16569" s="35"/>
      <c r="G16569" s="36"/>
      <c r="H16569" s="36"/>
      <c r="I16569" s="36"/>
    </row>
    <row r="16570" spans="5:9">
      <c r="E16570" s="35">
        <v>60205</v>
      </c>
      <c r="F16570" s="35"/>
      <c r="G16570" s="36"/>
      <c r="H16570" s="36"/>
      <c r="I16570" s="36"/>
    </row>
    <row r="16571" spans="5:9">
      <c r="E16571" s="35">
        <v>60206</v>
      </c>
      <c r="F16571" s="35"/>
      <c r="G16571" s="36"/>
      <c r="H16571" s="36"/>
      <c r="I16571" s="36"/>
    </row>
    <row r="16572" spans="5:9">
      <c r="E16572" s="35">
        <v>60207</v>
      </c>
      <c r="F16572" s="35"/>
      <c r="G16572" s="36"/>
      <c r="H16572" s="36"/>
      <c r="I16572" s="36"/>
    </row>
    <row r="16573" spans="5:9">
      <c r="E16573" s="35">
        <v>60208</v>
      </c>
      <c r="F16573" s="35"/>
      <c r="G16573" s="36"/>
      <c r="H16573" s="36"/>
      <c r="I16573" s="36"/>
    </row>
    <row r="16574" spans="5:9">
      <c r="E16574" s="35">
        <v>60209</v>
      </c>
      <c r="F16574" s="35"/>
      <c r="G16574" s="36"/>
      <c r="H16574" s="36"/>
      <c r="I16574" s="36"/>
    </row>
    <row r="16575" spans="5:9">
      <c r="E16575" s="35">
        <v>60210</v>
      </c>
      <c r="F16575" s="35"/>
      <c r="G16575" s="36"/>
      <c r="H16575" s="36"/>
      <c r="I16575" s="36"/>
    </row>
    <row r="16576" spans="5:9">
      <c r="E16576" s="35">
        <v>60211</v>
      </c>
      <c r="F16576" s="35"/>
      <c r="G16576" s="36"/>
      <c r="H16576" s="36"/>
      <c r="I16576" s="36"/>
    </row>
    <row r="16577" spans="5:9">
      <c r="E16577" s="35">
        <v>60212</v>
      </c>
      <c r="F16577" s="35"/>
      <c r="G16577" s="36"/>
      <c r="H16577" s="36"/>
      <c r="I16577" s="36"/>
    </row>
    <row r="16578" spans="5:9">
      <c r="E16578" s="35">
        <v>60213</v>
      </c>
      <c r="F16578" s="35"/>
      <c r="G16578" s="36"/>
      <c r="H16578" s="36"/>
      <c r="I16578" s="36"/>
    </row>
    <row r="16579" spans="5:9">
      <c r="E16579" s="35">
        <v>60214</v>
      </c>
      <c r="F16579" s="35"/>
      <c r="G16579" s="36"/>
      <c r="H16579" s="36"/>
      <c r="I16579" s="36"/>
    </row>
    <row r="16580" spans="5:9">
      <c r="E16580" s="35">
        <v>60215</v>
      </c>
      <c r="F16580" s="35"/>
      <c r="G16580" s="36"/>
      <c r="H16580" s="36"/>
      <c r="I16580" s="36"/>
    </row>
    <row r="16581" spans="5:9">
      <c r="E16581" s="35">
        <v>60216</v>
      </c>
      <c r="F16581" s="35"/>
      <c r="G16581" s="36"/>
      <c r="H16581" s="36"/>
      <c r="I16581" s="36"/>
    </row>
    <row r="16582" spans="5:9">
      <c r="E16582" s="35">
        <v>60217</v>
      </c>
      <c r="F16582" s="35"/>
      <c r="G16582" s="36"/>
      <c r="H16582" s="36"/>
      <c r="I16582" s="36"/>
    </row>
    <row r="16583" spans="5:9">
      <c r="E16583" s="35">
        <v>60218</v>
      </c>
      <c r="F16583" s="35"/>
      <c r="G16583" s="36"/>
      <c r="H16583" s="36"/>
      <c r="I16583" s="36"/>
    </row>
    <row r="16584" spans="5:9">
      <c r="E16584" s="35">
        <v>60219</v>
      </c>
      <c r="F16584" s="35"/>
      <c r="G16584" s="36"/>
      <c r="H16584" s="36"/>
      <c r="I16584" s="36"/>
    </row>
    <row r="16585" spans="5:9">
      <c r="E16585" s="35">
        <v>60220</v>
      </c>
      <c r="F16585" s="35"/>
      <c r="G16585" s="36"/>
      <c r="H16585" s="36"/>
      <c r="I16585" s="36"/>
    </row>
    <row r="16586" spans="5:9">
      <c r="E16586" s="35">
        <v>60221</v>
      </c>
      <c r="F16586" s="35"/>
      <c r="G16586" s="36"/>
      <c r="H16586" s="36"/>
      <c r="I16586" s="36"/>
    </row>
    <row r="16587" spans="5:9">
      <c r="E16587" s="35">
        <v>60222</v>
      </c>
      <c r="F16587" s="35"/>
      <c r="G16587" s="36"/>
      <c r="H16587" s="36"/>
      <c r="I16587" s="36"/>
    </row>
    <row r="16588" spans="5:9">
      <c r="E16588" s="35">
        <v>60223</v>
      </c>
      <c r="F16588" s="35"/>
      <c r="G16588" s="36"/>
      <c r="H16588" s="36"/>
      <c r="I16588" s="36"/>
    </row>
    <row r="16589" spans="5:9">
      <c r="E16589" s="35">
        <v>60224</v>
      </c>
      <c r="F16589" s="35"/>
      <c r="G16589" s="36"/>
      <c r="H16589" s="36"/>
      <c r="I16589" s="36"/>
    </row>
    <row r="16590" spans="5:9">
      <c r="E16590" s="35">
        <v>60225</v>
      </c>
      <c r="F16590" s="35"/>
      <c r="G16590" s="36"/>
      <c r="H16590" s="36"/>
      <c r="I16590" s="36"/>
    </row>
    <row r="16591" spans="5:9">
      <c r="E16591" s="35">
        <v>60226</v>
      </c>
      <c r="F16591" s="35"/>
      <c r="G16591" s="36"/>
      <c r="H16591" s="36"/>
      <c r="I16591" s="36"/>
    </row>
    <row r="16592" spans="5:9">
      <c r="E16592" s="35">
        <v>60227</v>
      </c>
      <c r="F16592" s="35"/>
      <c r="G16592" s="36"/>
      <c r="H16592" s="36"/>
      <c r="I16592" s="36"/>
    </row>
    <row r="16593" spans="5:9">
      <c r="E16593" s="35">
        <v>60228</v>
      </c>
      <c r="F16593" s="35"/>
      <c r="G16593" s="36"/>
      <c r="H16593" s="36"/>
      <c r="I16593" s="36"/>
    </row>
    <row r="16594" spans="5:9">
      <c r="E16594" s="35">
        <v>60229</v>
      </c>
      <c r="F16594" s="35"/>
      <c r="G16594" s="36"/>
      <c r="H16594" s="36"/>
      <c r="I16594" s="36"/>
    </row>
    <row r="16595" spans="5:9">
      <c r="E16595" s="35">
        <v>60230</v>
      </c>
      <c r="F16595" s="35"/>
      <c r="G16595" s="36"/>
      <c r="H16595" s="36"/>
      <c r="I16595" s="36"/>
    </row>
    <row r="16596" spans="5:9">
      <c r="E16596" s="35">
        <v>60231</v>
      </c>
      <c r="F16596" s="35"/>
      <c r="G16596" s="36"/>
      <c r="H16596" s="36"/>
      <c r="I16596" s="36"/>
    </row>
    <row r="16597" spans="5:9">
      <c r="E16597" s="35">
        <v>60232</v>
      </c>
      <c r="F16597" s="35"/>
      <c r="G16597" s="36"/>
      <c r="H16597" s="36"/>
      <c r="I16597" s="36"/>
    </row>
    <row r="16598" spans="5:9">
      <c r="E16598" s="35">
        <v>60233</v>
      </c>
      <c r="F16598" s="35"/>
      <c r="G16598" s="36"/>
      <c r="H16598" s="36"/>
      <c r="I16598" s="36"/>
    </row>
    <row r="16599" spans="5:9">
      <c r="E16599" s="35">
        <v>60234</v>
      </c>
      <c r="F16599" s="35"/>
      <c r="G16599" s="36"/>
      <c r="H16599" s="36"/>
      <c r="I16599" s="36"/>
    </row>
    <row r="16600" spans="5:9">
      <c r="E16600" s="35">
        <v>60235</v>
      </c>
      <c r="F16600" s="35"/>
      <c r="G16600" s="36"/>
      <c r="H16600" s="36"/>
      <c r="I16600" s="36"/>
    </row>
    <row r="16601" spans="5:9">
      <c r="E16601" s="35">
        <v>60236</v>
      </c>
      <c r="F16601" s="35"/>
      <c r="G16601" s="36"/>
      <c r="H16601" s="36"/>
      <c r="I16601" s="36"/>
    </row>
    <row r="16602" spans="5:9">
      <c r="E16602" s="35">
        <v>60237</v>
      </c>
      <c r="F16602" s="35"/>
      <c r="G16602" s="36"/>
      <c r="H16602" s="36"/>
      <c r="I16602" s="36"/>
    </row>
    <row r="16603" spans="5:9">
      <c r="E16603" s="35">
        <v>60238</v>
      </c>
      <c r="F16603" s="35"/>
      <c r="G16603" s="36"/>
      <c r="H16603" s="36"/>
      <c r="I16603" s="36"/>
    </row>
    <row r="16604" spans="5:9">
      <c r="E16604" s="35">
        <v>60239</v>
      </c>
      <c r="F16604" s="35"/>
      <c r="G16604" s="36"/>
      <c r="H16604" s="36"/>
      <c r="I16604" s="36"/>
    </row>
    <row r="16605" spans="5:9">
      <c r="E16605" s="35">
        <v>60240</v>
      </c>
      <c r="F16605" s="35"/>
      <c r="G16605" s="36"/>
      <c r="H16605" s="36"/>
      <c r="I16605" s="36"/>
    </row>
    <row r="16606" spans="5:9">
      <c r="E16606" s="35">
        <v>60241</v>
      </c>
      <c r="F16606" s="35"/>
      <c r="G16606" s="36"/>
      <c r="H16606" s="36"/>
      <c r="I16606" s="36"/>
    </row>
    <row r="16607" spans="5:9">
      <c r="E16607" s="35">
        <v>60242</v>
      </c>
      <c r="F16607" s="35"/>
      <c r="G16607" s="36"/>
      <c r="H16607" s="36"/>
      <c r="I16607" s="36"/>
    </row>
    <row r="16608" spans="5:9">
      <c r="E16608" s="35">
        <v>60243</v>
      </c>
      <c r="F16608" s="35"/>
      <c r="G16608" s="36"/>
      <c r="H16608" s="36"/>
      <c r="I16608" s="36"/>
    </row>
    <row r="16609" spans="5:9">
      <c r="E16609" s="35">
        <v>60244</v>
      </c>
      <c r="F16609" s="35"/>
      <c r="G16609" s="36"/>
      <c r="H16609" s="36"/>
      <c r="I16609" s="36"/>
    </row>
    <row r="16610" spans="5:9">
      <c r="E16610" s="35">
        <v>60245</v>
      </c>
      <c r="F16610" s="35"/>
      <c r="G16610" s="36"/>
      <c r="H16610" s="36"/>
      <c r="I16610" s="36"/>
    </row>
    <row r="16611" spans="5:9">
      <c r="E16611" s="35">
        <v>60246</v>
      </c>
      <c r="F16611" s="35"/>
      <c r="G16611" s="36"/>
      <c r="H16611" s="36"/>
      <c r="I16611" s="36"/>
    </row>
    <row r="16612" spans="5:9">
      <c r="E16612" s="35">
        <v>60247</v>
      </c>
      <c r="F16612" s="35"/>
      <c r="G16612" s="36"/>
      <c r="H16612" s="36"/>
      <c r="I16612" s="36"/>
    </row>
    <row r="16613" spans="5:9">
      <c r="E16613" s="35">
        <v>60248</v>
      </c>
      <c r="F16613" s="35"/>
      <c r="G16613" s="36"/>
      <c r="H16613" s="36"/>
      <c r="I16613" s="36"/>
    </row>
    <row r="16614" spans="5:9">
      <c r="E16614" s="35">
        <v>60249</v>
      </c>
      <c r="F16614" s="35"/>
      <c r="G16614" s="36"/>
      <c r="H16614" s="36"/>
      <c r="I16614" s="36"/>
    </row>
    <row r="16615" spans="5:9">
      <c r="E16615" s="35">
        <v>60250</v>
      </c>
      <c r="F16615" s="35"/>
      <c r="G16615" s="36"/>
      <c r="H16615" s="36"/>
      <c r="I16615" s="36"/>
    </row>
    <row r="16616" spans="5:9">
      <c r="E16616" s="35">
        <v>60251</v>
      </c>
      <c r="F16616" s="35"/>
      <c r="G16616" s="36"/>
      <c r="H16616" s="36"/>
      <c r="I16616" s="36"/>
    </row>
    <row r="16617" spans="5:9">
      <c r="E16617" s="35">
        <v>60252</v>
      </c>
      <c r="F16617" s="35"/>
      <c r="G16617" s="36"/>
      <c r="H16617" s="36"/>
      <c r="I16617" s="36"/>
    </row>
    <row r="16618" spans="5:9">
      <c r="E16618" s="35">
        <v>60253</v>
      </c>
      <c r="F16618" s="35"/>
      <c r="G16618" s="36"/>
      <c r="H16618" s="36"/>
      <c r="I16618" s="36"/>
    </row>
    <row r="16619" spans="5:9">
      <c r="E16619" s="35">
        <v>60254</v>
      </c>
      <c r="F16619" s="35"/>
      <c r="G16619" s="36"/>
      <c r="H16619" s="36"/>
      <c r="I16619" s="36"/>
    </row>
    <row r="16620" spans="5:9">
      <c r="E16620" s="35">
        <v>60255</v>
      </c>
      <c r="F16620" s="35"/>
      <c r="G16620" s="36"/>
      <c r="H16620" s="36"/>
      <c r="I16620" s="36"/>
    </row>
    <row r="16621" spans="5:9">
      <c r="E16621" s="35">
        <v>60256</v>
      </c>
      <c r="F16621" s="35"/>
      <c r="G16621" s="36"/>
      <c r="H16621" s="36"/>
      <c r="I16621" s="36"/>
    </row>
    <row r="16622" spans="5:9">
      <c r="E16622" s="35">
        <v>60257</v>
      </c>
      <c r="F16622" s="35"/>
      <c r="G16622" s="36"/>
      <c r="H16622" s="36"/>
      <c r="I16622" s="36"/>
    </row>
    <row r="16623" spans="5:9">
      <c r="E16623" s="35">
        <v>60258</v>
      </c>
      <c r="F16623" s="35"/>
      <c r="G16623" s="36"/>
      <c r="H16623" s="36"/>
      <c r="I16623" s="36"/>
    </row>
    <row r="16624" spans="5:9">
      <c r="E16624" s="35">
        <v>60259</v>
      </c>
      <c r="F16624" s="35"/>
      <c r="G16624" s="36"/>
      <c r="H16624" s="36"/>
      <c r="I16624" s="36"/>
    </row>
    <row r="16625" spans="5:9">
      <c r="E16625" s="35">
        <v>60260</v>
      </c>
      <c r="F16625" s="35"/>
      <c r="G16625" s="36"/>
      <c r="H16625" s="36"/>
      <c r="I16625" s="36"/>
    </row>
    <row r="16626" spans="5:9">
      <c r="E16626" s="35">
        <v>60261</v>
      </c>
      <c r="F16626" s="35"/>
      <c r="G16626" s="36"/>
      <c r="H16626" s="36"/>
      <c r="I16626" s="36"/>
    </row>
    <row r="16627" spans="5:9">
      <c r="E16627" s="35">
        <v>60262</v>
      </c>
      <c r="F16627" s="35"/>
      <c r="G16627" s="36"/>
      <c r="H16627" s="36"/>
      <c r="I16627" s="36"/>
    </row>
    <row r="16628" spans="5:9">
      <c r="E16628" s="35">
        <v>60263</v>
      </c>
      <c r="F16628" s="35"/>
      <c r="G16628" s="36"/>
      <c r="H16628" s="36"/>
      <c r="I16628" s="36"/>
    </row>
    <row r="16629" spans="5:9">
      <c r="E16629" s="35">
        <v>60264</v>
      </c>
      <c r="F16629" s="35"/>
      <c r="G16629" s="36"/>
      <c r="H16629" s="36"/>
      <c r="I16629" s="36"/>
    </row>
    <row r="16630" spans="5:9">
      <c r="E16630" s="35">
        <v>60265</v>
      </c>
      <c r="F16630" s="35"/>
      <c r="G16630" s="36"/>
      <c r="H16630" s="36"/>
      <c r="I16630" s="36"/>
    </row>
    <row r="16631" spans="5:9">
      <c r="E16631" s="35">
        <v>60266</v>
      </c>
      <c r="F16631" s="35"/>
      <c r="G16631" s="36"/>
      <c r="H16631" s="36"/>
      <c r="I16631" s="36"/>
    </row>
    <row r="16632" spans="5:9">
      <c r="E16632" s="35">
        <v>60267</v>
      </c>
      <c r="F16632" s="35"/>
      <c r="G16632" s="36"/>
      <c r="H16632" s="36"/>
      <c r="I16632" s="36"/>
    </row>
    <row r="16633" spans="5:9">
      <c r="E16633" s="35">
        <v>60268</v>
      </c>
      <c r="F16633" s="35"/>
      <c r="G16633" s="36"/>
      <c r="H16633" s="36"/>
      <c r="I16633" s="36"/>
    </row>
    <row r="16634" spans="5:9">
      <c r="E16634" s="35">
        <v>60269</v>
      </c>
      <c r="F16634" s="35"/>
      <c r="G16634" s="36"/>
      <c r="H16634" s="36"/>
      <c r="I16634" s="36"/>
    </row>
    <row r="16635" spans="5:9">
      <c r="E16635" s="35">
        <v>60270</v>
      </c>
      <c r="F16635" s="35"/>
      <c r="G16635" s="36"/>
      <c r="H16635" s="36"/>
      <c r="I16635" s="36"/>
    </row>
    <row r="16636" spans="5:9">
      <c r="E16636" s="35">
        <v>60271</v>
      </c>
      <c r="F16636" s="35"/>
      <c r="G16636" s="36"/>
      <c r="H16636" s="36"/>
      <c r="I16636" s="36"/>
    </row>
    <row r="16637" spans="5:9">
      <c r="E16637" s="35">
        <v>60272</v>
      </c>
      <c r="F16637" s="35"/>
      <c r="G16637" s="36"/>
      <c r="H16637" s="36"/>
      <c r="I16637" s="36"/>
    </row>
    <row r="16638" spans="5:9">
      <c r="E16638" s="35">
        <v>60273</v>
      </c>
      <c r="F16638" s="35"/>
      <c r="G16638" s="36"/>
      <c r="H16638" s="36"/>
      <c r="I16638" s="36"/>
    </row>
    <row r="16639" spans="5:9">
      <c r="E16639" s="35">
        <v>60274</v>
      </c>
      <c r="F16639" s="35"/>
      <c r="G16639" s="36"/>
      <c r="H16639" s="36"/>
      <c r="I16639" s="36"/>
    </row>
    <row r="16640" spans="5:9">
      <c r="E16640" s="35">
        <v>60275</v>
      </c>
      <c r="F16640" s="35"/>
      <c r="G16640" s="36"/>
      <c r="H16640" s="36"/>
      <c r="I16640" s="36"/>
    </row>
    <row r="16641" spans="5:9">
      <c r="E16641" s="35">
        <v>60276</v>
      </c>
      <c r="F16641" s="35"/>
      <c r="G16641" s="36"/>
      <c r="H16641" s="36"/>
      <c r="I16641" s="36"/>
    </row>
    <row r="16642" spans="5:9">
      <c r="E16642" s="35">
        <v>60277</v>
      </c>
      <c r="F16642" s="35"/>
      <c r="G16642" s="36"/>
      <c r="H16642" s="36"/>
      <c r="I16642" s="36"/>
    </row>
    <row r="16643" spans="5:9">
      <c r="E16643" s="35">
        <v>60278</v>
      </c>
      <c r="F16643" s="35"/>
      <c r="G16643" s="36"/>
      <c r="H16643" s="36"/>
      <c r="I16643" s="36"/>
    </row>
    <row r="16644" spans="5:9">
      <c r="E16644" s="35">
        <v>60279</v>
      </c>
      <c r="F16644" s="35"/>
      <c r="G16644" s="36"/>
      <c r="H16644" s="36"/>
      <c r="I16644" s="36"/>
    </row>
    <row r="16645" spans="5:9">
      <c r="E16645" s="35">
        <v>60280</v>
      </c>
      <c r="F16645" s="35"/>
      <c r="G16645" s="36"/>
      <c r="H16645" s="36"/>
      <c r="I16645" s="36"/>
    </row>
    <row r="16646" spans="5:9">
      <c r="E16646" s="35">
        <v>60281</v>
      </c>
      <c r="F16646" s="35"/>
      <c r="G16646" s="36"/>
      <c r="H16646" s="36"/>
      <c r="I16646" s="36"/>
    </row>
    <row r="16647" spans="5:9">
      <c r="E16647" s="35">
        <v>60282</v>
      </c>
      <c r="F16647" s="35"/>
      <c r="G16647" s="36"/>
      <c r="H16647" s="36"/>
      <c r="I16647" s="36"/>
    </row>
    <row r="16648" spans="5:9">
      <c r="E16648" s="35">
        <v>60283</v>
      </c>
      <c r="F16648" s="35"/>
      <c r="G16648" s="36"/>
      <c r="H16648" s="36"/>
      <c r="I16648" s="36"/>
    </row>
    <row r="16649" spans="5:9">
      <c r="E16649" s="35">
        <v>60284</v>
      </c>
      <c r="F16649" s="35"/>
      <c r="G16649" s="36"/>
      <c r="H16649" s="36"/>
      <c r="I16649" s="36"/>
    </row>
    <row r="16650" spans="5:9">
      <c r="E16650" s="35">
        <v>60285</v>
      </c>
      <c r="F16650" s="35"/>
      <c r="G16650" s="36"/>
      <c r="H16650" s="36"/>
      <c r="I16650" s="36"/>
    </row>
    <row r="16651" spans="5:9">
      <c r="E16651" s="35">
        <v>60286</v>
      </c>
      <c r="F16651" s="35"/>
      <c r="G16651" s="36"/>
      <c r="H16651" s="36"/>
      <c r="I16651" s="36"/>
    </row>
    <row r="16652" spans="5:9">
      <c r="E16652" s="35">
        <v>60287</v>
      </c>
      <c r="F16652" s="35"/>
      <c r="G16652" s="36"/>
      <c r="H16652" s="36"/>
      <c r="I16652" s="36"/>
    </row>
    <row r="16653" spans="5:9">
      <c r="E16653" s="35">
        <v>60288</v>
      </c>
      <c r="F16653" s="35"/>
      <c r="G16653" s="36"/>
      <c r="H16653" s="36"/>
      <c r="I16653" s="36"/>
    </row>
    <row r="16654" spans="5:9">
      <c r="E16654" s="35">
        <v>60289</v>
      </c>
      <c r="F16654" s="35"/>
      <c r="G16654" s="36"/>
      <c r="H16654" s="36"/>
      <c r="I16654" s="36"/>
    </row>
    <row r="16655" spans="5:9">
      <c r="E16655" s="35">
        <v>60290</v>
      </c>
      <c r="F16655" s="35"/>
      <c r="G16655" s="36"/>
      <c r="H16655" s="36"/>
      <c r="I16655" s="36"/>
    </row>
    <row r="16656" spans="5:9">
      <c r="E16656" s="35">
        <v>60291</v>
      </c>
      <c r="F16656" s="35"/>
      <c r="G16656" s="36"/>
      <c r="H16656" s="36"/>
      <c r="I16656" s="36"/>
    </row>
    <row r="16657" spans="5:9">
      <c r="E16657" s="35">
        <v>60292</v>
      </c>
      <c r="F16657" s="35"/>
      <c r="G16657" s="36"/>
      <c r="H16657" s="36"/>
      <c r="I16657" s="36"/>
    </row>
    <row r="16658" spans="5:9">
      <c r="E16658" s="35">
        <v>60293</v>
      </c>
      <c r="F16658" s="35"/>
      <c r="G16658" s="36"/>
      <c r="H16658" s="36"/>
      <c r="I16658" s="36"/>
    </row>
    <row r="16659" spans="5:9">
      <c r="E16659" s="35">
        <v>60294</v>
      </c>
      <c r="F16659" s="35"/>
      <c r="G16659" s="36"/>
      <c r="H16659" s="36"/>
      <c r="I16659" s="36"/>
    </row>
    <row r="16660" spans="5:9">
      <c r="E16660" s="35">
        <v>60295</v>
      </c>
      <c r="F16660" s="35"/>
      <c r="G16660" s="36"/>
      <c r="H16660" s="36"/>
      <c r="I16660" s="36"/>
    </row>
    <row r="16661" spans="5:9">
      <c r="E16661" s="35">
        <v>60296</v>
      </c>
      <c r="F16661" s="35"/>
      <c r="G16661" s="36"/>
      <c r="H16661" s="36"/>
      <c r="I16661" s="36"/>
    </row>
    <row r="16662" spans="5:9">
      <c r="E16662" s="35">
        <v>60297</v>
      </c>
      <c r="F16662" s="35"/>
      <c r="G16662" s="36"/>
      <c r="H16662" s="36"/>
      <c r="I16662" s="36"/>
    </row>
    <row r="16663" spans="5:9">
      <c r="E16663" s="35">
        <v>60298</v>
      </c>
      <c r="F16663" s="35"/>
      <c r="G16663" s="36"/>
      <c r="H16663" s="36"/>
      <c r="I16663" s="36"/>
    </row>
    <row r="16664" spans="5:9">
      <c r="E16664" s="35">
        <v>60299</v>
      </c>
      <c r="F16664" s="35"/>
      <c r="G16664" s="36"/>
      <c r="H16664" s="36"/>
      <c r="I16664" s="36"/>
    </row>
    <row r="16665" spans="5:9">
      <c r="E16665" s="35">
        <v>60300</v>
      </c>
      <c r="F16665" s="35"/>
      <c r="G16665" s="36"/>
      <c r="H16665" s="36"/>
      <c r="I16665" s="36"/>
    </row>
    <row r="16666" spans="5:9">
      <c r="E16666" s="35">
        <v>60301</v>
      </c>
      <c r="F16666" s="35"/>
      <c r="G16666" s="36"/>
      <c r="H16666" s="36"/>
      <c r="I16666" s="36"/>
    </row>
    <row r="16667" spans="5:9">
      <c r="E16667" s="35">
        <v>60302</v>
      </c>
      <c r="F16667" s="35"/>
      <c r="G16667" s="36"/>
      <c r="H16667" s="36"/>
      <c r="I16667" s="36"/>
    </row>
    <row r="16668" spans="5:9">
      <c r="E16668" s="35">
        <v>60303</v>
      </c>
      <c r="F16668" s="35"/>
      <c r="G16668" s="36"/>
      <c r="H16668" s="36"/>
      <c r="I16668" s="36"/>
    </row>
    <row r="16669" spans="5:9">
      <c r="E16669" s="35">
        <v>60304</v>
      </c>
      <c r="F16669" s="35"/>
      <c r="G16669" s="36"/>
      <c r="H16669" s="36"/>
      <c r="I16669" s="36"/>
    </row>
    <row r="16670" spans="5:9">
      <c r="E16670" s="35">
        <v>60305</v>
      </c>
      <c r="F16670" s="35"/>
      <c r="G16670" s="36"/>
      <c r="H16670" s="36"/>
      <c r="I16670" s="36"/>
    </row>
    <row r="16671" spans="5:9">
      <c r="E16671" s="35">
        <v>60306</v>
      </c>
      <c r="F16671" s="35"/>
      <c r="G16671" s="36"/>
      <c r="H16671" s="36"/>
      <c r="I16671" s="36"/>
    </row>
    <row r="16672" spans="5:9">
      <c r="E16672" s="35">
        <v>60307</v>
      </c>
      <c r="F16672" s="35"/>
      <c r="G16672" s="36"/>
      <c r="H16672" s="36"/>
      <c r="I16672" s="36"/>
    </row>
    <row r="16673" spans="5:9">
      <c r="E16673" s="35">
        <v>60308</v>
      </c>
      <c r="F16673" s="35"/>
      <c r="G16673" s="36"/>
      <c r="H16673" s="36"/>
      <c r="I16673" s="36"/>
    </row>
    <row r="16674" spans="5:9">
      <c r="E16674" s="35">
        <v>60309</v>
      </c>
      <c r="F16674" s="35"/>
      <c r="G16674" s="36"/>
      <c r="H16674" s="36"/>
      <c r="I16674" s="36"/>
    </row>
    <row r="16675" spans="5:9">
      <c r="E16675" s="35">
        <v>60310</v>
      </c>
      <c r="F16675" s="35"/>
      <c r="G16675" s="36"/>
      <c r="H16675" s="36"/>
      <c r="I16675" s="36"/>
    </row>
    <row r="16676" spans="5:9">
      <c r="E16676" s="35">
        <v>60311</v>
      </c>
      <c r="F16676" s="35"/>
      <c r="G16676" s="36"/>
      <c r="H16676" s="36"/>
      <c r="I16676" s="36"/>
    </row>
    <row r="16677" spans="5:9">
      <c r="E16677" s="35">
        <v>60312</v>
      </c>
      <c r="F16677" s="35"/>
      <c r="G16677" s="36"/>
      <c r="H16677" s="36"/>
      <c r="I16677" s="36"/>
    </row>
    <row r="16678" spans="5:9">
      <c r="E16678" s="35">
        <v>60313</v>
      </c>
      <c r="F16678" s="35"/>
      <c r="G16678" s="36"/>
      <c r="H16678" s="36"/>
      <c r="I16678" s="36"/>
    </row>
    <row r="16679" spans="5:9">
      <c r="E16679" s="35">
        <v>60314</v>
      </c>
      <c r="F16679" s="35"/>
      <c r="G16679" s="36"/>
      <c r="H16679" s="36"/>
      <c r="I16679" s="36"/>
    </row>
    <row r="16680" spans="5:9">
      <c r="E16680" s="35">
        <v>60315</v>
      </c>
      <c r="F16680" s="35"/>
      <c r="G16680" s="36"/>
      <c r="H16680" s="36"/>
      <c r="I16680" s="36"/>
    </row>
    <row r="16681" spans="5:9">
      <c r="E16681" s="35">
        <v>60316</v>
      </c>
      <c r="F16681" s="35"/>
      <c r="G16681" s="36"/>
      <c r="H16681" s="36"/>
      <c r="I16681" s="36"/>
    </row>
    <row r="16682" spans="5:9">
      <c r="E16682" s="35">
        <v>60317</v>
      </c>
      <c r="F16682" s="35"/>
      <c r="G16682" s="36"/>
      <c r="H16682" s="36"/>
      <c r="I16682" s="36"/>
    </row>
    <row r="16683" spans="5:9">
      <c r="E16683" s="35">
        <v>60318</v>
      </c>
      <c r="F16683" s="35"/>
      <c r="G16683" s="36"/>
      <c r="H16683" s="36"/>
      <c r="I16683" s="36"/>
    </row>
    <row r="16684" spans="5:9">
      <c r="E16684" s="35">
        <v>60319</v>
      </c>
      <c r="F16684" s="35"/>
      <c r="G16684" s="36"/>
      <c r="H16684" s="36"/>
      <c r="I16684" s="36"/>
    </row>
    <row r="16685" spans="5:9">
      <c r="E16685" s="35">
        <v>60320</v>
      </c>
      <c r="F16685" s="35"/>
      <c r="G16685" s="36"/>
      <c r="H16685" s="36"/>
      <c r="I16685" s="36"/>
    </row>
    <row r="16686" spans="5:9">
      <c r="E16686" s="35">
        <v>60321</v>
      </c>
      <c r="F16686" s="35"/>
      <c r="G16686" s="36"/>
      <c r="H16686" s="36"/>
      <c r="I16686" s="36"/>
    </row>
    <row r="16687" spans="5:9">
      <c r="E16687" s="35">
        <v>60322</v>
      </c>
      <c r="F16687" s="35"/>
      <c r="G16687" s="36"/>
      <c r="H16687" s="36"/>
      <c r="I16687" s="36"/>
    </row>
    <row r="16688" spans="5:9">
      <c r="E16688" s="35">
        <v>60323</v>
      </c>
      <c r="F16688" s="35"/>
      <c r="G16688" s="36"/>
      <c r="H16688" s="36"/>
      <c r="I16688" s="36"/>
    </row>
    <row r="16689" spans="5:9">
      <c r="E16689" s="35">
        <v>60324</v>
      </c>
      <c r="F16689" s="35"/>
      <c r="G16689" s="36"/>
      <c r="H16689" s="36"/>
      <c r="I16689" s="36"/>
    </row>
    <row r="16690" spans="5:9">
      <c r="E16690" s="35">
        <v>60325</v>
      </c>
      <c r="F16690" s="35"/>
      <c r="G16690" s="36"/>
      <c r="H16690" s="36"/>
      <c r="I16690" s="36"/>
    </row>
    <row r="16691" spans="5:9">
      <c r="E16691" s="35">
        <v>60326</v>
      </c>
      <c r="F16691" s="35"/>
      <c r="G16691" s="36"/>
      <c r="H16691" s="36"/>
      <c r="I16691" s="36"/>
    </row>
    <row r="16692" spans="5:9">
      <c r="E16692" s="35">
        <v>60327</v>
      </c>
      <c r="F16692" s="35"/>
      <c r="G16692" s="36"/>
      <c r="H16692" s="36"/>
      <c r="I16692" s="36"/>
    </row>
    <row r="16693" spans="5:9">
      <c r="E16693" s="35">
        <v>60328</v>
      </c>
      <c r="F16693" s="35"/>
      <c r="G16693" s="36"/>
      <c r="H16693" s="36"/>
      <c r="I16693" s="36"/>
    </row>
    <row r="16694" spans="5:9">
      <c r="E16694" s="35">
        <v>60329</v>
      </c>
      <c r="F16694" s="35"/>
      <c r="G16694" s="36"/>
      <c r="H16694" s="36"/>
      <c r="I16694" s="36"/>
    </row>
    <row r="16695" spans="5:9">
      <c r="E16695" s="35">
        <v>60330</v>
      </c>
      <c r="F16695" s="35"/>
      <c r="G16695" s="36"/>
      <c r="H16695" s="36"/>
      <c r="I16695" s="36"/>
    </row>
    <row r="16696" spans="5:9">
      <c r="E16696" s="35">
        <v>60331</v>
      </c>
      <c r="F16696" s="35"/>
      <c r="G16696" s="36"/>
      <c r="H16696" s="36"/>
      <c r="I16696" s="36"/>
    </row>
    <row r="16697" spans="5:9">
      <c r="E16697" s="35">
        <v>60332</v>
      </c>
      <c r="F16697" s="35"/>
      <c r="G16697" s="36"/>
      <c r="H16697" s="36"/>
      <c r="I16697" s="36"/>
    </row>
    <row r="16698" spans="5:9">
      <c r="E16698" s="35">
        <v>60333</v>
      </c>
      <c r="F16698" s="35"/>
      <c r="G16698" s="36"/>
      <c r="H16698" s="36"/>
      <c r="I16698" s="36"/>
    </row>
    <row r="16699" spans="5:9">
      <c r="E16699" s="35">
        <v>60334</v>
      </c>
      <c r="F16699" s="35"/>
      <c r="G16699" s="36"/>
      <c r="H16699" s="36"/>
      <c r="I16699" s="36"/>
    </row>
    <row r="16700" spans="5:9">
      <c r="E16700" s="35">
        <v>60335</v>
      </c>
      <c r="F16700" s="35"/>
      <c r="G16700" s="36"/>
      <c r="H16700" s="36"/>
      <c r="I16700" s="36"/>
    </row>
    <row r="16701" spans="5:9">
      <c r="E16701" s="35">
        <v>60336</v>
      </c>
      <c r="F16701" s="35"/>
      <c r="G16701" s="36"/>
      <c r="H16701" s="36"/>
      <c r="I16701" s="36"/>
    </row>
    <row r="16702" spans="5:9">
      <c r="E16702" s="35">
        <v>60337</v>
      </c>
      <c r="F16702" s="35"/>
      <c r="G16702" s="36"/>
      <c r="H16702" s="36"/>
      <c r="I16702" s="36"/>
    </row>
    <row r="16703" spans="5:9">
      <c r="E16703" s="35">
        <v>60338</v>
      </c>
      <c r="F16703" s="35"/>
      <c r="G16703" s="36"/>
      <c r="H16703" s="36"/>
      <c r="I16703" s="36"/>
    </row>
    <row r="16704" spans="5:9">
      <c r="E16704" s="35">
        <v>60339</v>
      </c>
      <c r="F16704" s="35"/>
      <c r="G16704" s="36"/>
      <c r="H16704" s="36"/>
      <c r="I16704" s="36"/>
    </row>
    <row r="16705" spans="5:9">
      <c r="E16705" s="35">
        <v>60340</v>
      </c>
      <c r="F16705" s="35"/>
      <c r="G16705" s="36"/>
      <c r="H16705" s="36"/>
      <c r="I16705" s="36"/>
    </row>
    <row r="16706" spans="5:9">
      <c r="E16706" s="35">
        <v>60341</v>
      </c>
      <c r="F16706" s="35"/>
      <c r="G16706" s="36"/>
      <c r="H16706" s="36"/>
      <c r="I16706" s="36"/>
    </row>
    <row r="16707" spans="5:9">
      <c r="E16707" s="35">
        <v>60342</v>
      </c>
      <c r="F16707" s="35"/>
      <c r="G16707" s="36"/>
      <c r="H16707" s="36"/>
      <c r="I16707" s="36"/>
    </row>
    <row r="16708" spans="5:9">
      <c r="E16708" s="35">
        <v>60343</v>
      </c>
      <c r="F16708" s="35"/>
      <c r="G16708" s="36"/>
      <c r="H16708" s="36"/>
      <c r="I16708" s="36"/>
    </row>
    <row r="16709" spans="5:9">
      <c r="E16709" s="35">
        <v>60344</v>
      </c>
      <c r="F16709" s="35"/>
      <c r="G16709" s="36"/>
      <c r="H16709" s="36"/>
      <c r="I16709" s="36"/>
    </row>
    <row r="16710" spans="5:9">
      <c r="E16710" s="35">
        <v>60345</v>
      </c>
      <c r="F16710" s="35"/>
      <c r="G16710" s="36"/>
      <c r="H16710" s="36"/>
      <c r="I16710" s="36"/>
    </row>
    <row r="16711" spans="5:9">
      <c r="E16711" s="35">
        <v>60346</v>
      </c>
      <c r="F16711" s="35"/>
      <c r="G16711" s="36"/>
      <c r="H16711" s="36"/>
      <c r="I16711" s="36"/>
    </row>
    <row r="16712" spans="5:9">
      <c r="E16712" s="35">
        <v>60347</v>
      </c>
      <c r="F16712" s="35"/>
      <c r="G16712" s="36"/>
      <c r="H16712" s="36"/>
      <c r="I16712" s="36"/>
    </row>
    <row r="16713" spans="5:9">
      <c r="E16713" s="35">
        <v>60348</v>
      </c>
      <c r="F16713" s="35"/>
      <c r="G16713" s="36"/>
      <c r="H16713" s="36"/>
      <c r="I16713" s="36"/>
    </row>
    <row r="16714" spans="5:9">
      <c r="E16714" s="35">
        <v>60349</v>
      </c>
      <c r="F16714" s="35"/>
      <c r="G16714" s="36"/>
      <c r="H16714" s="36"/>
      <c r="I16714" s="36"/>
    </row>
    <row r="16715" spans="5:9">
      <c r="E16715" s="35">
        <v>60350</v>
      </c>
      <c r="F16715" s="35"/>
      <c r="G16715" s="36"/>
      <c r="H16715" s="36"/>
      <c r="I16715" s="36"/>
    </row>
    <row r="16716" spans="5:9">
      <c r="E16716" s="35">
        <v>60351</v>
      </c>
      <c r="F16716" s="35"/>
      <c r="G16716" s="36"/>
      <c r="H16716" s="36"/>
      <c r="I16716" s="36"/>
    </row>
    <row r="16717" spans="5:9">
      <c r="E16717" s="35">
        <v>60352</v>
      </c>
      <c r="F16717" s="35"/>
      <c r="G16717" s="36"/>
      <c r="H16717" s="36"/>
      <c r="I16717" s="36"/>
    </row>
    <row r="16718" spans="5:9">
      <c r="E16718" s="35">
        <v>60353</v>
      </c>
      <c r="F16718" s="35"/>
      <c r="G16718" s="36"/>
      <c r="H16718" s="36"/>
      <c r="I16718" s="36"/>
    </row>
    <row r="16719" spans="5:9">
      <c r="E16719" s="35">
        <v>60354</v>
      </c>
      <c r="F16719" s="35"/>
      <c r="G16719" s="36"/>
      <c r="H16719" s="36"/>
      <c r="I16719" s="36"/>
    </row>
    <row r="16720" spans="5:9">
      <c r="E16720" s="35">
        <v>60355</v>
      </c>
      <c r="F16720" s="35"/>
      <c r="G16720" s="36"/>
      <c r="H16720" s="36"/>
      <c r="I16720" s="36"/>
    </row>
    <row r="16721" spans="5:9">
      <c r="E16721" s="35">
        <v>60356</v>
      </c>
      <c r="F16721" s="35"/>
      <c r="G16721" s="36"/>
      <c r="H16721" s="36"/>
      <c r="I16721" s="36"/>
    </row>
    <row r="16722" spans="5:9">
      <c r="E16722" s="35">
        <v>60357</v>
      </c>
      <c r="F16722" s="35"/>
      <c r="G16722" s="36"/>
      <c r="H16722" s="36"/>
      <c r="I16722" s="36"/>
    </row>
    <row r="16723" spans="5:9">
      <c r="E16723" s="35">
        <v>60358</v>
      </c>
      <c r="F16723" s="35"/>
      <c r="G16723" s="36"/>
      <c r="H16723" s="36"/>
      <c r="I16723" s="36"/>
    </row>
    <row r="16724" spans="5:9">
      <c r="E16724" s="35">
        <v>60359</v>
      </c>
      <c r="F16724" s="35"/>
      <c r="G16724" s="36"/>
      <c r="H16724" s="36"/>
      <c r="I16724" s="36"/>
    </row>
    <row r="16725" spans="5:9">
      <c r="E16725" s="35">
        <v>60360</v>
      </c>
      <c r="F16725" s="35"/>
      <c r="G16725" s="36"/>
      <c r="H16725" s="36"/>
      <c r="I16725" s="36"/>
    </row>
    <row r="16726" spans="5:9">
      <c r="E16726" s="35">
        <v>60361</v>
      </c>
      <c r="F16726" s="35"/>
      <c r="G16726" s="36"/>
      <c r="H16726" s="36"/>
      <c r="I16726" s="36"/>
    </row>
    <row r="16727" spans="5:9">
      <c r="E16727" s="35">
        <v>60362</v>
      </c>
      <c r="F16727" s="35"/>
      <c r="G16727" s="36"/>
      <c r="H16727" s="36"/>
      <c r="I16727" s="36"/>
    </row>
    <row r="16728" spans="5:9">
      <c r="E16728" s="35">
        <v>60363</v>
      </c>
      <c r="F16728" s="35"/>
      <c r="G16728" s="36"/>
      <c r="H16728" s="36"/>
      <c r="I16728" s="36"/>
    </row>
    <row r="16729" spans="5:9">
      <c r="E16729" s="35">
        <v>60364</v>
      </c>
      <c r="F16729" s="35"/>
      <c r="G16729" s="36"/>
      <c r="H16729" s="36"/>
      <c r="I16729" s="36"/>
    </row>
    <row r="16730" spans="5:9">
      <c r="E16730" s="35">
        <v>60365</v>
      </c>
      <c r="F16730" s="35"/>
      <c r="G16730" s="36"/>
      <c r="H16730" s="36"/>
      <c r="I16730" s="36"/>
    </row>
    <row r="16731" spans="5:9">
      <c r="E16731" s="35">
        <v>60366</v>
      </c>
      <c r="F16731" s="35"/>
      <c r="G16731" s="36"/>
      <c r="H16731" s="36"/>
      <c r="I16731" s="36"/>
    </row>
    <row r="16732" spans="5:9">
      <c r="E16732" s="35">
        <v>60367</v>
      </c>
      <c r="F16732" s="35"/>
      <c r="G16732" s="36"/>
      <c r="H16732" s="36"/>
      <c r="I16732" s="36"/>
    </row>
    <row r="16733" spans="5:9">
      <c r="E16733" s="35">
        <v>60368</v>
      </c>
      <c r="F16733" s="35"/>
      <c r="G16733" s="36"/>
      <c r="H16733" s="36"/>
      <c r="I16733" s="36"/>
    </row>
    <row r="16734" spans="5:9">
      <c r="E16734" s="35">
        <v>60369</v>
      </c>
      <c r="F16734" s="35"/>
      <c r="G16734" s="36"/>
      <c r="H16734" s="36"/>
      <c r="I16734" s="36"/>
    </row>
    <row r="16735" spans="5:9">
      <c r="E16735" s="35">
        <v>60370</v>
      </c>
      <c r="F16735" s="35"/>
      <c r="G16735" s="36"/>
      <c r="H16735" s="36"/>
      <c r="I16735" s="36"/>
    </row>
    <row r="16736" spans="5:9">
      <c r="E16736" s="35">
        <v>60371</v>
      </c>
      <c r="F16736" s="35"/>
      <c r="G16736" s="36"/>
      <c r="H16736" s="36"/>
      <c r="I16736" s="36"/>
    </row>
    <row r="16737" spans="5:9">
      <c r="E16737" s="35">
        <v>60372</v>
      </c>
      <c r="F16737" s="35"/>
      <c r="G16737" s="36"/>
      <c r="H16737" s="36"/>
      <c r="I16737" s="36"/>
    </row>
    <row r="16738" spans="5:9">
      <c r="E16738" s="35">
        <v>60373</v>
      </c>
      <c r="F16738" s="35"/>
      <c r="G16738" s="36"/>
      <c r="H16738" s="36"/>
      <c r="I16738" s="36"/>
    </row>
    <row r="16739" spans="5:9">
      <c r="E16739" s="35">
        <v>60374</v>
      </c>
      <c r="F16739" s="35"/>
      <c r="G16739" s="36"/>
      <c r="H16739" s="36"/>
      <c r="I16739" s="36"/>
    </row>
    <row r="16740" spans="5:9">
      <c r="E16740" s="35">
        <v>60375</v>
      </c>
      <c r="F16740" s="35"/>
      <c r="G16740" s="36"/>
      <c r="H16740" s="36"/>
      <c r="I16740" s="36"/>
    </row>
    <row r="16741" spans="5:9">
      <c r="E16741" s="35">
        <v>60376</v>
      </c>
      <c r="F16741" s="35"/>
      <c r="G16741" s="36"/>
      <c r="H16741" s="36"/>
      <c r="I16741" s="36"/>
    </row>
    <row r="16742" spans="5:9">
      <c r="E16742" s="35">
        <v>60377</v>
      </c>
      <c r="F16742" s="35"/>
      <c r="G16742" s="36"/>
      <c r="H16742" s="36"/>
      <c r="I16742" s="36"/>
    </row>
    <row r="16743" spans="5:9">
      <c r="E16743" s="35">
        <v>60378</v>
      </c>
      <c r="F16743" s="35"/>
      <c r="G16743" s="36"/>
      <c r="H16743" s="36"/>
      <c r="I16743" s="36"/>
    </row>
    <row r="16744" spans="5:9">
      <c r="E16744" s="35">
        <v>60379</v>
      </c>
      <c r="F16744" s="35"/>
      <c r="G16744" s="36"/>
      <c r="H16744" s="36"/>
      <c r="I16744" s="36"/>
    </row>
    <row r="16745" spans="5:9">
      <c r="E16745" s="35">
        <v>60380</v>
      </c>
      <c r="F16745" s="35"/>
      <c r="G16745" s="36"/>
      <c r="H16745" s="36"/>
      <c r="I16745" s="36"/>
    </row>
    <row r="16746" spans="5:9">
      <c r="E16746" s="35">
        <v>60381</v>
      </c>
      <c r="F16746" s="35"/>
      <c r="G16746" s="36"/>
      <c r="H16746" s="36"/>
      <c r="I16746" s="36"/>
    </row>
    <row r="16747" spans="5:9">
      <c r="E16747" s="35">
        <v>60382</v>
      </c>
      <c r="F16747" s="35"/>
      <c r="G16747" s="36"/>
      <c r="H16747" s="36"/>
      <c r="I16747" s="36"/>
    </row>
    <row r="16748" spans="5:9">
      <c r="E16748" s="35">
        <v>60383</v>
      </c>
      <c r="F16748" s="35"/>
      <c r="G16748" s="36"/>
      <c r="H16748" s="36"/>
      <c r="I16748" s="36"/>
    </row>
    <row r="16749" spans="5:9">
      <c r="E16749" s="35">
        <v>60384</v>
      </c>
      <c r="F16749" s="35"/>
      <c r="G16749" s="36"/>
      <c r="H16749" s="36"/>
      <c r="I16749" s="36"/>
    </row>
    <row r="16750" spans="5:9">
      <c r="E16750" s="35">
        <v>60385</v>
      </c>
      <c r="F16750" s="35"/>
      <c r="G16750" s="36"/>
      <c r="H16750" s="36"/>
      <c r="I16750" s="36"/>
    </row>
    <row r="16751" spans="5:9">
      <c r="E16751" s="35">
        <v>60386</v>
      </c>
      <c r="F16751" s="35"/>
      <c r="G16751" s="36"/>
      <c r="H16751" s="36"/>
      <c r="I16751" s="36"/>
    </row>
    <row r="16752" spans="5:9">
      <c r="E16752" s="35">
        <v>60387</v>
      </c>
      <c r="F16752" s="35"/>
      <c r="G16752" s="36"/>
      <c r="H16752" s="36"/>
      <c r="I16752" s="36"/>
    </row>
    <row r="16753" spans="5:9">
      <c r="E16753" s="35">
        <v>60388</v>
      </c>
      <c r="F16753" s="35"/>
      <c r="G16753" s="36"/>
      <c r="H16753" s="36"/>
      <c r="I16753" s="36"/>
    </row>
    <row r="16754" spans="5:9">
      <c r="E16754" s="35">
        <v>60389</v>
      </c>
      <c r="F16754" s="35"/>
      <c r="G16754" s="36"/>
      <c r="H16754" s="36"/>
      <c r="I16754" s="36"/>
    </row>
    <row r="16755" spans="5:9">
      <c r="E16755" s="35">
        <v>60390</v>
      </c>
      <c r="F16755" s="35"/>
      <c r="G16755" s="36"/>
      <c r="H16755" s="36"/>
      <c r="I16755" s="36"/>
    </row>
    <row r="16756" spans="5:9">
      <c r="E16756" s="35">
        <v>60391</v>
      </c>
      <c r="F16756" s="35"/>
      <c r="G16756" s="36"/>
      <c r="H16756" s="36"/>
      <c r="I16756" s="36"/>
    </row>
    <row r="16757" spans="5:9">
      <c r="E16757" s="35">
        <v>60392</v>
      </c>
      <c r="F16757" s="35"/>
      <c r="G16757" s="36"/>
      <c r="H16757" s="36"/>
      <c r="I16757" s="36"/>
    </row>
    <row r="16758" spans="5:9">
      <c r="E16758" s="35">
        <v>60393</v>
      </c>
      <c r="F16758" s="35"/>
      <c r="G16758" s="36"/>
      <c r="H16758" s="36"/>
      <c r="I16758" s="36"/>
    </row>
    <row r="16759" spans="5:9">
      <c r="E16759" s="35">
        <v>60394</v>
      </c>
      <c r="F16759" s="35"/>
      <c r="G16759" s="36"/>
      <c r="H16759" s="36"/>
      <c r="I16759" s="36"/>
    </row>
    <row r="16760" spans="5:9">
      <c r="E16760" s="35">
        <v>60395</v>
      </c>
      <c r="F16760" s="35"/>
      <c r="G16760" s="36"/>
      <c r="H16760" s="36"/>
      <c r="I16760" s="36"/>
    </row>
    <row r="16761" spans="5:9">
      <c r="E16761" s="35">
        <v>60396</v>
      </c>
      <c r="F16761" s="35"/>
      <c r="G16761" s="36"/>
      <c r="H16761" s="36"/>
      <c r="I16761" s="36"/>
    </row>
    <row r="16762" spans="5:9">
      <c r="E16762" s="35">
        <v>60397</v>
      </c>
      <c r="F16762" s="35"/>
      <c r="G16762" s="36"/>
      <c r="H16762" s="36"/>
      <c r="I16762" s="36"/>
    </row>
    <row r="16763" spans="5:9">
      <c r="E16763" s="35">
        <v>60398</v>
      </c>
      <c r="F16763" s="35"/>
      <c r="G16763" s="36"/>
      <c r="H16763" s="36"/>
      <c r="I16763" s="36"/>
    </row>
    <row r="16764" spans="5:9">
      <c r="E16764" s="35">
        <v>60399</v>
      </c>
      <c r="F16764" s="35"/>
      <c r="G16764" s="36"/>
      <c r="H16764" s="36"/>
      <c r="I16764" s="36"/>
    </row>
    <row r="16765" spans="5:9">
      <c r="E16765" s="35">
        <v>60400</v>
      </c>
      <c r="F16765" s="35"/>
      <c r="G16765" s="36"/>
      <c r="H16765" s="36"/>
      <c r="I16765" s="36"/>
    </row>
    <row r="16766" spans="5:9">
      <c r="E16766" s="35">
        <v>60401</v>
      </c>
      <c r="F16766" s="35"/>
      <c r="G16766" s="36"/>
      <c r="H16766" s="36"/>
      <c r="I16766" s="36"/>
    </row>
    <row r="16767" spans="5:9">
      <c r="E16767" s="35">
        <v>60402</v>
      </c>
      <c r="F16767" s="35"/>
      <c r="G16767" s="36"/>
      <c r="H16767" s="36"/>
      <c r="I16767" s="36"/>
    </row>
    <row r="16768" spans="5:9">
      <c r="E16768" s="35">
        <v>60403</v>
      </c>
      <c r="F16768" s="35"/>
      <c r="G16768" s="36"/>
      <c r="H16768" s="36"/>
      <c r="I16768" s="36"/>
    </row>
    <row r="16769" spans="5:9">
      <c r="E16769" s="35">
        <v>60404</v>
      </c>
      <c r="F16769" s="35"/>
      <c r="G16769" s="36"/>
      <c r="H16769" s="36"/>
      <c r="I16769" s="36"/>
    </row>
    <row r="16770" spans="5:9">
      <c r="E16770" s="35">
        <v>60405</v>
      </c>
      <c r="F16770" s="35"/>
      <c r="G16770" s="36"/>
      <c r="H16770" s="36"/>
      <c r="I16770" s="36"/>
    </row>
    <row r="16771" spans="5:9">
      <c r="E16771" s="35">
        <v>60406</v>
      </c>
      <c r="F16771" s="35"/>
      <c r="G16771" s="36"/>
      <c r="H16771" s="36"/>
      <c r="I16771" s="36"/>
    </row>
    <row r="16772" spans="5:9">
      <c r="E16772" s="35">
        <v>60407</v>
      </c>
      <c r="F16772" s="35"/>
      <c r="G16772" s="36"/>
      <c r="H16772" s="36"/>
      <c r="I16772" s="36"/>
    </row>
    <row r="16773" spans="5:9">
      <c r="E16773" s="35">
        <v>60408</v>
      </c>
      <c r="F16773" s="35"/>
      <c r="G16773" s="36"/>
      <c r="H16773" s="36"/>
      <c r="I16773" s="36"/>
    </row>
    <row r="16774" spans="5:9">
      <c r="E16774" s="35">
        <v>60409</v>
      </c>
      <c r="F16774" s="35"/>
      <c r="G16774" s="36"/>
      <c r="H16774" s="36"/>
      <c r="I16774" s="36"/>
    </row>
    <row r="16775" spans="5:9">
      <c r="E16775" s="35">
        <v>60410</v>
      </c>
      <c r="F16775" s="35"/>
      <c r="G16775" s="36"/>
      <c r="H16775" s="36"/>
      <c r="I16775" s="36"/>
    </row>
    <row r="16776" spans="5:9">
      <c r="E16776" s="35">
        <v>60411</v>
      </c>
      <c r="F16776" s="35"/>
      <c r="G16776" s="36"/>
      <c r="H16776" s="36"/>
      <c r="I16776" s="36"/>
    </row>
    <row r="16777" spans="5:9">
      <c r="E16777" s="35">
        <v>60412</v>
      </c>
      <c r="F16777" s="35"/>
      <c r="G16777" s="36"/>
      <c r="H16777" s="36"/>
      <c r="I16777" s="36"/>
    </row>
    <row r="16778" spans="5:9">
      <c r="E16778" s="35">
        <v>60413</v>
      </c>
      <c r="F16778" s="35"/>
      <c r="G16778" s="36"/>
      <c r="H16778" s="36"/>
      <c r="I16778" s="36"/>
    </row>
    <row r="16779" spans="5:9">
      <c r="E16779" s="35">
        <v>60414</v>
      </c>
      <c r="F16779" s="35"/>
      <c r="G16779" s="36"/>
      <c r="H16779" s="36"/>
      <c r="I16779" s="36"/>
    </row>
    <row r="16780" spans="5:9">
      <c r="E16780" s="35">
        <v>60415</v>
      </c>
      <c r="F16780" s="35"/>
      <c r="G16780" s="36"/>
      <c r="H16780" s="36"/>
      <c r="I16780" s="36"/>
    </row>
    <row r="16781" spans="5:9">
      <c r="E16781" s="35">
        <v>60416</v>
      </c>
      <c r="F16781" s="35"/>
      <c r="G16781" s="36"/>
      <c r="H16781" s="36"/>
      <c r="I16781" s="36"/>
    </row>
    <row r="16782" spans="5:9">
      <c r="E16782" s="35">
        <v>60417</v>
      </c>
      <c r="F16782" s="35"/>
      <c r="G16782" s="36"/>
      <c r="H16782" s="36"/>
      <c r="I16782" s="36"/>
    </row>
    <row r="16783" spans="5:9">
      <c r="E16783" s="35">
        <v>60418</v>
      </c>
      <c r="F16783" s="35"/>
      <c r="G16783" s="36"/>
      <c r="H16783" s="36"/>
      <c r="I16783" s="36"/>
    </row>
    <row r="16784" spans="5:9">
      <c r="E16784" s="35">
        <v>60419</v>
      </c>
      <c r="F16784" s="35"/>
      <c r="G16784" s="36"/>
      <c r="H16784" s="36"/>
      <c r="I16784" s="36"/>
    </row>
    <row r="16785" spans="5:9">
      <c r="E16785" s="35">
        <v>60420</v>
      </c>
      <c r="F16785" s="35"/>
      <c r="G16785" s="36"/>
      <c r="H16785" s="36"/>
      <c r="I16785" s="36"/>
    </row>
    <row r="16786" spans="5:9">
      <c r="E16786" s="35">
        <v>60421</v>
      </c>
      <c r="F16786" s="35"/>
      <c r="G16786" s="36"/>
      <c r="H16786" s="36"/>
      <c r="I16786" s="36"/>
    </row>
    <row r="16787" spans="5:9">
      <c r="E16787" s="35">
        <v>60422</v>
      </c>
      <c r="F16787" s="35"/>
      <c r="G16787" s="36"/>
      <c r="H16787" s="36"/>
      <c r="I16787" s="36"/>
    </row>
    <row r="16788" spans="5:9">
      <c r="E16788" s="35">
        <v>60423</v>
      </c>
      <c r="F16788" s="35"/>
      <c r="G16788" s="36"/>
      <c r="H16788" s="36"/>
      <c r="I16788" s="36"/>
    </row>
    <row r="16789" spans="5:9">
      <c r="E16789" s="35">
        <v>60424</v>
      </c>
      <c r="F16789" s="35"/>
      <c r="G16789" s="36"/>
      <c r="H16789" s="36"/>
      <c r="I16789" s="36"/>
    </row>
    <row r="16790" spans="5:9">
      <c r="E16790" s="35">
        <v>60425</v>
      </c>
      <c r="F16790" s="35"/>
      <c r="G16790" s="36"/>
      <c r="H16790" s="36"/>
      <c r="I16790" s="36"/>
    </row>
    <row r="16791" spans="5:9">
      <c r="E16791" s="35">
        <v>60426</v>
      </c>
      <c r="F16791" s="35"/>
      <c r="G16791" s="36"/>
      <c r="H16791" s="36"/>
      <c r="I16791" s="36"/>
    </row>
    <row r="16792" spans="5:9">
      <c r="E16792" s="35">
        <v>60427</v>
      </c>
      <c r="F16792" s="35"/>
      <c r="G16792" s="36"/>
      <c r="H16792" s="36"/>
      <c r="I16792" s="36"/>
    </row>
    <row r="16793" spans="5:9">
      <c r="E16793" s="35">
        <v>60428</v>
      </c>
      <c r="F16793" s="35"/>
      <c r="G16793" s="36"/>
      <c r="H16793" s="36"/>
      <c r="I16793" s="36"/>
    </row>
    <row r="16794" spans="5:9">
      <c r="E16794" s="35">
        <v>60429</v>
      </c>
      <c r="F16794" s="35"/>
      <c r="G16794" s="36"/>
      <c r="H16794" s="36"/>
      <c r="I16794" s="36"/>
    </row>
    <row r="16795" spans="5:9">
      <c r="E16795" s="35">
        <v>60430</v>
      </c>
      <c r="F16795" s="35"/>
      <c r="G16795" s="36"/>
      <c r="H16795" s="36"/>
      <c r="I16795" s="36"/>
    </row>
    <row r="16796" spans="5:9">
      <c r="E16796" s="35">
        <v>60431</v>
      </c>
      <c r="F16796" s="35"/>
      <c r="G16796" s="36"/>
      <c r="H16796" s="36"/>
      <c r="I16796" s="36"/>
    </row>
    <row r="16797" spans="5:9">
      <c r="E16797" s="35">
        <v>60432</v>
      </c>
      <c r="F16797" s="35"/>
      <c r="G16797" s="36"/>
      <c r="H16797" s="36"/>
      <c r="I16797" s="36"/>
    </row>
    <row r="16798" spans="5:9">
      <c r="E16798" s="35">
        <v>60433</v>
      </c>
      <c r="F16798" s="35"/>
      <c r="G16798" s="36"/>
      <c r="H16798" s="36"/>
      <c r="I16798" s="36"/>
    </row>
    <row r="16799" spans="5:9">
      <c r="E16799" s="35">
        <v>60434</v>
      </c>
      <c r="F16799" s="35"/>
      <c r="G16799" s="36"/>
      <c r="H16799" s="36"/>
      <c r="I16799" s="36"/>
    </row>
    <row r="16800" spans="5:9">
      <c r="E16800" s="35">
        <v>60435</v>
      </c>
      <c r="F16800" s="35"/>
      <c r="G16800" s="36"/>
      <c r="H16800" s="36"/>
      <c r="I16800" s="36"/>
    </row>
    <row r="16801" spans="5:9">
      <c r="E16801" s="35">
        <v>60436</v>
      </c>
      <c r="F16801" s="35"/>
      <c r="G16801" s="36"/>
      <c r="H16801" s="36"/>
      <c r="I16801" s="36"/>
    </row>
    <row r="16802" spans="5:9">
      <c r="E16802" s="35">
        <v>60437</v>
      </c>
      <c r="F16802" s="35"/>
      <c r="G16802" s="36"/>
      <c r="H16802" s="36"/>
      <c r="I16802" s="36"/>
    </row>
    <row r="16803" spans="5:9">
      <c r="E16803" s="35">
        <v>60438</v>
      </c>
      <c r="F16803" s="35"/>
      <c r="G16803" s="36"/>
      <c r="H16803" s="36"/>
      <c r="I16803" s="36"/>
    </row>
    <row r="16804" spans="5:9">
      <c r="E16804" s="35">
        <v>60439</v>
      </c>
      <c r="F16804" s="35"/>
      <c r="G16804" s="36"/>
      <c r="H16804" s="36"/>
      <c r="I16804" s="36"/>
    </row>
    <row r="16805" spans="5:9">
      <c r="E16805" s="35">
        <v>60440</v>
      </c>
      <c r="F16805" s="35"/>
      <c r="G16805" s="36"/>
      <c r="H16805" s="36"/>
      <c r="I16805" s="36"/>
    </row>
    <row r="16806" spans="5:9">
      <c r="E16806" s="35">
        <v>60441</v>
      </c>
      <c r="F16806" s="35"/>
      <c r="G16806" s="36"/>
      <c r="H16806" s="36"/>
      <c r="I16806" s="36"/>
    </row>
    <row r="16807" spans="5:9">
      <c r="E16807" s="35">
        <v>60442</v>
      </c>
      <c r="F16807" s="35"/>
      <c r="G16807" s="36"/>
      <c r="H16807" s="36"/>
      <c r="I16807" s="36"/>
    </row>
    <row r="16808" spans="5:9">
      <c r="E16808" s="35">
        <v>60443</v>
      </c>
      <c r="F16808" s="35"/>
      <c r="G16808" s="36"/>
      <c r="H16808" s="36"/>
      <c r="I16808" s="36"/>
    </row>
    <row r="16809" spans="5:9">
      <c r="E16809" s="35">
        <v>60444</v>
      </c>
      <c r="F16809" s="35"/>
      <c r="G16809" s="36"/>
      <c r="H16809" s="36"/>
      <c r="I16809" s="36"/>
    </row>
    <row r="16810" spans="5:9">
      <c r="E16810" s="35">
        <v>60445</v>
      </c>
      <c r="F16810" s="35"/>
      <c r="G16810" s="36"/>
      <c r="H16810" s="36"/>
      <c r="I16810" s="36"/>
    </row>
    <row r="16811" spans="5:9">
      <c r="E16811" s="35">
        <v>60446</v>
      </c>
      <c r="F16811" s="35"/>
      <c r="G16811" s="36"/>
      <c r="H16811" s="36"/>
      <c r="I16811" s="36"/>
    </row>
    <row r="16812" spans="5:9">
      <c r="E16812" s="35">
        <v>60447</v>
      </c>
      <c r="F16812" s="35"/>
      <c r="G16812" s="36"/>
      <c r="H16812" s="36"/>
      <c r="I16812" s="36"/>
    </row>
    <row r="16813" spans="5:9">
      <c r="E16813" s="35">
        <v>60448</v>
      </c>
      <c r="F16813" s="35"/>
      <c r="G16813" s="36"/>
      <c r="H16813" s="36"/>
      <c r="I16813" s="36"/>
    </row>
    <row r="16814" spans="5:9">
      <c r="E16814" s="35">
        <v>60449</v>
      </c>
      <c r="F16814" s="35"/>
      <c r="G16814" s="36"/>
      <c r="H16814" s="36"/>
      <c r="I16814" s="36"/>
    </row>
    <row r="16815" spans="5:9">
      <c r="E16815" s="35">
        <v>60450</v>
      </c>
      <c r="F16815" s="35"/>
      <c r="G16815" s="36"/>
      <c r="H16815" s="36"/>
      <c r="I16815" s="36"/>
    </row>
    <row r="16816" spans="5:9">
      <c r="E16816" s="35">
        <v>60451</v>
      </c>
      <c r="F16816" s="35"/>
      <c r="G16816" s="36"/>
      <c r="H16816" s="36"/>
      <c r="I16816" s="36"/>
    </row>
    <row r="16817" spans="5:9">
      <c r="E16817" s="35">
        <v>60452</v>
      </c>
      <c r="F16817" s="35"/>
      <c r="G16817" s="36"/>
      <c r="H16817" s="36"/>
      <c r="I16817" s="36"/>
    </row>
    <row r="16818" spans="5:9">
      <c r="E16818" s="35">
        <v>60453</v>
      </c>
      <c r="F16818" s="35"/>
      <c r="G16818" s="36"/>
      <c r="H16818" s="36"/>
      <c r="I16818" s="36"/>
    </row>
    <row r="16819" spans="5:9">
      <c r="E16819" s="35">
        <v>60454</v>
      </c>
      <c r="F16819" s="35"/>
      <c r="G16819" s="36"/>
      <c r="H16819" s="36"/>
      <c r="I16819" s="36"/>
    </row>
    <row r="16820" spans="5:9">
      <c r="E16820" s="35">
        <v>60455</v>
      </c>
      <c r="F16820" s="35"/>
      <c r="G16820" s="36"/>
      <c r="H16820" s="36"/>
      <c r="I16820" s="36"/>
    </row>
    <row r="16821" spans="5:9">
      <c r="E16821" s="35">
        <v>60456</v>
      </c>
      <c r="F16821" s="35"/>
      <c r="G16821" s="36"/>
      <c r="H16821" s="36"/>
      <c r="I16821" s="36"/>
    </row>
    <row r="16822" spans="5:9">
      <c r="E16822" s="35">
        <v>60457</v>
      </c>
      <c r="F16822" s="35"/>
      <c r="G16822" s="36"/>
      <c r="H16822" s="36"/>
      <c r="I16822" s="36"/>
    </row>
    <row r="16823" spans="5:9">
      <c r="E16823" s="35">
        <v>60458</v>
      </c>
      <c r="F16823" s="35"/>
      <c r="G16823" s="36"/>
      <c r="H16823" s="36"/>
      <c r="I16823" s="36"/>
    </row>
    <row r="16824" spans="5:9">
      <c r="E16824" s="35">
        <v>60459</v>
      </c>
      <c r="F16824" s="35"/>
      <c r="G16824" s="36"/>
      <c r="H16824" s="36"/>
      <c r="I16824" s="36"/>
    </row>
    <row r="16825" spans="5:9">
      <c r="E16825" s="35">
        <v>60460</v>
      </c>
      <c r="F16825" s="35"/>
      <c r="G16825" s="36"/>
      <c r="H16825" s="36"/>
      <c r="I16825" s="36"/>
    </row>
    <row r="16826" spans="5:9">
      <c r="E16826" s="35">
        <v>60461</v>
      </c>
      <c r="F16826" s="35"/>
      <c r="G16826" s="36"/>
      <c r="H16826" s="36"/>
      <c r="I16826" s="36"/>
    </row>
    <row r="16827" spans="5:9">
      <c r="E16827" s="35">
        <v>60462</v>
      </c>
      <c r="F16827" s="35"/>
      <c r="G16827" s="36"/>
      <c r="H16827" s="36"/>
      <c r="I16827" s="36"/>
    </row>
    <row r="16828" spans="5:9">
      <c r="E16828" s="35">
        <v>60463</v>
      </c>
      <c r="F16828" s="35"/>
      <c r="G16828" s="36"/>
      <c r="H16828" s="36"/>
      <c r="I16828" s="36"/>
    </row>
    <row r="16829" spans="5:9">
      <c r="E16829" s="35">
        <v>60464</v>
      </c>
      <c r="F16829" s="35"/>
      <c r="G16829" s="36"/>
      <c r="H16829" s="36"/>
      <c r="I16829" s="36"/>
    </row>
    <row r="16830" spans="5:9">
      <c r="E16830" s="35">
        <v>60465</v>
      </c>
      <c r="F16830" s="35"/>
      <c r="G16830" s="36"/>
      <c r="H16830" s="36"/>
      <c r="I16830" s="36"/>
    </row>
    <row r="16831" spans="5:9">
      <c r="E16831" s="35">
        <v>60466</v>
      </c>
      <c r="F16831" s="35"/>
      <c r="G16831" s="36"/>
      <c r="H16831" s="36"/>
      <c r="I16831" s="36"/>
    </row>
    <row r="16832" spans="5:9">
      <c r="E16832" s="35">
        <v>60467</v>
      </c>
      <c r="F16832" s="35"/>
      <c r="G16832" s="36"/>
      <c r="H16832" s="36"/>
      <c r="I16832" s="36"/>
    </row>
    <row r="16833" spans="5:9">
      <c r="E16833" s="35">
        <v>60468</v>
      </c>
      <c r="F16833" s="35"/>
      <c r="G16833" s="36"/>
      <c r="H16833" s="36"/>
      <c r="I16833" s="36"/>
    </row>
    <row r="16834" spans="5:9">
      <c r="E16834" s="35">
        <v>60469</v>
      </c>
      <c r="F16834" s="35"/>
      <c r="G16834" s="36"/>
      <c r="H16834" s="36"/>
      <c r="I16834" s="36"/>
    </row>
    <row r="16835" spans="5:9">
      <c r="E16835" s="35">
        <v>60470</v>
      </c>
      <c r="F16835" s="35"/>
      <c r="G16835" s="36"/>
      <c r="H16835" s="36"/>
      <c r="I16835" s="36"/>
    </row>
    <row r="16836" spans="5:9">
      <c r="E16836" s="35">
        <v>60471</v>
      </c>
      <c r="F16836" s="35"/>
      <c r="G16836" s="36"/>
      <c r="H16836" s="36"/>
      <c r="I16836" s="36"/>
    </row>
    <row r="16837" spans="5:9">
      <c r="E16837" s="35">
        <v>60472</v>
      </c>
      <c r="F16837" s="35"/>
      <c r="G16837" s="36"/>
      <c r="H16837" s="36"/>
      <c r="I16837" s="36"/>
    </row>
    <row r="16838" spans="5:9">
      <c r="E16838" s="35">
        <v>60473</v>
      </c>
      <c r="F16838" s="35"/>
      <c r="G16838" s="36"/>
      <c r="H16838" s="36"/>
      <c r="I16838" s="36"/>
    </row>
    <row r="16839" spans="5:9">
      <c r="E16839" s="35">
        <v>60474</v>
      </c>
      <c r="F16839" s="35"/>
      <c r="G16839" s="36"/>
      <c r="H16839" s="36"/>
      <c r="I16839" s="36"/>
    </row>
    <row r="16840" spans="5:9">
      <c r="E16840" s="35">
        <v>60475</v>
      </c>
      <c r="F16840" s="35"/>
      <c r="G16840" s="36"/>
      <c r="H16840" s="36"/>
      <c r="I16840" s="36"/>
    </row>
    <row r="16841" spans="5:9">
      <c r="E16841" s="35">
        <v>60476</v>
      </c>
      <c r="F16841" s="35"/>
      <c r="G16841" s="36"/>
      <c r="H16841" s="36"/>
      <c r="I16841" s="36"/>
    </row>
    <row r="16842" spans="5:9">
      <c r="E16842" s="35">
        <v>60477</v>
      </c>
      <c r="F16842" s="35"/>
      <c r="G16842" s="36"/>
      <c r="H16842" s="36"/>
      <c r="I16842" s="36"/>
    </row>
    <row r="16843" spans="5:9">
      <c r="E16843" s="35">
        <v>60478</v>
      </c>
      <c r="F16843" s="35"/>
      <c r="G16843" s="36"/>
      <c r="H16843" s="36"/>
      <c r="I16843" s="36"/>
    </row>
    <row r="16844" spans="5:9">
      <c r="E16844" s="35">
        <v>60479</v>
      </c>
      <c r="F16844" s="35"/>
      <c r="G16844" s="36"/>
      <c r="H16844" s="36"/>
      <c r="I16844" s="36"/>
    </row>
    <row r="16845" spans="5:9">
      <c r="E16845" s="35">
        <v>60480</v>
      </c>
      <c r="F16845" s="35"/>
      <c r="G16845" s="36"/>
      <c r="H16845" s="36"/>
      <c r="I16845" s="36"/>
    </row>
    <row r="16846" spans="5:9">
      <c r="E16846" s="35">
        <v>60481</v>
      </c>
      <c r="F16846" s="35"/>
      <c r="G16846" s="36"/>
      <c r="H16846" s="36"/>
      <c r="I16846" s="36"/>
    </row>
    <row r="16847" spans="5:9">
      <c r="E16847" s="35">
        <v>60482</v>
      </c>
      <c r="F16847" s="35"/>
      <c r="G16847" s="36"/>
      <c r="H16847" s="36"/>
      <c r="I16847" s="36"/>
    </row>
    <row r="16848" spans="5:9">
      <c r="E16848" s="35">
        <v>60483</v>
      </c>
      <c r="F16848" s="35"/>
      <c r="G16848" s="36"/>
      <c r="H16848" s="36"/>
      <c r="I16848" s="36"/>
    </row>
    <row r="16849" spans="5:9">
      <c r="E16849" s="35">
        <v>60484</v>
      </c>
      <c r="F16849" s="35"/>
      <c r="G16849" s="36"/>
      <c r="H16849" s="36"/>
      <c r="I16849" s="36"/>
    </row>
    <row r="16850" spans="5:9">
      <c r="E16850" s="35">
        <v>60485</v>
      </c>
      <c r="F16850" s="35"/>
      <c r="G16850" s="36"/>
      <c r="H16850" s="36"/>
      <c r="I16850" s="36"/>
    </row>
    <row r="16851" spans="5:9">
      <c r="E16851" s="35">
        <v>60486</v>
      </c>
      <c r="F16851" s="35"/>
      <c r="G16851" s="36"/>
      <c r="H16851" s="36"/>
      <c r="I16851" s="36"/>
    </row>
    <row r="16852" spans="5:9">
      <c r="E16852" s="35">
        <v>60487</v>
      </c>
      <c r="F16852" s="35"/>
      <c r="G16852" s="36"/>
      <c r="H16852" s="36"/>
      <c r="I16852" s="36"/>
    </row>
    <row r="16853" spans="5:9">
      <c r="E16853" s="35">
        <v>60488</v>
      </c>
      <c r="F16853" s="35"/>
      <c r="G16853" s="36"/>
      <c r="H16853" s="36"/>
      <c r="I16853" s="36"/>
    </row>
    <row r="16854" spans="5:9">
      <c r="E16854" s="35">
        <v>60489</v>
      </c>
      <c r="F16854" s="35"/>
      <c r="G16854" s="36"/>
      <c r="H16854" s="36"/>
      <c r="I16854" s="36"/>
    </row>
    <row r="16855" spans="5:9">
      <c r="E16855" s="35">
        <v>60490</v>
      </c>
      <c r="F16855" s="35"/>
      <c r="G16855" s="36"/>
      <c r="H16855" s="36"/>
      <c r="I16855" s="36"/>
    </row>
    <row r="16856" spans="5:9">
      <c r="E16856" s="35">
        <v>60491</v>
      </c>
      <c r="F16856" s="35"/>
      <c r="G16856" s="36"/>
      <c r="H16856" s="36"/>
      <c r="I16856" s="36"/>
    </row>
    <row r="16857" spans="5:9">
      <c r="E16857" s="35">
        <v>60492</v>
      </c>
      <c r="F16857" s="35"/>
      <c r="G16857" s="36"/>
      <c r="H16857" s="36"/>
      <c r="I16857" s="36"/>
    </row>
    <row r="16858" spans="5:9">
      <c r="E16858" s="35">
        <v>60493</v>
      </c>
      <c r="F16858" s="35"/>
      <c r="G16858" s="36"/>
      <c r="H16858" s="36"/>
      <c r="I16858" s="36"/>
    </row>
    <row r="16859" spans="5:9">
      <c r="E16859" s="35">
        <v>60494</v>
      </c>
      <c r="F16859" s="35"/>
      <c r="G16859" s="36"/>
      <c r="H16859" s="36"/>
      <c r="I16859" s="36"/>
    </row>
    <row r="16860" spans="5:9">
      <c r="E16860" s="35">
        <v>60495</v>
      </c>
      <c r="F16860" s="35"/>
      <c r="G16860" s="36"/>
      <c r="H16860" s="36"/>
      <c r="I16860" s="36"/>
    </row>
    <row r="16861" spans="5:9">
      <c r="E16861" s="35">
        <v>60496</v>
      </c>
      <c r="F16861" s="35"/>
      <c r="G16861" s="36"/>
      <c r="H16861" s="36"/>
      <c r="I16861" s="36"/>
    </row>
    <row r="16862" spans="5:9">
      <c r="E16862" s="35">
        <v>60497</v>
      </c>
      <c r="F16862" s="35"/>
      <c r="G16862" s="36"/>
      <c r="H16862" s="36"/>
      <c r="I16862" s="36"/>
    </row>
    <row r="16863" spans="5:9">
      <c r="E16863" s="35">
        <v>60498</v>
      </c>
      <c r="F16863" s="35"/>
      <c r="G16863" s="36"/>
      <c r="H16863" s="36"/>
      <c r="I16863" s="36"/>
    </row>
    <row r="16864" spans="5:9">
      <c r="E16864" s="35">
        <v>60499</v>
      </c>
      <c r="F16864" s="35"/>
      <c r="G16864" s="36"/>
      <c r="H16864" s="36"/>
      <c r="I16864" s="36"/>
    </row>
    <row r="16865" spans="5:9">
      <c r="E16865" s="35">
        <v>60500</v>
      </c>
      <c r="F16865" s="35"/>
      <c r="G16865" s="36"/>
      <c r="H16865" s="36"/>
      <c r="I16865" s="36"/>
    </row>
    <row r="16866" spans="5:9">
      <c r="E16866" s="35">
        <v>60501</v>
      </c>
      <c r="F16866" s="35"/>
      <c r="G16866" s="36"/>
      <c r="H16866" s="36"/>
      <c r="I16866" s="36"/>
    </row>
    <row r="16867" spans="5:9">
      <c r="E16867" s="35">
        <v>60502</v>
      </c>
      <c r="F16867" s="35"/>
      <c r="G16867" s="36"/>
      <c r="H16867" s="36"/>
      <c r="I16867" s="36"/>
    </row>
    <row r="16868" spans="5:9">
      <c r="E16868" s="35">
        <v>60503</v>
      </c>
      <c r="F16868" s="35"/>
      <c r="G16868" s="36"/>
      <c r="H16868" s="36"/>
      <c r="I16868" s="36"/>
    </row>
    <row r="16869" spans="5:9">
      <c r="E16869" s="35">
        <v>60504</v>
      </c>
      <c r="F16869" s="35"/>
      <c r="G16869" s="36"/>
      <c r="H16869" s="36"/>
      <c r="I16869" s="36"/>
    </row>
    <row r="16870" spans="5:9">
      <c r="E16870" s="35">
        <v>60505</v>
      </c>
      <c r="F16870" s="35"/>
      <c r="G16870" s="36"/>
      <c r="H16870" s="36"/>
      <c r="I16870" s="36"/>
    </row>
    <row r="16871" spans="5:9">
      <c r="E16871" s="35">
        <v>60506</v>
      </c>
      <c r="F16871" s="35"/>
      <c r="G16871" s="36"/>
      <c r="H16871" s="36"/>
      <c r="I16871" s="36"/>
    </row>
    <row r="16872" spans="5:9">
      <c r="E16872" s="35">
        <v>60507</v>
      </c>
      <c r="F16872" s="35"/>
      <c r="G16872" s="36"/>
      <c r="H16872" s="36"/>
      <c r="I16872" s="36"/>
    </row>
    <row r="16873" spans="5:9">
      <c r="E16873" s="35">
        <v>60508</v>
      </c>
      <c r="F16873" s="35"/>
      <c r="G16873" s="36"/>
      <c r="H16873" s="36"/>
      <c r="I16873" s="36"/>
    </row>
    <row r="16874" spans="5:9">
      <c r="E16874" s="35">
        <v>60509</v>
      </c>
      <c r="F16874" s="35"/>
      <c r="G16874" s="36"/>
      <c r="H16874" s="36"/>
      <c r="I16874" s="36"/>
    </row>
    <row r="16875" spans="5:9">
      <c r="E16875" s="35">
        <v>60510</v>
      </c>
      <c r="F16875" s="35"/>
      <c r="G16875" s="36"/>
      <c r="H16875" s="36"/>
      <c r="I16875" s="36"/>
    </row>
    <row r="16876" spans="5:9">
      <c r="E16876" s="35">
        <v>60511</v>
      </c>
      <c r="F16876" s="35"/>
      <c r="G16876" s="36"/>
      <c r="H16876" s="36"/>
      <c r="I16876" s="36"/>
    </row>
    <row r="16877" spans="5:9">
      <c r="E16877" s="35">
        <v>60512</v>
      </c>
      <c r="F16877" s="35"/>
      <c r="G16877" s="36"/>
      <c r="H16877" s="36"/>
      <c r="I16877" s="36"/>
    </row>
    <row r="16878" spans="5:9">
      <c r="E16878" s="35">
        <v>60513</v>
      </c>
      <c r="F16878" s="35"/>
      <c r="G16878" s="36"/>
      <c r="H16878" s="36"/>
      <c r="I16878" s="36"/>
    </row>
    <row r="16879" spans="5:9">
      <c r="E16879" s="35">
        <v>60514</v>
      </c>
      <c r="F16879" s="35"/>
      <c r="G16879" s="36"/>
      <c r="H16879" s="36"/>
      <c r="I16879" s="36"/>
    </row>
    <row r="16880" spans="5:9">
      <c r="E16880" s="35">
        <v>60515</v>
      </c>
      <c r="F16880" s="35"/>
      <c r="G16880" s="36"/>
      <c r="H16880" s="36"/>
      <c r="I16880" s="36"/>
    </row>
    <row r="16881" spans="5:9">
      <c r="E16881" s="35">
        <v>60516</v>
      </c>
      <c r="F16881" s="35"/>
      <c r="G16881" s="36"/>
      <c r="H16881" s="36"/>
      <c r="I16881" s="36"/>
    </row>
    <row r="16882" spans="5:9">
      <c r="E16882" s="35">
        <v>60517</v>
      </c>
      <c r="F16882" s="35"/>
      <c r="G16882" s="36"/>
      <c r="H16882" s="36"/>
      <c r="I16882" s="36"/>
    </row>
    <row r="16883" spans="5:9">
      <c r="E16883" s="35">
        <v>60518</v>
      </c>
      <c r="F16883" s="35"/>
      <c r="G16883" s="36"/>
      <c r="H16883" s="36"/>
      <c r="I16883" s="36"/>
    </row>
    <row r="16884" spans="5:9">
      <c r="E16884" s="35">
        <v>60519</v>
      </c>
      <c r="F16884" s="35"/>
      <c r="G16884" s="36"/>
      <c r="H16884" s="36"/>
      <c r="I16884" s="36"/>
    </row>
    <row r="16885" spans="5:9">
      <c r="E16885" s="35">
        <v>60520</v>
      </c>
      <c r="F16885" s="35"/>
      <c r="G16885" s="36"/>
      <c r="H16885" s="36"/>
      <c r="I16885" s="36"/>
    </row>
    <row r="16886" spans="5:9">
      <c r="E16886" s="35">
        <v>60521</v>
      </c>
      <c r="F16886" s="35"/>
      <c r="G16886" s="36"/>
      <c r="H16886" s="36"/>
      <c r="I16886" s="36"/>
    </row>
    <row r="16887" spans="5:9">
      <c r="E16887" s="35">
        <v>60522</v>
      </c>
      <c r="F16887" s="35"/>
      <c r="G16887" s="36"/>
      <c r="H16887" s="36"/>
      <c r="I16887" s="36"/>
    </row>
    <row r="16888" spans="5:9">
      <c r="E16888" s="35">
        <v>60523</v>
      </c>
      <c r="F16888" s="35"/>
      <c r="G16888" s="36"/>
      <c r="H16888" s="36"/>
      <c r="I16888" s="36"/>
    </row>
    <row r="16889" spans="5:9">
      <c r="E16889" s="35">
        <v>60524</v>
      </c>
      <c r="F16889" s="35"/>
      <c r="G16889" s="36"/>
      <c r="H16889" s="36"/>
      <c r="I16889" s="36"/>
    </row>
    <row r="16890" spans="5:9">
      <c r="E16890" s="35">
        <v>60525</v>
      </c>
      <c r="F16890" s="35"/>
      <c r="G16890" s="36"/>
      <c r="H16890" s="36"/>
      <c r="I16890" s="36"/>
    </row>
    <row r="16891" spans="5:9">
      <c r="E16891" s="35">
        <v>60526</v>
      </c>
      <c r="F16891" s="35"/>
      <c r="G16891" s="36"/>
      <c r="H16891" s="36"/>
      <c r="I16891" s="36"/>
    </row>
    <row r="16892" spans="5:9">
      <c r="E16892" s="35">
        <v>60527</v>
      </c>
      <c r="F16892" s="35"/>
      <c r="G16892" s="36"/>
      <c r="H16892" s="36"/>
      <c r="I16892" s="36"/>
    </row>
    <row r="16893" spans="5:9">
      <c r="E16893" s="35">
        <v>60528</v>
      </c>
      <c r="F16893" s="35"/>
      <c r="G16893" s="36"/>
      <c r="H16893" s="36"/>
      <c r="I16893" s="36"/>
    </row>
    <row r="16894" spans="5:9">
      <c r="E16894" s="35">
        <v>60529</v>
      </c>
      <c r="F16894" s="35"/>
      <c r="G16894" s="36"/>
      <c r="H16894" s="36"/>
      <c r="I16894" s="36"/>
    </row>
    <row r="16895" spans="5:9">
      <c r="E16895" s="35">
        <v>60530</v>
      </c>
      <c r="F16895" s="35"/>
      <c r="G16895" s="36"/>
      <c r="H16895" s="36"/>
      <c r="I16895" s="36"/>
    </row>
    <row r="16896" spans="5:9">
      <c r="E16896" s="35">
        <v>60531</v>
      </c>
      <c r="F16896" s="35"/>
      <c r="G16896" s="36"/>
      <c r="H16896" s="36"/>
      <c r="I16896" s="36"/>
    </row>
    <row r="16897" spans="5:9">
      <c r="E16897" s="35">
        <v>60532</v>
      </c>
      <c r="F16897" s="35"/>
      <c r="G16897" s="36"/>
      <c r="H16897" s="36"/>
      <c r="I16897" s="36"/>
    </row>
    <row r="16898" spans="5:9">
      <c r="E16898" s="35">
        <v>60533</v>
      </c>
      <c r="F16898" s="35"/>
      <c r="G16898" s="36"/>
      <c r="H16898" s="36"/>
      <c r="I16898" s="36"/>
    </row>
    <row r="16899" spans="5:9">
      <c r="E16899" s="35">
        <v>60534</v>
      </c>
      <c r="F16899" s="35"/>
      <c r="G16899" s="36"/>
      <c r="H16899" s="36"/>
      <c r="I16899" s="36"/>
    </row>
    <row r="16900" spans="5:9">
      <c r="E16900" s="35">
        <v>60535</v>
      </c>
      <c r="F16900" s="35"/>
      <c r="G16900" s="36"/>
      <c r="H16900" s="36"/>
      <c r="I16900" s="36"/>
    </row>
    <row r="16901" spans="5:9">
      <c r="E16901" s="35">
        <v>60536</v>
      </c>
      <c r="F16901" s="35"/>
      <c r="G16901" s="36"/>
      <c r="H16901" s="36"/>
      <c r="I16901" s="36"/>
    </row>
    <row r="16902" spans="5:9">
      <c r="E16902" s="35">
        <v>60537</v>
      </c>
      <c r="F16902" s="35"/>
      <c r="G16902" s="36"/>
      <c r="H16902" s="36"/>
      <c r="I16902" s="36"/>
    </row>
    <row r="16903" spans="5:9">
      <c r="E16903" s="35">
        <v>60538</v>
      </c>
      <c r="F16903" s="35"/>
      <c r="G16903" s="36"/>
      <c r="H16903" s="36"/>
      <c r="I16903" s="36"/>
    </row>
    <row r="16904" spans="5:9">
      <c r="E16904" s="35">
        <v>60539</v>
      </c>
      <c r="F16904" s="35"/>
      <c r="G16904" s="36"/>
      <c r="H16904" s="36"/>
      <c r="I16904" s="36"/>
    </row>
    <row r="16905" spans="5:9">
      <c r="E16905" s="35">
        <v>60540</v>
      </c>
      <c r="F16905" s="35"/>
      <c r="G16905" s="36"/>
      <c r="H16905" s="36"/>
      <c r="I16905" s="36"/>
    </row>
    <row r="16906" spans="5:9">
      <c r="E16906" s="35">
        <v>60541</v>
      </c>
      <c r="F16906" s="35"/>
      <c r="G16906" s="36"/>
      <c r="H16906" s="36"/>
      <c r="I16906" s="36"/>
    </row>
    <row r="16907" spans="5:9">
      <c r="E16907" s="35">
        <v>60542</v>
      </c>
      <c r="F16907" s="35"/>
      <c r="G16907" s="36"/>
      <c r="H16907" s="36"/>
      <c r="I16907" s="36"/>
    </row>
    <row r="16908" spans="5:9">
      <c r="E16908" s="35">
        <v>60543</v>
      </c>
      <c r="F16908" s="35"/>
      <c r="G16908" s="36"/>
      <c r="H16908" s="36"/>
      <c r="I16908" s="36"/>
    </row>
    <row r="16909" spans="5:9">
      <c r="E16909" s="35">
        <v>60544</v>
      </c>
      <c r="F16909" s="35"/>
      <c r="G16909" s="36"/>
      <c r="H16909" s="36"/>
      <c r="I16909" s="36"/>
    </row>
    <row r="16910" spans="5:9">
      <c r="E16910" s="35">
        <v>60545</v>
      </c>
      <c r="F16910" s="35"/>
      <c r="G16910" s="36"/>
      <c r="H16910" s="36"/>
      <c r="I16910" s="36"/>
    </row>
    <row r="16911" spans="5:9">
      <c r="E16911" s="35">
        <v>60546</v>
      </c>
      <c r="F16911" s="35"/>
      <c r="G16911" s="36"/>
      <c r="H16911" s="36"/>
      <c r="I16911" s="36"/>
    </row>
    <row r="16912" spans="5:9">
      <c r="E16912" s="35">
        <v>60547</v>
      </c>
      <c r="F16912" s="35"/>
      <c r="G16912" s="36"/>
      <c r="H16912" s="36"/>
      <c r="I16912" s="36"/>
    </row>
    <row r="16913" spans="5:9">
      <c r="E16913" s="35">
        <v>60548</v>
      </c>
      <c r="F16913" s="35"/>
      <c r="G16913" s="36"/>
      <c r="H16913" s="36"/>
      <c r="I16913" s="36"/>
    </row>
    <row r="16914" spans="5:9">
      <c r="E16914" s="35">
        <v>60549</v>
      </c>
      <c r="F16914" s="35"/>
      <c r="G16914" s="36"/>
      <c r="H16914" s="36"/>
      <c r="I16914" s="36"/>
    </row>
    <row r="16915" spans="5:9">
      <c r="E16915" s="35">
        <v>60550</v>
      </c>
      <c r="F16915" s="35"/>
      <c r="G16915" s="36"/>
      <c r="H16915" s="36"/>
      <c r="I16915" s="36"/>
    </row>
    <row r="16916" spans="5:9">
      <c r="E16916" s="35">
        <v>60551</v>
      </c>
      <c r="F16916" s="35"/>
      <c r="G16916" s="36"/>
      <c r="H16916" s="36"/>
      <c r="I16916" s="36"/>
    </row>
    <row r="16917" spans="5:9">
      <c r="E16917" s="35">
        <v>60552</v>
      </c>
      <c r="F16917" s="35"/>
      <c r="G16917" s="36"/>
      <c r="H16917" s="36"/>
      <c r="I16917" s="36"/>
    </row>
    <row r="16918" spans="5:9">
      <c r="E16918" s="35">
        <v>60553</v>
      </c>
      <c r="F16918" s="35"/>
      <c r="G16918" s="36"/>
      <c r="H16918" s="36"/>
      <c r="I16918" s="36"/>
    </row>
    <row r="16919" spans="5:9">
      <c r="E16919" s="35">
        <v>60554</v>
      </c>
      <c r="F16919" s="35"/>
      <c r="G16919" s="36"/>
      <c r="H16919" s="36"/>
      <c r="I16919" s="36"/>
    </row>
    <row r="16920" spans="5:9">
      <c r="E16920" s="35">
        <v>60555</v>
      </c>
      <c r="F16920" s="35"/>
      <c r="G16920" s="36"/>
      <c r="H16920" s="36"/>
      <c r="I16920" s="36"/>
    </row>
    <row r="16921" spans="5:9">
      <c r="E16921" s="35">
        <v>60556</v>
      </c>
      <c r="F16921" s="35"/>
      <c r="G16921" s="36"/>
      <c r="H16921" s="36"/>
      <c r="I16921" s="36"/>
    </row>
    <row r="16922" spans="5:9">
      <c r="E16922" s="35">
        <v>60557</v>
      </c>
      <c r="F16922" s="35"/>
      <c r="G16922" s="36"/>
      <c r="H16922" s="36"/>
      <c r="I16922" s="36"/>
    </row>
    <row r="16923" spans="5:9">
      <c r="E16923" s="35">
        <v>60558</v>
      </c>
      <c r="F16923" s="35"/>
      <c r="G16923" s="36"/>
      <c r="H16923" s="36"/>
      <c r="I16923" s="36"/>
    </row>
    <row r="16924" spans="5:9">
      <c r="E16924" s="35">
        <v>60559</v>
      </c>
      <c r="F16924" s="35"/>
      <c r="G16924" s="36"/>
      <c r="H16924" s="36"/>
      <c r="I16924" s="36"/>
    </row>
    <row r="16925" spans="5:9">
      <c r="E16925" s="35">
        <v>60560</v>
      </c>
      <c r="F16925" s="35"/>
      <c r="G16925" s="36"/>
      <c r="H16925" s="36"/>
      <c r="I16925" s="36"/>
    </row>
    <row r="16926" spans="5:9">
      <c r="E16926" s="35">
        <v>60561</v>
      </c>
      <c r="F16926" s="35"/>
      <c r="G16926" s="36"/>
      <c r="H16926" s="36"/>
      <c r="I16926" s="36"/>
    </row>
    <row r="16927" spans="5:9">
      <c r="E16927" s="35">
        <v>60562</v>
      </c>
      <c r="F16927" s="35"/>
      <c r="G16927" s="36"/>
      <c r="H16927" s="36"/>
      <c r="I16927" s="36"/>
    </row>
    <row r="16928" spans="5:9">
      <c r="E16928" s="35">
        <v>60563</v>
      </c>
      <c r="F16928" s="35"/>
      <c r="G16928" s="36"/>
      <c r="H16928" s="36"/>
      <c r="I16928" s="36"/>
    </row>
    <row r="16929" spans="5:9">
      <c r="E16929" s="35">
        <v>60564</v>
      </c>
      <c r="F16929" s="35"/>
      <c r="G16929" s="36"/>
      <c r="H16929" s="36"/>
      <c r="I16929" s="36"/>
    </row>
    <row r="16930" spans="5:9">
      <c r="E16930" s="35">
        <v>60565</v>
      </c>
      <c r="F16930" s="35"/>
      <c r="G16930" s="36"/>
      <c r="H16930" s="36"/>
      <c r="I16930" s="36"/>
    </row>
    <row r="16931" spans="5:9">
      <c r="E16931" s="35">
        <v>60566</v>
      </c>
      <c r="F16931" s="35"/>
      <c r="G16931" s="36"/>
      <c r="H16931" s="36"/>
      <c r="I16931" s="36"/>
    </row>
    <row r="16932" spans="5:9">
      <c r="E16932" s="35">
        <v>60567</v>
      </c>
      <c r="F16932" s="35"/>
      <c r="G16932" s="36"/>
      <c r="H16932" s="36"/>
      <c r="I16932" s="36"/>
    </row>
    <row r="16933" spans="5:9">
      <c r="E16933" s="35">
        <v>60568</v>
      </c>
      <c r="F16933" s="35"/>
      <c r="G16933" s="36"/>
      <c r="H16933" s="36"/>
      <c r="I16933" s="36"/>
    </row>
    <row r="16934" spans="5:9">
      <c r="E16934" s="35">
        <v>60569</v>
      </c>
      <c r="F16934" s="35"/>
      <c r="G16934" s="36"/>
      <c r="H16934" s="36"/>
      <c r="I16934" s="36"/>
    </row>
    <row r="16935" spans="5:9">
      <c r="E16935" s="35">
        <v>60570</v>
      </c>
      <c r="F16935" s="35"/>
      <c r="G16935" s="36"/>
      <c r="H16935" s="36"/>
      <c r="I16935" s="36"/>
    </row>
    <row r="16936" spans="5:9">
      <c r="E16936" s="35">
        <v>60571</v>
      </c>
      <c r="F16936" s="35"/>
      <c r="G16936" s="36"/>
      <c r="H16936" s="36"/>
      <c r="I16936" s="36"/>
    </row>
    <row r="16937" spans="5:9">
      <c r="E16937" s="35">
        <v>60572</v>
      </c>
      <c r="F16937" s="35"/>
      <c r="G16937" s="36"/>
      <c r="H16937" s="36"/>
      <c r="I16937" s="36"/>
    </row>
    <row r="16938" spans="5:9">
      <c r="E16938" s="35">
        <v>60573</v>
      </c>
      <c r="F16938" s="35"/>
      <c r="G16938" s="36"/>
      <c r="H16938" s="36"/>
      <c r="I16938" s="36"/>
    </row>
    <row r="16939" spans="5:9">
      <c r="E16939" s="35">
        <v>60574</v>
      </c>
      <c r="F16939" s="35"/>
      <c r="G16939" s="36"/>
      <c r="H16939" s="36"/>
      <c r="I16939" s="36"/>
    </row>
    <row r="16940" spans="5:9">
      <c r="E16940" s="35">
        <v>60575</v>
      </c>
      <c r="F16940" s="35"/>
      <c r="G16940" s="36"/>
      <c r="H16940" s="36"/>
      <c r="I16940" s="36"/>
    </row>
    <row r="16941" spans="5:9">
      <c r="E16941" s="35">
        <v>60576</v>
      </c>
      <c r="F16941" s="35"/>
      <c r="G16941" s="36"/>
      <c r="H16941" s="36"/>
      <c r="I16941" s="36"/>
    </row>
    <row r="16942" spans="5:9">
      <c r="E16942" s="35">
        <v>60577</v>
      </c>
      <c r="F16942" s="35"/>
      <c r="G16942" s="36"/>
      <c r="H16942" s="36"/>
      <c r="I16942" s="36"/>
    </row>
    <row r="16943" spans="5:9">
      <c r="E16943" s="35">
        <v>60578</v>
      </c>
      <c r="F16943" s="35"/>
      <c r="G16943" s="36"/>
      <c r="H16943" s="36"/>
      <c r="I16943" s="36"/>
    </row>
    <row r="16944" spans="5:9">
      <c r="E16944" s="35">
        <v>60579</v>
      </c>
      <c r="F16944" s="35"/>
      <c r="G16944" s="36"/>
      <c r="H16944" s="36"/>
      <c r="I16944" s="36"/>
    </row>
    <row r="16945" spans="5:9">
      <c r="E16945" s="35">
        <v>60580</v>
      </c>
      <c r="F16945" s="35"/>
      <c r="G16945" s="36"/>
      <c r="H16945" s="36"/>
      <c r="I16945" s="36"/>
    </row>
    <row r="16946" spans="5:9">
      <c r="E16946" s="35">
        <v>60581</v>
      </c>
      <c r="F16946" s="35"/>
      <c r="G16946" s="36"/>
      <c r="H16946" s="36"/>
      <c r="I16946" s="36"/>
    </row>
    <row r="16947" spans="5:9">
      <c r="E16947" s="35">
        <v>60582</v>
      </c>
      <c r="F16947" s="35"/>
      <c r="G16947" s="36"/>
      <c r="H16947" s="36"/>
      <c r="I16947" s="36"/>
    </row>
    <row r="16948" spans="5:9">
      <c r="E16948" s="35">
        <v>60583</v>
      </c>
      <c r="F16948" s="35"/>
      <c r="G16948" s="36"/>
      <c r="H16948" s="36"/>
      <c r="I16948" s="36"/>
    </row>
    <row r="16949" spans="5:9">
      <c r="E16949" s="35">
        <v>60584</v>
      </c>
      <c r="F16949" s="35"/>
      <c r="G16949" s="36"/>
      <c r="H16949" s="36"/>
      <c r="I16949" s="36"/>
    </row>
    <row r="16950" spans="5:9">
      <c r="E16950" s="35">
        <v>60585</v>
      </c>
      <c r="F16950" s="35"/>
      <c r="G16950" s="36"/>
      <c r="H16950" s="36"/>
      <c r="I16950" s="36"/>
    </row>
    <row r="16951" spans="5:9">
      <c r="E16951" s="35">
        <v>60586</v>
      </c>
      <c r="F16951" s="35"/>
      <c r="G16951" s="36"/>
      <c r="H16951" s="36"/>
      <c r="I16951" s="36"/>
    </row>
    <row r="16952" spans="5:9">
      <c r="E16952" s="35">
        <v>60587</v>
      </c>
      <c r="F16952" s="35"/>
      <c r="G16952" s="36"/>
      <c r="H16952" s="36"/>
      <c r="I16952" s="36"/>
    </row>
    <row r="16953" spans="5:9">
      <c r="E16953" s="35">
        <v>60588</v>
      </c>
      <c r="F16953" s="35"/>
      <c r="G16953" s="36"/>
      <c r="H16953" s="36"/>
      <c r="I16953" s="36"/>
    </row>
    <row r="16954" spans="5:9">
      <c r="E16954" s="35">
        <v>60589</v>
      </c>
      <c r="F16954" s="35"/>
      <c r="G16954" s="36"/>
      <c r="H16954" s="36"/>
      <c r="I16954" s="36"/>
    </row>
    <row r="16955" spans="5:9">
      <c r="E16955" s="35">
        <v>60590</v>
      </c>
      <c r="F16955" s="35"/>
      <c r="G16955" s="36"/>
      <c r="H16955" s="36"/>
      <c r="I16955" s="36"/>
    </row>
    <row r="16956" spans="5:9">
      <c r="E16956" s="35">
        <v>60591</v>
      </c>
      <c r="F16956" s="35"/>
      <c r="G16956" s="36"/>
      <c r="H16956" s="36"/>
      <c r="I16956" s="36"/>
    </row>
    <row r="16957" spans="5:9">
      <c r="E16957" s="35">
        <v>60592</v>
      </c>
      <c r="F16957" s="35"/>
      <c r="G16957" s="36"/>
      <c r="H16957" s="36"/>
      <c r="I16957" s="36"/>
    </row>
    <row r="16958" spans="5:9">
      <c r="E16958" s="35">
        <v>60593</v>
      </c>
      <c r="F16958" s="35"/>
      <c r="G16958" s="36"/>
      <c r="H16958" s="36"/>
      <c r="I16958" s="36"/>
    </row>
    <row r="16959" spans="5:9">
      <c r="E16959" s="35">
        <v>60594</v>
      </c>
      <c r="F16959" s="35"/>
      <c r="G16959" s="36"/>
      <c r="H16959" s="36"/>
      <c r="I16959" s="36"/>
    </row>
    <row r="16960" spans="5:9">
      <c r="E16960" s="35">
        <v>60595</v>
      </c>
      <c r="F16960" s="35"/>
      <c r="G16960" s="36"/>
      <c r="H16960" s="36"/>
      <c r="I16960" s="36"/>
    </row>
    <row r="16961" spans="5:9">
      <c r="E16961" s="35">
        <v>60596</v>
      </c>
      <c r="F16961" s="35"/>
      <c r="G16961" s="36"/>
      <c r="H16961" s="36"/>
      <c r="I16961" s="36"/>
    </row>
    <row r="16962" spans="5:9">
      <c r="E16962" s="35">
        <v>60597</v>
      </c>
      <c r="F16962" s="35"/>
      <c r="G16962" s="36"/>
      <c r="H16962" s="36"/>
      <c r="I16962" s="36"/>
    </row>
    <row r="16963" spans="5:9">
      <c r="E16963" s="35">
        <v>60598</v>
      </c>
      <c r="F16963" s="35"/>
      <c r="G16963" s="36"/>
      <c r="H16963" s="36"/>
      <c r="I16963" s="36"/>
    </row>
    <row r="16964" spans="5:9">
      <c r="E16964" s="35">
        <v>60599</v>
      </c>
      <c r="F16964" s="35"/>
      <c r="G16964" s="36"/>
      <c r="H16964" s="36"/>
      <c r="I16964" s="36"/>
    </row>
    <row r="16965" spans="5:9">
      <c r="E16965" s="35">
        <v>60600</v>
      </c>
      <c r="F16965" s="35"/>
      <c r="G16965" s="36"/>
      <c r="H16965" s="36"/>
      <c r="I16965" s="36"/>
    </row>
    <row r="16966" spans="5:9">
      <c r="E16966" s="35">
        <v>60601</v>
      </c>
      <c r="F16966" s="35"/>
      <c r="G16966" s="36"/>
      <c r="H16966" s="36"/>
      <c r="I16966" s="36"/>
    </row>
    <row r="16967" spans="5:9">
      <c r="E16967" s="35">
        <v>60602</v>
      </c>
      <c r="F16967" s="35"/>
      <c r="G16967" s="36"/>
      <c r="H16967" s="36"/>
      <c r="I16967" s="36"/>
    </row>
    <row r="16968" spans="5:9">
      <c r="E16968" s="35">
        <v>60603</v>
      </c>
      <c r="F16968" s="35"/>
      <c r="G16968" s="36"/>
      <c r="H16968" s="36"/>
      <c r="I16968" s="36"/>
    </row>
    <row r="16969" spans="5:9">
      <c r="E16969" s="35">
        <v>60604</v>
      </c>
      <c r="F16969" s="35"/>
      <c r="G16969" s="36"/>
      <c r="H16969" s="36"/>
      <c r="I16969" s="36"/>
    </row>
    <row r="16970" spans="5:9">
      <c r="E16970" s="35">
        <v>60605</v>
      </c>
      <c r="F16970" s="35"/>
      <c r="G16970" s="36"/>
      <c r="H16970" s="36"/>
      <c r="I16970" s="36"/>
    </row>
    <row r="16971" spans="5:9">
      <c r="E16971" s="35">
        <v>60606</v>
      </c>
      <c r="F16971" s="35"/>
      <c r="G16971" s="36"/>
      <c r="H16971" s="36"/>
      <c r="I16971" s="36"/>
    </row>
    <row r="16972" spans="5:9">
      <c r="E16972" s="35">
        <v>60607</v>
      </c>
      <c r="F16972" s="35"/>
      <c r="G16972" s="36"/>
      <c r="H16972" s="36"/>
      <c r="I16972" s="36"/>
    </row>
    <row r="16973" spans="5:9">
      <c r="E16973" s="35">
        <v>60608</v>
      </c>
      <c r="F16973" s="35"/>
      <c r="G16973" s="36"/>
      <c r="H16973" s="36"/>
      <c r="I16973" s="36"/>
    </row>
    <row r="16974" spans="5:9">
      <c r="E16974" s="35">
        <v>60609</v>
      </c>
      <c r="F16974" s="35"/>
      <c r="G16974" s="36"/>
      <c r="H16974" s="36"/>
      <c r="I16974" s="36"/>
    </row>
    <row r="16975" spans="5:9">
      <c r="E16975" s="35">
        <v>60610</v>
      </c>
      <c r="F16975" s="35"/>
      <c r="G16975" s="36"/>
      <c r="H16975" s="36"/>
      <c r="I16975" s="36"/>
    </row>
    <row r="16976" spans="5:9">
      <c r="E16976" s="35">
        <v>60611</v>
      </c>
      <c r="F16976" s="35"/>
      <c r="G16976" s="36"/>
      <c r="H16976" s="36"/>
      <c r="I16976" s="36"/>
    </row>
    <row r="16977" spans="5:9">
      <c r="E16977" s="35">
        <v>60612</v>
      </c>
      <c r="F16977" s="35"/>
      <c r="G16977" s="36"/>
      <c r="H16977" s="36"/>
      <c r="I16977" s="36"/>
    </row>
    <row r="16978" spans="5:9">
      <c r="E16978" s="35">
        <v>60613</v>
      </c>
      <c r="F16978" s="35"/>
      <c r="G16978" s="36"/>
      <c r="H16978" s="36"/>
      <c r="I16978" s="36"/>
    </row>
    <row r="16979" spans="5:9">
      <c r="E16979" s="35">
        <v>60614</v>
      </c>
      <c r="F16979" s="35"/>
      <c r="G16979" s="36"/>
      <c r="H16979" s="36"/>
      <c r="I16979" s="36"/>
    </row>
    <row r="16980" spans="5:9">
      <c r="E16980" s="35">
        <v>60615</v>
      </c>
      <c r="F16980" s="35"/>
      <c r="G16980" s="36"/>
      <c r="H16980" s="36"/>
      <c r="I16980" s="36"/>
    </row>
    <row r="16981" spans="5:9">
      <c r="E16981" s="35">
        <v>60616</v>
      </c>
      <c r="F16981" s="35"/>
      <c r="G16981" s="36"/>
      <c r="H16981" s="36"/>
      <c r="I16981" s="36"/>
    </row>
    <row r="16982" spans="5:9">
      <c r="E16982" s="35">
        <v>60617</v>
      </c>
      <c r="F16982" s="35"/>
      <c r="G16982" s="36"/>
      <c r="H16982" s="36"/>
      <c r="I16982" s="36"/>
    </row>
    <row r="16983" spans="5:9">
      <c r="E16983" s="35">
        <v>60618</v>
      </c>
      <c r="F16983" s="35"/>
      <c r="G16983" s="36"/>
      <c r="H16983" s="36"/>
      <c r="I16983" s="36"/>
    </row>
    <row r="16984" spans="5:9">
      <c r="E16984" s="35">
        <v>60619</v>
      </c>
      <c r="F16984" s="35"/>
      <c r="G16984" s="36"/>
      <c r="H16984" s="36"/>
      <c r="I16984" s="36"/>
    </row>
    <row r="16985" spans="5:9">
      <c r="E16985" s="35">
        <v>60620</v>
      </c>
      <c r="F16985" s="35"/>
      <c r="G16985" s="36"/>
      <c r="H16985" s="36"/>
      <c r="I16985" s="36"/>
    </row>
    <row r="16986" spans="5:9">
      <c r="E16986" s="35">
        <v>60621</v>
      </c>
      <c r="F16986" s="35"/>
      <c r="G16986" s="36"/>
      <c r="H16986" s="36"/>
      <c r="I16986" s="36"/>
    </row>
    <row r="16987" spans="5:9">
      <c r="E16987" s="35">
        <v>60622</v>
      </c>
      <c r="F16987" s="35"/>
      <c r="G16987" s="36"/>
      <c r="H16987" s="36"/>
      <c r="I16987" s="36"/>
    </row>
    <row r="16988" spans="5:9">
      <c r="E16988" s="35">
        <v>60623</v>
      </c>
      <c r="F16988" s="35"/>
      <c r="G16988" s="36"/>
      <c r="H16988" s="36"/>
      <c r="I16988" s="36"/>
    </row>
    <row r="16989" spans="5:9">
      <c r="E16989" s="35">
        <v>60624</v>
      </c>
      <c r="F16989" s="35"/>
      <c r="G16989" s="36"/>
      <c r="H16989" s="36"/>
      <c r="I16989" s="36"/>
    </row>
    <row r="16990" spans="5:9">
      <c r="E16990" s="35">
        <v>60625</v>
      </c>
      <c r="F16990" s="35"/>
      <c r="G16990" s="36"/>
      <c r="H16990" s="36"/>
      <c r="I16990" s="36"/>
    </row>
    <row r="16991" spans="5:9">
      <c r="E16991" s="35">
        <v>60626</v>
      </c>
      <c r="F16991" s="35"/>
      <c r="G16991" s="36"/>
      <c r="H16991" s="36"/>
      <c r="I16991" s="36"/>
    </row>
    <row r="16992" spans="5:9">
      <c r="E16992" s="35">
        <v>60627</v>
      </c>
      <c r="F16992" s="35"/>
      <c r="G16992" s="36"/>
      <c r="H16992" s="36"/>
      <c r="I16992" s="36"/>
    </row>
    <row r="16993" spans="5:9">
      <c r="E16993" s="35">
        <v>60628</v>
      </c>
      <c r="F16993" s="35"/>
      <c r="G16993" s="36"/>
      <c r="H16993" s="36"/>
      <c r="I16993" s="36"/>
    </row>
    <row r="16994" spans="5:9">
      <c r="E16994" s="35">
        <v>60629</v>
      </c>
      <c r="F16994" s="35"/>
      <c r="G16994" s="36"/>
      <c r="H16994" s="36"/>
      <c r="I16994" s="36"/>
    </row>
    <row r="16995" spans="5:9">
      <c r="E16995" s="35">
        <v>60630</v>
      </c>
      <c r="F16995" s="35"/>
      <c r="G16995" s="36"/>
      <c r="H16995" s="36"/>
      <c r="I16995" s="36"/>
    </row>
    <row r="16996" spans="5:9">
      <c r="E16996" s="35">
        <v>60631</v>
      </c>
      <c r="F16996" s="35"/>
      <c r="G16996" s="36"/>
      <c r="H16996" s="36"/>
      <c r="I16996" s="36"/>
    </row>
    <row r="16997" spans="5:9">
      <c r="E16997" s="35">
        <v>60632</v>
      </c>
      <c r="F16997" s="35"/>
      <c r="G16997" s="36"/>
      <c r="H16997" s="36"/>
      <c r="I16997" s="36"/>
    </row>
    <row r="16998" spans="5:9">
      <c r="E16998" s="35">
        <v>60633</v>
      </c>
      <c r="F16998" s="35"/>
      <c r="G16998" s="36"/>
      <c r="H16998" s="36"/>
      <c r="I16998" s="36"/>
    </row>
    <row r="16999" spans="5:9">
      <c r="E16999" s="35">
        <v>60634</v>
      </c>
      <c r="F16999" s="35"/>
      <c r="G16999" s="36"/>
      <c r="H16999" s="36"/>
      <c r="I16999" s="36"/>
    </row>
    <row r="17000" spans="5:9">
      <c r="E17000" s="35">
        <v>60635</v>
      </c>
      <c r="F17000" s="35"/>
      <c r="G17000" s="36"/>
      <c r="H17000" s="36"/>
      <c r="I17000" s="36"/>
    </row>
    <row r="17001" spans="5:9">
      <c r="E17001" s="35">
        <v>60636</v>
      </c>
      <c r="F17001" s="35"/>
      <c r="G17001" s="36"/>
      <c r="H17001" s="36"/>
      <c r="I17001" s="36"/>
    </row>
    <row r="17002" spans="5:9">
      <c r="E17002" s="35">
        <v>60637</v>
      </c>
      <c r="F17002" s="35"/>
      <c r="G17002" s="36"/>
      <c r="H17002" s="36"/>
      <c r="I17002" s="36"/>
    </row>
    <row r="17003" spans="5:9">
      <c r="E17003" s="35">
        <v>60638</v>
      </c>
      <c r="F17003" s="35"/>
      <c r="G17003" s="36"/>
      <c r="H17003" s="36"/>
      <c r="I17003" s="36"/>
    </row>
    <row r="17004" spans="5:9">
      <c r="E17004" s="35">
        <v>60639</v>
      </c>
      <c r="F17004" s="35"/>
      <c r="G17004" s="36"/>
      <c r="H17004" s="36"/>
      <c r="I17004" s="36"/>
    </row>
    <row r="17005" spans="5:9">
      <c r="E17005" s="35">
        <v>60640</v>
      </c>
      <c r="F17005" s="35"/>
      <c r="G17005" s="36"/>
      <c r="H17005" s="36"/>
      <c r="I17005" s="36"/>
    </row>
    <row r="17006" spans="5:9">
      <c r="E17006" s="35">
        <v>60641</v>
      </c>
      <c r="F17006" s="35"/>
      <c r="G17006" s="36"/>
      <c r="H17006" s="36"/>
      <c r="I17006" s="36"/>
    </row>
    <row r="17007" spans="5:9">
      <c r="E17007" s="35">
        <v>60642</v>
      </c>
      <c r="F17007" s="35"/>
      <c r="G17007" s="36"/>
      <c r="H17007" s="36"/>
      <c r="I17007" s="36"/>
    </row>
    <row r="17008" spans="5:9">
      <c r="E17008" s="35">
        <v>60643</v>
      </c>
      <c r="F17008" s="35"/>
      <c r="G17008" s="36"/>
      <c r="H17008" s="36"/>
      <c r="I17008" s="36"/>
    </row>
    <row r="17009" spans="5:9">
      <c r="E17009" s="35">
        <v>60644</v>
      </c>
      <c r="F17009" s="35"/>
      <c r="G17009" s="36"/>
      <c r="H17009" s="36"/>
      <c r="I17009" s="36"/>
    </row>
    <row r="17010" spans="5:9">
      <c r="E17010" s="35">
        <v>60645</v>
      </c>
      <c r="F17010" s="35"/>
      <c r="G17010" s="36"/>
      <c r="H17010" s="36"/>
      <c r="I17010" s="36"/>
    </row>
    <row r="17011" spans="5:9">
      <c r="E17011" s="35">
        <v>60646</v>
      </c>
      <c r="F17011" s="35"/>
      <c r="G17011" s="36"/>
      <c r="H17011" s="36"/>
      <c r="I17011" s="36"/>
    </row>
    <row r="17012" spans="5:9">
      <c r="E17012" s="35">
        <v>60647</v>
      </c>
      <c r="F17012" s="35"/>
      <c r="G17012" s="36"/>
      <c r="H17012" s="36"/>
      <c r="I17012" s="36"/>
    </row>
    <row r="17013" spans="5:9">
      <c r="E17013" s="35">
        <v>60648</v>
      </c>
      <c r="F17013" s="35"/>
      <c r="G17013" s="36"/>
      <c r="H17013" s="36"/>
      <c r="I17013" s="36"/>
    </row>
    <row r="17014" spans="5:9">
      <c r="E17014" s="35">
        <v>60649</v>
      </c>
      <c r="F17014" s="35"/>
      <c r="G17014" s="36"/>
      <c r="H17014" s="36"/>
      <c r="I17014" s="36"/>
    </row>
    <row r="17015" spans="5:9">
      <c r="E17015" s="35">
        <v>60650</v>
      </c>
      <c r="F17015" s="35"/>
      <c r="G17015" s="36"/>
      <c r="H17015" s="36"/>
      <c r="I17015" s="36"/>
    </row>
    <row r="17016" spans="5:9">
      <c r="E17016" s="35">
        <v>60651</v>
      </c>
      <c r="F17016" s="35"/>
      <c r="G17016" s="36"/>
      <c r="H17016" s="36"/>
      <c r="I17016" s="36"/>
    </row>
    <row r="17017" spans="5:9">
      <c r="E17017" s="35">
        <v>60652</v>
      </c>
      <c r="F17017" s="35"/>
      <c r="G17017" s="36"/>
      <c r="H17017" s="36"/>
      <c r="I17017" s="36"/>
    </row>
    <row r="17018" spans="5:9">
      <c r="E17018" s="35">
        <v>60653</v>
      </c>
      <c r="F17018" s="35"/>
      <c r="G17018" s="36"/>
      <c r="H17018" s="36"/>
      <c r="I17018" s="36"/>
    </row>
    <row r="17019" spans="5:9">
      <c r="E17019" s="35">
        <v>60654</v>
      </c>
      <c r="F17019" s="35"/>
      <c r="G17019" s="36"/>
      <c r="H17019" s="36"/>
      <c r="I17019" s="36"/>
    </row>
    <row r="17020" spans="5:9">
      <c r="E17020" s="35">
        <v>60655</v>
      </c>
      <c r="F17020" s="35"/>
      <c r="G17020" s="36"/>
      <c r="H17020" s="36"/>
      <c r="I17020" s="36"/>
    </row>
    <row r="17021" spans="5:9">
      <c r="E17021" s="35">
        <v>60656</v>
      </c>
      <c r="F17021" s="35"/>
      <c r="G17021" s="36"/>
      <c r="H17021" s="36"/>
      <c r="I17021" s="36"/>
    </row>
    <row r="17022" spans="5:9">
      <c r="E17022" s="35">
        <v>60657</v>
      </c>
      <c r="F17022" s="35"/>
      <c r="G17022" s="36"/>
      <c r="H17022" s="36"/>
      <c r="I17022" s="36"/>
    </row>
    <row r="17023" spans="5:9">
      <c r="E17023" s="35">
        <v>60658</v>
      </c>
      <c r="F17023" s="35"/>
      <c r="G17023" s="36"/>
      <c r="H17023" s="36"/>
      <c r="I17023" s="36"/>
    </row>
    <row r="17024" spans="5:9">
      <c r="E17024" s="35">
        <v>60659</v>
      </c>
      <c r="F17024" s="35"/>
      <c r="G17024" s="36"/>
      <c r="H17024" s="36"/>
      <c r="I17024" s="36"/>
    </row>
    <row r="17025" spans="5:9">
      <c r="E17025" s="35">
        <v>60660</v>
      </c>
      <c r="F17025" s="35"/>
      <c r="G17025" s="36"/>
      <c r="H17025" s="36"/>
      <c r="I17025" s="36"/>
    </row>
    <row r="17026" spans="5:9">
      <c r="E17026" s="35">
        <v>60661</v>
      </c>
      <c r="F17026" s="35"/>
      <c r="G17026" s="36"/>
      <c r="H17026" s="36"/>
      <c r="I17026" s="36"/>
    </row>
    <row r="17027" spans="5:9">
      <c r="E17027" s="35">
        <v>60662</v>
      </c>
      <c r="F17027" s="35"/>
      <c r="G17027" s="36"/>
      <c r="H17027" s="36"/>
      <c r="I17027" s="36"/>
    </row>
    <row r="17028" spans="5:9">
      <c r="E17028" s="35">
        <v>60663</v>
      </c>
      <c r="F17028" s="35"/>
      <c r="G17028" s="36"/>
      <c r="H17028" s="36"/>
      <c r="I17028" s="36"/>
    </row>
    <row r="17029" spans="5:9">
      <c r="E17029" s="35">
        <v>60664</v>
      </c>
      <c r="F17029" s="35"/>
      <c r="G17029" s="36"/>
      <c r="H17029" s="36"/>
      <c r="I17029" s="36"/>
    </row>
    <row r="17030" spans="5:9">
      <c r="E17030" s="35">
        <v>60665</v>
      </c>
      <c r="F17030" s="35"/>
      <c r="G17030" s="36"/>
      <c r="H17030" s="36"/>
      <c r="I17030" s="36"/>
    </row>
    <row r="17031" spans="5:9">
      <c r="E17031" s="35">
        <v>60666</v>
      </c>
      <c r="F17031" s="35"/>
      <c r="G17031" s="36"/>
      <c r="H17031" s="36"/>
      <c r="I17031" s="36"/>
    </row>
    <row r="17032" spans="5:9">
      <c r="E17032" s="35">
        <v>60667</v>
      </c>
      <c r="F17032" s="35"/>
      <c r="G17032" s="36"/>
      <c r="H17032" s="36"/>
      <c r="I17032" s="36"/>
    </row>
    <row r="17033" spans="5:9">
      <c r="E17033" s="35">
        <v>60668</v>
      </c>
      <c r="F17033" s="35"/>
      <c r="G17033" s="36"/>
      <c r="H17033" s="36"/>
      <c r="I17033" s="36"/>
    </row>
    <row r="17034" spans="5:9">
      <c r="E17034" s="35">
        <v>60669</v>
      </c>
      <c r="F17034" s="35"/>
      <c r="G17034" s="36"/>
      <c r="H17034" s="36"/>
      <c r="I17034" s="36"/>
    </row>
    <row r="17035" spans="5:9">
      <c r="E17035" s="35">
        <v>60670</v>
      </c>
      <c r="F17035" s="35"/>
      <c r="G17035" s="36"/>
      <c r="H17035" s="36"/>
      <c r="I17035" s="36"/>
    </row>
    <row r="17036" spans="5:9">
      <c r="E17036" s="35">
        <v>60671</v>
      </c>
      <c r="F17036" s="35"/>
      <c r="G17036" s="36"/>
      <c r="H17036" s="36"/>
      <c r="I17036" s="36"/>
    </row>
    <row r="17037" spans="5:9">
      <c r="E17037" s="35">
        <v>60672</v>
      </c>
      <c r="F17037" s="35"/>
      <c r="G17037" s="36"/>
      <c r="H17037" s="36"/>
      <c r="I17037" s="36"/>
    </row>
    <row r="17038" spans="5:9">
      <c r="E17038" s="35">
        <v>60673</v>
      </c>
      <c r="F17038" s="35"/>
      <c r="G17038" s="36"/>
      <c r="H17038" s="36"/>
      <c r="I17038" s="36"/>
    </row>
    <row r="17039" spans="5:9">
      <c r="E17039" s="35">
        <v>60674</v>
      </c>
      <c r="F17039" s="35"/>
      <c r="G17039" s="36"/>
      <c r="H17039" s="36"/>
      <c r="I17039" s="36"/>
    </row>
    <row r="17040" spans="5:9">
      <c r="E17040" s="35">
        <v>60675</v>
      </c>
      <c r="F17040" s="35"/>
      <c r="G17040" s="36"/>
      <c r="H17040" s="36"/>
      <c r="I17040" s="36"/>
    </row>
    <row r="17041" spans="5:9">
      <c r="E17041" s="35">
        <v>60676</v>
      </c>
      <c r="F17041" s="35"/>
      <c r="G17041" s="36"/>
      <c r="H17041" s="36"/>
      <c r="I17041" s="36"/>
    </row>
    <row r="17042" spans="5:9">
      <c r="E17042" s="35">
        <v>60677</v>
      </c>
      <c r="F17042" s="35"/>
      <c r="G17042" s="36"/>
      <c r="H17042" s="36"/>
      <c r="I17042" s="36"/>
    </row>
    <row r="17043" spans="5:9">
      <c r="E17043" s="35">
        <v>60678</v>
      </c>
      <c r="F17043" s="35"/>
      <c r="G17043" s="36"/>
      <c r="H17043" s="36"/>
      <c r="I17043" s="36"/>
    </row>
    <row r="17044" spans="5:9">
      <c r="E17044" s="35">
        <v>60679</v>
      </c>
      <c r="F17044" s="35"/>
      <c r="G17044" s="36"/>
      <c r="H17044" s="36"/>
      <c r="I17044" s="36"/>
    </row>
    <row r="17045" spans="5:9">
      <c r="E17045" s="35">
        <v>60680</v>
      </c>
      <c r="F17045" s="35"/>
      <c r="G17045" s="36"/>
      <c r="H17045" s="36"/>
      <c r="I17045" s="36"/>
    </row>
    <row r="17046" spans="5:9">
      <c r="E17046" s="35">
        <v>60681</v>
      </c>
      <c r="F17046" s="35"/>
      <c r="G17046" s="36"/>
      <c r="H17046" s="36"/>
      <c r="I17046" s="36"/>
    </row>
    <row r="17047" spans="5:9">
      <c r="E17047" s="35">
        <v>60682</v>
      </c>
      <c r="F17047" s="35"/>
      <c r="G17047" s="36"/>
      <c r="H17047" s="36"/>
      <c r="I17047" s="36"/>
    </row>
    <row r="17048" spans="5:9">
      <c r="E17048" s="35">
        <v>60683</v>
      </c>
      <c r="F17048" s="35"/>
      <c r="G17048" s="36"/>
      <c r="H17048" s="36"/>
      <c r="I17048" s="36"/>
    </row>
    <row r="17049" spans="5:9">
      <c r="E17049" s="35">
        <v>60684</v>
      </c>
      <c r="F17049" s="35"/>
      <c r="G17049" s="36"/>
      <c r="H17049" s="36"/>
      <c r="I17049" s="36"/>
    </row>
    <row r="17050" spans="5:9">
      <c r="E17050" s="35">
        <v>60685</v>
      </c>
      <c r="F17050" s="35"/>
      <c r="G17050" s="36"/>
      <c r="H17050" s="36"/>
      <c r="I17050" s="36"/>
    </row>
    <row r="17051" spans="5:9">
      <c r="E17051" s="35">
        <v>60686</v>
      </c>
      <c r="F17051" s="35"/>
      <c r="G17051" s="36"/>
      <c r="H17051" s="36"/>
      <c r="I17051" s="36"/>
    </row>
    <row r="17052" spans="5:9">
      <c r="E17052" s="35">
        <v>60687</v>
      </c>
      <c r="F17052" s="35"/>
      <c r="G17052" s="36"/>
      <c r="H17052" s="36"/>
      <c r="I17052" s="36"/>
    </row>
    <row r="17053" spans="5:9">
      <c r="E17053" s="35">
        <v>60688</v>
      </c>
      <c r="F17053" s="35"/>
      <c r="G17053" s="36"/>
      <c r="H17053" s="36"/>
      <c r="I17053" s="36"/>
    </row>
    <row r="17054" spans="5:9">
      <c r="E17054" s="35">
        <v>60689</v>
      </c>
      <c r="F17054" s="35"/>
      <c r="G17054" s="36"/>
      <c r="H17054" s="36"/>
      <c r="I17054" s="36"/>
    </row>
    <row r="17055" spans="5:9">
      <c r="E17055" s="35">
        <v>60690</v>
      </c>
      <c r="F17055" s="35"/>
      <c r="G17055" s="36"/>
      <c r="H17055" s="36"/>
      <c r="I17055" s="36"/>
    </row>
    <row r="17056" spans="5:9">
      <c r="E17056" s="35">
        <v>60691</v>
      </c>
      <c r="F17056" s="35"/>
      <c r="G17056" s="36"/>
      <c r="H17056" s="36"/>
      <c r="I17056" s="36"/>
    </row>
    <row r="17057" spans="5:9">
      <c r="E17057" s="35">
        <v>60692</v>
      </c>
      <c r="F17057" s="35"/>
      <c r="G17057" s="36"/>
      <c r="H17057" s="36"/>
      <c r="I17057" s="36"/>
    </row>
    <row r="17058" spans="5:9">
      <c r="E17058" s="35">
        <v>60693</v>
      </c>
      <c r="F17058" s="35"/>
      <c r="G17058" s="36"/>
      <c r="H17058" s="36"/>
      <c r="I17058" s="36"/>
    </row>
    <row r="17059" spans="5:9">
      <c r="E17059" s="35">
        <v>60694</v>
      </c>
      <c r="F17059" s="35"/>
      <c r="G17059" s="36"/>
      <c r="H17059" s="36"/>
      <c r="I17059" s="36"/>
    </row>
    <row r="17060" spans="5:9">
      <c r="E17060" s="35">
        <v>60695</v>
      </c>
      <c r="F17060" s="35"/>
      <c r="G17060" s="36"/>
      <c r="H17060" s="36"/>
      <c r="I17060" s="36"/>
    </row>
    <row r="17061" spans="5:9">
      <c r="E17061" s="35">
        <v>60696</v>
      </c>
      <c r="F17061" s="35"/>
      <c r="G17061" s="36"/>
      <c r="H17061" s="36"/>
      <c r="I17061" s="36"/>
    </row>
    <row r="17062" spans="5:9">
      <c r="E17062" s="35">
        <v>60697</v>
      </c>
      <c r="F17062" s="35"/>
      <c r="G17062" s="36"/>
      <c r="H17062" s="36"/>
      <c r="I17062" s="36"/>
    </row>
    <row r="17063" spans="5:9">
      <c r="E17063" s="35">
        <v>60698</v>
      </c>
      <c r="F17063" s="35"/>
      <c r="G17063" s="36"/>
      <c r="H17063" s="36"/>
      <c r="I17063" s="36"/>
    </row>
    <row r="17064" spans="5:9">
      <c r="E17064" s="35">
        <v>60699</v>
      </c>
      <c r="F17064" s="35"/>
      <c r="G17064" s="36"/>
      <c r="H17064" s="36"/>
      <c r="I17064" s="36"/>
    </row>
    <row r="17065" spans="5:9">
      <c r="E17065" s="35">
        <v>60700</v>
      </c>
      <c r="F17065" s="35"/>
      <c r="G17065" s="36"/>
      <c r="H17065" s="36"/>
      <c r="I17065" s="36"/>
    </row>
    <row r="17066" spans="5:9">
      <c r="E17066" s="35">
        <v>60701</v>
      </c>
      <c r="F17066" s="35"/>
      <c r="G17066" s="36"/>
      <c r="H17066" s="36"/>
      <c r="I17066" s="36"/>
    </row>
    <row r="17067" spans="5:9">
      <c r="E17067" s="35">
        <v>60702</v>
      </c>
      <c r="F17067" s="35"/>
      <c r="G17067" s="36"/>
      <c r="H17067" s="36"/>
      <c r="I17067" s="36"/>
    </row>
    <row r="17068" spans="5:9">
      <c r="E17068" s="35">
        <v>60703</v>
      </c>
      <c r="F17068" s="35"/>
      <c r="G17068" s="36"/>
      <c r="H17068" s="36"/>
      <c r="I17068" s="36"/>
    </row>
    <row r="17069" spans="5:9">
      <c r="E17069" s="35">
        <v>60704</v>
      </c>
      <c r="F17069" s="35"/>
      <c r="G17069" s="36"/>
      <c r="H17069" s="36"/>
      <c r="I17069" s="36"/>
    </row>
    <row r="17070" spans="5:9">
      <c r="E17070" s="35">
        <v>60705</v>
      </c>
      <c r="F17070" s="35"/>
      <c r="G17070" s="36"/>
      <c r="H17070" s="36"/>
      <c r="I17070" s="36"/>
    </row>
    <row r="17071" spans="5:9">
      <c r="E17071" s="35">
        <v>60706</v>
      </c>
      <c r="F17071" s="35"/>
      <c r="G17071" s="36"/>
      <c r="H17071" s="36"/>
      <c r="I17071" s="36"/>
    </row>
    <row r="17072" spans="5:9">
      <c r="E17072" s="35">
        <v>60707</v>
      </c>
      <c r="F17072" s="35"/>
      <c r="G17072" s="36"/>
      <c r="H17072" s="36"/>
      <c r="I17072" s="36"/>
    </row>
    <row r="17073" spans="5:9">
      <c r="E17073" s="35">
        <v>60708</v>
      </c>
      <c r="F17073" s="35"/>
      <c r="G17073" s="36"/>
      <c r="H17073" s="36"/>
      <c r="I17073" s="36"/>
    </row>
    <row r="17074" spans="5:9">
      <c r="E17074" s="35">
        <v>60709</v>
      </c>
      <c r="F17074" s="35"/>
      <c r="G17074" s="36"/>
      <c r="H17074" s="36"/>
      <c r="I17074" s="36"/>
    </row>
    <row r="17075" spans="5:9">
      <c r="E17075" s="35">
        <v>60710</v>
      </c>
      <c r="F17075" s="35"/>
      <c r="G17075" s="36"/>
      <c r="H17075" s="36"/>
      <c r="I17075" s="36"/>
    </row>
    <row r="17076" spans="5:9">
      <c r="E17076" s="35">
        <v>60711</v>
      </c>
      <c r="F17076" s="35"/>
      <c r="G17076" s="36"/>
      <c r="H17076" s="36"/>
      <c r="I17076" s="36"/>
    </row>
    <row r="17077" spans="5:9">
      <c r="E17077" s="35">
        <v>60712</v>
      </c>
      <c r="F17077" s="35"/>
      <c r="G17077" s="36"/>
      <c r="H17077" s="36"/>
      <c r="I17077" s="36"/>
    </row>
    <row r="17078" spans="5:9">
      <c r="E17078" s="35">
        <v>60713</v>
      </c>
      <c r="F17078" s="35"/>
      <c r="G17078" s="36"/>
      <c r="H17078" s="36"/>
      <c r="I17078" s="36"/>
    </row>
    <row r="17079" spans="5:9">
      <c r="E17079" s="35">
        <v>60714</v>
      </c>
      <c r="F17079" s="35"/>
      <c r="G17079" s="36"/>
      <c r="H17079" s="36"/>
      <c r="I17079" s="36"/>
    </row>
    <row r="17080" spans="5:9">
      <c r="E17080" s="35">
        <v>60715</v>
      </c>
      <c r="F17080" s="35"/>
      <c r="G17080" s="36"/>
      <c r="H17080" s="36"/>
      <c r="I17080" s="36"/>
    </row>
    <row r="17081" spans="5:9">
      <c r="E17081" s="35">
        <v>60716</v>
      </c>
      <c r="F17081" s="35"/>
      <c r="G17081" s="36"/>
      <c r="H17081" s="36"/>
      <c r="I17081" s="36"/>
    </row>
    <row r="17082" spans="5:9">
      <c r="E17082" s="35">
        <v>60717</v>
      </c>
      <c r="F17082" s="35"/>
      <c r="G17082" s="36"/>
      <c r="H17082" s="36"/>
      <c r="I17082" s="36"/>
    </row>
    <row r="17083" spans="5:9">
      <c r="E17083" s="35">
        <v>60718</v>
      </c>
      <c r="F17083" s="35"/>
      <c r="G17083" s="36"/>
      <c r="H17083" s="36"/>
      <c r="I17083" s="36"/>
    </row>
    <row r="17084" spans="5:9">
      <c r="E17084" s="35">
        <v>60719</v>
      </c>
      <c r="F17084" s="35"/>
      <c r="G17084" s="36"/>
      <c r="H17084" s="36"/>
      <c r="I17084" s="36"/>
    </row>
    <row r="17085" spans="5:9">
      <c r="E17085" s="35">
        <v>60720</v>
      </c>
      <c r="F17085" s="35"/>
      <c r="G17085" s="36"/>
      <c r="H17085" s="36"/>
      <c r="I17085" s="36"/>
    </row>
    <row r="17086" spans="5:9">
      <c r="E17086" s="35">
        <v>60721</v>
      </c>
      <c r="F17086" s="35"/>
      <c r="G17086" s="36"/>
      <c r="H17086" s="36"/>
      <c r="I17086" s="36"/>
    </row>
    <row r="17087" spans="5:9">
      <c r="E17087" s="35">
        <v>60722</v>
      </c>
      <c r="F17087" s="35"/>
      <c r="G17087" s="36"/>
      <c r="H17087" s="36"/>
      <c r="I17087" s="36"/>
    </row>
    <row r="17088" spans="5:9">
      <c r="E17088" s="35">
        <v>60723</v>
      </c>
      <c r="F17088" s="35"/>
      <c r="G17088" s="36"/>
      <c r="H17088" s="36"/>
      <c r="I17088" s="36"/>
    </row>
    <row r="17089" spans="5:9">
      <c r="E17089" s="35">
        <v>60724</v>
      </c>
      <c r="F17089" s="35"/>
      <c r="G17089" s="36"/>
      <c r="H17089" s="36"/>
      <c r="I17089" s="36"/>
    </row>
    <row r="17090" spans="5:9">
      <c r="E17090" s="35">
        <v>60725</v>
      </c>
      <c r="F17090" s="35"/>
      <c r="G17090" s="36"/>
      <c r="H17090" s="36"/>
      <c r="I17090" s="36"/>
    </row>
    <row r="17091" spans="5:9">
      <c r="E17091" s="35">
        <v>60726</v>
      </c>
      <c r="F17091" s="35"/>
      <c r="G17091" s="36"/>
      <c r="H17091" s="36"/>
      <c r="I17091" s="36"/>
    </row>
    <row r="17092" spans="5:9">
      <c r="E17092" s="35">
        <v>60727</v>
      </c>
      <c r="F17092" s="35"/>
      <c r="G17092" s="36"/>
      <c r="H17092" s="36"/>
      <c r="I17092" s="36"/>
    </row>
    <row r="17093" spans="5:9">
      <c r="E17093" s="35">
        <v>60728</v>
      </c>
      <c r="F17093" s="35"/>
      <c r="G17093" s="36"/>
      <c r="H17093" s="36"/>
      <c r="I17093" s="36"/>
    </row>
    <row r="17094" spans="5:9">
      <c r="E17094" s="35">
        <v>60729</v>
      </c>
      <c r="F17094" s="35"/>
      <c r="G17094" s="36"/>
      <c r="H17094" s="36"/>
      <c r="I17094" s="36"/>
    </row>
    <row r="17095" spans="5:9">
      <c r="E17095" s="35">
        <v>60730</v>
      </c>
      <c r="F17095" s="35"/>
      <c r="G17095" s="36"/>
      <c r="H17095" s="36"/>
      <c r="I17095" s="36"/>
    </row>
    <row r="17096" spans="5:9">
      <c r="E17096" s="35">
        <v>60731</v>
      </c>
      <c r="F17096" s="35"/>
      <c r="G17096" s="36"/>
      <c r="H17096" s="36"/>
      <c r="I17096" s="36"/>
    </row>
    <row r="17097" spans="5:9">
      <c r="E17097" s="35">
        <v>60732</v>
      </c>
      <c r="F17097" s="35"/>
      <c r="G17097" s="36"/>
      <c r="H17097" s="36"/>
      <c r="I17097" s="36"/>
    </row>
    <row r="17098" spans="5:9">
      <c r="E17098" s="35">
        <v>60733</v>
      </c>
      <c r="F17098" s="35"/>
      <c r="G17098" s="36"/>
      <c r="H17098" s="36"/>
      <c r="I17098" s="36"/>
    </row>
    <row r="17099" spans="5:9">
      <c r="E17099" s="35">
        <v>60734</v>
      </c>
      <c r="F17099" s="35"/>
      <c r="G17099" s="36"/>
      <c r="H17099" s="36"/>
      <c r="I17099" s="36"/>
    </row>
    <row r="17100" spans="5:9">
      <c r="E17100" s="35">
        <v>60735</v>
      </c>
      <c r="F17100" s="35"/>
      <c r="G17100" s="36"/>
      <c r="H17100" s="36"/>
      <c r="I17100" s="36"/>
    </row>
    <row r="17101" spans="5:9">
      <c r="E17101" s="35">
        <v>60736</v>
      </c>
      <c r="F17101" s="35"/>
      <c r="G17101" s="36"/>
      <c r="H17101" s="36"/>
      <c r="I17101" s="36"/>
    </row>
    <row r="17102" spans="5:9">
      <c r="E17102" s="35">
        <v>60737</v>
      </c>
      <c r="F17102" s="35"/>
      <c r="G17102" s="36"/>
      <c r="H17102" s="36"/>
      <c r="I17102" s="36"/>
    </row>
    <row r="17103" spans="5:9">
      <c r="E17103" s="35">
        <v>60738</v>
      </c>
      <c r="F17103" s="35"/>
      <c r="G17103" s="36"/>
      <c r="H17103" s="36"/>
      <c r="I17103" s="36"/>
    </row>
    <row r="17104" spans="5:9">
      <c r="E17104" s="35">
        <v>60739</v>
      </c>
      <c r="F17104" s="35"/>
      <c r="G17104" s="36"/>
      <c r="H17104" s="36"/>
      <c r="I17104" s="36"/>
    </row>
    <row r="17105" spans="5:9">
      <c r="E17105" s="35">
        <v>60740</v>
      </c>
      <c r="F17105" s="35"/>
      <c r="G17105" s="36"/>
      <c r="H17105" s="36"/>
      <c r="I17105" s="36"/>
    </row>
    <row r="17106" spans="5:9">
      <c r="E17106" s="35">
        <v>60741</v>
      </c>
      <c r="F17106" s="35"/>
      <c r="G17106" s="36"/>
      <c r="H17106" s="36"/>
      <c r="I17106" s="36"/>
    </row>
    <row r="17107" spans="5:9">
      <c r="E17107" s="35">
        <v>60742</v>
      </c>
      <c r="F17107" s="35"/>
      <c r="G17107" s="36"/>
      <c r="H17107" s="36"/>
      <c r="I17107" s="36"/>
    </row>
    <row r="17108" spans="5:9">
      <c r="E17108" s="35">
        <v>60743</v>
      </c>
      <c r="F17108" s="35"/>
      <c r="G17108" s="36"/>
      <c r="H17108" s="36"/>
      <c r="I17108" s="36"/>
    </row>
    <row r="17109" spans="5:9">
      <c r="E17109" s="35">
        <v>60744</v>
      </c>
      <c r="F17109" s="35"/>
      <c r="G17109" s="36"/>
      <c r="H17109" s="36"/>
      <c r="I17109" s="36"/>
    </row>
    <row r="17110" spans="5:9">
      <c r="E17110" s="35">
        <v>60745</v>
      </c>
      <c r="F17110" s="35"/>
      <c r="G17110" s="36"/>
      <c r="H17110" s="36"/>
      <c r="I17110" s="36"/>
    </row>
    <row r="17111" spans="5:9">
      <c r="E17111" s="35">
        <v>60746</v>
      </c>
      <c r="F17111" s="35"/>
      <c r="G17111" s="36"/>
      <c r="H17111" s="36"/>
      <c r="I17111" s="36"/>
    </row>
    <row r="17112" spans="5:9">
      <c r="E17112" s="35">
        <v>60747</v>
      </c>
      <c r="F17112" s="35"/>
      <c r="G17112" s="36"/>
      <c r="H17112" s="36"/>
      <c r="I17112" s="36"/>
    </row>
    <row r="17113" spans="5:9">
      <c r="E17113" s="35">
        <v>60748</v>
      </c>
      <c r="F17113" s="35"/>
      <c r="G17113" s="36"/>
      <c r="H17113" s="36"/>
      <c r="I17113" s="36"/>
    </row>
    <row r="17114" spans="5:9">
      <c r="E17114" s="35">
        <v>60749</v>
      </c>
      <c r="F17114" s="35"/>
      <c r="G17114" s="36"/>
      <c r="H17114" s="36"/>
      <c r="I17114" s="36"/>
    </row>
    <row r="17115" spans="5:9">
      <c r="E17115" s="35">
        <v>60750</v>
      </c>
      <c r="F17115" s="35"/>
      <c r="G17115" s="36"/>
      <c r="H17115" s="36"/>
      <c r="I17115" s="36"/>
    </row>
    <row r="17116" spans="5:9">
      <c r="E17116" s="35">
        <v>60751</v>
      </c>
      <c r="F17116" s="35"/>
      <c r="G17116" s="36"/>
      <c r="H17116" s="36"/>
      <c r="I17116" s="36"/>
    </row>
    <row r="17117" spans="5:9">
      <c r="E17117" s="35">
        <v>60752</v>
      </c>
      <c r="F17117" s="35"/>
      <c r="G17117" s="36"/>
      <c r="H17117" s="36"/>
      <c r="I17117" s="36"/>
    </row>
    <row r="17118" spans="5:9">
      <c r="E17118" s="35">
        <v>60753</v>
      </c>
      <c r="F17118" s="35"/>
      <c r="G17118" s="36"/>
      <c r="H17118" s="36"/>
      <c r="I17118" s="36"/>
    </row>
    <row r="17119" spans="5:9">
      <c r="E17119" s="35">
        <v>60754</v>
      </c>
      <c r="F17119" s="35"/>
      <c r="G17119" s="36"/>
      <c r="H17119" s="36"/>
      <c r="I17119" s="36"/>
    </row>
    <row r="17120" spans="5:9">
      <c r="E17120" s="35">
        <v>60755</v>
      </c>
      <c r="F17120" s="35"/>
      <c r="G17120" s="36"/>
      <c r="H17120" s="36"/>
      <c r="I17120" s="36"/>
    </row>
    <row r="17121" spans="5:9">
      <c r="E17121" s="35">
        <v>60756</v>
      </c>
      <c r="F17121" s="35"/>
      <c r="G17121" s="36"/>
      <c r="H17121" s="36"/>
      <c r="I17121" s="36"/>
    </row>
    <row r="17122" spans="5:9">
      <c r="E17122" s="35">
        <v>60757</v>
      </c>
      <c r="F17122" s="35"/>
      <c r="G17122" s="36"/>
      <c r="H17122" s="36"/>
      <c r="I17122" s="36"/>
    </row>
    <row r="17123" spans="5:9">
      <c r="E17123" s="35">
        <v>60758</v>
      </c>
      <c r="F17123" s="35"/>
      <c r="G17123" s="36"/>
      <c r="H17123" s="36"/>
      <c r="I17123" s="36"/>
    </row>
    <row r="17124" spans="5:9">
      <c r="E17124" s="35">
        <v>60759</v>
      </c>
      <c r="F17124" s="35"/>
      <c r="G17124" s="36"/>
      <c r="H17124" s="36"/>
      <c r="I17124" s="36"/>
    </row>
    <row r="17125" spans="5:9">
      <c r="E17125" s="35">
        <v>60760</v>
      </c>
      <c r="F17125" s="35"/>
      <c r="G17125" s="36"/>
      <c r="H17125" s="36"/>
      <c r="I17125" s="36"/>
    </row>
    <row r="17126" spans="5:9">
      <c r="E17126" s="35">
        <v>60761</v>
      </c>
      <c r="F17126" s="35"/>
      <c r="G17126" s="36"/>
      <c r="H17126" s="36"/>
      <c r="I17126" s="36"/>
    </row>
    <row r="17127" spans="5:9">
      <c r="E17127" s="35">
        <v>60762</v>
      </c>
      <c r="F17127" s="35"/>
      <c r="G17127" s="36"/>
      <c r="H17127" s="36"/>
      <c r="I17127" s="36"/>
    </row>
    <row r="17128" spans="5:9">
      <c r="E17128" s="35">
        <v>60763</v>
      </c>
      <c r="F17128" s="35"/>
      <c r="G17128" s="36"/>
      <c r="H17128" s="36"/>
      <c r="I17128" s="36"/>
    </row>
    <row r="17129" spans="5:9">
      <c r="E17129" s="35">
        <v>60764</v>
      </c>
      <c r="F17129" s="35"/>
      <c r="G17129" s="36"/>
      <c r="H17129" s="36"/>
      <c r="I17129" s="36"/>
    </row>
    <row r="17130" spans="5:9">
      <c r="E17130" s="35">
        <v>60765</v>
      </c>
      <c r="F17130" s="35"/>
      <c r="G17130" s="36"/>
      <c r="H17130" s="36"/>
      <c r="I17130" s="36"/>
    </row>
    <row r="17131" spans="5:9">
      <c r="E17131" s="35">
        <v>60766</v>
      </c>
      <c r="F17131" s="35"/>
      <c r="G17131" s="36"/>
      <c r="H17131" s="36"/>
      <c r="I17131" s="36"/>
    </row>
    <row r="17132" spans="5:9">
      <c r="E17132" s="35">
        <v>60767</v>
      </c>
      <c r="F17132" s="35"/>
      <c r="G17132" s="36"/>
      <c r="H17132" s="36"/>
      <c r="I17132" s="36"/>
    </row>
    <row r="17133" spans="5:9">
      <c r="E17133" s="35">
        <v>60768</v>
      </c>
      <c r="F17133" s="35"/>
      <c r="G17133" s="36"/>
      <c r="H17133" s="36"/>
      <c r="I17133" s="36"/>
    </row>
    <row r="17134" spans="5:9">
      <c r="E17134" s="35">
        <v>60769</v>
      </c>
      <c r="F17134" s="35"/>
      <c r="G17134" s="36"/>
      <c r="H17134" s="36"/>
      <c r="I17134" s="36"/>
    </row>
    <row r="17135" spans="5:9">
      <c r="E17135" s="35">
        <v>60770</v>
      </c>
      <c r="F17135" s="35"/>
      <c r="G17135" s="36"/>
      <c r="H17135" s="36"/>
      <c r="I17135" s="36"/>
    </row>
    <row r="17136" spans="5:9">
      <c r="E17136" s="35">
        <v>60771</v>
      </c>
      <c r="F17136" s="35"/>
      <c r="G17136" s="36"/>
      <c r="H17136" s="36"/>
      <c r="I17136" s="36"/>
    </row>
    <row r="17137" spans="5:9">
      <c r="E17137" s="35">
        <v>60772</v>
      </c>
      <c r="F17137" s="35"/>
      <c r="G17137" s="36"/>
      <c r="H17137" s="36"/>
      <c r="I17137" s="36"/>
    </row>
    <row r="17138" spans="5:9">
      <c r="E17138" s="35">
        <v>60773</v>
      </c>
      <c r="F17138" s="35"/>
      <c r="G17138" s="36"/>
      <c r="H17138" s="36"/>
      <c r="I17138" s="36"/>
    </row>
    <row r="17139" spans="5:9">
      <c r="E17139" s="35">
        <v>60774</v>
      </c>
      <c r="F17139" s="35"/>
      <c r="G17139" s="36"/>
      <c r="H17139" s="36"/>
      <c r="I17139" s="36"/>
    </row>
    <row r="17140" spans="5:9">
      <c r="E17140" s="35">
        <v>60775</v>
      </c>
      <c r="F17140" s="35"/>
      <c r="G17140" s="36"/>
      <c r="H17140" s="36"/>
      <c r="I17140" s="36"/>
    </row>
    <row r="17141" spans="5:9">
      <c r="E17141" s="35">
        <v>60776</v>
      </c>
      <c r="F17141" s="35"/>
      <c r="G17141" s="36"/>
      <c r="H17141" s="36"/>
      <c r="I17141" s="36"/>
    </row>
    <row r="17142" spans="5:9">
      <c r="E17142" s="35">
        <v>60777</v>
      </c>
      <c r="F17142" s="35"/>
      <c r="G17142" s="36"/>
      <c r="H17142" s="36"/>
      <c r="I17142" s="36"/>
    </row>
    <row r="17143" spans="5:9">
      <c r="E17143" s="35">
        <v>60778</v>
      </c>
      <c r="F17143" s="35"/>
      <c r="G17143" s="36"/>
      <c r="H17143" s="36"/>
      <c r="I17143" s="36"/>
    </row>
    <row r="17144" spans="5:9">
      <c r="E17144" s="35">
        <v>60779</v>
      </c>
      <c r="F17144" s="35"/>
      <c r="G17144" s="36"/>
      <c r="H17144" s="36"/>
      <c r="I17144" s="36"/>
    </row>
    <row r="17145" spans="5:9">
      <c r="E17145" s="35">
        <v>60780</v>
      </c>
      <c r="F17145" s="35"/>
      <c r="G17145" s="36"/>
      <c r="H17145" s="36"/>
      <c r="I17145" s="36"/>
    </row>
    <row r="17146" spans="5:9">
      <c r="E17146" s="35">
        <v>60781</v>
      </c>
      <c r="F17146" s="35"/>
      <c r="G17146" s="36"/>
      <c r="H17146" s="36"/>
      <c r="I17146" s="36"/>
    </row>
    <row r="17147" spans="5:9">
      <c r="E17147" s="35">
        <v>60782</v>
      </c>
      <c r="F17147" s="35"/>
      <c r="G17147" s="36"/>
      <c r="H17147" s="36"/>
      <c r="I17147" s="36"/>
    </row>
    <row r="17148" spans="5:9">
      <c r="E17148" s="35">
        <v>60783</v>
      </c>
      <c r="F17148" s="35"/>
      <c r="G17148" s="36"/>
      <c r="H17148" s="36"/>
      <c r="I17148" s="36"/>
    </row>
    <row r="17149" spans="5:9">
      <c r="E17149" s="35">
        <v>60784</v>
      </c>
      <c r="F17149" s="35"/>
      <c r="G17149" s="36"/>
      <c r="H17149" s="36"/>
      <c r="I17149" s="36"/>
    </row>
    <row r="17150" spans="5:9">
      <c r="E17150" s="35">
        <v>60785</v>
      </c>
      <c r="F17150" s="35"/>
      <c r="G17150" s="36"/>
      <c r="H17150" s="36"/>
      <c r="I17150" s="36"/>
    </row>
    <row r="17151" spans="5:9">
      <c r="E17151" s="35">
        <v>60786</v>
      </c>
      <c r="F17151" s="35"/>
      <c r="G17151" s="36"/>
      <c r="H17151" s="36"/>
      <c r="I17151" s="36"/>
    </row>
    <row r="17152" spans="5:9">
      <c r="E17152" s="35">
        <v>60787</v>
      </c>
      <c r="F17152" s="35"/>
      <c r="G17152" s="36"/>
      <c r="H17152" s="36"/>
      <c r="I17152" s="36"/>
    </row>
    <row r="17153" spans="5:9">
      <c r="E17153" s="35">
        <v>60788</v>
      </c>
      <c r="F17153" s="35"/>
      <c r="G17153" s="36"/>
      <c r="H17153" s="36"/>
      <c r="I17153" s="36"/>
    </row>
    <row r="17154" spans="5:9">
      <c r="E17154" s="35">
        <v>60789</v>
      </c>
      <c r="F17154" s="35"/>
      <c r="G17154" s="36"/>
      <c r="H17154" s="36"/>
      <c r="I17154" s="36"/>
    </row>
    <row r="17155" spans="5:9">
      <c r="E17155" s="35">
        <v>60790</v>
      </c>
      <c r="F17155" s="35"/>
      <c r="G17155" s="36"/>
      <c r="H17155" s="36"/>
      <c r="I17155" s="36"/>
    </row>
    <row r="17156" spans="5:9">
      <c r="E17156" s="35">
        <v>60791</v>
      </c>
      <c r="F17156" s="35"/>
      <c r="G17156" s="36"/>
      <c r="H17156" s="36"/>
      <c r="I17156" s="36"/>
    </row>
    <row r="17157" spans="5:9">
      <c r="E17157" s="35">
        <v>60792</v>
      </c>
      <c r="F17157" s="35"/>
      <c r="G17157" s="36"/>
      <c r="H17157" s="36"/>
      <c r="I17157" s="36"/>
    </row>
    <row r="17158" spans="5:9">
      <c r="E17158" s="35">
        <v>60793</v>
      </c>
      <c r="F17158" s="35"/>
      <c r="G17158" s="36"/>
      <c r="H17158" s="36"/>
      <c r="I17158" s="36"/>
    </row>
    <row r="17159" spans="5:9">
      <c r="E17159" s="35">
        <v>60794</v>
      </c>
      <c r="F17159" s="35"/>
      <c r="G17159" s="36"/>
      <c r="H17159" s="36"/>
      <c r="I17159" s="36"/>
    </row>
    <row r="17160" spans="5:9">
      <c r="E17160" s="35">
        <v>60795</v>
      </c>
      <c r="F17160" s="35"/>
      <c r="G17160" s="36"/>
      <c r="H17160" s="36"/>
      <c r="I17160" s="36"/>
    </row>
    <row r="17161" spans="5:9">
      <c r="E17161" s="35">
        <v>60796</v>
      </c>
      <c r="F17161" s="35"/>
      <c r="G17161" s="36"/>
      <c r="H17161" s="36"/>
      <c r="I17161" s="36"/>
    </row>
    <row r="17162" spans="5:9">
      <c r="E17162" s="35">
        <v>60797</v>
      </c>
      <c r="F17162" s="35"/>
      <c r="G17162" s="36"/>
      <c r="H17162" s="36"/>
      <c r="I17162" s="36"/>
    </row>
    <row r="17163" spans="5:9">
      <c r="E17163" s="35">
        <v>60798</v>
      </c>
      <c r="F17163" s="35"/>
      <c r="G17163" s="36"/>
      <c r="H17163" s="36"/>
      <c r="I17163" s="36"/>
    </row>
    <row r="17164" spans="5:9">
      <c r="E17164" s="35">
        <v>60799</v>
      </c>
      <c r="F17164" s="35"/>
      <c r="G17164" s="36"/>
      <c r="H17164" s="36"/>
      <c r="I17164" s="36"/>
    </row>
    <row r="17165" spans="5:9">
      <c r="E17165" s="35">
        <v>60800</v>
      </c>
      <c r="F17165" s="35"/>
      <c r="G17165" s="36"/>
      <c r="H17165" s="36"/>
      <c r="I17165" s="36"/>
    </row>
    <row r="17166" spans="5:9">
      <c r="E17166" s="35">
        <v>60801</v>
      </c>
      <c r="F17166" s="35"/>
      <c r="G17166" s="36"/>
      <c r="H17166" s="36"/>
      <c r="I17166" s="36"/>
    </row>
    <row r="17167" spans="5:9">
      <c r="E17167" s="35">
        <v>60802</v>
      </c>
      <c r="F17167" s="35"/>
      <c r="G17167" s="36"/>
      <c r="H17167" s="36"/>
      <c r="I17167" s="36"/>
    </row>
    <row r="17168" spans="5:9">
      <c r="E17168" s="35">
        <v>60803</v>
      </c>
      <c r="F17168" s="35"/>
      <c r="G17168" s="36"/>
      <c r="H17168" s="36"/>
      <c r="I17168" s="36"/>
    </row>
    <row r="17169" spans="5:9">
      <c r="E17169" s="35">
        <v>60804</v>
      </c>
      <c r="F17169" s="35"/>
      <c r="G17169" s="36"/>
      <c r="H17169" s="36"/>
      <c r="I17169" s="36"/>
    </row>
    <row r="17170" spans="5:9">
      <c r="E17170" s="35">
        <v>60805</v>
      </c>
      <c r="F17170" s="35"/>
      <c r="G17170" s="36"/>
      <c r="H17170" s="36"/>
      <c r="I17170" s="36"/>
    </row>
    <row r="17171" spans="5:9">
      <c r="E17171" s="35">
        <v>60806</v>
      </c>
      <c r="F17171" s="35"/>
      <c r="G17171" s="36"/>
      <c r="H17171" s="36"/>
      <c r="I17171" s="36"/>
    </row>
    <row r="17172" spans="5:9">
      <c r="E17172" s="35">
        <v>60807</v>
      </c>
      <c r="F17172" s="35"/>
      <c r="G17172" s="36"/>
      <c r="H17172" s="36"/>
      <c r="I17172" s="36"/>
    </row>
    <row r="17173" spans="5:9">
      <c r="E17173" s="35">
        <v>60808</v>
      </c>
      <c r="F17173" s="35"/>
      <c r="G17173" s="36"/>
      <c r="H17173" s="36"/>
      <c r="I17173" s="36"/>
    </row>
    <row r="17174" spans="5:9">
      <c r="E17174" s="35">
        <v>60809</v>
      </c>
      <c r="F17174" s="35"/>
      <c r="G17174" s="36"/>
      <c r="H17174" s="36"/>
      <c r="I17174" s="36"/>
    </row>
    <row r="17175" spans="5:9">
      <c r="E17175" s="35">
        <v>60810</v>
      </c>
      <c r="F17175" s="35"/>
      <c r="G17175" s="36"/>
      <c r="H17175" s="36"/>
      <c r="I17175" s="36"/>
    </row>
    <row r="17176" spans="5:9">
      <c r="E17176" s="35">
        <v>60811</v>
      </c>
      <c r="F17176" s="35"/>
      <c r="G17176" s="36"/>
      <c r="H17176" s="36"/>
      <c r="I17176" s="36"/>
    </row>
    <row r="17177" spans="5:9">
      <c r="E17177" s="35">
        <v>60812</v>
      </c>
      <c r="F17177" s="35"/>
      <c r="G17177" s="36"/>
      <c r="H17177" s="36"/>
      <c r="I17177" s="36"/>
    </row>
    <row r="17178" spans="5:9">
      <c r="E17178" s="35">
        <v>60813</v>
      </c>
      <c r="F17178" s="35"/>
      <c r="G17178" s="36"/>
      <c r="H17178" s="36"/>
      <c r="I17178" s="36"/>
    </row>
    <row r="17179" spans="5:9">
      <c r="E17179" s="35">
        <v>60814</v>
      </c>
      <c r="F17179" s="35"/>
      <c r="G17179" s="36"/>
      <c r="H17179" s="36"/>
      <c r="I17179" s="36"/>
    </row>
    <row r="17180" spans="5:9">
      <c r="E17180" s="35">
        <v>60815</v>
      </c>
      <c r="F17180" s="35"/>
      <c r="G17180" s="36"/>
      <c r="H17180" s="36"/>
      <c r="I17180" s="36"/>
    </row>
    <row r="17181" spans="5:9">
      <c r="E17181" s="35">
        <v>60816</v>
      </c>
      <c r="F17181" s="35"/>
      <c r="G17181" s="36"/>
      <c r="H17181" s="36"/>
      <c r="I17181" s="36"/>
    </row>
    <row r="17182" spans="5:9">
      <c r="E17182" s="35">
        <v>60817</v>
      </c>
      <c r="F17182" s="35"/>
      <c r="G17182" s="36"/>
      <c r="H17182" s="36"/>
      <c r="I17182" s="36"/>
    </row>
    <row r="17183" spans="5:9">
      <c r="E17183" s="35">
        <v>60818</v>
      </c>
      <c r="F17183" s="35"/>
      <c r="G17183" s="36"/>
      <c r="H17183" s="36"/>
      <c r="I17183" s="36"/>
    </row>
    <row r="17184" spans="5:9">
      <c r="E17184" s="35">
        <v>60819</v>
      </c>
      <c r="F17184" s="35"/>
      <c r="G17184" s="36"/>
      <c r="H17184" s="36"/>
      <c r="I17184" s="36"/>
    </row>
    <row r="17185" spans="5:9">
      <c r="E17185" s="35">
        <v>60820</v>
      </c>
      <c r="F17185" s="35"/>
      <c r="G17185" s="36"/>
      <c r="H17185" s="36"/>
      <c r="I17185" s="36"/>
    </row>
    <row r="17186" spans="5:9">
      <c r="E17186" s="35">
        <v>60821</v>
      </c>
      <c r="F17186" s="35"/>
      <c r="G17186" s="36"/>
      <c r="H17186" s="36"/>
      <c r="I17186" s="36"/>
    </row>
    <row r="17187" spans="5:9">
      <c r="E17187" s="35">
        <v>60822</v>
      </c>
      <c r="F17187" s="35"/>
      <c r="G17187" s="36"/>
      <c r="H17187" s="36"/>
      <c r="I17187" s="36"/>
    </row>
    <row r="17188" spans="5:9">
      <c r="E17188" s="35">
        <v>60823</v>
      </c>
      <c r="F17188" s="35"/>
      <c r="G17188" s="36"/>
      <c r="H17188" s="36"/>
      <c r="I17188" s="36"/>
    </row>
    <row r="17189" spans="5:9">
      <c r="E17189" s="35">
        <v>60824</v>
      </c>
      <c r="F17189" s="35"/>
      <c r="G17189" s="36"/>
      <c r="H17189" s="36"/>
      <c r="I17189" s="36"/>
    </row>
    <row r="17190" spans="5:9">
      <c r="E17190" s="35">
        <v>60825</v>
      </c>
      <c r="F17190" s="35"/>
      <c r="G17190" s="36"/>
      <c r="H17190" s="36"/>
      <c r="I17190" s="36"/>
    </row>
    <row r="17191" spans="5:9">
      <c r="E17191" s="35">
        <v>60826</v>
      </c>
      <c r="F17191" s="35"/>
      <c r="G17191" s="36"/>
      <c r="H17191" s="36"/>
      <c r="I17191" s="36"/>
    </row>
    <row r="17192" spans="5:9">
      <c r="E17192" s="35">
        <v>60827</v>
      </c>
      <c r="F17192" s="35"/>
      <c r="G17192" s="36"/>
      <c r="H17192" s="36"/>
      <c r="I17192" s="36"/>
    </row>
    <row r="17193" spans="5:9">
      <c r="E17193" s="35">
        <v>60828</v>
      </c>
      <c r="F17193" s="35"/>
      <c r="G17193" s="36"/>
      <c r="H17193" s="36"/>
      <c r="I17193" s="36"/>
    </row>
    <row r="17194" spans="5:9">
      <c r="E17194" s="35">
        <v>60829</v>
      </c>
      <c r="F17194" s="35"/>
      <c r="G17194" s="36"/>
      <c r="H17194" s="36"/>
      <c r="I17194" s="36"/>
    </row>
    <row r="17195" spans="5:9">
      <c r="E17195" s="35">
        <v>60830</v>
      </c>
      <c r="F17195" s="35"/>
      <c r="G17195" s="36"/>
      <c r="H17195" s="36"/>
      <c r="I17195" s="36"/>
    </row>
    <row r="17196" spans="5:9">
      <c r="E17196" s="35">
        <v>60831</v>
      </c>
      <c r="F17196" s="35"/>
      <c r="G17196" s="36"/>
      <c r="H17196" s="36"/>
      <c r="I17196" s="36"/>
    </row>
    <row r="17197" spans="5:9">
      <c r="E17197" s="35">
        <v>60832</v>
      </c>
      <c r="F17197" s="35"/>
      <c r="G17197" s="36"/>
      <c r="H17197" s="36"/>
      <c r="I17197" s="36"/>
    </row>
    <row r="17198" spans="5:9">
      <c r="E17198" s="35">
        <v>60833</v>
      </c>
      <c r="F17198" s="35"/>
      <c r="G17198" s="36"/>
      <c r="H17198" s="36"/>
      <c r="I17198" s="36"/>
    </row>
    <row r="17199" spans="5:9">
      <c r="E17199" s="35">
        <v>60834</v>
      </c>
      <c r="F17199" s="35"/>
      <c r="G17199" s="36"/>
      <c r="H17199" s="36"/>
      <c r="I17199" s="36"/>
    </row>
    <row r="17200" spans="5:9">
      <c r="E17200" s="35">
        <v>60835</v>
      </c>
      <c r="F17200" s="35"/>
      <c r="G17200" s="36"/>
      <c r="H17200" s="36"/>
      <c r="I17200" s="36"/>
    </row>
    <row r="17201" spans="5:9">
      <c r="E17201" s="35">
        <v>60836</v>
      </c>
      <c r="F17201" s="35"/>
      <c r="G17201" s="36"/>
      <c r="H17201" s="36"/>
      <c r="I17201" s="36"/>
    </row>
    <row r="17202" spans="5:9">
      <c r="E17202" s="35">
        <v>60837</v>
      </c>
      <c r="F17202" s="35"/>
      <c r="G17202" s="36"/>
      <c r="H17202" s="36"/>
      <c r="I17202" s="36"/>
    </row>
    <row r="17203" spans="5:9">
      <c r="E17203" s="35">
        <v>60838</v>
      </c>
      <c r="F17203" s="35"/>
      <c r="G17203" s="36"/>
      <c r="H17203" s="36"/>
      <c r="I17203" s="36"/>
    </row>
    <row r="17204" spans="5:9">
      <c r="E17204" s="35">
        <v>60839</v>
      </c>
      <c r="F17204" s="35"/>
      <c r="G17204" s="36"/>
      <c r="H17204" s="36"/>
      <c r="I17204" s="36"/>
    </row>
    <row r="17205" spans="5:9">
      <c r="E17205" s="35">
        <v>60840</v>
      </c>
      <c r="F17205" s="35"/>
      <c r="G17205" s="36"/>
      <c r="H17205" s="36"/>
      <c r="I17205" s="36"/>
    </row>
    <row r="17206" spans="5:9">
      <c r="E17206" s="35">
        <v>60841</v>
      </c>
      <c r="F17206" s="35"/>
      <c r="G17206" s="36"/>
      <c r="H17206" s="36"/>
      <c r="I17206" s="36"/>
    </row>
    <row r="17207" spans="5:9">
      <c r="E17207" s="35">
        <v>60842</v>
      </c>
      <c r="F17207" s="35"/>
      <c r="G17207" s="36"/>
      <c r="H17207" s="36"/>
      <c r="I17207" s="36"/>
    </row>
    <row r="17208" spans="5:9">
      <c r="E17208" s="35">
        <v>60843</v>
      </c>
      <c r="F17208" s="35"/>
      <c r="G17208" s="36"/>
      <c r="H17208" s="36"/>
      <c r="I17208" s="36"/>
    </row>
    <row r="17209" spans="5:9">
      <c r="E17209" s="35">
        <v>60844</v>
      </c>
      <c r="F17209" s="35"/>
      <c r="G17209" s="36"/>
      <c r="H17209" s="36"/>
      <c r="I17209" s="36"/>
    </row>
    <row r="17210" spans="5:9">
      <c r="E17210" s="35">
        <v>60845</v>
      </c>
      <c r="F17210" s="35"/>
      <c r="G17210" s="36"/>
      <c r="H17210" s="36"/>
      <c r="I17210" s="36"/>
    </row>
    <row r="17211" spans="5:9">
      <c r="E17211" s="35">
        <v>60846</v>
      </c>
      <c r="F17211" s="35"/>
      <c r="G17211" s="36"/>
      <c r="H17211" s="36"/>
      <c r="I17211" s="36"/>
    </row>
    <row r="17212" spans="5:9">
      <c r="E17212" s="35">
        <v>60847</v>
      </c>
      <c r="F17212" s="35"/>
      <c r="G17212" s="36"/>
      <c r="H17212" s="36"/>
      <c r="I17212" s="36"/>
    </row>
    <row r="17213" spans="5:9">
      <c r="E17213" s="35">
        <v>60848</v>
      </c>
      <c r="F17213" s="35"/>
      <c r="G17213" s="36"/>
      <c r="H17213" s="36"/>
      <c r="I17213" s="36"/>
    </row>
    <row r="17214" spans="5:9">
      <c r="E17214" s="35">
        <v>60849</v>
      </c>
      <c r="F17214" s="35"/>
      <c r="G17214" s="36"/>
      <c r="H17214" s="36"/>
      <c r="I17214" s="36"/>
    </row>
    <row r="17215" spans="5:9">
      <c r="E17215" s="35">
        <v>60850</v>
      </c>
      <c r="F17215" s="35"/>
      <c r="G17215" s="36"/>
      <c r="H17215" s="36"/>
      <c r="I17215" s="36"/>
    </row>
    <row r="17216" spans="5:9">
      <c r="E17216" s="35">
        <v>60851</v>
      </c>
      <c r="F17216" s="35"/>
      <c r="G17216" s="36"/>
      <c r="H17216" s="36"/>
      <c r="I17216" s="36"/>
    </row>
    <row r="17217" spans="5:9">
      <c r="E17217" s="35">
        <v>60852</v>
      </c>
      <c r="F17217" s="35"/>
      <c r="G17217" s="36"/>
      <c r="H17217" s="36"/>
      <c r="I17217" s="36"/>
    </row>
    <row r="17218" spans="5:9">
      <c r="E17218" s="35">
        <v>60853</v>
      </c>
      <c r="F17218" s="35"/>
      <c r="G17218" s="36"/>
      <c r="H17218" s="36"/>
      <c r="I17218" s="36"/>
    </row>
    <row r="17219" spans="5:9">
      <c r="E17219" s="35">
        <v>60854</v>
      </c>
      <c r="F17219" s="35"/>
      <c r="G17219" s="36"/>
      <c r="H17219" s="36"/>
      <c r="I17219" s="36"/>
    </row>
    <row r="17220" spans="5:9">
      <c r="E17220" s="35">
        <v>60855</v>
      </c>
      <c r="F17220" s="35"/>
      <c r="G17220" s="36"/>
      <c r="H17220" s="36"/>
      <c r="I17220" s="36"/>
    </row>
    <row r="17221" spans="5:9">
      <c r="E17221" s="35">
        <v>60856</v>
      </c>
      <c r="F17221" s="35"/>
      <c r="G17221" s="36"/>
      <c r="H17221" s="36"/>
      <c r="I17221" s="36"/>
    </row>
    <row r="17222" spans="5:9">
      <c r="E17222" s="35">
        <v>60857</v>
      </c>
      <c r="F17222" s="35"/>
      <c r="G17222" s="36"/>
      <c r="H17222" s="36"/>
      <c r="I17222" s="36"/>
    </row>
    <row r="17223" spans="5:9">
      <c r="E17223" s="35">
        <v>60858</v>
      </c>
      <c r="F17223" s="35"/>
      <c r="G17223" s="36"/>
      <c r="H17223" s="36"/>
      <c r="I17223" s="36"/>
    </row>
    <row r="17224" spans="5:9">
      <c r="E17224" s="35">
        <v>60859</v>
      </c>
      <c r="F17224" s="35"/>
      <c r="G17224" s="36"/>
      <c r="H17224" s="36"/>
      <c r="I17224" s="36"/>
    </row>
    <row r="17225" spans="5:9">
      <c r="E17225" s="35">
        <v>60860</v>
      </c>
      <c r="F17225" s="35"/>
      <c r="G17225" s="36"/>
      <c r="H17225" s="36"/>
      <c r="I17225" s="36"/>
    </row>
    <row r="17226" spans="5:9">
      <c r="E17226" s="35">
        <v>60861</v>
      </c>
      <c r="F17226" s="35"/>
      <c r="G17226" s="36"/>
      <c r="H17226" s="36"/>
      <c r="I17226" s="36"/>
    </row>
    <row r="17227" spans="5:9">
      <c r="E17227" s="35">
        <v>60862</v>
      </c>
      <c r="F17227" s="35"/>
      <c r="G17227" s="36"/>
      <c r="H17227" s="36"/>
      <c r="I17227" s="36"/>
    </row>
    <row r="17228" spans="5:9">
      <c r="E17228" s="35">
        <v>60863</v>
      </c>
      <c r="F17228" s="35"/>
      <c r="G17228" s="36"/>
      <c r="H17228" s="36"/>
      <c r="I17228" s="36"/>
    </row>
    <row r="17229" spans="5:9">
      <c r="E17229" s="35">
        <v>60864</v>
      </c>
      <c r="F17229" s="35"/>
      <c r="G17229" s="36"/>
      <c r="H17229" s="36"/>
      <c r="I17229" s="36"/>
    </row>
    <row r="17230" spans="5:9">
      <c r="E17230" s="35">
        <v>60865</v>
      </c>
      <c r="F17230" s="35"/>
      <c r="G17230" s="36"/>
      <c r="H17230" s="36"/>
      <c r="I17230" s="36"/>
    </row>
    <row r="17231" spans="5:9">
      <c r="E17231" s="35">
        <v>60866</v>
      </c>
      <c r="F17231" s="35"/>
      <c r="G17231" s="36"/>
      <c r="H17231" s="36"/>
      <c r="I17231" s="36"/>
    </row>
    <row r="17232" spans="5:9">
      <c r="E17232" s="35">
        <v>60867</v>
      </c>
      <c r="F17232" s="35"/>
      <c r="G17232" s="36"/>
      <c r="H17232" s="36"/>
      <c r="I17232" s="36"/>
    </row>
    <row r="17233" spans="5:9">
      <c r="E17233" s="35">
        <v>60868</v>
      </c>
      <c r="F17233" s="35"/>
      <c r="G17233" s="36"/>
      <c r="H17233" s="36"/>
      <c r="I17233" s="36"/>
    </row>
    <row r="17234" spans="5:9">
      <c r="E17234" s="35">
        <v>60869</v>
      </c>
      <c r="F17234" s="35"/>
      <c r="G17234" s="36"/>
      <c r="H17234" s="36"/>
      <c r="I17234" s="36"/>
    </row>
    <row r="17235" spans="5:9">
      <c r="E17235" s="35">
        <v>60870</v>
      </c>
      <c r="F17235" s="35"/>
      <c r="G17235" s="36"/>
      <c r="H17235" s="36"/>
      <c r="I17235" s="36"/>
    </row>
    <row r="17236" spans="5:9">
      <c r="E17236" s="35">
        <v>60871</v>
      </c>
      <c r="F17236" s="35"/>
      <c r="G17236" s="36"/>
      <c r="H17236" s="36"/>
      <c r="I17236" s="36"/>
    </row>
    <row r="17237" spans="5:9">
      <c r="E17237" s="35">
        <v>60872</v>
      </c>
      <c r="F17237" s="35"/>
      <c r="G17237" s="36"/>
      <c r="H17237" s="36"/>
      <c r="I17237" s="36"/>
    </row>
    <row r="17238" spans="5:9">
      <c r="E17238" s="35">
        <v>60873</v>
      </c>
      <c r="F17238" s="35"/>
      <c r="G17238" s="36"/>
      <c r="H17238" s="36"/>
      <c r="I17238" s="36"/>
    </row>
    <row r="17239" spans="5:9">
      <c r="E17239" s="35">
        <v>60874</v>
      </c>
      <c r="F17239" s="35"/>
      <c r="G17239" s="36"/>
      <c r="H17239" s="36"/>
      <c r="I17239" s="36"/>
    </row>
    <row r="17240" spans="5:9">
      <c r="E17240" s="35">
        <v>60875</v>
      </c>
      <c r="F17240" s="35"/>
      <c r="G17240" s="36"/>
      <c r="H17240" s="36"/>
      <c r="I17240" s="36"/>
    </row>
    <row r="17241" spans="5:9">
      <c r="E17241" s="35">
        <v>60876</v>
      </c>
      <c r="F17241" s="35"/>
      <c r="G17241" s="36"/>
      <c r="H17241" s="36"/>
      <c r="I17241" s="36"/>
    </row>
    <row r="17242" spans="5:9">
      <c r="E17242" s="35">
        <v>60877</v>
      </c>
      <c r="F17242" s="35"/>
      <c r="G17242" s="36"/>
      <c r="H17242" s="36"/>
      <c r="I17242" s="36"/>
    </row>
    <row r="17243" spans="5:9">
      <c r="E17243" s="35">
        <v>60878</v>
      </c>
      <c r="F17243" s="35"/>
      <c r="G17243" s="36"/>
      <c r="H17243" s="36"/>
      <c r="I17243" s="36"/>
    </row>
    <row r="17244" spans="5:9">
      <c r="E17244" s="35">
        <v>60879</v>
      </c>
      <c r="F17244" s="35"/>
      <c r="G17244" s="36"/>
      <c r="H17244" s="36"/>
      <c r="I17244" s="36"/>
    </row>
    <row r="17245" spans="5:9">
      <c r="E17245" s="35">
        <v>60880</v>
      </c>
      <c r="F17245" s="35"/>
      <c r="G17245" s="36"/>
      <c r="H17245" s="36"/>
      <c r="I17245" s="36"/>
    </row>
    <row r="17246" spans="5:9">
      <c r="E17246" s="35">
        <v>60881</v>
      </c>
      <c r="F17246" s="35"/>
      <c r="G17246" s="36"/>
      <c r="H17246" s="36"/>
      <c r="I17246" s="36"/>
    </row>
    <row r="17247" spans="5:9">
      <c r="E17247" s="35">
        <v>60882</v>
      </c>
      <c r="F17247" s="35"/>
      <c r="G17247" s="36"/>
      <c r="H17247" s="36"/>
      <c r="I17247" s="36"/>
    </row>
    <row r="17248" spans="5:9">
      <c r="E17248" s="35">
        <v>60883</v>
      </c>
      <c r="F17248" s="35"/>
      <c r="G17248" s="36"/>
      <c r="H17248" s="36"/>
      <c r="I17248" s="36"/>
    </row>
    <row r="17249" spans="5:9">
      <c r="E17249" s="35">
        <v>60884</v>
      </c>
      <c r="F17249" s="35"/>
      <c r="G17249" s="36"/>
      <c r="H17249" s="36"/>
      <c r="I17249" s="36"/>
    </row>
    <row r="17250" spans="5:9">
      <c r="E17250" s="35">
        <v>60885</v>
      </c>
      <c r="F17250" s="35"/>
      <c r="G17250" s="36"/>
      <c r="H17250" s="36"/>
      <c r="I17250" s="36"/>
    </row>
    <row r="17251" spans="5:9">
      <c r="E17251" s="35">
        <v>60886</v>
      </c>
      <c r="F17251" s="35"/>
      <c r="G17251" s="36"/>
      <c r="H17251" s="36"/>
      <c r="I17251" s="36"/>
    </row>
    <row r="17252" spans="5:9">
      <c r="E17252" s="35">
        <v>60887</v>
      </c>
      <c r="F17252" s="35"/>
      <c r="G17252" s="36"/>
      <c r="H17252" s="36"/>
      <c r="I17252" s="36"/>
    </row>
    <row r="17253" spans="5:9">
      <c r="E17253" s="35">
        <v>60888</v>
      </c>
      <c r="F17253" s="35"/>
      <c r="G17253" s="36"/>
      <c r="H17253" s="36"/>
      <c r="I17253" s="36"/>
    </row>
    <row r="17254" spans="5:9">
      <c r="E17254" s="35">
        <v>60889</v>
      </c>
      <c r="F17254" s="35"/>
      <c r="G17254" s="36"/>
      <c r="H17254" s="36"/>
      <c r="I17254" s="36"/>
    </row>
    <row r="17255" spans="5:9">
      <c r="E17255" s="35">
        <v>60890</v>
      </c>
      <c r="F17255" s="35"/>
      <c r="G17255" s="36"/>
      <c r="H17255" s="36"/>
      <c r="I17255" s="36"/>
    </row>
    <row r="17256" spans="5:9">
      <c r="E17256" s="35">
        <v>60891</v>
      </c>
      <c r="F17256" s="35"/>
      <c r="G17256" s="36"/>
      <c r="H17256" s="36"/>
      <c r="I17256" s="36"/>
    </row>
    <row r="17257" spans="5:9">
      <c r="E17257" s="35">
        <v>60892</v>
      </c>
      <c r="F17257" s="35"/>
      <c r="G17257" s="36"/>
      <c r="H17257" s="36"/>
      <c r="I17257" s="36"/>
    </row>
    <row r="17258" spans="5:9">
      <c r="E17258" s="35">
        <v>60893</v>
      </c>
      <c r="F17258" s="35"/>
      <c r="G17258" s="36"/>
      <c r="H17258" s="36"/>
      <c r="I17258" s="36"/>
    </row>
    <row r="17259" spans="5:9">
      <c r="E17259" s="35">
        <v>60894</v>
      </c>
      <c r="F17259" s="35"/>
      <c r="G17259" s="36"/>
      <c r="H17259" s="36"/>
      <c r="I17259" s="36"/>
    </row>
    <row r="17260" spans="5:9">
      <c r="E17260" s="35">
        <v>60895</v>
      </c>
      <c r="F17260" s="35"/>
      <c r="G17260" s="36"/>
      <c r="H17260" s="36"/>
      <c r="I17260" s="36"/>
    </row>
    <row r="17261" spans="5:9">
      <c r="E17261" s="35">
        <v>60896</v>
      </c>
      <c r="F17261" s="35"/>
      <c r="G17261" s="36"/>
      <c r="H17261" s="36"/>
      <c r="I17261" s="36"/>
    </row>
    <row r="17262" spans="5:9">
      <c r="E17262" s="35">
        <v>60897</v>
      </c>
      <c r="F17262" s="35"/>
      <c r="G17262" s="36"/>
      <c r="H17262" s="36"/>
      <c r="I17262" s="36"/>
    </row>
    <row r="17263" spans="5:9">
      <c r="E17263" s="35">
        <v>60898</v>
      </c>
      <c r="F17263" s="35"/>
      <c r="G17263" s="36"/>
      <c r="H17263" s="36"/>
      <c r="I17263" s="36"/>
    </row>
    <row r="17264" spans="5:9">
      <c r="E17264" s="35">
        <v>60899</v>
      </c>
      <c r="F17264" s="35"/>
      <c r="G17264" s="36"/>
      <c r="H17264" s="36"/>
      <c r="I17264" s="36"/>
    </row>
    <row r="17265" spans="5:9">
      <c r="E17265" s="35">
        <v>60900</v>
      </c>
      <c r="F17265" s="35"/>
      <c r="G17265" s="36"/>
      <c r="H17265" s="36"/>
      <c r="I17265" s="36"/>
    </row>
    <row r="17266" spans="5:9">
      <c r="E17266" s="35">
        <v>60901</v>
      </c>
      <c r="F17266" s="35"/>
      <c r="G17266" s="36"/>
      <c r="H17266" s="36"/>
      <c r="I17266" s="36"/>
    </row>
    <row r="17267" spans="5:9">
      <c r="E17267" s="35">
        <v>60902</v>
      </c>
      <c r="F17267" s="35"/>
      <c r="G17267" s="36"/>
      <c r="H17267" s="36"/>
      <c r="I17267" s="36"/>
    </row>
    <row r="17268" spans="5:9">
      <c r="E17268" s="35">
        <v>60903</v>
      </c>
      <c r="F17268" s="35"/>
      <c r="G17268" s="36"/>
      <c r="H17268" s="36"/>
      <c r="I17268" s="36"/>
    </row>
    <row r="17269" spans="5:9">
      <c r="E17269" s="35">
        <v>60904</v>
      </c>
      <c r="F17269" s="35"/>
      <c r="G17269" s="36"/>
      <c r="H17269" s="36"/>
      <c r="I17269" s="36"/>
    </row>
    <row r="17270" spans="5:9">
      <c r="E17270" s="35">
        <v>60905</v>
      </c>
      <c r="F17270" s="35"/>
      <c r="G17270" s="36"/>
      <c r="H17270" s="36"/>
      <c r="I17270" s="36"/>
    </row>
    <row r="17271" spans="5:9">
      <c r="E17271" s="35">
        <v>60906</v>
      </c>
      <c r="F17271" s="35"/>
      <c r="G17271" s="36"/>
      <c r="H17271" s="36"/>
      <c r="I17271" s="36"/>
    </row>
    <row r="17272" spans="5:9">
      <c r="E17272" s="35">
        <v>60907</v>
      </c>
      <c r="F17272" s="35"/>
      <c r="G17272" s="36"/>
      <c r="H17272" s="36"/>
      <c r="I17272" s="36"/>
    </row>
    <row r="17273" spans="5:9">
      <c r="E17273" s="35">
        <v>60908</v>
      </c>
      <c r="F17273" s="35"/>
      <c r="G17273" s="36"/>
      <c r="H17273" s="36"/>
      <c r="I17273" s="36"/>
    </row>
    <row r="17274" spans="5:9">
      <c r="E17274" s="35">
        <v>60909</v>
      </c>
      <c r="F17274" s="35"/>
      <c r="G17274" s="36"/>
      <c r="H17274" s="36"/>
      <c r="I17274" s="36"/>
    </row>
    <row r="17275" spans="5:9">
      <c r="E17275" s="35">
        <v>60910</v>
      </c>
      <c r="F17275" s="35"/>
      <c r="G17275" s="36"/>
      <c r="H17275" s="36"/>
      <c r="I17275" s="36"/>
    </row>
    <row r="17276" spans="5:9">
      <c r="E17276" s="35">
        <v>60911</v>
      </c>
      <c r="F17276" s="35"/>
      <c r="G17276" s="36"/>
      <c r="H17276" s="36"/>
      <c r="I17276" s="36"/>
    </row>
    <row r="17277" spans="5:9">
      <c r="E17277" s="35">
        <v>60912</v>
      </c>
      <c r="F17277" s="35"/>
      <c r="G17277" s="36"/>
      <c r="H17277" s="36"/>
      <c r="I17277" s="36"/>
    </row>
    <row r="17278" spans="5:9">
      <c r="E17278" s="35">
        <v>60913</v>
      </c>
      <c r="F17278" s="35"/>
      <c r="G17278" s="36"/>
      <c r="H17278" s="36"/>
      <c r="I17278" s="36"/>
    </row>
    <row r="17279" spans="5:9">
      <c r="E17279" s="35">
        <v>60914</v>
      </c>
      <c r="F17279" s="35"/>
      <c r="G17279" s="36"/>
      <c r="H17279" s="36"/>
      <c r="I17279" s="36"/>
    </row>
    <row r="17280" spans="5:9">
      <c r="E17280" s="35">
        <v>60915</v>
      </c>
      <c r="F17280" s="35"/>
      <c r="G17280" s="36"/>
      <c r="H17280" s="36"/>
      <c r="I17280" s="36"/>
    </row>
    <row r="17281" spans="5:9">
      <c r="E17281" s="35">
        <v>60916</v>
      </c>
      <c r="F17281" s="35"/>
      <c r="G17281" s="36"/>
      <c r="H17281" s="36"/>
      <c r="I17281" s="36"/>
    </row>
    <row r="17282" spans="5:9">
      <c r="E17282" s="35">
        <v>60917</v>
      </c>
      <c r="F17282" s="35"/>
      <c r="G17282" s="36"/>
      <c r="H17282" s="36"/>
      <c r="I17282" s="36"/>
    </row>
    <row r="17283" spans="5:9">
      <c r="E17283" s="35">
        <v>60918</v>
      </c>
      <c r="F17283" s="35"/>
      <c r="G17283" s="36"/>
      <c r="H17283" s="36"/>
      <c r="I17283" s="36"/>
    </row>
    <row r="17284" spans="5:9">
      <c r="E17284" s="35">
        <v>60919</v>
      </c>
      <c r="F17284" s="35"/>
      <c r="G17284" s="36"/>
      <c r="H17284" s="36"/>
      <c r="I17284" s="36"/>
    </row>
    <row r="17285" spans="5:9">
      <c r="E17285" s="35">
        <v>60920</v>
      </c>
      <c r="F17285" s="35"/>
      <c r="G17285" s="36"/>
      <c r="H17285" s="36"/>
      <c r="I17285" s="36"/>
    </row>
    <row r="17286" spans="5:9">
      <c r="E17286" s="35">
        <v>60921</v>
      </c>
      <c r="F17286" s="35"/>
      <c r="G17286" s="36"/>
      <c r="H17286" s="36"/>
      <c r="I17286" s="36"/>
    </row>
    <row r="17287" spans="5:9">
      <c r="E17287" s="35">
        <v>60922</v>
      </c>
      <c r="F17287" s="35"/>
      <c r="G17287" s="36"/>
      <c r="H17287" s="36"/>
      <c r="I17287" s="36"/>
    </row>
    <row r="17288" spans="5:9">
      <c r="E17288" s="35">
        <v>60923</v>
      </c>
      <c r="F17288" s="35"/>
      <c r="G17288" s="36"/>
      <c r="H17288" s="36"/>
      <c r="I17288" s="36"/>
    </row>
    <row r="17289" spans="5:9">
      <c r="E17289" s="35">
        <v>60924</v>
      </c>
      <c r="F17289" s="35"/>
      <c r="G17289" s="36"/>
      <c r="H17289" s="36"/>
      <c r="I17289" s="36"/>
    </row>
    <row r="17290" spans="5:9">
      <c r="E17290" s="35">
        <v>60925</v>
      </c>
      <c r="F17290" s="35"/>
      <c r="G17290" s="36"/>
      <c r="H17290" s="36"/>
      <c r="I17290" s="36"/>
    </row>
    <row r="17291" spans="5:9">
      <c r="E17291" s="35">
        <v>60926</v>
      </c>
      <c r="F17291" s="35"/>
      <c r="G17291" s="36"/>
      <c r="H17291" s="36"/>
      <c r="I17291" s="36"/>
    </row>
    <row r="17292" spans="5:9">
      <c r="E17292" s="35">
        <v>60927</v>
      </c>
      <c r="F17292" s="35"/>
      <c r="G17292" s="36"/>
      <c r="H17292" s="36"/>
      <c r="I17292" s="36"/>
    </row>
    <row r="17293" spans="5:9">
      <c r="E17293" s="35">
        <v>60928</v>
      </c>
      <c r="F17293" s="35"/>
      <c r="G17293" s="36"/>
      <c r="H17293" s="36"/>
      <c r="I17293" s="36"/>
    </row>
    <row r="17294" spans="5:9">
      <c r="E17294" s="35">
        <v>60929</v>
      </c>
      <c r="F17294" s="35"/>
      <c r="G17294" s="36"/>
      <c r="H17294" s="36"/>
      <c r="I17294" s="36"/>
    </row>
    <row r="17295" spans="5:9">
      <c r="E17295" s="35">
        <v>60930</v>
      </c>
      <c r="F17295" s="35"/>
      <c r="G17295" s="36"/>
      <c r="H17295" s="36"/>
      <c r="I17295" s="36"/>
    </row>
    <row r="17296" spans="5:9">
      <c r="E17296" s="35">
        <v>60931</v>
      </c>
      <c r="F17296" s="35"/>
      <c r="G17296" s="36"/>
      <c r="H17296" s="36"/>
      <c r="I17296" s="36"/>
    </row>
    <row r="17297" spans="5:9">
      <c r="E17297" s="35">
        <v>60932</v>
      </c>
      <c r="F17297" s="35"/>
      <c r="G17297" s="36"/>
      <c r="H17297" s="36"/>
      <c r="I17297" s="36"/>
    </row>
    <row r="17298" spans="5:9">
      <c r="E17298" s="35">
        <v>60933</v>
      </c>
      <c r="F17298" s="35"/>
      <c r="G17298" s="36"/>
      <c r="H17298" s="36"/>
      <c r="I17298" s="36"/>
    </row>
    <row r="17299" spans="5:9">
      <c r="E17299" s="35">
        <v>60934</v>
      </c>
      <c r="F17299" s="35"/>
      <c r="G17299" s="36"/>
      <c r="H17299" s="36"/>
      <c r="I17299" s="36"/>
    </row>
    <row r="17300" spans="5:9">
      <c r="E17300" s="35">
        <v>60935</v>
      </c>
      <c r="F17300" s="35"/>
      <c r="G17300" s="36"/>
      <c r="H17300" s="36"/>
      <c r="I17300" s="36"/>
    </row>
    <row r="17301" spans="5:9">
      <c r="E17301" s="35">
        <v>60936</v>
      </c>
      <c r="F17301" s="35"/>
      <c r="G17301" s="36"/>
      <c r="H17301" s="36"/>
      <c r="I17301" s="36"/>
    </row>
    <row r="17302" spans="5:9">
      <c r="E17302" s="35">
        <v>60937</v>
      </c>
      <c r="F17302" s="35"/>
      <c r="G17302" s="36"/>
      <c r="H17302" s="36"/>
      <c r="I17302" s="36"/>
    </row>
    <row r="17303" spans="5:9">
      <c r="E17303" s="35">
        <v>60938</v>
      </c>
      <c r="F17303" s="35"/>
      <c r="G17303" s="36"/>
      <c r="H17303" s="36"/>
      <c r="I17303" s="36"/>
    </row>
    <row r="17304" spans="5:9">
      <c r="E17304" s="35">
        <v>60939</v>
      </c>
      <c r="F17304" s="35"/>
      <c r="G17304" s="36"/>
      <c r="H17304" s="36"/>
      <c r="I17304" s="36"/>
    </row>
    <row r="17305" spans="5:9">
      <c r="E17305" s="35">
        <v>60940</v>
      </c>
      <c r="F17305" s="35"/>
      <c r="G17305" s="36"/>
      <c r="H17305" s="36"/>
      <c r="I17305" s="36"/>
    </row>
    <row r="17306" spans="5:9">
      <c r="E17306" s="35">
        <v>60941</v>
      </c>
      <c r="F17306" s="35"/>
      <c r="G17306" s="36"/>
      <c r="H17306" s="36"/>
      <c r="I17306" s="36"/>
    </row>
    <row r="17307" spans="5:9">
      <c r="E17307" s="35">
        <v>60942</v>
      </c>
      <c r="F17307" s="35"/>
      <c r="G17307" s="36"/>
      <c r="H17307" s="36"/>
      <c r="I17307" s="36"/>
    </row>
    <row r="17308" spans="5:9">
      <c r="E17308" s="35">
        <v>60943</v>
      </c>
      <c r="F17308" s="35"/>
      <c r="G17308" s="36"/>
      <c r="H17308" s="36"/>
      <c r="I17308" s="36"/>
    </row>
    <row r="17309" spans="5:9">
      <c r="E17309" s="35">
        <v>60944</v>
      </c>
      <c r="F17309" s="35"/>
      <c r="G17309" s="36"/>
      <c r="H17309" s="36"/>
      <c r="I17309" s="36"/>
    </row>
    <row r="17310" spans="5:9">
      <c r="E17310" s="35">
        <v>60945</v>
      </c>
      <c r="F17310" s="35"/>
      <c r="G17310" s="36"/>
      <c r="H17310" s="36"/>
      <c r="I17310" s="36"/>
    </row>
    <row r="17311" spans="5:9">
      <c r="E17311" s="35">
        <v>60946</v>
      </c>
      <c r="F17311" s="35"/>
      <c r="G17311" s="36"/>
      <c r="H17311" s="36"/>
      <c r="I17311" s="36"/>
    </row>
    <row r="17312" spans="5:9">
      <c r="E17312" s="35">
        <v>60947</v>
      </c>
      <c r="F17312" s="35"/>
      <c r="G17312" s="36"/>
      <c r="H17312" s="36"/>
      <c r="I17312" s="36"/>
    </row>
    <row r="17313" spans="5:9">
      <c r="E17313" s="35">
        <v>60948</v>
      </c>
      <c r="F17313" s="35"/>
      <c r="G17313" s="36"/>
      <c r="H17313" s="36"/>
      <c r="I17313" s="36"/>
    </row>
    <row r="17314" spans="5:9">
      <c r="E17314" s="35">
        <v>60949</v>
      </c>
      <c r="F17314" s="35"/>
      <c r="G17314" s="36"/>
      <c r="H17314" s="36"/>
      <c r="I17314" s="36"/>
    </row>
    <row r="17315" spans="5:9">
      <c r="E17315" s="35">
        <v>60950</v>
      </c>
      <c r="F17315" s="35"/>
      <c r="G17315" s="36"/>
      <c r="H17315" s="36"/>
      <c r="I17315" s="36"/>
    </row>
    <row r="17316" spans="5:9">
      <c r="E17316" s="35">
        <v>60951</v>
      </c>
      <c r="F17316" s="35"/>
      <c r="G17316" s="36"/>
      <c r="H17316" s="36"/>
      <c r="I17316" s="36"/>
    </row>
    <row r="17317" spans="5:9">
      <c r="E17317" s="35">
        <v>60952</v>
      </c>
      <c r="F17317" s="35"/>
      <c r="G17317" s="36"/>
      <c r="H17317" s="36"/>
      <c r="I17317" s="36"/>
    </row>
    <row r="17318" spans="5:9">
      <c r="E17318" s="35">
        <v>60953</v>
      </c>
      <c r="F17318" s="35"/>
      <c r="G17318" s="36"/>
      <c r="H17318" s="36"/>
      <c r="I17318" s="36"/>
    </row>
    <row r="17319" spans="5:9">
      <c r="E17319" s="35">
        <v>60954</v>
      </c>
      <c r="F17319" s="35"/>
      <c r="G17319" s="36"/>
      <c r="H17319" s="36"/>
      <c r="I17319" s="36"/>
    </row>
    <row r="17320" spans="5:9">
      <c r="E17320" s="35">
        <v>60955</v>
      </c>
      <c r="F17320" s="35"/>
      <c r="G17320" s="36"/>
      <c r="H17320" s="36"/>
      <c r="I17320" s="36"/>
    </row>
    <row r="17321" spans="5:9">
      <c r="E17321" s="35">
        <v>60956</v>
      </c>
      <c r="F17321" s="35"/>
      <c r="G17321" s="36"/>
      <c r="H17321" s="36"/>
      <c r="I17321" s="36"/>
    </row>
    <row r="17322" spans="5:9">
      <c r="E17322" s="35">
        <v>60957</v>
      </c>
      <c r="F17322" s="35"/>
      <c r="G17322" s="36"/>
      <c r="H17322" s="36"/>
      <c r="I17322" s="36"/>
    </row>
    <row r="17323" spans="5:9">
      <c r="E17323" s="35">
        <v>60958</v>
      </c>
      <c r="F17323" s="35"/>
      <c r="G17323" s="36"/>
      <c r="H17323" s="36"/>
      <c r="I17323" s="36"/>
    </row>
    <row r="17324" spans="5:9">
      <c r="E17324" s="35">
        <v>60959</v>
      </c>
      <c r="F17324" s="35"/>
      <c r="G17324" s="36"/>
      <c r="H17324" s="36"/>
      <c r="I17324" s="36"/>
    </row>
    <row r="17325" spans="5:9">
      <c r="E17325" s="35">
        <v>60960</v>
      </c>
      <c r="F17325" s="35"/>
      <c r="G17325" s="36"/>
      <c r="H17325" s="36"/>
      <c r="I17325" s="36"/>
    </row>
    <row r="17326" spans="5:9">
      <c r="E17326" s="35">
        <v>60961</v>
      </c>
      <c r="F17326" s="35"/>
      <c r="G17326" s="36"/>
      <c r="H17326" s="36"/>
      <c r="I17326" s="36"/>
    </row>
    <row r="17327" spans="5:9">
      <c r="E17327" s="35">
        <v>60962</v>
      </c>
      <c r="F17327" s="35"/>
      <c r="G17327" s="36"/>
      <c r="H17327" s="36"/>
      <c r="I17327" s="36"/>
    </row>
    <row r="17328" spans="5:9">
      <c r="E17328" s="35">
        <v>60963</v>
      </c>
      <c r="F17328" s="35"/>
      <c r="G17328" s="36"/>
      <c r="H17328" s="36"/>
      <c r="I17328" s="36"/>
    </row>
    <row r="17329" spans="5:9">
      <c r="E17329" s="35">
        <v>60964</v>
      </c>
      <c r="F17329" s="35"/>
      <c r="G17329" s="36"/>
      <c r="H17329" s="36"/>
      <c r="I17329" s="36"/>
    </row>
    <row r="17330" spans="5:9">
      <c r="E17330" s="35">
        <v>60965</v>
      </c>
      <c r="F17330" s="35"/>
      <c r="G17330" s="36"/>
      <c r="H17330" s="36"/>
      <c r="I17330" s="36"/>
    </row>
    <row r="17331" spans="5:9">
      <c r="E17331" s="35">
        <v>60966</v>
      </c>
      <c r="F17331" s="35"/>
      <c r="G17331" s="36"/>
      <c r="H17331" s="36"/>
      <c r="I17331" s="36"/>
    </row>
    <row r="17332" spans="5:9">
      <c r="E17332" s="35">
        <v>60967</v>
      </c>
      <c r="F17332" s="35"/>
      <c r="G17332" s="36"/>
      <c r="H17332" s="36"/>
      <c r="I17332" s="36"/>
    </row>
    <row r="17333" spans="5:9">
      <c r="E17333" s="35">
        <v>60968</v>
      </c>
      <c r="F17333" s="35"/>
      <c r="G17333" s="36"/>
      <c r="H17333" s="36"/>
      <c r="I17333" s="36"/>
    </row>
    <row r="17334" spans="5:9">
      <c r="E17334" s="35">
        <v>60969</v>
      </c>
      <c r="F17334" s="35"/>
      <c r="G17334" s="36"/>
      <c r="H17334" s="36"/>
      <c r="I17334" s="36"/>
    </row>
    <row r="17335" spans="5:9">
      <c r="E17335" s="35">
        <v>60970</v>
      </c>
      <c r="F17335" s="35"/>
      <c r="G17335" s="36"/>
      <c r="H17335" s="36"/>
      <c r="I17335" s="36"/>
    </row>
    <row r="17336" spans="5:9">
      <c r="E17336" s="35">
        <v>60971</v>
      </c>
      <c r="F17336" s="35"/>
      <c r="G17336" s="36"/>
      <c r="H17336" s="36"/>
      <c r="I17336" s="36"/>
    </row>
    <row r="17337" spans="5:9">
      <c r="E17337" s="35">
        <v>60972</v>
      </c>
      <c r="F17337" s="35"/>
      <c r="G17337" s="36"/>
      <c r="H17337" s="36"/>
      <c r="I17337" s="36"/>
    </row>
    <row r="17338" spans="5:9">
      <c r="E17338" s="35">
        <v>60973</v>
      </c>
      <c r="F17338" s="35"/>
      <c r="G17338" s="36"/>
      <c r="H17338" s="36"/>
      <c r="I17338" s="36"/>
    </row>
    <row r="17339" spans="5:9">
      <c r="E17339" s="35">
        <v>60974</v>
      </c>
      <c r="F17339" s="35"/>
      <c r="G17339" s="36"/>
      <c r="H17339" s="36"/>
      <c r="I17339" s="36"/>
    </row>
    <row r="17340" spans="5:9">
      <c r="E17340" s="35">
        <v>60975</v>
      </c>
      <c r="F17340" s="35"/>
      <c r="G17340" s="36"/>
      <c r="H17340" s="36"/>
      <c r="I17340" s="36"/>
    </row>
    <row r="17341" spans="5:9">
      <c r="E17341" s="35">
        <v>60976</v>
      </c>
      <c r="F17341" s="35"/>
      <c r="G17341" s="36"/>
      <c r="H17341" s="36"/>
      <c r="I17341" s="36"/>
    </row>
    <row r="17342" spans="5:9">
      <c r="E17342" s="35">
        <v>60977</v>
      </c>
      <c r="F17342" s="35"/>
      <c r="G17342" s="36"/>
      <c r="H17342" s="36"/>
      <c r="I17342" s="36"/>
    </row>
    <row r="17343" spans="5:9">
      <c r="E17343" s="35">
        <v>60978</v>
      </c>
      <c r="F17343" s="35"/>
      <c r="G17343" s="36"/>
      <c r="H17343" s="36"/>
      <c r="I17343" s="36"/>
    </row>
    <row r="17344" spans="5:9">
      <c r="E17344" s="35">
        <v>60979</v>
      </c>
      <c r="F17344" s="35"/>
      <c r="G17344" s="36"/>
      <c r="H17344" s="36"/>
      <c r="I17344" s="36"/>
    </row>
    <row r="17345" spans="5:9">
      <c r="E17345" s="35">
        <v>60980</v>
      </c>
      <c r="F17345" s="35"/>
      <c r="G17345" s="36"/>
      <c r="H17345" s="36"/>
      <c r="I17345" s="36"/>
    </row>
    <row r="17346" spans="5:9">
      <c r="E17346" s="35">
        <v>60981</v>
      </c>
      <c r="F17346" s="35"/>
      <c r="G17346" s="36"/>
      <c r="H17346" s="36"/>
      <c r="I17346" s="36"/>
    </row>
    <row r="17347" spans="5:9">
      <c r="E17347" s="35">
        <v>60982</v>
      </c>
      <c r="F17347" s="35"/>
      <c r="G17347" s="36"/>
      <c r="H17347" s="36"/>
      <c r="I17347" s="36"/>
    </row>
    <row r="17348" spans="5:9">
      <c r="E17348" s="35">
        <v>60983</v>
      </c>
      <c r="F17348" s="35"/>
      <c r="G17348" s="36"/>
      <c r="H17348" s="36"/>
      <c r="I17348" s="36"/>
    </row>
    <row r="17349" spans="5:9">
      <c r="E17349" s="35">
        <v>60984</v>
      </c>
      <c r="F17349" s="35"/>
      <c r="G17349" s="36"/>
      <c r="H17349" s="36"/>
      <c r="I17349" s="36"/>
    </row>
    <row r="17350" spans="5:9">
      <c r="E17350" s="35">
        <v>60985</v>
      </c>
      <c r="F17350" s="35"/>
      <c r="G17350" s="36"/>
      <c r="H17350" s="36"/>
      <c r="I17350" s="36"/>
    </row>
    <row r="17351" spans="5:9">
      <c r="E17351" s="35">
        <v>60986</v>
      </c>
      <c r="F17351" s="35"/>
      <c r="G17351" s="36"/>
      <c r="H17351" s="36"/>
      <c r="I17351" s="36"/>
    </row>
    <row r="17352" spans="5:9">
      <c r="E17352" s="35">
        <v>60987</v>
      </c>
      <c r="F17352" s="35"/>
      <c r="G17352" s="36"/>
      <c r="H17352" s="36"/>
      <c r="I17352" s="36"/>
    </row>
    <row r="17353" spans="5:9">
      <c r="E17353" s="35">
        <v>60988</v>
      </c>
      <c r="F17353" s="35"/>
      <c r="G17353" s="36"/>
      <c r="H17353" s="36"/>
      <c r="I17353" s="36"/>
    </row>
    <row r="17354" spans="5:9">
      <c r="E17354" s="35">
        <v>60989</v>
      </c>
      <c r="F17354" s="35"/>
      <c r="G17354" s="36"/>
      <c r="H17354" s="36"/>
      <c r="I17354" s="36"/>
    </row>
    <row r="17355" spans="5:9">
      <c r="E17355" s="35">
        <v>60990</v>
      </c>
      <c r="F17355" s="35"/>
      <c r="G17355" s="36"/>
      <c r="H17355" s="36"/>
      <c r="I17355" s="36"/>
    </row>
    <row r="17356" spans="5:9">
      <c r="E17356" s="35">
        <v>60991</v>
      </c>
      <c r="F17356" s="35"/>
      <c r="G17356" s="36"/>
      <c r="H17356" s="36"/>
      <c r="I17356" s="36"/>
    </row>
    <row r="17357" spans="5:9">
      <c r="E17357" s="35">
        <v>60992</v>
      </c>
      <c r="F17357" s="35"/>
      <c r="G17357" s="36"/>
      <c r="H17357" s="36"/>
      <c r="I17357" s="36"/>
    </row>
    <row r="17358" spans="5:9">
      <c r="E17358" s="35">
        <v>60993</v>
      </c>
      <c r="F17358" s="35"/>
      <c r="G17358" s="36"/>
      <c r="H17358" s="36"/>
      <c r="I17358" s="36"/>
    </row>
    <row r="17359" spans="5:9">
      <c r="E17359" s="35">
        <v>60994</v>
      </c>
      <c r="F17359" s="35"/>
      <c r="G17359" s="36"/>
      <c r="H17359" s="36"/>
      <c r="I17359" s="36"/>
    </row>
    <row r="17360" spans="5:9">
      <c r="E17360" s="35">
        <v>60995</v>
      </c>
      <c r="F17360" s="35"/>
      <c r="G17360" s="36"/>
      <c r="H17360" s="36"/>
      <c r="I17360" s="36"/>
    </row>
    <row r="17361" spans="5:9">
      <c r="E17361" s="35">
        <v>60996</v>
      </c>
      <c r="F17361" s="35"/>
      <c r="G17361" s="36"/>
      <c r="H17361" s="36"/>
      <c r="I17361" s="36"/>
    </row>
    <row r="17362" spans="5:9">
      <c r="E17362" s="35">
        <v>60997</v>
      </c>
      <c r="F17362" s="35"/>
      <c r="G17362" s="36"/>
      <c r="H17362" s="36"/>
      <c r="I17362" s="36"/>
    </row>
    <row r="17363" spans="5:9">
      <c r="E17363" s="35">
        <v>60998</v>
      </c>
      <c r="F17363" s="35"/>
      <c r="G17363" s="36"/>
      <c r="H17363" s="36"/>
      <c r="I17363" s="36"/>
    </row>
    <row r="17364" spans="5:9">
      <c r="E17364" s="35">
        <v>60999</v>
      </c>
      <c r="F17364" s="35"/>
      <c r="G17364" s="36"/>
      <c r="H17364" s="36"/>
      <c r="I17364" s="36"/>
    </row>
    <row r="17365" spans="5:9">
      <c r="E17365" s="35">
        <v>61000</v>
      </c>
      <c r="F17365" s="35"/>
      <c r="G17365" s="36"/>
      <c r="H17365" s="36"/>
      <c r="I17365" s="36"/>
    </row>
    <row r="17366" spans="5:9">
      <c r="E17366" s="35">
        <v>61001</v>
      </c>
      <c r="F17366" s="35"/>
      <c r="G17366" s="36"/>
      <c r="H17366" s="36"/>
      <c r="I17366" s="36"/>
    </row>
    <row r="17367" spans="5:9">
      <c r="E17367" s="35">
        <v>61002</v>
      </c>
      <c r="F17367" s="35"/>
      <c r="G17367" s="36"/>
      <c r="H17367" s="36"/>
      <c r="I17367" s="36"/>
    </row>
    <row r="17368" spans="5:9">
      <c r="E17368" s="35">
        <v>61003</v>
      </c>
      <c r="F17368" s="35"/>
      <c r="G17368" s="36"/>
      <c r="H17368" s="36"/>
      <c r="I17368" s="36"/>
    </row>
    <row r="17369" spans="5:9">
      <c r="E17369" s="35">
        <v>61004</v>
      </c>
      <c r="F17369" s="35"/>
      <c r="G17369" s="36"/>
      <c r="H17369" s="36"/>
      <c r="I17369" s="36"/>
    </row>
    <row r="17370" spans="5:9">
      <c r="E17370" s="35">
        <v>61005</v>
      </c>
      <c r="F17370" s="35"/>
      <c r="G17370" s="36"/>
      <c r="H17370" s="36"/>
      <c r="I17370" s="36"/>
    </row>
    <row r="17371" spans="5:9">
      <c r="E17371" s="35">
        <v>61006</v>
      </c>
      <c r="F17371" s="35"/>
      <c r="G17371" s="36"/>
      <c r="H17371" s="36"/>
      <c r="I17371" s="36"/>
    </row>
    <row r="17372" spans="5:9">
      <c r="E17372" s="35">
        <v>61007</v>
      </c>
      <c r="F17372" s="35"/>
      <c r="G17372" s="36"/>
      <c r="H17372" s="36"/>
      <c r="I17372" s="36"/>
    </row>
    <row r="17373" spans="5:9">
      <c r="E17373" s="35">
        <v>61008</v>
      </c>
      <c r="F17373" s="35"/>
      <c r="G17373" s="36"/>
      <c r="H17373" s="36"/>
      <c r="I17373" s="36"/>
    </row>
    <row r="17374" spans="5:9">
      <c r="E17374" s="35">
        <v>61009</v>
      </c>
      <c r="F17374" s="35"/>
      <c r="G17374" s="36"/>
      <c r="H17374" s="36"/>
      <c r="I17374" s="36"/>
    </row>
    <row r="17375" spans="5:9">
      <c r="E17375" s="35">
        <v>61010</v>
      </c>
      <c r="F17375" s="35"/>
      <c r="G17375" s="36"/>
      <c r="H17375" s="36"/>
      <c r="I17375" s="36"/>
    </row>
    <row r="17376" spans="5:9">
      <c r="E17376" s="35">
        <v>61011</v>
      </c>
      <c r="F17376" s="35"/>
      <c r="G17376" s="36"/>
      <c r="H17376" s="36"/>
      <c r="I17376" s="36"/>
    </row>
    <row r="17377" spans="5:9">
      <c r="E17377" s="35">
        <v>61012</v>
      </c>
      <c r="F17377" s="35"/>
      <c r="G17377" s="36"/>
      <c r="H17377" s="36"/>
      <c r="I17377" s="36"/>
    </row>
    <row r="17378" spans="5:9">
      <c r="E17378" s="35">
        <v>61013</v>
      </c>
      <c r="F17378" s="35"/>
      <c r="G17378" s="36"/>
      <c r="H17378" s="36"/>
      <c r="I17378" s="36"/>
    </row>
    <row r="17379" spans="5:9">
      <c r="E17379" s="35">
        <v>61014</v>
      </c>
      <c r="F17379" s="35"/>
      <c r="G17379" s="36"/>
      <c r="H17379" s="36"/>
      <c r="I17379" s="36"/>
    </row>
    <row r="17380" spans="5:9">
      <c r="E17380" s="35">
        <v>61015</v>
      </c>
      <c r="F17380" s="35"/>
      <c r="G17380" s="36"/>
      <c r="H17380" s="36"/>
      <c r="I17380" s="36"/>
    </row>
    <row r="17381" spans="5:9">
      <c r="E17381" s="35">
        <v>61016</v>
      </c>
      <c r="F17381" s="35"/>
      <c r="G17381" s="36"/>
      <c r="H17381" s="36"/>
      <c r="I17381" s="36"/>
    </row>
    <row r="17382" spans="5:9">
      <c r="E17382" s="35">
        <v>61017</v>
      </c>
      <c r="F17382" s="35"/>
      <c r="G17382" s="36"/>
      <c r="H17382" s="36"/>
      <c r="I17382" s="36"/>
    </row>
    <row r="17383" spans="5:9">
      <c r="E17383" s="35">
        <v>61018</v>
      </c>
      <c r="F17383" s="35"/>
      <c r="G17383" s="36"/>
      <c r="H17383" s="36"/>
      <c r="I17383" s="36"/>
    </row>
    <row r="17384" spans="5:9">
      <c r="E17384" s="35">
        <v>61019</v>
      </c>
      <c r="F17384" s="35"/>
      <c r="G17384" s="36"/>
      <c r="H17384" s="36"/>
      <c r="I17384" s="36"/>
    </row>
    <row r="17385" spans="5:9">
      <c r="E17385" s="35">
        <v>61020</v>
      </c>
      <c r="F17385" s="35"/>
      <c r="G17385" s="36"/>
      <c r="H17385" s="36"/>
      <c r="I17385" s="36"/>
    </row>
    <row r="17386" spans="5:9">
      <c r="E17386" s="35">
        <v>61021</v>
      </c>
      <c r="F17386" s="35"/>
      <c r="G17386" s="36"/>
      <c r="H17386" s="36"/>
      <c r="I17386" s="36"/>
    </row>
    <row r="17387" spans="5:9">
      <c r="E17387" s="35">
        <v>61022</v>
      </c>
      <c r="F17387" s="35"/>
      <c r="G17387" s="36"/>
      <c r="H17387" s="36"/>
      <c r="I17387" s="36"/>
    </row>
    <row r="17388" spans="5:9">
      <c r="E17388" s="35">
        <v>61023</v>
      </c>
      <c r="F17388" s="35"/>
      <c r="G17388" s="36"/>
      <c r="H17388" s="36"/>
      <c r="I17388" s="36"/>
    </row>
    <row r="17389" spans="5:9">
      <c r="E17389" s="35">
        <v>61024</v>
      </c>
      <c r="F17389" s="35"/>
      <c r="G17389" s="36"/>
      <c r="H17389" s="36"/>
      <c r="I17389" s="36"/>
    </row>
    <row r="17390" spans="5:9">
      <c r="E17390" s="35">
        <v>61025</v>
      </c>
      <c r="F17390" s="35"/>
      <c r="G17390" s="36"/>
      <c r="H17390" s="36"/>
      <c r="I17390" s="36"/>
    </row>
    <row r="17391" spans="5:9">
      <c r="E17391" s="35">
        <v>61026</v>
      </c>
      <c r="F17391" s="35"/>
      <c r="G17391" s="36"/>
      <c r="H17391" s="36"/>
      <c r="I17391" s="36"/>
    </row>
    <row r="17392" spans="5:9">
      <c r="E17392" s="35">
        <v>61027</v>
      </c>
      <c r="F17392" s="35"/>
      <c r="G17392" s="36"/>
      <c r="H17392" s="36"/>
      <c r="I17392" s="36"/>
    </row>
    <row r="17393" spans="5:9">
      <c r="E17393" s="35">
        <v>61028</v>
      </c>
      <c r="F17393" s="35"/>
      <c r="G17393" s="36"/>
      <c r="H17393" s="36"/>
      <c r="I17393" s="36"/>
    </row>
    <row r="17394" spans="5:9">
      <c r="E17394" s="35">
        <v>61029</v>
      </c>
      <c r="F17394" s="35"/>
      <c r="G17394" s="36"/>
      <c r="H17394" s="36"/>
      <c r="I17394" s="36"/>
    </row>
    <row r="17395" spans="5:9">
      <c r="E17395" s="35">
        <v>61030</v>
      </c>
      <c r="F17395" s="35"/>
      <c r="G17395" s="36"/>
      <c r="H17395" s="36"/>
      <c r="I17395" s="36"/>
    </row>
    <row r="17396" spans="5:9">
      <c r="E17396" s="35">
        <v>61031</v>
      </c>
      <c r="F17396" s="35"/>
      <c r="G17396" s="36"/>
      <c r="H17396" s="36"/>
      <c r="I17396" s="36"/>
    </row>
    <row r="17397" spans="5:9">
      <c r="E17397" s="35">
        <v>61032</v>
      </c>
      <c r="F17397" s="35"/>
      <c r="G17397" s="36"/>
      <c r="H17397" s="36"/>
      <c r="I17397" s="36"/>
    </row>
    <row r="17398" spans="5:9">
      <c r="E17398" s="35">
        <v>61033</v>
      </c>
      <c r="F17398" s="35"/>
      <c r="G17398" s="36"/>
      <c r="H17398" s="36"/>
      <c r="I17398" s="36"/>
    </row>
    <row r="17399" spans="5:9">
      <c r="E17399" s="35">
        <v>61034</v>
      </c>
      <c r="F17399" s="35"/>
      <c r="G17399" s="36"/>
      <c r="H17399" s="36"/>
      <c r="I17399" s="36"/>
    </row>
    <row r="17400" spans="5:9">
      <c r="E17400" s="35">
        <v>61035</v>
      </c>
      <c r="F17400" s="35"/>
      <c r="G17400" s="36"/>
      <c r="H17400" s="36"/>
      <c r="I17400" s="36"/>
    </row>
    <row r="17401" spans="5:9">
      <c r="E17401" s="35">
        <v>61036</v>
      </c>
      <c r="F17401" s="35"/>
      <c r="G17401" s="36"/>
      <c r="H17401" s="36"/>
      <c r="I17401" s="36"/>
    </row>
    <row r="17402" spans="5:9">
      <c r="E17402" s="35">
        <v>61037</v>
      </c>
      <c r="F17402" s="35"/>
      <c r="G17402" s="36"/>
      <c r="H17402" s="36"/>
      <c r="I17402" s="36"/>
    </row>
    <row r="17403" spans="5:9">
      <c r="E17403" s="35">
        <v>61038</v>
      </c>
      <c r="F17403" s="35"/>
      <c r="G17403" s="36"/>
      <c r="H17403" s="36"/>
      <c r="I17403" s="36"/>
    </row>
    <row r="17404" spans="5:9">
      <c r="E17404" s="35">
        <v>61039</v>
      </c>
      <c r="F17404" s="35"/>
      <c r="G17404" s="36"/>
      <c r="H17404" s="36"/>
      <c r="I17404" s="36"/>
    </row>
    <row r="17405" spans="5:9">
      <c r="E17405" s="35">
        <v>61040</v>
      </c>
      <c r="F17405" s="35"/>
      <c r="G17405" s="36"/>
      <c r="H17405" s="36"/>
      <c r="I17405" s="36"/>
    </row>
    <row r="17406" spans="5:9">
      <c r="E17406" s="35">
        <v>61041</v>
      </c>
      <c r="F17406" s="35"/>
      <c r="G17406" s="36"/>
      <c r="H17406" s="36"/>
      <c r="I17406" s="36"/>
    </row>
    <row r="17407" spans="5:9">
      <c r="E17407" s="35">
        <v>61042</v>
      </c>
      <c r="F17407" s="35"/>
      <c r="G17407" s="36"/>
      <c r="H17407" s="36"/>
      <c r="I17407" s="36"/>
    </row>
    <row r="17408" spans="5:9">
      <c r="E17408" s="35">
        <v>61043</v>
      </c>
      <c r="F17408" s="35"/>
      <c r="G17408" s="36"/>
      <c r="H17408" s="36"/>
      <c r="I17408" s="36"/>
    </row>
    <row r="17409" spans="5:9">
      <c r="E17409" s="35">
        <v>61044</v>
      </c>
      <c r="F17409" s="35"/>
      <c r="G17409" s="36"/>
      <c r="H17409" s="36"/>
      <c r="I17409" s="36"/>
    </row>
    <row r="17410" spans="5:9">
      <c r="E17410" s="35">
        <v>61045</v>
      </c>
      <c r="F17410" s="35"/>
      <c r="G17410" s="36"/>
      <c r="H17410" s="36"/>
      <c r="I17410" s="36"/>
    </row>
    <row r="17411" spans="5:9">
      <c r="E17411" s="35">
        <v>61046</v>
      </c>
      <c r="F17411" s="35"/>
      <c r="G17411" s="36"/>
      <c r="H17411" s="36"/>
      <c r="I17411" s="36"/>
    </row>
    <row r="17412" spans="5:9">
      <c r="E17412" s="35">
        <v>61047</v>
      </c>
      <c r="F17412" s="35"/>
      <c r="G17412" s="36"/>
      <c r="H17412" s="36"/>
      <c r="I17412" s="36"/>
    </row>
    <row r="17413" spans="5:9">
      <c r="E17413" s="35">
        <v>61048</v>
      </c>
      <c r="F17413" s="35"/>
      <c r="G17413" s="36"/>
      <c r="H17413" s="36"/>
      <c r="I17413" s="36"/>
    </row>
    <row r="17414" spans="5:9">
      <c r="E17414" s="35">
        <v>61049</v>
      </c>
      <c r="F17414" s="35"/>
      <c r="G17414" s="36"/>
      <c r="H17414" s="36"/>
      <c r="I17414" s="36"/>
    </row>
    <row r="17415" spans="5:9">
      <c r="E17415" s="35">
        <v>61050</v>
      </c>
      <c r="F17415" s="35"/>
      <c r="G17415" s="36"/>
      <c r="H17415" s="36"/>
      <c r="I17415" s="36"/>
    </row>
    <row r="17416" spans="5:9">
      <c r="E17416" s="35">
        <v>61051</v>
      </c>
      <c r="F17416" s="35"/>
      <c r="G17416" s="36"/>
      <c r="H17416" s="36"/>
      <c r="I17416" s="36"/>
    </row>
    <row r="17417" spans="5:9">
      <c r="E17417" s="35">
        <v>61052</v>
      </c>
      <c r="F17417" s="35"/>
      <c r="G17417" s="36"/>
      <c r="H17417" s="36"/>
      <c r="I17417" s="36"/>
    </row>
    <row r="17418" spans="5:9">
      <c r="E17418" s="35">
        <v>61053</v>
      </c>
      <c r="F17418" s="35"/>
      <c r="G17418" s="36"/>
      <c r="H17418" s="36"/>
      <c r="I17418" s="36"/>
    </row>
    <row r="17419" spans="5:9">
      <c r="E17419" s="35">
        <v>61054</v>
      </c>
      <c r="F17419" s="35"/>
      <c r="G17419" s="36"/>
      <c r="H17419" s="36"/>
      <c r="I17419" s="36"/>
    </row>
    <row r="17420" spans="5:9">
      <c r="E17420" s="35">
        <v>61055</v>
      </c>
      <c r="F17420" s="35"/>
      <c r="G17420" s="36"/>
      <c r="H17420" s="36"/>
      <c r="I17420" s="36"/>
    </row>
    <row r="17421" spans="5:9">
      <c r="E17421" s="35">
        <v>61056</v>
      </c>
      <c r="F17421" s="35"/>
      <c r="G17421" s="36"/>
      <c r="H17421" s="36"/>
      <c r="I17421" s="36"/>
    </row>
    <row r="17422" spans="5:9">
      <c r="E17422" s="35">
        <v>61057</v>
      </c>
      <c r="F17422" s="35"/>
      <c r="G17422" s="36"/>
      <c r="H17422" s="36"/>
      <c r="I17422" s="36"/>
    </row>
    <row r="17423" spans="5:9">
      <c r="E17423" s="35">
        <v>61058</v>
      </c>
      <c r="F17423" s="35"/>
      <c r="G17423" s="36"/>
      <c r="H17423" s="36"/>
      <c r="I17423" s="36"/>
    </row>
    <row r="17424" spans="5:9">
      <c r="E17424" s="35">
        <v>61059</v>
      </c>
      <c r="F17424" s="35"/>
      <c r="G17424" s="36"/>
      <c r="H17424" s="36"/>
      <c r="I17424" s="36"/>
    </row>
    <row r="17425" spans="5:9">
      <c r="E17425" s="35">
        <v>61060</v>
      </c>
      <c r="F17425" s="35"/>
      <c r="G17425" s="36"/>
      <c r="H17425" s="36"/>
      <c r="I17425" s="36"/>
    </row>
    <row r="17426" spans="5:9">
      <c r="E17426" s="35">
        <v>61061</v>
      </c>
      <c r="F17426" s="35"/>
      <c r="G17426" s="36"/>
      <c r="H17426" s="36"/>
      <c r="I17426" s="36"/>
    </row>
    <row r="17427" spans="5:9">
      <c r="E17427" s="35">
        <v>61062</v>
      </c>
      <c r="F17427" s="35"/>
      <c r="G17427" s="36"/>
      <c r="H17427" s="36"/>
      <c r="I17427" s="36"/>
    </row>
    <row r="17428" spans="5:9">
      <c r="E17428" s="35">
        <v>61063</v>
      </c>
      <c r="F17428" s="35"/>
      <c r="G17428" s="36"/>
      <c r="H17428" s="36"/>
      <c r="I17428" s="36"/>
    </row>
    <row r="17429" spans="5:9">
      <c r="E17429" s="35">
        <v>61064</v>
      </c>
      <c r="F17429" s="35"/>
      <c r="G17429" s="36"/>
      <c r="H17429" s="36"/>
      <c r="I17429" s="36"/>
    </row>
    <row r="17430" spans="5:9">
      <c r="E17430" s="35">
        <v>61065</v>
      </c>
      <c r="F17430" s="35"/>
      <c r="G17430" s="36"/>
      <c r="H17430" s="36"/>
      <c r="I17430" s="36"/>
    </row>
    <row r="17431" spans="5:9">
      <c r="E17431" s="35">
        <v>61066</v>
      </c>
      <c r="F17431" s="35"/>
      <c r="G17431" s="36"/>
      <c r="H17431" s="36"/>
      <c r="I17431" s="36"/>
    </row>
    <row r="17432" spans="5:9">
      <c r="E17432" s="35">
        <v>61067</v>
      </c>
      <c r="F17432" s="35"/>
      <c r="G17432" s="36"/>
      <c r="H17432" s="36"/>
      <c r="I17432" s="36"/>
    </row>
    <row r="17433" spans="5:9">
      <c r="E17433" s="35">
        <v>61068</v>
      </c>
      <c r="F17433" s="35"/>
      <c r="G17433" s="36"/>
      <c r="H17433" s="36"/>
      <c r="I17433" s="36"/>
    </row>
    <row r="17434" spans="5:9">
      <c r="E17434" s="35">
        <v>61069</v>
      </c>
      <c r="F17434" s="35"/>
      <c r="G17434" s="36"/>
      <c r="H17434" s="36"/>
      <c r="I17434" s="36"/>
    </row>
    <row r="17435" spans="5:9">
      <c r="E17435" s="35">
        <v>61070</v>
      </c>
      <c r="F17435" s="35"/>
      <c r="G17435" s="36"/>
      <c r="H17435" s="36"/>
      <c r="I17435" s="36"/>
    </row>
    <row r="17436" spans="5:9">
      <c r="E17436" s="35">
        <v>61071</v>
      </c>
      <c r="F17436" s="35"/>
      <c r="G17436" s="36"/>
      <c r="H17436" s="36"/>
      <c r="I17436" s="36"/>
    </row>
    <row r="17437" spans="5:9">
      <c r="E17437" s="35">
        <v>61072</v>
      </c>
      <c r="F17437" s="35"/>
      <c r="G17437" s="36"/>
      <c r="H17437" s="36"/>
      <c r="I17437" s="36"/>
    </row>
    <row r="17438" spans="5:9">
      <c r="E17438" s="35">
        <v>61073</v>
      </c>
      <c r="F17438" s="35"/>
      <c r="G17438" s="36"/>
      <c r="H17438" s="36"/>
      <c r="I17438" s="36"/>
    </row>
    <row r="17439" spans="5:9">
      <c r="E17439" s="35">
        <v>61074</v>
      </c>
      <c r="F17439" s="35"/>
      <c r="G17439" s="36"/>
      <c r="H17439" s="36"/>
      <c r="I17439" s="36"/>
    </row>
    <row r="17440" spans="5:9">
      <c r="E17440" s="35">
        <v>61075</v>
      </c>
      <c r="F17440" s="35"/>
      <c r="G17440" s="36"/>
      <c r="H17440" s="36"/>
      <c r="I17440" s="36"/>
    </row>
    <row r="17441" spans="5:9">
      <c r="E17441" s="35">
        <v>61076</v>
      </c>
      <c r="F17441" s="35"/>
      <c r="G17441" s="36"/>
      <c r="H17441" s="36"/>
      <c r="I17441" s="36"/>
    </row>
    <row r="17442" spans="5:9">
      <c r="E17442" s="35">
        <v>61077</v>
      </c>
      <c r="F17442" s="35"/>
      <c r="G17442" s="36"/>
      <c r="H17442" s="36"/>
      <c r="I17442" s="36"/>
    </row>
    <row r="17443" spans="5:9">
      <c r="E17443" s="35">
        <v>61078</v>
      </c>
      <c r="F17443" s="35"/>
      <c r="G17443" s="36"/>
      <c r="H17443" s="36"/>
      <c r="I17443" s="36"/>
    </row>
    <row r="17444" spans="5:9">
      <c r="E17444" s="35">
        <v>61079</v>
      </c>
      <c r="F17444" s="35"/>
      <c r="G17444" s="36"/>
      <c r="H17444" s="36"/>
      <c r="I17444" s="36"/>
    </row>
    <row r="17445" spans="5:9">
      <c r="E17445" s="35">
        <v>61080</v>
      </c>
      <c r="F17445" s="35"/>
      <c r="G17445" s="36"/>
      <c r="H17445" s="36"/>
      <c r="I17445" s="36"/>
    </row>
    <row r="17446" spans="5:9">
      <c r="E17446" s="35">
        <v>61081</v>
      </c>
      <c r="F17446" s="35"/>
      <c r="G17446" s="36"/>
      <c r="H17446" s="36"/>
      <c r="I17446" s="36"/>
    </row>
    <row r="17447" spans="5:9">
      <c r="E17447" s="35">
        <v>61082</v>
      </c>
      <c r="F17447" s="35"/>
      <c r="G17447" s="36"/>
      <c r="H17447" s="36"/>
      <c r="I17447" s="36"/>
    </row>
    <row r="17448" spans="5:9">
      <c r="E17448" s="35">
        <v>61083</v>
      </c>
      <c r="F17448" s="35"/>
      <c r="G17448" s="36"/>
      <c r="H17448" s="36"/>
      <c r="I17448" s="36"/>
    </row>
    <row r="17449" spans="5:9">
      <c r="E17449" s="35">
        <v>61084</v>
      </c>
      <c r="F17449" s="35"/>
      <c r="G17449" s="36"/>
      <c r="H17449" s="36"/>
      <c r="I17449" s="36"/>
    </row>
    <row r="17450" spans="5:9">
      <c r="E17450" s="35">
        <v>61085</v>
      </c>
      <c r="F17450" s="35"/>
      <c r="G17450" s="36"/>
      <c r="H17450" s="36"/>
      <c r="I17450" s="36"/>
    </row>
    <row r="17451" spans="5:9">
      <c r="E17451" s="35">
        <v>61086</v>
      </c>
      <c r="F17451" s="35"/>
      <c r="G17451" s="36"/>
      <c r="H17451" s="36"/>
      <c r="I17451" s="36"/>
    </row>
    <row r="17452" spans="5:9">
      <c r="E17452" s="35">
        <v>61087</v>
      </c>
      <c r="F17452" s="35"/>
      <c r="G17452" s="36"/>
      <c r="H17452" s="36"/>
      <c r="I17452" s="36"/>
    </row>
    <row r="17453" spans="5:9">
      <c r="E17453" s="35">
        <v>61088</v>
      </c>
      <c r="F17453" s="35"/>
      <c r="G17453" s="36"/>
      <c r="H17453" s="36"/>
      <c r="I17453" s="36"/>
    </row>
    <row r="17454" spans="5:9">
      <c r="E17454" s="35">
        <v>61089</v>
      </c>
      <c r="F17454" s="35"/>
      <c r="G17454" s="36"/>
      <c r="H17454" s="36"/>
      <c r="I17454" s="36"/>
    </row>
    <row r="17455" spans="5:9">
      <c r="E17455" s="35">
        <v>61090</v>
      </c>
      <c r="F17455" s="35"/>
      <c r="G17455" s="36"/>
      <c r="H17455" s="36"/>
      <c r="I17455" s="36"/>
    </row>
    <row r="17456" spans="5:9">
      <c r="E17456" s="35">
        <v>61091</v>
      </c>
      <c r="F17456" s="35"/>
      <c r="G17456" s="36"/>
      <c r="H17456" s="36"/>
      <c r="I17456" s="36"/>
    </row>
    <row r="17457" spans="5:9">
      <c r="E17457" s="35">
        <v>61092</v>
      </c>
      <c r="F17457" s="35"/>
      <c r="G17457" s="36"/>
      <c r="H17457" s="36"/>
      <c r="I17457" s="36"/>
    </row>
    <row r="17458" spans="5:9">
      <c r="E17458" s="35">
        <v>61093</v>
      </c>
      <c r="F17458" s="35"/>
      <c r="G17458" s="36"/>
      <c r="H17458" s="36"/>
      <c r="I17458" s="36"/>
    </row>
    <row r="17459" spans="5:9">
      <c r="E17459" s="35">
        <v>61094</v>
      </c>
      <c r="F17459" s="35"/>
      <c r="G17459" s="36"/>
      <c r="H17459" s="36"/>
      <c r="I17459" s="36"/>
    </row>
    <row r="17460" spans="5:9">
      <c r="E17460" s="35">
        <v>61095</v>
      </c>
      <c r="F17460" s="35"/>
      <c r="G17460" s="36"/>
      <c r="H17460" s="36"/>
      <c r="I17460" s="36"/>
    </row>
    <row r="17461" spans="5:9">
      <c r="E17461" s="35">
        <v>61096</v>
      </c>
      <c r="F17461" s="35"/>
      <c r="G17461" s="36"/>
      <c r="H17461" s="36"/>
      <c r="I17461" s="36"/>
    </row>
    <row r="17462" spans="5:9">
      <c r="E17462" s="35">
        <v>61097</v>
      </c>
      <c r="F17462" s="35"/>
      <c r="G17462" s="36"/>
      <c r="H17462" s="36"/>
      <c r="I17462" s="36"/>
    </row>
    <row r="17463" spans="5:9">
      <c r="E17463" s="35">
        <v>61098</v>
      </c>
      <c r="F17463" s="35"/>
      <c r="G17463" s="36"/>
      <c r="H17463" s="36"/>
      <c r="I17463" s="36"/>
    </row>
    <row r="17464" spans="5:9">
      <c r="E17464" s="35">
        <v>61099</v>
      </c>
      <c r="F17464" s="35"/>
      <c r="G17464" s="36"/>
      <c r="H17464" s="36"/>
      <c r="I17464" s="36"/>
    </row>
    <row r="17465" spans="5:9">
      <c r="E17465" s="35">
        <v>61100</v>
      </c>
      <c r="F17465" s="35"/>
      <c r="G17465" s="36"/>
      <c r="H17465" s="36"/>
      <c r="I17465" s="36"/>
    </row>
    <row r="17466" spans="5:9">
      <c r="E17466" s="35">
        <v>61101</v>
      </c>
      <c r="F17466" s="35"/>
      <c r="G17466" s="36"/>
      <c r="H17466" s="36"/>
      <c r="I17466" s="36"/>
    </row>
    <row r="17467" spans="5:9">
      <c r="E17467" s="35">
        <v>61102</v>
      </c>
      <c r="F17467" s="35"/>
      <c r="G17467" s="36"/>
      <c r="H17467" s="36"/>
      <c r="I17467" s="36"/>
    </row>
    <row r="17468" spans="5:9">
      <c r="E17468" s="35">
        <v>61103</v>
      </c>
      <c r="F17468" s="35"/>
      <c r="G17468" s="36"/>
      <c r="H17468" s="36"/>
      <c r="I17468" s="36"/>
    </row>
    <row r="17469" spans="5:9">
      <c r="E17469" s="35">
        <v>61104</v>
      </c>
      <c r="F17469" s="35"/>
      <c r="G17469" s="36"/>
      <c r="H17469" s="36"/>
      <c r="I17469" s="36"/>
    </row>
    <row r="17470" spans="5:9">
      <c r="E17470" s="35">
        <v>61105</v>
      </c>
      <c r="F17470" s="35"/>
      <c r="G17470" s="36"/>
      <c r="H17470" s="36"/>
      <c r="I17470" s="36"/>
    </row>
    <row r="17471" spans="5:9">
      <c r="E17471" s="35">
        <v>61106</v>
      </c>
      <c r="F17471" s="35"/>
      <c r="G17471" s="36"/>
      <c r="H17471" s="36"/>
      <c r="I17471" s="36"/>
    </row>
    <row r="17472" spans="5:9">
      <c r="E17472" s="35">
        <v>61107</v>
      </c>
      <c r="F17472" s="35"/>
      <c r="G17472" s="36"/>
      <c r="H17472" s="36"/>
      <c r="I17472" s="36"/>
    </row>
    <row r="17473" spans="5:9">
      <c r="E17473" s="35">
        <v>61108</v>
      </c>
      <c r="F17473" s="35"/>
      <c r="G17473" s="36"/>
      <c r="H17473" s="36"/>
      <c r="I17473" s="36"/>
    </row>
    <row r="17474" spans="5:9">
      <c r="E17474" s="35">
        <v>61109</v>
      </c>
      <c r="F17474" s="35"/>
      <c r="G17474" s="36"/>
      <c r="H17474" s="36"/>
      <c r="I17474" s="36"/>
    </row>
    <row r="17475" spans="5:9">
      <c r="E17475" s="35">
        <v>61110</v>
      </c>
      <c r="F17475" s="35"/>
      <c r="G17475" s="36"/>
      <c r="H17475" s="36"/>
      <c r="I17475" s="36"/>
    </row>
    <row r="17476" spans="5:9">
      <c r="E17476" s="35">
        <v>61111</v>
      </c>
      <c r="F17476" s="35"/>
      <c r="G17476" s="36"/>
      <c r="H17476" s="36"/>
      <c r="I17476" s="36"/>
    </row>
    <row r="17477" spans="5:9">
      <c r="E17477" s="35">
        <v>61112</v>
      </c>
      <c r="F17477" s="35"/>
      <c r="G17477" s="36"/>
      <c r="H17477" s="36"/>
      <c r="I17477" s="36"/>
    </row>
    <row r="17478" spans="5:9">
      <c r="E17478" s="35">
        <v>61113</v>
      </c>
      <c r="F17478" s="35"/>
      <c r="G17478" s="36"/>
      <c r="H17478" s="36"/>
      <c r="I17478" s="36"/>
    </row>
    <row r="17479" spans="5:9">
      <c r="E17479" s="35">
        <v>61114</v>
      </c>
      <c r="F17479" s="35"/>
      <c r="G17479" s="36"/>
      <c r="H17479" s="36"/>
      <c r="I17479" s="36"/>
    </row>
    <row r="17480" spans="5:9">
      <c r="E17480" s="35">
        <v>61115</v>
      </c>
      <c r="F17480" s="35"/>
      <c r="G17480" s="36"/>
      <c r="H17480" s="36"/>
      <c r="I17480" s="36"/>
    </row>
    <row r="17481" spans="5:9">
      <c r="E17481" s="35">
        <v>61116</v>
      </c>
      <c r="F17481" s="35"/>
      <c r="G17481" s="36"/>
      <c r="H17481" s="36"/>
      <c r="I17481" s="36"/>
    </row>
    <row r="17482" spans="5:9">
      <c r="E17482" s="35">
        <v>61117</v>
      </c>
      <c r="F17482" s="35"/>
      <c r="G17482" s="36"/>
      <c r="H17482" s="36"/>
      <c r="I17482" s="36"/>
    </row>
    <row r="17483" spans="5:9">
      <c r="E17483" s="35">
        <v>61118</v>
      </c>
      <c r="F17483" s="35"/>
      <c r="G17483" s="36"/>
      <c r="H17483" s="36"/>
      <c r="I17483" s="36"/>
    </row>
    <row r="17484" spans="5:9">
      <c r="E17484" s="35">
        <v>61119</v>
      </c>
      <c r="F17484" s="35"/>
      <c r="G17484" s="36"/>
      <c r="H17484" s="36"/>
      <c r="I17484" s="36"/>
    </row>
    <row r="17485" spans="5:9">
      <c r="E17485" s="35">
        <v>61120</v>
      </c>
      <c r="F17485" s="35"/>
      <c r="G17485" s="36"/>
      <c r="H17485" s="36"/>
      <c r="I17485" s="36"/>
    </row>
    <row r="17486" spans="5:9">
      <c r="E17486" s="35">
        <v>61121</v>
      </c>
      <c r="F17486" s="35"/>
      <c r="G17486" s="36"/>
      <c r="H17486" s="36"/>
      <c r="I17486" s="36"/>
    </row>
    <row r="17487" spans="5:9">
      <c r="E17487" s="35">
        <v>61122</v>
      </c>
      <c r="F17487" s="35"/>
      <c r="G17487" s="36"/>
      <c r="H17487" s="36"/>
      <c r="I17487" s="36"/>
    </row>
    <row r="17488" spans="5:9">
      <c r="E17488" s="35">
        <v>61123</v>
      </c>
      <c r="F17488" s="35"/>
      <c r="G17488" s="36"/>
      <c r="H17488" s="36"/>
      <c r="I17488" s="36"/>
    </row>
    <row r="17489" spans="5:9">
      <c r="E17489" s="35">
        <v>61124</v>
      </c>
      <c r="F17489" s="35"/>
      <c r="G17489" s="36"/>
      <c r="H17489" s="36"/>
      <c r="I17489" s="36"/>
    </row>
    <row r="17490" spans="5:9">
      <c r="E17490" s="35">
        <v>61125</v>
      </c>
      <c r="F17490" s="35"/>
      <c r="G17490" s="36"/>
      <c r="H17490" s="36"/>
      <c r="I17490" s="36"/>
    </row>
    <row r="17491" spans="5:9">
      <c r="E17491" s="35">
        <v>61126</v>
      </c>
      <c r="F17491" s="35"/>
      <c r="G17491" s="36"/>
      <c r="H17491" s="36"/>
      <c r="I17491" s="36"/>
    </row>
    <row r="17492" spans="5:9">
      <c r="E17492" s="35">
        <v>61127</v>
      </c>
      <c r="F17492" s="35"/>
      <c r="G17492" s="36"/>
      <c r="H17492" s="36"/>
      <c r="I17492" s="36"/>
    </row>
    <row r="17493" spans="5:9">
      <c r="E17493" s="35">
        <v>61128</v>
      </c>
      <c r="F17493" s="35"/>
      <c r="G17493" s="36"/>
      <c r="H17493" s="36"/>
      <c r="I17493" s="36"/>
    </row>
    <row r="17494" spans="5:9">
      <c r="E17494" s="35">
        <v>61129</v>
      </c>
      <c r="F17494" s="35"/>
      <c r="G17494" s="36"/>
      <c r="H17494" s="36"/>
      <c r="I17494" s="36"/>
    </row>
    <row r="17495" spans="5:9">
      <c r="E17495" s="35">
        <v>61130</v>
      </c>
      <c r="F17495" s="35"/>
      <c r="G17495" s="36"/>
      <c r="H17495" s="36"/>
      <c r="I17495" s="36"/>
    </row>
    <row r="17496" spans="5:9">
      <c r="E17496" s="35">
        <v>61131</v>
      </c>
      <c r="F17496" s="35"/>
      <c r="G17496" s="36"/>
      <c r="H17496" s="36"/>
      <c r="I17496" s="36"/>
    </row>
    <row r="17497" spans="5:9">
      <c r="E17497" s="35">
        <v>61132</v>
      </c>
      <c r="F17497" s="35"/>
      <c r="G17497" s="36"/>
      <c r="H17497" s="36"/>
      <c r="I17497" s="36"/>
    </row>
    <row r="17498" spans="5:9">
      <c r="E17498" s="35">
        <v>61133</v>
      </c>
      <c r="F17498" s="35"/>
      <c r="G17498" s="36"/>
      <c r="H17498" s="36"/>
      <c r="I17498" s="36"/>
    </row>
    <row r="17499" spans="5:9">
      <c r="E17499" s="35">
        <v>61134</v>
      </c>
      <c r="F17499" s="35"/>
      <c r="G17499" s="36"/>
      <c r="H17499" s="36"/>
      <c r="I17499" s="36"/>
    </row>
    <row r="17500" spans="5:9">
      <c r="E17500" s="35">
        <v>61135</v>
      </c>
      <c r="F17500" s="35"/>
      <c r="G17500" s="36"/>
      <c r="H17500" s="36"/>
      <c r="I17500" s="36"/>
    </row>
    <row r="17501" spans="5:9">
      <c r="E17501" s="35">
        <v>61136</v>
      </c>
      <c r="F17501" s="35"/>
      <c r="G17501" s="36"/>
      <c r="H17501" s="36"/>
      <c r="I17501" s="36"/>
    </row>
    <row r="17502" spans="5:9">
      <c r="E17502" s="35">
        <v>61137</v>
      </c>
      <c r="F17502" s="35"/>
      <c r="G17502" s="36"/>
      <c r="H17502" s="36"/>
      <c r="I17502" s="36"/>
    </row>
    <row r="17503" spans="5:9">
      <c r="E17503" s="35">
        <v>61138</v>
      </c>
      <c r="F17503" s="35"/>
      <c r="G17503" s="36"/>
      <c r="H17503" s="36"/>
      <c r="I17503" s="36"/>
    </row>
    <row r="17504" spans="5:9">
      <c r="E17504" s="35">
        <v>61139</v>
      </c>
      <c r="F17504" s="35"/>
      <c r="G17504" s="36"/>
      <c r="H17504" s="36"/>
      <c r="I17504" s="36"/>
    </row>
    <row r="17505" spans="5:9">
      <c r="E17505" s="35">
        <v>61140</v>
      </c>
      <c r="F17505" s="35"/>
      <c r="G17505" s="36"/>
      <c r="H17505" s="36"/>
      <c r="I17505" s="36"/>
    </row>
    <row r="17506" spans="5:9">
      <c r="E17506" s="35">
        <v>61141</v>
      </c>
      <c r="F17506" s="35"/>
      <c r="G17506" s="36"/>
      <c r="H17506" s="36"/>
      <c r="I17506" s="36"/>
    </row>
    <row r="17507" spans="5:9">
      <c r="E17507" s="35">
        <v>61142</v>
      </c>
      <c r="F17507" s="35"/>
      <c r="G17507" s="36"/>
      <c r="H17507" s="36"/>
      <c r="I17507" s="36"/>
    </row>
    <row r="17508" spans="5:9">
      <c r="E17508" s="35">
        <v>61143</v>
      </c>
      <c r="F17508" s="35"/>
      <c r="G17508" s="36"/>
      <c r="H17508" s="36"/>
      <c r="I17508" s="36"/>
    </row>
    <row r="17509" spans="5:9">
      <c r="E17509" s="35">
        <v>61144</v>
      </c>
      <c r="F17509" s="35"/>
      <c r="G17509" s="36"/>
      <c r="H17509" s="36"/>
      <c r="I17509" s="36"/>
    </row>
    <row r="17510" spans="5:9">
      <c r="E17510" s="35">
        <v>61145</v>
      </c>
      <c r="F17510" s="35"/>
      <c r="G17510" s="36"/>
      <c r="H17510" s="36"/>
      <c r="I17510" s="36"/>
    </row>
    <row r="17511" spans="5:9">
      <c r="E17511" s="35">
        <v>61146</v>
      </c>
      <c r="F17511" s="35"/>
      <c r="G17511" s="36"/>
      <c r="H17511" s="36"/>
      <c r="I17511" s="36"/>
    </row>
    <row r="17512" spans="5:9">
      <c r="E17512" s="35">
        <v>61147</v>
      </c>
      <c r="F17512" s="35"/>
      <c r="G17512" s="36"/>
      <c r="H17512" s="36"/>
      <c r="I17512" s="36"/>
    </row>
    <row r="17513" spans="5:9">
      <c r="E17513" s="35">
        <v>61148</v>
      </c>
      <c r="F17513" s="35"/>
      <c r="G17513" s="36"/>
      <c r="H17513" s="36"/>
      <c r="I17513" s="36"/>
    </row>
    <row r="17514" spans="5:9">
      <c r="E17514" s="35">
        <v>61149</v>
      </c>
      <c r="F17514" s="35"/>
      <c r="G17514" s="36"/>
      <c r="H17514" s="36"/>
      <c r="I17514" s="36"/>
    </row>
    <row r="17515" spans="5:9">
      <c r="E17515" s="35">
        <v>61150</v>
      </c>
      <c r="F17515" s="35"/>
      <c r="G17515" s="36"/>
      <c r="H17515" s="36"/>
      <c r="I17515" s="36"/>
    </row>
    <row r="17516" spans="5:9">
      <c r="E17516" s="35">
        <v>61151</v>
      </c>
      <c r="F17516" s="35"/>
      <c r="G17516" s="36"/>
      <c r="H17516" s="36"/>
      <c r="I17516" s="36"/>
    </row>
    <row r="17517" spans="5:9">
      <c r="E17517" s="35">
        <v>61152</v>
      </c>
      <c r="F17517" s="35"/>
      <c r="G17517" s="36"/>
      <c r="H17517" s="36"/>
      <c r="I17517" s="36"/>
    </row>
    <row r="17518" spans="5:9">
      <c r="E17518" s="35">
        <v>61153</v>
      </c>
      <c r="F17518" s="35"/>
      <c r="G17518" s="36"/>
      <c r="H17518" s="36"/>
      <c r="I17518" s="36"/>
    </row>
    <row r="17519" spans="5:9">
      <c r="E17519" s="35">
        <v>61154</v>
      </c>
      <c r="F17519" s="35"/>
      <c r="G17519" s="36"/>
      <c r="H17519" s="36"/>
      <c r="I17519" s="36"/>
    </row>
    <row r="17520" spans="5:9">
      <c r="E17520" s="35">
        <v>61155</v>
      </c>
      <c r="F17520" s="35"/>
      <c r="G17520" s="36"/>
      <c r="H17520" s="36"/>
      <c r="I17520" s="36"/>
    </row>
    <row r="17521" spans="5:9">
      <c r="E17521" s="35">
        <v>61156</v>
      </c>
      <c r="F17521" s="35"/>
      <c r="G17521" s="36"/>
      <c r="H17521" s="36"/>
      <c r="I17521" s="36"/>
    </row>
    <row r="17522" spans="5:9">
      <c r="E17522" s="35">
        <v>61157</v>
      </c>
      <c r="F17522" s="35"/>
      <c r="G17522" s="36"/>
      <c r="H17522" s="36"/>
      <c r="I17522" s="36"/>
    </row>
    <row r="17523" spans="5:9">
      <c r="E17523" s="35">
        <v>61158</v>
      </c>
      <c r="F17523" s="35"/>
      <c r="G17523" s="36"/>
      <c r="H17523" s="36"/>
      <c r="I17523" s="36"/>
    </row>
    <row r="17524" spans="5:9">
      <c r="E17524" s="35">
        <v>61159</v>
      </c>
      <c r="F17524" s="35"/>
      <c r="G17524" s="36"/>
      <c r="H17524" s="36"/>
      <c r="I17524" s="36"/>
    </row>
    <row r="17525" spans="5:9">
      <c r="E17525" s="35">
        <v>61160</v>
      </c>
      <c r="F17525" s="35"/>
      <c r="G17525" s="36"/>
      <c r="H17525" s="36"/>
      <c r="I17525" s="36"/>
    </row>
    <row r="17526" spans="5:9">
      <c r="E17526" s="35">
        <v>61161</v>
      </c>
      <c r="F17526" s="35"/>
      <c r="G17526" s="36"/>
      <c r="H17526" s="36"/>
      <c r="I17526" s="36"/>
    </row>
    <row r="17527" spans="5:9">
      <c r="E17527" s="35">
        <v>61162</v>
      </c>
      <c r="F17527" s="35"/>
      <c r="G17527" s="36"/>
      <c r="H17527" s="36"/>
      <c r="I17527" s="36"/>
    </row>
    <row r="17528" spans="5:9">
      <c r="E17528" s="35">
        <v>61163</v>
      </c>
      <c r="F17528" s="35"/>
      <c r="G17528" s="36"/>
      <c r="H17528" s="36"/>
      <c r="I17528" s="36"/>
    </row>
    <row r="17529" spans="5:9">
      <c r="E17529" s="35">
        <v>61164</v>
      </c>
      <c r="F17529" s="35"/>
      <c r="G17529" s="36"/>
      <c r="H17529" s="36"/>
      <c r="I17529" s="36"/>
    </row>
    <row r="17530" spans="5:9">
      <c r="E17530" s="35">
        <v>61165</v>
      </c>
      <c r="F17530" s="35"/>
      <c r="G17530" s="36"/>
      <c r="H17530" s="36"/>
      <c r="I17530" s="36"/>
    </row>
    <row r="17531" spans="5:9">
      <c r="E17531" s="35">
        <v>61166</v>
      </c>
      <c r="F17531" s="35"/>
      <c r="G17531" s="36"/>
      <c r="H17531" s="36"/>
      <c r="I17531" s="36"/>
    </row>
    <row r="17532" spans="5:9">
      <c r="E17532" s="35">
        <v>61167</v>
      </c>
      <c r="F17532" s="35"/>
      <c r="G17532" s="36"/>
      <c r="H17532" s="36"/>
      <c r="I17532" s="36"/>
    </row>
    <row r="17533" spans="5:9">
      <c r="E17533" s="35">
        <v>61168</v>
      </c>
      <c r="F17533" s="35"/>
      <c r="G17533" s="36"/>
      <c r="H17533" s="36"/>
      <c r="I17533" s="36"/>
    </row>
    <row r="17534" spans="5:9">
      <c r="E17534" s="35">
        <v>61169</v>
      </c>
      <c r="F17534" s="35"/>
      <c r="G17534" s="36"/>
      <c r="H17534" s="36"/>
      <c r="I17534" s="36"/>
    </row>
    <row r="17535" spans="5:9">
      <c r="E17535" s="35">
        <v>61170</v>
      </c>
      <c r="F17535" s="35"/>
      <c r="G17535" s="36"/>
      <c r="H17535" s="36"/>
      <c r="I17535" s="36"/>
    </row>
    <row r="17536" spans="5:9">
      <c r="E17536" s="35">
        <v>61171</v>
      </c>
      <c r="F17536" s="35"/>
      <c r="G17536" s="36"/>
      <c r="H17536" s="36"/>
      <c r="I17536" s="36"/>
    </row>
    <row r="17537" spans="5:9">
      <c r="E17537" s="35">
        <v>61172</v>
      </c>
      <c r="F17537" s="35"/>
      <c r="G17537" s="36"/>
      <c r="H17537" s="36"/>
      <c r="I17537" s="36"/>
    </row>
    <row r="17538" spans="5:9">
      <c r="E17538" s="35">
        <v>61173</v>
      </c>
      <c r="F17538" s="35"/>
      <c r="G17538" s="36"/>
      <c r="H17538" s="36"/>
      <c r="I17538" s="36"/>
    </row>
    <row r="17539" spans="5:9">
      <c r="E17539" s="35">
        <v>61174</v>
      </c>
      <c r="F17539" s="35"/>
      <c r="G17539" s="36"/>
      <c r="H17539" s="36"/>
      <c r="I17539" s="36"/>
    </row>
    <row r="17540" spans="5:9">
      <c r="E17540" s="35">
        <v>61175</v>
      </c>
      <c r="F17540" s="35"/>
      <c r="G17540" s="36"/>
      <c r="H17540" s="36"/>
      <c r="I17540" s="36"/>
    </row>
    <row r="17541" spans="5:9">
      <c r="E17541" s="35">
        <v>61176</v>
      </c>
      <c r="F17541" s="35"/>
      <c r="G17541" s="36"/>
      <c r="H17541" s="36"/>
      <c r="I17541" s="36"/>
    </row>
    <row r="17542" spans="5:9">
      <c r="E17542" s="35">
        <v>61177</v>
      </c>
      <c r="F17542" s="35"/>
      <c r="G17542" s="36"/>
      <c r="H17542" s="36"/>
      <c r="I17542" s="36"/>
    </row>
    <row r="17543" spans="5:9">
      <c r="E17543" s="35">
        <v>61178</v>
      </c>
      <c r="F17543" s="35"/>
      <c r="G17543" s="36"/>
      <c r="H17543" s="36"/>
      <c r="I17543" s="36"/>
    </row>
    <row r="17544" spans="5:9">
      <c r="E17544" s="35">
        <v>61179</v>
      </c>
      <c r="F17544" s="35"/>
      <c r="G17544" s="36"/>
      <c r="H17544" s="36"/>
      <c r="I17544" s="36"/>
    </row>
    <row r="17545" spans="5:9">
      <c r="E17545" s="35">
        <v>61180</v>
      </c>
      <c r="F17545" s="35"/>
      <c r="G17545" s="36"/>
      <c r="H17545" s="36"/>
      <c r="I17545" s="36"/>
    </row>
    <row r="17546" spans="5:9">
      <c r="E17546" s="35">
        <v>61181</v>
      </c>
      <c r="F17546" s="35"/>
      <c r="G17546" s="36"/>
      <c r="H17546" s="36"/>
      <c r="I17546" s="36"/>
    </row>
    <row r="17547" spans="5:9">
      <c r="E17547" s="35">
        <v>61182</v>
      </c>
      <c r="F17547" s="35"/>
      <c r="G17547" s="36"/>
      <c r="H17547" s="36"/>
      <c r="I17547" s="36"/>
    </row>
    <row r="17548" spans="5:9">
      <c r="E17548" s="35">
        <v>61183</v>
      </c>
      <c r="F17548" s="35"/>
      <c r="G17548" s="36"/>
      <c r="H17548" s="36"/>
      <c r="I17548" s="36"/>
    </row>
    <row r="17549" spans="5:9">
      <c r="E17549" s="35">
        <v>61184</v>
      </c>
      <c r="F17549" s="35"/>
      <c r="G17549" s="36"/>
      <c r="H17549" s="36"/>
      <c r="I17549" s="36"/>
    </row>
    <row r="17550" spans="5:9">
      <c r="E17550" s="35">
        <v>61185</v>
      </c>
      <c r="F17550" s="35"/>
      <c r="G17550" s="36"/>
      <c r="H17550" s="36"/>
      <c r="I17550" s="36"/>
    </row>
    <row r="17551" spans="5:9">
      <c r="E17551" s="35">
        <v>61186</v>
      </c>
      <c r="F17551" s="35"/>
      <c r="G17551" s="36"/>
      <c r="H17551" s="36"/>
      <c r="I17551" s="36"/>
    </row>
    <row r="17552" spans="5:9">
      <c r="E17552" s="35">
        <v>61187</v>
      </c>
      <c r="F17552" s="35"/>
      <c r="G17552" s="36"/>
      <c r="H17552" s="36"/>
      <c r="I17552" s="36"/>
    </row>
    <row r="17553" spans="5:9">
      <c r="E17553" s="35">
        <v>61188</v>
      </c>
      <c r="F17553" s="35"/>
      <c r="G17553" s="36"/>
      <c r="H17553" s="36"/>
      <c r="I17553" s="36"/>
    </row>
    <row r="17554" spans="5:9">
      <c r="E17554" s="35">
        <v>61189</v>
      </c>
      <c r="F17554" s="35"/>
      <c r="G17554" s="36"/>
      <c r="H17554" s="36"/>
      <c r="I17554" s="36"/>
    </row>
    <row r="17555" spans="5:9">
      <c r="E17555" s="35">
        <v>61190</v>
      </c>
      <c r="F17555" s="35"/>
      <c r="G17555" s="36"/>
      <c r="H17555" s="36"/>
      <c r="I17555" s="36"/>
    </row>
    <row r="17556" spans="5:9">
      <c r="E17556" s="35">
        <v>61191</v>
      </c>
      <c r="F17556" s="35"/>
      <c r="G17556" s="36"/>
      <c r="H17556" s="36"/>
      <c r="I17556" s="36"/>
    </row>
    <row r="17557" spans="5:9">
      <c r="E17557" s="35">
        <v>61192</v>
      </c>
      <c r="F17557" s="35"/>
      <c r="G17557" s="36"/>
      <c r="H17557" s="36"/>
      <c r="I17557" s="36"/>
    </row>
    <row r="17558" spans="5:9">
      <c r="E17558" s="35">
        <v>61193</v>
      </c>
      <c r="F17558" s="35"/>
      <c r="G17558" s="36"/>
      <c r="H17558" s="36"/>
      <c r="I17558" s="36"/>
    </row>
    <row r="17559" spans="5:9">
      <c r="E17559" s="35">
        <v>61194</v>
      </c>
      <c r="F17559" s="35"/>
      <c r="G17559" s="36"/>
      <c r="H17559" s="36"/>
      <c r="I17559" s="36"/>
    </row>
    <row r="17560" spans="5:9">
      <c r="E17560" s="35">
        <v>61195</v>
      </c>
      <c r="F17560" s="35"/>
      <c r="G17560" s="36"/>
      <c r="H17560" s="36"/>
      <c r="I17560" s="36"/>
    </row>
    <row r="17561" spans="5:9">
      <c r="E17561" s="35">
        <v>61196</v>
      </c>
      <c r="F17561" s="35"/>
      <c r="G17561" s="36"/>
      <c r="H17561" s="36"/>
      <c r="I17561" s="36"/>
    </row>
    <row r="17562" spans="5:9">
      <c r="E17562" s="35">
        <v>61197</v>
      </c>
      <c r="F17562" s="35"/>
      <c r="G17562" s="36"/>
      <c r="H17562" s="36"/>
      <c r="I17562" s="36"/>
    </row>
    <row r="17563" spans="5:9">
      <c r="E17563" s="35">
        <v>61198</v>
      </c>
      <c r="F17563" s="35"/>
      <c r="G17563" s="36"/>
      <c r="H17563" s="36"/>
      <c r="I17563" s="36"/>
    </row>
    <row r="17564" spans="5:9">
      <c r="E17564" s="35">
        <v>61199</v>
      </c>
      <c r="F17564" s="35"/>
      <c r="G17564" s="36"/>
      <c r="H17564" s="36"/>
      <c r="I17564" s="36"/>
    </row>
    <row r="17565" spans="5:9">
      <c r="E17565" s="35">
        <v>61200</v>
      </c>
      <c r="F17565" s="35"/>
      <c r="G17565" s="36"/>
      <c r="H17565" s="36"/>
      <c r="I17565" s="36"/>
    </row>
    <row r="17566" spans="5:9">
      <c r="E17566" s="35">
        <v>61201</v>
      </c>
      <c r="F17566" s="35"/>
      <c r="G17566" s="36"/>
      <c r="H17566" s="36"/>
      <c r="I17566" s="36"/>
    </row>
    <row r="17567" spans="5:9">
      <c r="E17567" s="35">
        <v>61202</v>
      </c>
      <c r="F17567" s="35"/>
      <c r="G17567" s="36"/>
      <c r="H17567" s="36"/>
      <c r="I17567" s="36"/>
    </row>
    <row r="17568" spans="5:9">
      <c r="E17568" s="35">
        <v>61203</v>
      </c>
      <c r="F17568" s="35"/>
      <c r="G17568" s="36"/>
      <c r="H17568" s="36"/>
      <c r="I17568" s="36"/>
    </row>
    <row r="17569" spans="5:9">
      <c r="E17569" s="35">
        <v>61204</v>
      </c>
      <c r="F17569" s="35"/>
      <c r="G17569" s="36"/>
      <c r="H17569" s="36"/>
      <c r="I17569" s="36"/>
    </row>
    <row r="17570" spans="5:9">
      <c r="E17570" s="35">
        <v>61205</v>
      </c>
      <c r="F17570" s="35"/>
      <c r="G17570" s="36"/>
      <c r="H17570" s="36"/>
      <c r="I17570" s="36"/>
    </row>
    <row r="17571" spans="5:9">
      <c r="E17571" s="35">
        <v>61206</v>
      </c>
      <c r="F17571" s="35"/>
      <c r="G17571" s="36"/>
      <c r="H17571" s="36"/>
      <c r="I17571" s="36"/>
    </row>
    <row r="17572" spans="5:9">
      <c r="E17572" s="35">
        <v>61207</v>
      </c>
      <c r="F17572" s="35"/>
      <c r="G17572" s="36"/>
      <c r="H17572" s="36"/>
      <c r="I17572" s="36"/>
    </row>
    <row r="17573" spans="5:9">
      <c r="E17573" s="35">
        <v>61208</v>
      </c>
      <c r="F17573" s="35"/>
      <c r="G17573" s="36"/>
      <c r="H17573" s="36"/>
      <c r="I17573" s="36"/>
    </row>
    <row r="17574" spans="5:9">
      <c r="E17574" s="35">
        <v>61209</v>
      </c>
      <c r="F17574" s="35"/>
      <c r="G17574" s="36"/>
      <c r="H17574" s="36"/>
      <c r="I17574" s="36"/>
    </row>
    <row r="17575" spans="5:9">
      <c r="E17575" s="35">
        <v>61210</v>
      </c>
      <c r="F17575" s="35"/>
      <c r="G17575" s="36"/>
      <c r="H17575" s="36"/>
      <c r="I17575" s="36"/>
    </row>
    <row r="17576" spans="5:9">
      <c r="E17576" s="35">
        <v>61211</v>
      </c>
      <c r="F17576" s="35"/>
      <c r="G17576" s="36"/>
      <c r="H17576" s="36"/>
      <c r="I17576" s="36"/>
    </row>
    <row r="17577" spans="5:9">
      <c r="E17577" s="35">
        <v>61212</v>
      </c>
      <c r="F17577" s="35"/>
      <c r="G17577" s="36"/>
      <c r="H17577" s="36"/>
      <c r="I17577" s="36"/>
    </row>
    <row r="17578" spans="5:9">
      <c r="E17578" s="35">
        <v>61213</v>
      </c>
      <c r="F17578" s="35"/>
      <c r="G17578" s="36"/>
      <c r="H17578" s="36"/>
      <c r="I17578" s="36"/>
    </row>
    <row r="17579" spans="5:9">
      <c r="E17579" s="35">
        <v>61214</v>
      </c>
      <c r="F17579" s="35"/>
      <c r="G17579" s="36"/>
      <c r="H17579" s="36"/>
      <c r="I17579" s="36"/>
    </row>
    <row r="17580" spans="5:9">
      <c r="E17580" s="35">
        <v>61215</v>
      </c>
      <c r="F17580" s="35"/>
      <c r="G17580" s="36"/>
      <c r="H17580" s="36"/>
      <c r="I17580" s="36"/>
    </row>
    <row r="17581" spans="5:9">
      <c r="E17581" s="35">
        <v>61216</v>
      </c>
      <c r="F17581" s="35"/>
      <c r="G17581" s="36"/>
      <c r="H17581" s="36"/>
      <c r="I17581" s="36"/>
    </row>
    <row r="17582" spans="5:9">
      <c r="E17582" s="35">
        <v>61217</v>
      </c>
      <c r="F17582" s="35"/>
      <c r="G17582" s="36"/>
      <c r="H17582" s="36"/>
      <c r="I17582" s="36"/>
    </row>
    <row r="17583" spans="5:9">
      <c r="E17583" s="35">
        <v>61218</v>
      </c>
      <c r="F17583" s="35"/>
      <c r="G17583" s="36"/>
      <c r="H17583" s="36"/>
      <c r="I17583" s="36"/>
    </row>
    <row r="17584" spans="5:9">
      <c r="E17584" s="35">
        <v>61219</v>
      </c>
      <c r="F17584" s="35"/>
      <c r="G17584" s="36"/>
      <c r="H17584" s="36"/>
      <c r="I17584" s="36"/>
    </row>
    <row r="17585" spans="5:9">
      <c r="E17585" s="35">
        <v>61220</v>
      </c>
      <c r="F17585" s="35"/>
      <c r="G17585" s="36"/>
      <c r="H17585" s="36"/>
      <c r="I17585" s="36"/>
    </row>
    <row r="17586" spans="5:9">
      <c r="E17586" s="35">
        <v>61221</v>
      </c>
      <c r="F17586" s="35"/>
      <c r="G17586" s="36"/>
      <c r="H17586" s="36"/>
      <c r="I17586" s="36"/>
    </row>
    <row r="17587" spans="5:9">
      <c r="E17587" s="35">
        <v>61222</v>
      </c>
      <c r="F17587" s="35"/>
      <c r="G17587" s="36"/>
      <c r="H17587" s="36"/>
      <c r="I17587" s="36"/>
    </row>
    <row r="17588" spans="5:9">
      <c r="E17588" s="35">
        <v>61223</v>
      </c>
      <c r="F17588" s="35"/>
      <c r="G17588" s="36"/>
      <c r="H17588" s="36"/>
      <c r="I17588" s="36"/>
    </row>
    <row r="17589" spans="5:9">
      <c r="E17589" s="35">
        <v>61224</v>
      </c>
      <c r="F17589" s="35"/>
      <c r="G17589" s="36"/>
      <c r="H17589" s="36"/>
      <c r="I17589" s="36"/>
    </row>
    <row r="17590" spans="5:9">
      <c r="E17590" s="35">
        <v>61225</v>
      </c>
      <c r="F17590" s="35"/>
      <c r="G17590" s="36"/>
      <c r="H17590" s="36"/>
      <c r="I17590" s="36"/>
    </row>
    <row r="17591" spans="5:9">
      <c r="E17591" s="35">
        <v>61226</v>
      </c>
      <c r="F17591" s="35"/>
      <c r="G17591" s="36"/>
      <c r="H17591" s="36"/>
      <c r="I17591" s="36"/>
    </row>
    <row r="17592" spans="5:9">
      <c r="E17592" s="35">
        <v>61227</v>
      </c>
      <c r="F17592" s="35"/>
      <c r="G17592" s="36"/>
      <c r="H17592" s="36"/>
      <c r="I17592" s="36"/>
    </row>
    <row r="17593" spans="5:9">
      <c r="E17593" s="35">
        <v>61228</v>
      </c>
      <c r="F17593" s="35"/>
      <c r="G17593" s="36"/>
      <c r="H17593" s="36"/>
      <c r="I17593" s="36"/>
    </row>
    <row r="17594" spans="5:9">
      <c r="E17594" s="35">
        <v>61229</v>
      </c>
      <c r="F17594" s="35"/>
      <c r="G17594" s="36"/>
      <c r="H17594" s="36"/>
      <c r="I17594" s="36"/>
    </row>
    <row r="17595" spans="5:9">
      <c r="E17595" s="35">
        <v>61230</v>
      </c>
      <c r="F17595" s="35"/>
      <c r="G17595" s="36"/>
      <c r="H17595" s="36"/>
      <c r="I17595" s="36"/>
    </row>
    <row r="17596" spans="5:9">
      <c r="E17596" s="35">
        <v>61231</v>
      </c>
      <c r="F17596" s="35"/>
      <c r="G17596" s="36"/>
      <c r="H17596" s="36"/>
      <c r="I17596" s="36"/>
    </row>
    <row r="17597" spans="5:9">
      <c r="E17597" s="35">
        <v>61232</v>
      </c>
      <c r="F17597" s="35"/>
      <c r="G17597" s="36"/>
      <c r="H17597" s="36"/>
      <c r="I17597" s="36"/>
    </row>
    <row r="17598" spans="5:9">
      <c r="E17598" s="35">
        <v>61233</v>
      </c>
      <c r="F17598" s="35"/>
      <c r="G17598" s="36"/>
      <c r="H17598" s="36"/>
      <c r="I17598" s="36"/>
    </row>
    <row r="17599" spans="5:9">
      <c r="E17599" s="35">
        <v>61234</v>
      </c>
      <c r="F17599" s="35"/>
      <c r="G17599" s="36"/>
      <c r="H17599" s="36"/>
      <c r="I17599" s="36"/>
    </row>
    <row r="17600" spans="5:9">
      <c r="E17600" s="35">
        <v>61235</v>
      </c>
      <c r="F17600" s="35"/>
      <c r="G17600" s="36"/>
      <c r="H17600" s="36"/>
      <c r="I17600" s="36"/>
    </row>
    <row r="17601" spans="5:9">
      <c r="E17601" s="35">
        <v>61236</v>
      </c>
      <c r="F17601" s="35"/>
      <c r="G17601" s="36"/>
      <c r="H17601" s="36"/>
      <c r="I17601" s="36"/>
    </row>
    <row r="17602" spans="5:9">
      <c r="E17602" s="35">
        <v>61237</v>
      </c>
      <c r="F17602" s="35"/>
      <c r="G17602" s="36"/>
      <c r="H17602" s="36"/>
      <c r="I17602" s="36"/>
    </row>
    <row r="17603" spans="5:9">
      <c r="E17603" s="35">
        <v>61238</v>
      </c>
      <c r="F17603" s="35"/>
      <c r="G17603" s="36"/>
      <c r="H17603" s="36"/>
      <c r="I17603" s="36"/>
    </row>
    <row r="17604" spans="5:9">
      <c r="E17604" s="35">
        <v>61239</v>
      </c>
      <c r="F17604" s="35"/>
      <c r="G17604" s="36"/>
      <c r="H17604" s="36"/>
      <c r="I17604" s="36"/>
    </row>
    <row r="17605" spans="5:9">
      <c r="E17605" s="35">
        <v>61240</v>
      </c>
      <c r="F17605" s="35"/>
      <c r="G17605" s="36"/>
      <c r="H17605" s="36"/>
      <c r="I17605" s="36"/>
    </row>
    <row r="17606" spans="5:9">
      <c r="E17606" s="35">
        <v>61241</v>
      </c>
      <c r="F17606" s="35"/>
      <c r="G17606" s="36"/>
      <c r="H17606" s="36"/>
      <c r="I17606" s="36"/>
    </row>
    <row r="17607" spans="5:9">
      <c r="E17607" s="35">
        <v>61242</v>
      </c>
      <c r="F17607" s="35"/>
      <c r="G17607" s="36"/>
      <c r="H17607" s="36"/>
      <c r="I17607" s="36"/>
    </row>
    <row r="17608" spans="5:9">
      <c r="E17608" s="35">
        <v>61243</v>
      </c>
      <c r="F17608" s="35"/>
      <c r="G17608" s="36"/>
      <c r="H17608" s="36"/>
      <c r="I17608" s="36"/>
    </row>
    <row r="17609" spans="5:9">
      <c r="E17609" s="35">
        <v>61244</v>
      </c>
      <c r="F17609" s="35"/>
      <c r="G17609" s="36"/>
      <c r="H17609" s="36"/>
      <c r="I17609" s="36"/>
    </row>
    <row r="17610" spans="5:9">
      <c r="E17610" s="35">
        <v>61245</v>
      </c>
      <c r="F17610" s="35"/>
      <c r="G17610" s="36"/>
      <c r="H17610" s="36"/>
      <c r="I17610" s="36"/>
    </row>
    <row r="17611" spans="5:9">
      <c r="E17611" s="35">
        <v>61246</v>
      </c>
      <c r="F17611" s="35"/>
      <c r="G17611" s="36"/>
      <c r="H17611" s="36"/>
      <c r="I17611" s="36"/>
    </row>
    <row r="17612" spans="5:9">
      <c r="E17612" s="35">
        <v>61247</v>
      </c>
      <c r="F17612" s="35"/>
      <c r="G17612" s="36"/>
      <c r="H17612" s="36"/>
      <c r="I17612" s="36"/>
    </row>
    <row r="17613" spans="5:9">
      <c r="E17613" s="35">
        <v>61248</v>
      </c>
      <c r="F17613" s="35"/>
      <c r="G17613" s="36"/>
      <c r="H17613" s="36"/>
      <c r="I17613" s="36"/>
    </row>
    <row r="17614" spans="5:9">
      <c r="E17614" s="35">
        <v>61249</v>
      </c>
      <c r="F17614" s="35"/>
      <c r="G17614" s="36"/>
      <c r="H17614" s="36"/>
      <c r="I17614" s="36"/>
    </row>
    <row r="17615" spans="5:9">
      <c r="E17615" s="35">
        <v>61250</v>
      </c>
      <c r="F17615" s="35"/>
      <c r="G17615" s="36"/>
      <c r="H17615" s="36"/>
      <c r="I17615" s="36"/>
    </row>
    <row r="17616" spans="5:9">
      <c r="E17616" s="35">
        <v>61251</v>
      </c>
      <c r="F17616" s="35"/>
      <c r="G17616" s="36"/>
      <c r="H17616" s="36"/>
      <c r="I17616" s="36"/>
    </row>
    <row r="17617" spans="5:9">
      <c r="E17617" s="35">
        <v>61252</v>
      </c>
      <c r="F17617" s="35"/>
      <c r="G17617" s="36"/>
      <c r="H17617" s="36"/>
      <c r="I17617" s="36"/>
    </row>
    <row r="17618" spans="5:9">
      <c r="E17618" s="35">
        <v>61253</v>
      </c>
      <c r="F17618" s="35"/>
      <c r="G17618" s="36"/>
      <c r="H17618" s="36"/>
      <c r="I17618" s="36"/>
    </row>
    <row r="17619" spans="5:9">
      <c r="E17619" s="35">
        <v>61254</v>
      </c>
      <c r="F17619" s="35"/>
      <c r="G17619" s="36"/>
      <c r="H17619" s="36"/>
      <c r="I17619" s="36"/>
    </row>
    <row r="17620" spans="5:9">
      <c r="E17620" s="35">
        <v>61255</v>
      </c>
      <c r="F17620" s="35"/>
      <c r="G17620" s="36"/>
      <c r="H17620" s="36"/>
      <c r="I17620" s="36"/>
    </row>
    <row r="17621" spans="5:9">
      <c r="E17621" s="35">
        <v>61256</v>
      </c>
      <c r="F17621" s="35"/>
      <c r="G17621" s="36"/>
      <c r="H17621" s="36"/>
      <c r="I17621" s="36"/>
    </row>
    <row r="17622" spans="5:9">
      <c r="E17622" s="35">
        <v>61257</v>
      </c>
      <c r="F17622" s="35"/>
      <c r="G17622" s="36"/>
      <c r="H17622" s="36"/>
      <c r="I17622" s="36"/>
    </row>
    <row r="17623" spans="5:9">
      <c r="E17623" s="35">
        <v>61258</v>
      </c>
      <c r="F17623" s="35"/>
      <c r="G17623" s="36"/>
      <c r="H17623" s="36"/>
      <c r="I17623" s="36"/>
    </row>
    <row r="17624" spans="5:9">
      <c r="E17624" s="35">
        <v>61259</v>
      </c>
      <c r="F17624" s="35"/>
      <c r="G17624" s="36"/>
      <c r="H17624" s="36"/>
      <c r="I17624" s="36"/>
    </row>
    <row r="17625" spans="5:9">
      <c r="E17625" s="35">
        <v>61260</v>
      </c>
      <c r="F17625" s="35"/>
      <c r="G17625" s="36"/>
      <c r="H17625" s="36"/>
      <c r="I17625" s="36"/>
    </row>
    <row r="17626" spans="5:9">
      <c r="E17626" s="35">
        <v>61261</v>
      </c>
      <c r="F17626" s="35"/>
      <c r="G17626" s="36"/>
      <c r="H17626" s="36"/>
      <c r="I17626" s="36"/>
    </row>
    <row r="17627" spans="5:9">
      <c r="E17627" s="35">
        <v>61262</v>
      </c>
      <c r="F17627" s="35"/>
      <c r="G17627" s="36"/>
      <c r="H17627" s="36"/>
      <c r="I17627" s="36"/>
    </row>
    <row r="17628" spans="5:9">
      <c r="E17628" s="35">
        <v>61263</v>
      </c>
      <c r="F17628" s="35"/>
      <c r="G17628" s="36"/>
      <c r="H17628" s="36"/>
      <c r="I17628" s="36"/>
    </row>
    <row r="17629" spans="5:9">
      <c r="E17629" s="35">
        <v>61264</v>
      </c>
      <c r="F17629" s="35"/>
      <c r="G17629" s="36"/>
      <c r="H17629" s="36"/>
      <c r="I17629" s="36"/>
    </row>
    <row r="17630" spans="5:9">
      <c r="E17630" s="35">
        <v>61265</v>
      </c>
      <c r="F17630" s="35"/>
      <c r="G17630" s="36"/>
      <c r="H17630" s="36"/>
      <c r="I17630" s="36"/>
    </row>
    <row r="17631" spans="5:9">
      <c r="E17631" s="35">
        <v>61266</v>
      </c>
      <c r="F17631" s="35"/>
      <c r="G17631" s="36"/>
      <c r="H17631" s="36"/>
      <c r="I17631" s="36"/>
    </row>
    <row r="17632" spans="5:9">
      <c r="E17632" s="35">
        <v>61267</v>
      </c>
      <c r="F17632" s="35"/>
      <c r="G17632" s="36"/>
      <c r="H17632" s="36"/>
      <c r="I17632" s="36"/>
    </row>
    <row r="17633" spans="5:9">
      <c r="E17633" s="35">
        <v>61268</v>
      </c>
      <c r="F17633" s="35"/>
      <c r="G17633" s="36"/>
      <c r="H17633" s="36"/>
      <c r="I17633" s="36"/>
    </row>
    <row r="17634" spans="5:9">
      <c r="E17634" s="35">
        <v>61269</v>
      </c>
      <c r="F17634" s="35"/>
      <c r="G17634" s="36"/>
      <c r="H17634" s="36"/>
      <c r="I17634" s="36"/>
    </row>
    <row r="17635" spans="5:9">
      <c r="E17635" s="35">
        <v>61270</v>
      </c>
      <c r="F17635" s="35"/>
      <c r="G17635" s="36"/>
      <c r="H17635" s="36"/>
      <c r="I17635" s="36"/>
    </row>
    <row r="17636" spans="5:9">
      <c r="E17636" s="35">
        <v>61271</v>
      </c>
      <c r="F17636" s="35"/>
      <c r="G17636" s="36"/>
      <c r="H17636" s="36"/>
      <c r="I17636" s="36"/>
    </row>
    <row r="17637" spans="5:9">
      <c r="E17637" s="35">
        <v>61272</v>
      </c>
      <c r="F17637" s="35"/>
      <c r="G17637" s="36"/>
      <c r="H17637" s="36"/>
      <c r="I17637" s="36"/>
    </row>
    <row r="17638" spans="5:9">
      <c r="E17638" s="35">
        <v>61273</v>
      </c>
      <c r="F17638" s="35"/>
      <c r="G17638" s="36"/>
      <c r="H17638" s="36"/>
      <c r="I17638" s="36"/>
    </row>
    <row r="17639" spans="5:9">
      <c r="E17639" s="35">
        <v>61274</v>
      </c>
      <c r="F17639" s="35"/>
      <c r="G17639" s="36"/>
      <c r="H17639" s="36"/>
      <c r="I17639" s="36"/>
    </row>
    <row r="17640" spans="5:9">
      <c r="E17640" s="35">
        <v>61275</v>
      </c>
      <c r="F17640" s="35"/>
      <c r="G17640" s="36"/>
      <c r="H17640" s="36"/>
      <c r="I17640" s="36"/>
    </row>
    <row r="17641" spans="5:9">
      <c r="E17641" s="35">
        <v>61276</v>
      </c>
      <c r="F17641" s="35"/>
      <c r="G17641" s="36"/>
      <c r="H17641" s="36"/>
      <c r="I17641" s="36"/>
    </row>
    <row r="17642" spans="5:9">
      <c r="E17642" s="35">
        <v>61277</v>
      </c>
      <c r="F17642" s="35"/>
      <c r="G17642" s="36"/>
      <c r="H17642" s="36"/>
      <c r="I17642" s="36"/>
    </row>
    <row r="17643" spans="5:9">
      <c r="E17643" s="35">
        <v>61278</v>
      </c>
      <c r="F17643" s="35"/>
      <c r="G17643" s="36"/>
      <c r="H17643" s="36"/>
      <c r="I17643" s="36"/>
    </row>
    <row r="17644" spans="5:9">
      <c r="E17644" s="35">
        <v>61279</v>
      </c>
      <c r="F17644" s="35"/>
      <c r="G17644" s="36"/>
      <c r="H17644" s="36"/>
      <c r="I17644" s="36"/>
    </row>
    <row r="17645" spans="5:9">
      <c r="E17645" s="35">
        <v>61280</v>
      </c>
      <c r="F17645" s="35"/>
      <c r="G17645" s="36"/>
      <c r="H17645" s="36"/>
      <c r="I17645" s="36"/>
    </row>
    <row r="17646" spans="5:9">
      <c r="E17646" s="35">
        <v>61281</v>
      </c>
      <c r="F17646" s="35"/>
      <c r="G17646" s="36"/>
      <c r="H17646" s="36"/>
      <c r="I17646" s="36"/>
    </row>
    <row r="17647" spans="5:9">
      <c r="E17647" s="35">
        <v>61282</v>
      </c>
      <c r="F17647" s="35"/>
      <c r="G17647" s="36"/>
      <c r="H17647" s="36"/>
      <c r="I17647" s="36"/>
    </row>
    <row r="17648" spans="5:9">
      <c r="E17648" s="35">
        <v>61283</v>
      </c>
      <c r="F17648" s="35"/>
      <c r="G17648" s="36"/>
      <c r="H17648" s="36"/>
      <c r="I17648" s="36"/>
    </row>
    <row r="17649" spans="5:9">
      <c r="E17649" s="35">
        <v>61284</v>
      </c>
      <c r="F17649" s="35"/>
      <c r="G17649" s="36"/>
      <c r="H17649" s="36"/>
      <c r="I17649" s="36"/>
    </row>
    <row r="17650" spans="5:9">
      <c r="E17650" s="35">
        <v>61285</v>
      </c>
      <c r="F17650" s="35"/>
      <c r="G17650" s="36"/>
      <c r="H17650" s="36"/>
      <c r="I17650" s="36"/>
    </row>
    <row r="17651" spans="5:9">
      <c r="E17651" s="35">
        <v>61286</v>
      </c>
      <c r="F17651" s="35"/>
      <c r="G17651" s="36"/>
      <c r="H17651" s="36"/>
      <c r="I17651" s="36"/>
    </row>
    <row r="17652" spans="5:9">
      <c r="E17652" s="35">
        <v>61287</v>
      </c>
      <c r="F17652" s="35"/>
      <c r="G17652" s="36"/>
      <c r="H17652" s="36"/>
      <c r="I17652" s="36"/>
    </row>
    <row r="17653" spans="5:9">
      <c r="E17653" s="35">
        <v>61288</v>
      </c>
      <c r="F17653" s="35"/>
      <c r="G17653" s="36"/>
      <c r="H17653" s="36"/>
      <c r="I17653" s="36"/>
    </row>
    <row r="17654" spans="5:9">
      <c r="E17654" s="35">
        <v>61289</v>
      </c>
      <c r="F17654" s="35"/>
      <c r="G17654" s="36"/>
      <c r="H17654" s="36"/>
      <c r="I17654" s="36"/>
    </row>
    <row r="17655" spans="5:9">
      <c r="E17655" s="35">
        <v>61290</v>
      </c>
      <c r="F17655" s="35"/>
      <c r="G17655" s="36"/>
      <c r="H17655" s="36"/>
      <c r="I17655" s="36"/>
    </row>
    <row r="17656" spans="5:9">
      <c r="E17656" s="35">
        <v>61291</v>
      </c>
      <c r="F17656" s="35"/>
      <c r="G17656" s="36"/>
      <c r="H17656" s="36"/>
      <c r="I17656" s="36"/>
    </row>
    <row r="17657" spans="5:9">
      <c r="E17657" s="35">
        <v>61292</v>
      </c>
      <c r="F17657" s="35"/>
      <c r="G17657" s="36"/>
      <c r="H17657" s="36"/>
      <c r="I17657" s="36"/>
    </row>
    <row r="17658" spans="5:9">
      <c r="E17658" s="35">
        <v>61293</v>
      </c>
      <c r="F17658" s="35"/>
      <c r="G17658" s="36"/>
      <c r="H17658" s="36"/>
      <c r="I17658" s="36"/>
    </row>
    <row r="17659" spans="5:9">
      <c r="E17659" s="35">
        <v>61294</v>
      </c>
      <c r="F17659" s="35"/>
      <c r="G17659" s="36"/>
      <c r="H17659" s="36"/>
      <c r="I17659" s="36"/>
    </row>
    <row r="17660" spans="5:9">
      <c r="E17660" s="35">
        <v>61295</v>
      </c>
      <c r="F17660" s="35"/>
      <c r="G17660" s="36"/>
      <c r="H17660" s="36"/>
      <c r="I17660" s="36"/>
    </row>
    <row r="17661" spans="5:9">
      <c r="E17661" s="35">
        <v>61296</v>
      </c>
      <c r="F17661" s="35"/>
      <c r="G17661" s="36"/>
      <c r="H17661" s="36"/>
      <c r="I17661" s="36"/>
    </row>
    <row r="17662" spans="5:9">
      <c r="E17662" s="35">
        <v>61297</v>
      </c>
      <c r="F17662" s="35"/>
      <c r="G17662" s="36"/>
      <c r="H17662" s="36"/>
      <c r="I17662" s="36"/>
    </row>
    <row r="17663" spans="5:9">
      <c r="E17663" s="35">
        <v>61298</v>
      </c>
      <c r="F17663" s="35"/>
      <c r="G17663" s="36"/>
      <c r="H17663" s="36"/>
      <c r="I17663" s="36"/>
    </row>
    <row r="17664" spans="5:9">
      <c r="E17664" s="35">
        <v>61299</v>
      </c>
      <c r="F17664" s="35"/>
      <c r="G17664" s="36"/>
      <c r="H17664" s="36"/>
      <c r="I17664" s="36"/>
    </row>
    <row r="17665" spans="5:9">
      <c r="E17665" s="35">
        <v>61300</v>
      </c>
      <c r="F17665" s="35"/>
      <c r="G17665" s="36"/>
      <c r="H17665" s="36"/>
      <c r="I17665" s="36"/>
    </row>
    <row r="17666" spans="5:9">
      <c r="E17666" s="35">
        <v>61301</v>
      </c>
      <c r="F17666" s="35"/>
      <c r="G17666" s="36"/>
      <c r="H17666" s="36"/>
      <c r="I17666" s="36"/>
    </row>
    <row r="17667" spans="5:9">
      <c r="E17667" s="35">
        <v>61302</v>
      </c>
      <c r="F17667" s="35"/>
      <c r="G17667" s="36"/>
      <c r="H17667" s="36"/>
      <c r="I17667" s="36"/>
    </row>
    <row r="17668" spans="5:9">
      <c r="E17668" s="35">
        <v>61303</v>
      </c>
      <c r="F17668" s="35"/>
      <c r="G17668" s="36"/>
      <c r="H17668" s="36"/>
      <c r="I17668" s="36"/>
    </row>
    <row r="17669" spans="5:9">
      <c r="E17669" s="35">
        <v>61304</v>
      </c>
      <c r="F17669" s="35"/>
      <c r="G17669" s="36"/>
      <c r="H17669" s="36"/>
      <c r="I17669" s="36"/>
    </row>
    <row r="17670" spans="5:9">
      <c r="E17670" s="35">
        <v>61305</v>
      </c>
      <c r="F17670" s="35"/>
      <c r="G17670" s="36"/>
      <c r="H17670" s="36"/>
      <c r="I17670" s="36"/>
    </row>
    <row r="17671" spans="5:9">
      <c r="E17671" s="35">
        <v>61306</v>
      </c>
      <c r="F17671" s="35"/>
      <c r="G17671" s="36"/>
      <c r="H17671" s="36"/>
      <c r="I17671" s="36"/>
    </row>
    <row r="17672" spans="5:9">
      <c r="E17672" s="35">
        <v>61307</v>
      </c>
      <c r="F17672" s="35"/>
      <c r="G17672" s="36"/>
      <c r="H17672" s="36"/>
      <c r="I17672" s="36"/>
    </row>
    <row r="17673" spans="5:9">
      <c r="E17673" s="35">
        <v>61308</v>
      </c>
      <c r="F17673" s="35"/>
      <c r="G17673" s="36"/>
      <c r="H17673" s="36"/>
      <c r="I17673" s="36"/>
    </row>
    <row r="17674" spans="5:9">
      <c r="E17674" s="35">
        <v>61309</v>
      </c>
      <c r="F17674" s="35"/>
      <c r="G17674" s="36"/>
      <c r="H17674" s="36"/>
      <c r="I17674" s="36"/>
    </row>
    <row r="17675" spans="5:9">
      <c r="E17675" s="35">
        <v>61310</v>
      </c>
      <c r="F17675" s="35"/>
      <c r="G17675" s="36"/>
      <c r="H17675" s="36"/>
      <c r="I17675" s="36"/>
    </row>
    <row r="17676" spans="5:9">
      <c r="E17676" s="35">
        <v>61311</v>
      </c>
      <c r="F17676" s="35"/>
      <c r="G17676" s="36"/>
      <c r="H17676" s="36"/>
      <c r="I17676" s="36"/>
    </row>
    <row r="17677" spans="5:9">
      <c r="E17677" s="35">
        <v>61312</v>
      </c>
      <c r="F17677" s="35"/>
      <c r="G17677" s="36"/>
      <c r="H17677" s="36"/>
      <c r="I17677" s="36"/>
    </row>
    <row r="17678" spans="5:9">
      <c r="E17678" s="35">
        <v>61313</v>
      </c>
      <c r="F17678" s="35"/>
      <c r="G17678" s="36"/>
      <c r="H17678" s="36"/>
      <c r="I17678" s="36"/>
    </row>
    <row r="17679" spans="5:9">
      <c r="E17679" s="35">
        <v>61314</v>
      </c>
      <c r="F17679" s="35"/>
      <c r="G17679" s="36"/>
      <c r="H17679" s="36"/>
      <c r="I17679" s="36"/>
    </row>
    <row r="17680" spans="5:9">
      <c r="E17680" s="35">
        <v>61315</v>
      </c>
      <c r="F17680" s="35"/>
      <c r="G17680" s="36"/>
      <c r="H17680" s="36"/>
      <c r="I17680" s="36"/>
    </row>
    <row r="17681" spans="5:9">
      <c r="E17681" s="35">
        <v>61316</v>
      </c>
      <c r="F17681" s="35"/>
      <c r="G17681" s="36"/>
      <c r="H17681" s="36"/>
      <c r="I17681" s="36"/>
    </row>
    <row r="17682" spans="5:9">
      <c r="E17682" s="35">
        <v>61317</v>
      </c>
      <c r="F17682" s="35"/>
      <c r="G17682" s="36"/>
      <c r="H17682" s="36"/>
      <c r="I17682" s="36"/>
    </row>
    <row r="17683" spans="5:9">
      <c r="E17683" s="35">
        <v>61318</v>
      </c>
      <c r="F17683" s="35"/>
      <c r="G17683" s="36"/>
      <c r="H17683" s="36"/>
      <c r="I17683" s="36"/>
    </row>
    <row r="17684" spans="5:9">
      <c r="E17684" s="35">
        <v>61319</v>
      </c>
      <c r="F17684" s="35"/>
      <c r="G17684" s="36"/>
      <c r="H17684" s="36"/>
      <c r="I17684" s="36"/>
    </row>
    <row r="17685" spans="5:9">
      <c r="E17685" s="35">
        <v>61320</v>
      </c>
      <c r="F17685" s="35"/>
      <c r="G17685" s="36"/>
      <c r="H17685" s="36"/>
      <c r="I17685" s="36"/>
    </row>
    <row r="17686" spans="5:9">
      <c r="E17686" s="35">
        <v>61321</v>
      </c>
      <c r="F17686" s="35"/>
      <c r="G17686" s="36"/>
      <c r="H17686" s="36"/>
      <c r="I17686" s="36"/>
    </row>
    <row r="17687" spans="5:9">
      <c r="E17687" s="35">
        <v>61322</v>
      </c>
      <c r="F17687" s="35"/>
      <c r="G17687" s="36"/>
      <c r="H17687" s="36"/>
      <c r="I17687" s="36"/>
    </row>
    <row r="17688" spans="5:9">
      <c r="E17688" s="35">
        <v>61323</v>
      </c>
      <c r="F17688" s="35"/>
      <c r="G17688" s="36"/>
      <c r="H17688" s="36"/>
      <c r="I17688" s="36"/>
    </row>
    <row r="17689" spans="5:9">
      <c r="E17689" s="35">
        <v>61324</v>
      </c>
      <c r="F17689" s="35"/>
      <c r="G17689" s="36"/>
      <c r="H17689" s="36"/>
      <c r="I17689" s="36"/>
    </row>
    <row r="17690" spans="5:9">
      <c r="E17690" s="35">
        <v>61325</v>
      </c>
      <c r="F17690" s="35"/>
      <c r="G17690" s="36"/>
      <c r="H17690" s="36"/>
      <c r="I17690" s="36"/>
    </row>
    <row r="17691" spans="5:9">
      <c r="E17691" s="35">
        <v>61326</v>
      </c>
      <c r="F17691" s="35"/>
      <c r="G17691" s="36"/>
      <c r="H17691" s="36"/>
      <c r="I17691" s="36"/>
    </row>
    <row r="17692" spans="5:9">
      <c r="E17692" s="35">
        <v>61327</v>
      </c>
      <c r="F17692" s="35"/>
      <c r="G17692" s="36"/>
      <c r="H17692" s="36"/>
      <c r="I17692" s="36"/>
    </row>
    <row r="17693" spans="5:9">
      <c r="E17693" s="35">
        <v>61328</v>
      </c>
      <c r="F17693" s="35"/>
      <c r="G17693" s="36"/>
      <c r="H17693" s="36"/>
      <c r="I17693" s="36"/>
    </row>
    <row r="17694" spans="5:9">
      <c r="E17694" s="35">
        <v>61329</v>
      </c>
      <c r="F17694" s="35"/>
      <c r="G17694" s="36"/>
      <c r="H17694" s="36"/>
      <c r="I17694" s="36"/>
    </row>
    <row r="17695" spans="5:9">
      <c r="E17695" s="35">
        <v>61330</v>
      </c>
      <c r="F17695" s="35"/>
      <c r="G17695" s="36"/>
      <c r="H17695" s="36"/>
      <c r="I17695" s="36"/>
    </row>
    <row r="17696" spans="5:9">
      <c r="E17696" s="35">
        <v>61331</v>
      </c>
      <c r="F17696" s="35"/>
      <c r="G17696" s="36"/>
      <c r="H17696" s="36"/>
      <c r="I17696" s="36"/>
    </row>
    <row r="17697" spans="5:9">
      <c r="E17697" s="35">
        <v>61332</v>
      </c>
      <c r="F17697" s="35"/>
      <c r="G17697" s="36"/>
      <c r="H17697" s="36"/>
      <c r="I17697" s="36"/>
    </row>
    <row r="17698" spans="5:9">
      <c r="E17698" s="35">
        <v>61333</v>
      </c>
      <c r="F17698" s="35"/>
      <c r="G17698" s="36"/>
      <c r="H17698" s="36"/>
      <c r="I17698" s="36"/>
    </row>
    <row r="17699" spans="5:9">
      <c r="E17699" s="35">
        <v>61334</v>
      </c>
      <c r="F17699" s="35"/>
      <c r="G17699" s="36"/>
      <c r="H17699" s="36"/>
      <c r="I17699" s="36"/>
    </row>
    <row r="17700" spans="5:9">
      <c r="E17700" s="35">
        <v>61335</v>
      </c>
      <c r="F17700" s="35"/>
      <c r="G17700" s="36"/>
      <c r="H17700" s="36"/>
      <c r="I17700" s="36"/>
    </row>
    <row r="17701" spans="5:9">
      <c r="E17701" s="35">
        <v>61336</v>
      </c>
      <c r="F17701" s="35"/>
      <c r="G17701" s="36"/>
      <c r="H17701" s="36"/>
      <c r="I17701" s="36"/>
    </row>
    <row r="17702" spans="5:9">
      <c r="E17702" s="35">
        <v>61337</v>
      </c>
      <c r="F17702" s="35"/>
      <c r="G17702" s="36"/>
      <c r="H17702" s="36"/>
      <c r="I17702" s="36"/>
    </row>
    <row r="17703" spans="5:9">
      <c r="E17703" s="35">
        <v>61338</v>
      </c>
      <c r="F17703" s="35"/>
      <c r="G17703" s="36"/>
      <c r="H17703" s="36"/>
      <c r="I17703" s="36"/>
    </row>
    <row r="17704" spans="5:9">
      <c r="E17704" s="35">
        <v>61339</v>
      </c>
      <c r="F17704" s="35"/>
      <c r="G17704" s="36"/>
      <c r="H17704" s="36"/>
      <c r="I17704" s="36"/>
    </row>
    <row r="17705" spans="5:9">
      <c r="E17705" s="35">
        <v>61340</v>
      </c>
      <c r="F17705" s="35"/>
      <c r="G17705" s="36"/>
      <c r="H17705" s="36"/>
      <c r="I17705" s="36"/>
    </row>
    <row r="17706" spans="5:9">
      <c r="E17706" s="35">
        <v>61341</v>
      </c>
      <c r="F17706" s="35"/>
      <c r="G17706" s="36"/>
      <c r="H17706" s="36"/>
      <c r="I17706" s="36"/>
    </row>
    <row r="17707" spans="5:9">
      <c r="E17707" s="35">
        <v>61342</v>
      </c>
      <c r="F17707" s="35"/>
      <c r="G17707" s="36"/>
      <c r="H17707" s="36"/>
      <c r="I17707" s="36"/>
    </row>
    <row r="17708" spans="5:9">
      <c r="E17708" s="35">
        <v>61343</v>
      </c>
      <c r="F17708" s="35"/>
      <c r="G17708" s="36"/>
      <c r="H17708" s="36"/>
      <c r="I17708" s="36"/>
    </row>
    <row r="17709" spans="5:9">
      <c r="E17709" s="35">
        <v>61344</v>
      </c>
      <c r="F17709" s="35"/>
      <c r="G17709" s="36"/>
      <c r="H17709" s="36"/>
      <c r="I17709" s="36"/>
    </row>
    <row r="17710" spans="5:9">
      <c r="E17710" s="35">
        <v>61345</v>
      </c>
      <c r="F17710" s="35"/>
      <c r="G17710" s="36"/>
      <c r="H17710" s="36"/>
      <c r="I17710" s="36"/>
    </row>
    <row r="17711" spans="5:9">
      <c r="E17711" s="35">
        <v>61346</v>
      </c>
      <c r="F17711" s="35"/>
      <c r="G17711" s="36"/>
      <c r="H17711" s="36"/>
      <c r="I17711" s="36"/>
    </row>
    <row r="17712" spans="5:9">
      <c r="E17712" s="35">
        <v>61347</v>
      </c>
      <c r="F17712" s="35"/>
      <c r="G17712" s="36"/>
      <c r="H17712" s="36"/>
      <c r="I17712" s="36"/>
    </row>
    <row r="17713" spans="5:9">
      <c r="E17713" s="35">
        <v>61348</v>
      </c>
      <c r="F17713" s="35"/>
      <c r="G17713" s="36"/>
      <c r="H17713" s="36"/>
      <c r="I17713" s="36"/>
    </row>
    <row r="17714" spans="5:9">
      <c r="E17714" s="35">
        <v>61349</v>
      </c>
      <c r="F17714" s="35"/>
      <c r="G17714" s="36"/>
      <c r="H17714" s="36"/>
      <c r="I17714" s="36"/>
    </row>
    <row r="17715" spans="5:9">
      <c r="E17715" s="35">
        <v>61350</v>
      </c>
      <c r="F17715" s="35"/>
      <c r="G17715" s="36"/>
      <c r="H17715" s="36"/>
      <c r="I17715" s="36"/>
    </row>
    <row r="17716" spans="5:9">
      <c r="E17716" s="35">
        <v>61351</v>
      </c>
      <c r="F17716" s="35"/>
      <c r="G17716" s="36"/>
      <c r="H17716" s="36"/>
      <c r="I17716" s="36"/>
    </row>
    <row r="17717" spans="5:9">
      <c r="E17717" s="35">
        <v>61352</v>
      </c>
      <c r="F17717" s="35"/>
      <c r="G17717" s="36"/>
      <c r="H17717" s="36"/>
      <c r="I17717" s="36"/>
    </row>
    <row r="17718" spans="5:9">
      <c r="E17718" s="35">
        <v>61353</v>
      </c>
      <c r="F17718" s="35"/>
      <c r="G17718" s="36"/>
      <c r="H17718" s="36"/>
      <c r="I17718" s="36"/>
    </row>
    <row r="17719" spans="5:9">
      <c r="E17719" s="35">
        <v>61354</v>
      </c>
      <c r="F17719" s="35"/>
      <c r="G17719" s="36"/>
      <c r="H17719" s="36"/>
      <c r="I17719" s="36"/>
    </row>
    <row r="17720" spans="5:9">
      <c r="E17720" s="35">
        <v>61355</v>
      </c>
      <c r="F17720" s="35"/>
      <c r="G17720" s="36"/>
      <c r="H17720" s="36"/>
      <c r="I17720" s="36"/>
    </row>
    <row r="17721" spans="5:9">
      <c r="E17721" s="35">
        <v>61356</v>
      </c>
      <c r="F17721" s="35"/>
      <c r="G17721" s="36"/>
      <c r="H17721" s="36"/>
      <c r="I17721" s="36"/>
    </row>
    <row r="17722" spans="5:9">
      <c r="E17722" s="35">
        <v>61357</v>
      </c>
      <c r="F17722" s="35"/>
      <c r="G17722" s="36"/>
      <c r="H17722" s="36"/>
      <c r="I17722" s="36"/>
    </row>
    <row r="17723" spans="5:9">
      <c r="E17723" s="35">
        <v>61358</v>
      </c>
      <c r="F17723" s="35"/>
      <c r="G17723" s="36"/>
      <c r="H17723" s="36"/>
      <c r="I17723" s="36"/>
    </row>
    <row r="17724" spans="5:9">
      <c r="E17724" s="35">
        <v>61359</v>
      </c>
      <c r="F17724" s="35"/>
      <c r="G17724" s="36"/>
      <c r="H17724" s="36"/>
      <c r="I17724" s="36"/>
    </row>
    <row r="17725" spans="5:9">
      <c r="E17725" s="35">
        <v>61360</v>
      </c>
      <c r="F17725" s="35"/>
      <c r="G17725" s="36"/>
      <c r="H17725" s="36"/>
      <c r="I17725" s="36"/>
    </row>
    <row r="17726" spans="5:9">
      <c r="E17726" s="35">
        <v>61361</v>
      </c>
      <c r="F17726" s="35"/>
      <c r="G17726" s="36"/>
      <c r="H17726" s="36"/>
      <c r="I17726" s="36"/>
    </row>
    <row r="17727" spans="5:9">
      <c r="E17727" s="35">
        <v>61362</v>
      </c>
      <c r="F17727" s="35"/>
      <c r="G17727" s="36"/>
      <c r="H17727" s="36"/>
      <c r="I17727" s="36"/>
    </row>
    <row r="17728" spans="5:9">
      <c r="E17728" s="35">
        <v>61363</v>
      </c>
      <c r="F17728" s="35"/>
      <c r="G17728" s="36"/>
      <c r="H17728" s="36"/>
      <c r="I17728" s="36"/>
    </row>
    <row r="17729" spans="5:9">
      <c r="E17729" s="35">
        <v>61364</v>
      </c>
      <c r="F17729" s="35"/>
      <c r="G17729" s="36"/>
      <c r="H17729" s="36"/>
      <c r="I17729" s="36"/>
    </row>
    <row r="17730" spans="5:9">
      <c r="E17730" s="35">
        <v>61365</v>
      </c>
      <c r="F17730" s="35"/>
      <c r="G17730" s="36"/>
      <c r="H17730" s="36"/>
      <c r="I17730" s="36"/>
    </row>
    <row r="17731" spans="5:9">
      <c r="E17731" s="35">
        <v>61366</v>
      </c>
      <c r="F17731" s="35"/>
      <c r="G17731" s="36"/>
      <c r="H17731" s="36"/>
      <c r="I17731" s="36"/>
    </row>
    <row r="17732" spans="5:9">
      <c r="E17732" s="35">
        <v>61367</v>
      </c>
      <c r="F17732" s="35"/>
      <c r="G17732" s="36"/>
      <c r="H17732" s="36"/>
      <c r="I17732" s="36"/>
    </row>
    <row r="17733" spans="5:9">
      <c r="E17733" s="35">
        <v>61368</v>
      </c>
      <c r="F17733" s="35"/>
      <c r="G17733" s="36"/>
      <c r="H17733" s="36"/>
      <c r="I17733" s="36"/>
    </row>
    <row r="17734" spans="5:9">
      <c r="E17734" s="35">
        <v>61369</v>
      </c>
      <c r="F17734" s="35"/>
      <c r="G17734" s="36"/>
      <c r="H17734" s="36"/>
      <c r="I17734" s="36"/>
    </row>
    <row r="17735" spans="5:9">
      <c r="E17735" s="35">
        <v>61370</v>
      </c>
      <c r="F17735" s="35"/>
      <c r="G17735" s="36"/>
      <c r="H17735" s="36"/>
      <c r="I17735" s="36"/>
    </row>
    <row r="17736" spans="5:9">
      <c r="E17736" s="35">
        <v>61371</v>
      </c>
      <c r="F17736" s="35"/>
      <c r="G17736" s="36"/>
      <c r="H17736" s="36"/>
      <c r="I17736" s="36"/>
    </row>
    <row r="17737" spans="5:9">
      <c r="E17737" s="35">
        <v>61372</v>
      </c>
      <c r="F17737" s="35"/>
      <c r="G17737" s="36"/>
      <c r="H17737" s="36"/>
      <c r="I17737" s="36"/>
    </row>
    <row r="17738" spans="5:9">
      <c r="E17738" s="35">
        <v>61373</v>
      </c>
      <c r="F17738" s="35"/>
      <c r="G17738" s="36"/>
      <c r="H17738" s="36"/>
      <c r="I17738" s="36"/>
    </row>
    <row r="17739" spans="5:9">
      <c r="E17739" s="35">
        <v>61374</v>
      </c>
      <c r="F17739" s="35"/>
      <c r="G17739" s="36"/>
      <c r="H17739" s="36"/>
      <c r="I17739" s="36"/>
    </row>
    <row r="17740" spans="5:9">
      <c r="E17740" s="35">
        <v>61375</v>
      </c>
      <c r="F17740" s="35"/>
      <c r="G17740" s="36"/>
      <c r="H17740" s="36"/>
      <c r="I17740" s="36"/>
    </row>
    <row r="17741" spans="5:9">
      <c r="E17741" s="35">
        <v>61376</v>
      </c>
      <c r="F17741" s="35"/>
      <c r="G17741" s="36"/>
      <c r="H17741" s="36"/>
      <c r="I17741" s="36"/>
    </row>
    <row r="17742" spans="5:9">
      <c r="E17742" s="35">
        <v>61377</v>
      </c>
      <c r="F17742" s="35"/>
      <c r="G17742" s="36"/>
      <c r="H17742" s="36"/>
      <c r="I17742" s="36"/>
    </row>
    <row r="17743" spans="5:9">
      <c r="E17743" s="35">
        <v>61378</v>
      </c>
      <c r="F17743" s="35"/>
      <c r="G17743" s="36"/>
      <c r="H17743" s="36"/>
      <c r="I17743" s="36"/>
    </row>
    <row r="17744" spans="5:9">
      <c r="E17744" s="35">
        <v>61379</v>
      </c>
      <c r="F17744" s="35"/>
      <c r="G17744" s="36"/>
      <c r="H17744" s="36"/>
      <c r="I17744" s="36"/>
    </row>
    <row r="17745" spans="5:9">
      <c r="E17745" s="35">
        <v>61380</v>
      </c>
      <c r="F17745" s="35"/>
      <c r="G17745" s="36"/>
      <c r="H17745" s="36"/>
      <c r="I17745" s="36"/>
    </row>
    <row r="17746" spans="5:9">
      <c r="E17746" s="35">
        <v>61381</v>
      </c>
      <c r="F17746" s="35"/>
      <c r="G17746" s="36"/>
      <c r="H17746" s="36"/>
      <c r="I17746" s="36"/>
    </row>
    <row r="17747" spans="5:9">
      <c r="E17747" s="35">
        <v>61382</v>
      </c>
      <c r="F17747" s="35"/>
      <c r="G17747" s="36"/>
      <c r="H17747" s="36"/>
      <c r="I17747" s="36"/>
    </row>
    <row r="17748" spans="5:9">
      <c r="E17748" s="35">
        <v>61383</v>
      </c>
      <c r="F17748" s="35"/>
      <c r="G17748" s="36"/>
      <c r="H17748" s="36"/>
      <c r="I17748" s="36"/>
    </row>
    <row r="17749" spans="5:9">
      <c r="E17749" s="35">
        <v>61384</v>
      </c>
      <c r="F17749" s="35"/>
      <c r="G17749" s="36"/>
      <c r="H17749" s="36"/>
      <c r="I17749" s="36"/>
    </row>
    <row r="17750" spans="5:9">
      <c r="E17750" s="35">
        <v>61385</v>
      </c>
      <c r="F17750" s="35"/>
      <c r="G17750" s="36"/>
      <c r="H17750" s="36"/>
      <c r="I17750" s="36"/>
    </row>
    <row r="17751" spans="5:9">
      <c r="E17751" s="35">
        <v>61386</v>
      </c>
      <c r="F17751" s="35"/>
      <c r="G17751" s="36"/>
      <c r="H17751" s="36"/>
      <c r="I17751" s="36"/>
    </row>
    <row r="17752" spans="5:9">
      <c r="E17752" s="35">
        <v>61387</v>
      </c>
      <c r="F17752" s="35"/>
      <c r="G17752" s="36"/>
      <c r="H17752" s="36"/>
      <c r="I17752" s="36"/>
    </row>
    <row r="17753" spans="5:9">
      <c r="E17753" s="35">
        <v>61388</v>
      </c>
      <c r="F17753" s="35"/>
      <c r="G17753" s="36"/>
      <c r="H17753" s="36"/>
      <c r="I17753" s="36"/>
    </row>
    <row r="17754" spans="5:9">
      <c r="E17754" s="35">
        <v>61389</v>
      </c>
      <c r="F17754" s="35"/>
      <c r="G17754" s="36"/>
      <c r="H17754" s="36"/>
      <c r="I17754" s="36"/>
    </row>
    <row r="17755" spans="5:9">
      <c r="E17755" s="35">
        <v>61390</v>
      </c>
      <c r="F17755" s="35"/>
      <c r="G17755" s="36"/>
      <c r="H17755" s="36"/>
      <c r="I17755" s="36"/>
    </row>
    <row r="17756" spans="5:9">
      <c r="E17756" s="35">
        <v>61391</v>
      </c>
      <c r="F17756" s="35"/>
      <c r="G17756" s="36"/>
      <c r="H17756" s="36"/>
      <c r="I17756" s="36"/>
    </row>
    <row r="17757" spans="5:9">
      <c r="E17757" s="35">
        <v>61392</v>
      </c>
      <c r="F17757" s="35"/>
      <c r="G17757" s="36"/>
      <c r="H17757" s="36"/>
      <c r="I17757" s="36"/>
    </row>
    <row r="17758" spans="5:9">
      <c r="E17758" s="35">
        <v>61393</v>
      </c>
      <c r="F17758" s="35"/>
      <c r="G17758" s="36"/>
      <c r="H17758" s="36"/>
      <c r="I17758" s="36"/>
    </row>
    <row r="17759" spans="5:9">
      <c r="E17759" s="35">
        <v>61394</v>
      </c>
      <c r="F17759" s="35"/>
      <c r="G17759" s="36"/>
      <c r="H17759" s="36"/>
      <c r="I17759" s="36"/>
    </row>
    <row r="17760" spans="5:9">
      <c r="E17760" s="35">
        <v>61395</v>
      </c>
      <c r="F17760" s="35"/>
      <c r="G17760" s="36"/>
      <c r="H17760" s="36"/>
      <c r="I17760" s="36"/>
    </row>
    <row r="17761" spans="5:9">
      <c r="E17761" s="35">
        <v>61396</v>
      </c>
      <c r="F17761" s="35"/>
      <c r="G17761" s="36"/>
      <c r="H17761" s="36"/>
      <c r="I17761" s="36"/>
    </row>
    <row r="17762" spans="5:9">
      <c r="E17762" s="35">
        <v>61397</v>
      </c>
      <c r="F17762" s="35"/>
      <c r="G17762" s="36"/>
      <c r="H17762" s="36"/>
      <c r="I17762" s="36"/>
    </row>
    <row r="17763" spans="5:9">
      <c r="E17763" s="35">
        <v>61398</v>
      </c>
      <c r="F17763" s="35"/>
      <c r="G17763" s="36"/>
      <c r="H17763" s="36"/>
      <c r="I17763" s="36"/>
    </row>
    <row r="17764" spans="5:9">
      <c r="E17764" s="35">
        <v>61399</v>
      </c>
      <c r="F17764" s="35"/>
      <c r="G17764" s="36"/>
      <c r="H17764" s="36"/>
      <c r="I17764" s="36"/>
    </row>
    <row r="17765" spans="5:9">
      <c r="E17765" s="35">
        <v>61400</v>
      </c>
      <c r="F17765" s="35"/>
      <c r="G17765" s="36"/>
      <c r="H17765" s="36"/>
      <c r="I17765" s="36"/>
    </row>
    <row r="17766" spans="5:9">
      <c r="E17766" s="35">
        <v>61401</v>
      </c>
      <c r="F17766" s="35"/>
      <c r="G17766" s="36"/>
      <c r="H17766" s="36"/>
      <c r="I17766" s="36"/>
    </row>
    <row r="17767" spans="5:9">
      <c r="E17767" s="35">
        <v>61402</v>
      </c>
      <c r="F17767" s="35"/>
      <c r="G17767" s="36"/>
      <c r="H17767" s="36"/>
      <c r="I17767" s="36"/>
    </row>
    <row r="17768" spans="5:9">
      <c r="E17768" s="35">
        <v>61403</v>
      </c>
      <c r="F17768" s="35"/>
      <c r="G17768" s="36"/>
      <c r="H17768" s="36"/>
      <c r="I17768" s="36"/>
    </row>
    <row r="17769" spans="5:9">
      <c r="E17769" s="35">
        <v>61404</v>
      </c>
      <c r="F17769" s="35"/>
      <c r="G17769" s="36"/>
      <c r="H17769" s="36"/>
      <c r="I17769" s="36"/>
    </row>
    <row r="17770" spans="5:9">
      <c r="E17770" s="35">
        <v>61405</v>
      </c>
      <c r="F17770" s="35"/>
      <c r="G17770" s="36"/>
      <c r="H17770" s="36"/>
      <c r="I17770" s="36"/>
    </row>
    <row r="17771" spans="5:9">
      <c r="E17771" s="35">
        <v>61406</v>
      </c>
      <c r="F17771" s="35"/>
      <c r="G17771" s="36"/>
      <c r="H17771" s="36"/>
      <c r="I17771" s="36"/>
    </row>
    <row r="17772" spans="5:9">
      <c r="E17772" s="35">
        <v>61407</v>
      </c>
      <c r="F17772" s="35"/>
      <c r="G17772" s="36"/>
      <c r="H17772" s="36"/>
      <c r="I17772" s="36"/>
    </row>
    <row r="17773" spans="5:9">
      <c r="E17773" s="35">
        <v>61408</v>
      </c>
      <c r="F17773" s="35"/>
      <c r="G17773" s="36"/>
      <c r="H17773" s="36"/>
      <c r="I17773" s="36"/>
    </row>
    <row r="17774" spans="5:9">
      <c r="E17774" s="35">
        <v>61409</v>
      </c>
      <c r="F17774" s="35"/>
      <c r="G17774" s="36"/>
      <c r="H17774" s="36"/>
      <c r="I17774" s="36"/>
    </row>
    <row r="17775" spans="5:9">
      <c r="E17775" s="35">
        <v>61410</v>
      </c>
      <c r="F17775" s="35"/>
      <c r="G17775" s="36"/>
      <c r="H17775" s="36"/>
      <c r="I17775" s="36"/>
    </row>
    <row r="17776" spans="5:9">
      <c r="E17776" s="35">
        <v>61411</v>
      </c>
      <c r="F17776" s="35"/>
      <c r="G17776" s="36"/>
      <c r="H17776" s="36"/>
      <c r="I17776" s="36"/>
    </row>
    <row r="17777" spans="5:9">
      <c r="E17777" s="35">
        <v>61412</v>
      </c>
      <c r="F17777" s="35"/>
      <c r="G17777" s="36"/>
      <c r="H17777" s="36"/>
      <c r="I17777" s="36"/>
    </row>
    <row r="17778" spans="5:9">
      <c r="E17778" s="35">
        <v>61413</v>
      </c>
      <c r="F17778" s="35"/>
      <c r="G17778" s="36"/>
      <c r="H17778" s="36"/>
      <c r="I17778" s="36"/>
    </row>
    <row r="17779" spans="5:9">
      <c r="E17779" s="35">
        <v>61414</v>
      </c>
      <c r="F17779" s="35"/>
      <c r="G17779" s="36"/>
      <c r="H17779" s="36"/>
      <c r="I17779" s="36"/>
    </row>
    <row r="17780" spans="5:9">
      <c r="E17780" s="35">
        <v>61415</v>
      </c>
      <c r="F17780" s="35"/>
      <c r="G17780" s="36"/>
      <c r="H17780" s="36"/>
      <c r="I17780" s="36"/>
    </row>
    <row r="17781" spans="5:9">
      <c r="E17781" s="35">
        <v>61416</v>
      </c>
      <c r="F17781" s="35"/>
      <c r="G17781" s="36"/>
      <c r="H17781" s="36"/>
      <c r="I17781" s="36"/>
    </row>
    <row r="17782" spans="5:9">
      <c r="E17782" s="35">
        <v>61417</v>
      </c>
      <c r="F17782" s="35"/>
      <c r="G17782" s="36"/>
      <c r="H17782" s="36"/>
      <c r="I17782" s="36"/>
    </row>
    <row r="17783" spans="5:9">
      <c r="E17783" s="35">
        <v>61418</v>
      </c>
      <c r="F17783" s="35"/>
      <c r="G17783" s="36"/>
      <c r="H17783" s="36"/>
      <c r="I17783" s="36"/>
    </row>
    <row r="17784" spans="5:9">
      <c r="E17784" s="35">
        <v>61419</v>
      </c>
      <c r="F17784" s="35"/>
      <c r="G17784" s="36"/>
      <c r="H17784" s="36"/>
      <c r="I17784" s="36"/>
    </row>
    <row r="17785" spans="5:9">
      <c r="E17785" s="35">
        <v>61420</v>
      </c>
      <c r="F17785" s="35"/>
      <c r="G17785" s="36"/>
      <c r="H17785" s="36"/>
      <c r="I17785" s="36"/>
    </row>
    <row r="17786" spans="5:9">
      <c r="E17786" s="35">
        <v>61421</v>
      </c>
      <c r="F17786" s="35"/>
      <c r="G17786" s="36"/>
      <c r="H17786" s="36"/>
      <c r="I17786" s="36"/>
    </row>
    <row r="17787" spans="5:9">
      <c r="E17787" s="35">
        <v>61422</v>
      </c>
      <c r="F17787" s="35"/>
      <c r="G17787" s="36"/>
      <c r="H17787" s="36"/>
      <c r="I17787" s="36"/>
    </row>
    <row r="17788" spans="5:9">
      <c r="E17788" s="35">
        <v>61423</v>
      </c>
      <c r="F17788" s="35"/>
      <c r="G17788" s="36"/>
      <c r="H17788" s="36"/>
      <c r="I17788" s="36"/>
    </row>
    <row r="17789" spans="5:9">
      <c r="E17789" s="35">
        <v>61424</v>
      </c>
      <c r="F17789" s="35"/>
      <c r="G17789" s="36"/>
      <c r="H17789" s="36"/>
      <c r="I17789" s="36"/>
    </row>
    <row r="17790" spans="5:9">
      <c r="E17790" s="35">
        <v>61425</v>
      </c>
      <c r="F17790" s="35"/>
      <c r="G17790" s="36"/>
      <c r="H17790" s="36"/>
      <c r="I17790" s="36"/>
    </row>
    <row r="17791" spans="5:9">
      <c r="E17791" s="35">
        <v>61426</v>
      </c>
      <c r="F17791" s="35"/>
      <c r="G17791" s="36"/>
      <c r="H17791" s="36"/>
      <c r="I17791" s="36"/>
    </row>
    <row r="17792" spans="5:9">
      <c r="E17792" s="35">
        <v>61427</v>
      </c>
      <c r="F17792" s="35"/>
      <c r="G17792" s="36"/>
      <c r="H17792" s="36"/>
      <c r="I17792" s="36"/>
    </row>
    <row r="17793" spans="5:9">
      <c r="E17793" s="35">
        <v>61428</v>
      </c>
      <c r="F17793" s="35"/>
      <c r="G17793" s="36"/>
      <c r="H17793" s="36"/>
      <c r="I17793" s="36"/>
    </row>
    <row r="17794" spans="5:9">
      <c r="E17794" s="35">
        <v>61429</v>
      </c>
      <c r="F17794" s="35"/>
      <c r="G17794" s="36"/>
      <c r="H17794" s="36"/>
      <c r="I17794" s="36"/>
    </row>
    <row r="17795" spans="5:9">
      <c r="E17795" s="35">
        <v>61430</v>
      </c>
      <c r="F17795" s="35"/>
      <c r="G17795" s="36"/>
      <c r="H17795" s="36"/>
      <c r="I17795" s="36"/>
    </row>
    <row r="17796" spans="5:9">
      <c r="E17796" s="35">
        <v>61431</v>
      </c>
      <c r="F17796" s="35"/>
      <c r="G17796" s="36"/>
      <c r="H17796" s="36"/>
      <c r="I17796" s="36"/>
    </row>
    <row r="17797" spans="5:9">
      <c r="E17797" s="35">
        <v>61432</v>
      </c>
      <c r="F17797" s="35"/>
      <c r="G17797" s="36"/>
      <c r="H17797" s="36"/>
      <c r="I17797" s="36"/>
    </row>
    <row r="17798" spans="5:9">
      <c r="E17798" s="35">
        <v>61433</v>
      </c>
      <c r="F17798" s="35"/>
      <c r="G17798" s="36"/>
      <c r="H17798" s="36"/>
      <c r="I17798" s="36"/>
    </row>
    <row r="17799" spans="5:9">
      <c r="E17799" s="35">
        <v>61434</v>
      </c>
      <c r="F17799" s="35"/>
      <c r="G17799" s="36"/>
      <c r="H17799" s="36"/>
      <c r="I17799" s="36"/>
    </row>
    <row r="17800" spans="5:9">
      <c r="E17800" s="35">
        <v>61435</v>
      </c>
      <c r="F17800" s="35"/>
      <c r="G17800" s="36"/>
      <c r="H17800" s="36"/>
      <c r="I17800" s="36"/>
    </row>
    <row r="17801" spans="5:9">
      <c r="E17801" s="35">
        <v>61436</v>
      </c>
      <c r="F17801" s="35"/>
      <c r="G17801" s="36"/>
      <c r="H17801" s="36"/>
      <c r="I17801" s="36"/>
    </row>
    <row r="17802" spans="5:9">
      <c r="E17802" s="35">
        <v>61437</v>
      </c>
      <c r="F17802" s="35"/>
      <c r="G17802" s="36"/>
      <c r="H17802" s="36"/>
      <c r="I17802" s="36"/>
    </row>
    <row r="17803" spans="5:9">
      <c r="E17803" s="35">
        <v>61438</v>
      </c>
      <c r="F17803" s="35"/>
      <c r="G17803" s="36"/>
      <c r="H17803" s="36"/>
      <c r="I17803" s="36"/>
    </row>
    <row r="17804" spans="5:9">
      <c r="E17804" s="35">
        <v>61439</v>
      </c>
      <c r="F17804" s="35"/>
      <c r="G17804" s="36"/>
      <c r="H17804" s="36"/>
      <c r="I17804" s="36"/>
    </row>
    <row r="17805" spans="5:9">
      <c r="E17805" s="35">
        <v>61440</v>
      </c>
      <c r="F17805" s="35"/>
      <c r="G17805" s="36"/>
      <c r="H17805" s="36"/>
      <c r="I17805" s="36"/>
    </row>
    <row r="17806" spans="5:9">
      <c r="E17806" s="35">
        <v>61441</v>
      </c>
      <c r="F17806" s="35"/>
      <c r="G17806" s="36"/>
      <c r="H17806" s="36"/>
      <c r="I17806" s="36"/>
    </row>
    <row r="17807" spans="5:9">
      <c r="E17807" s="35">
        <v>61442</v>
      </c>
      <c r="F17807" s="35"/>
      <c r="G17807" s="36"/>
      <c r="H17807" s="36"/>
      <c r="I17807" s="36"/>
    </row>
    <row r="17808" spans="5:9">
      <c r="E17808" s="35">
        <v>61443</v>
      </c>
      <c r="F17808" s="35"/>
      <c r="G17808" s="36"/>
      <c r="H17808" s="36"/>
      <c r="I17808" s="36"/>
    </row>
    <row r="17809" spans="5:9">
      <c r="E17809" s="35">
        <v>61444</v>
      </c>
      <c r="F17809" s="35"/>
      <c r="G17809" s="36"/>
      <c r="H17809" s="36"/>
      <c r="I17809" s="36"/>
    </row>
    <row r="17810" spans="5:9">
      <c r="E17810" s="35">
        <v>61445</v>
      </c>
      <c r="F17810" s="35"/>
      <c r="G17810" s="36"/>
      <c r="H17810" s="36"/>
      <c r="I17810" s="36"/>
    </row>
    <row r="17811" spans="5:9">
      <c r="E17811" s="35">
        <v>61446</v>
      </c>
      <c r="F17811" s="35"/>
      <c r="G17811" s="36"/>
      <c r="H17811" s="36"/>
      <c r="I17811" s="36"/>
    </row>
    <row r="17812" spans="5:9">
      <c r="E17812" s="35">
        <v>61447</v>
      </c>
      <c r="F17812" s="35"/>
      <c r="G17812" s="36"/>
      <c r="H17812" s="36"/>
      <c r="I17812" s="36"/>
    </row>
    <row r="17813" spans="5:9">
      <c r="E17813" s="35">
        <v>61448</v>
      </c>
      <c r="F17813" s="35"/>
      <c r="G17813" s="36"/>
      <c r="H17813" s="36"/>
      <c r="I17813" s="36"/>
    </row>
    <row r="17814" spans="5:9">
      <c r="E17814" s="35">
        <v>61449</v>
      </c>
      <c r="F17814" s="35"/>
      <c r="G17814" s="36"/>
      <c r="H17814" s="36"/>
      <c r="I17814" s="36"/>
    </row>
    <row r="17815" spans="5:9">
      <c r="E17815" s="35">
        <v>61450</v>
      </c>
      <c r="F17815" s="35"/>
      <c r="G17815" s="36"/>
      <c r="H17815" s="36"/>
      <c r="I17815" s="36"/>
    </row>
    <row r="17816" spans="5:9">
      <c r="E17816" s="35">
        <v>61451</v>
      </c>
      <c r="F17816" s="35"/>
      <c r="G17816" s="36"/>
      <c r="H17816" s="36"/>
      <c r="I17816" s="36"/>
    </row>
    <row r="17817" spans="5:9">
      <c r="E17817" s="35">
        <v>61452</v>
      </c>
      <c r="F17817" s="35"/>
      <c r="G17817" s="36"/>
      <c r="H17817" s="36"/>
      <c r="I17817" s="36"/>
    </row>
    <row r="17818" spans="5:9">
      <c r="E17818" s="35">
        <v>61453</v>
      </c>
      <c r="F17818" s="35"/>
      <c r="G17818" s="36"/>
      <c r="H17818" s="36"/>
      <c r="I17818" s="36"/>
    </row>
    <row r="17819" spans="5:9">
      <c r="E17819" s="35">
        <v>61454</v>
      </c>
      <c r="F17819" s="35"/>
      <c r="G17819" s="36"/>
      <c r="H17819" s="36"/>
      <c r="I17819" s="36"/>
    </row>
    <row r="17820" spans="5:9">
      <c r="E17820" s="35">
        <v>61455</v>
      </c>
      <c r="F17820" s="35"/>
      <c r="G17820" s="36"/>
      <c r="H17820" s="36"/>
      <c r="I17820" s="36"/>
    </row>
    <row r="17821" spans="5:9">
      <c r="E17821" s="35">
        <v>61456</v>
      </c>
      <c r="F17821" s="35"/>
      <c r="G17821" s="36"/>
      <c r="H17821" s="36"/>
      <c r="I17821" s="36"/>
    </row>
    <row r="17822" spans="5:9">
      <c r="E17822" s="35">
        <v>61457</v>
      </c>
      <c r="F17822" s="35"/>
      <c r="G17822" s="36"/>
      <c r="H17822" s="36"/>
      <c r="I17822" s="36"/>
    </row>
    <row r="17823" spans="5:9">
      <c r="E17823" s="35">
        <v>61458</v>
      </c>
      <c r="F17823" s="35"/>
      <c r="G17823" s="36"/>
      <c r="H17823" s="36"/>
      <c r="I17823" s="36"/>
    </row>
    <row r="17824" spans="5:9">
      <c r="E17824" s="35">
        <v>61459</v>
      </c>
      <c r="F17824" s="35"/>
      <c r="G17824" s="36"/>
      <c r="H17824" s="36"/>
      <c r="I17824" s="36"/>
    </row>
    <row r="17825" spans="5:9">
      <c r="E17825" s="35">
        <v>61460</v>
      </c>
      <c r="F17825" s="35"/>
      <c r="G17825" s="36"/>
      <c r="H17825" s="36"/>
      <c r="I17825" s="36"/>
    </row>
    <row r="17826" spans="5:9">
      <c r="E17826" s="35">
        <v>61461</v>
      </c>
      <c r="F17826" s="35"/>
      <c r="G17826" s="36"/>
      <c r="H17826" s="36"/>
      <c r="I17826" s="36"/>
    </row>
    <row r="17827" spans="5:9">
      <c r="E17827" s="35">
        <v>61462</v>
      </c>
      <c r="F17827" s="35"/>
      <c r="G17827" s="36"/>
      <c r="H17827" s="36"/>
      <c r="I17827" s="36"/>
    </row>
    <row r="17828" spans="5:9">
      <c r="E17828" s="35">
        <v>61463</v>
      </c>
      <c r="F17828" s="35"/>
      <c r="G17828" s="36"/>
      <c r="H17828" s="36"/>
      <c r="I17828" s="36"/>
    </row>
    <row r="17829" spans="5:9">
      <c r="E17829" s="35">
        <v>61464</v>
      </c>
      <c r="F17829" s="35"/>
      <c r="G17829" s="36"/>
      <c r="H17829" s="36"/>
      <c r="I17829" s="36"/>
    </row>
    <row r="17830" spans="5:9">
      <c r="E17830" s="35">
        <v>61465</v>
      </c>
      <c r="F17830" s="35"/>
      <c r="G17830" s="36"/>
      <c r="H17830" s="36"/>
      <c r="I17830" s="36"/>
    </row>
    <row r="17831" spans="5:9">
      <c r="E17831" s="35">
        <v>61466</v>
      </c>
      <c r="F17831" s="35"/>
      <c r="G17831" s="36"/>
      <c r="H17831" s="36"/>
      <c r="I17831" s="36"/>
    </row>
    <row r="17832" spans="5:9">
      <c r="E17832" s="35">
        <v>61467</v>
      </c>
      <c r="F17832" s="35"/>
      <c r="G17832" s="36"/>
      <c r="H17832" s="36"/>
      <c r="I17832" s="36"/>
    </row>
    <row r="17833" spans="5:9">
      <c r="E17833" s="35">
        <v>61468</v>
      </c>
      <c r="F17833" s="35"/>
      <c r="G17833" s="36"/>
      <c r="H17833" s="36"/>
      <c r="I17833" s="36"/>
    </row>
    <row r="17834" spans="5:9">
      <c r="E17834" s="35">
        <v>61469</v>
      </c>
      <c r="F17834" s="35"/>
      <c r="G17834" s="36"/>
      <c r="H17834" s="36"/>
      <c r="I17834" s="36"/>
    </row>
    <row r="17835" spans="5:9">
      <c r="E17835" s="35">
        <v>61470</v>
      </c>
      <c r="F17835" s="35"/>
      <c r="G17835" s="36"/>
      <c r="H17835" s="36"/>
      <c r="I17835" s="36"/>
    </row>
    <row r="17836" spans="5:9">
      <c r="E17836" s="35">
        <v>61471</v>
      </c>
      <c r="F17836" s="35"/>
      <c r="G17836" s="36"/>
      <c r="H17836" s="36"/>
      <c r="I17836" s="36"/>
    </row>
    <row r="17837" spans="5:9">
      <c r="E17837" s="35">
        <v>61472</v>
      </c>
      <c r="F17837" s="35"/>
      <c r="G17837" s="36"/>
      <c r="H17837" s="36"/>
      <c r="I17837" s="36"/>
    </row>
    <row r="17838" spans="5:9">
      <c r="E17838" s="35">
        <v>61473</v>
      </c>
      <c r="F17838" s="35"/>
      <c r="G17838" s="36"/>
      <c r="H17838" s="36"/>
      <c r="I17838" s="36"/>
    </row>
    <row r="17839" spans="5:9">
      <c r="E17839" s="35">
        <v>61474</v>
      </c>
      <c r="F17839" s="35"/>
      <c r="G17839" s="36"/>
      <c r="H17839" s="36"/>
      <c r="I17839" s="36"/>
    </row>
    <row r="17840" spans="5:9">
      <c r="E17840" s="35">
        <v>61475</v>
      </c>
      <c r="F17840" s="35"/>
      <c r="G17840" s="36"/>
      <c r="H17840" s="36"/>
      <c r="I17840" s="36"/>
    </row>
    <row r="17841" spans="5:9">
      <c r="E17841" s="35">
        <v>61476</v>
      </c>
      <c r="F17841" s="35"/>
      <c r="G17841" s="36"/>
      <c r="H17841" s="36"/>
      <c r="I17841" s="36"/>
    </row>
    <row r="17842" spans="5:9">
      <c r="E17842" s="35">
        <v>61477</v>
      </c>
      <c r="F17842" s="35"/>
      <c r="G17842" s="36"/>
      <c r="H17842" s="36"/>
      <c r="I17842" s="36"/>
    </row>
    <row r="17843" spans="5:9">
      <c r="E17843" s="35">
        <v>61478</v>
      </c>
      <c r="F17843" s="35"/>
      <c r="G17843" s="36"/>
      <c r="H17843" s="36"/>
      <c r="I17843" s="36"/>
    </row>
    <row r="17844" spans="5:9">
      <c r="E17844" s="35">
        <v>61479</v>
      </c>
      <c r="F17844" s="35"/>
      <c r="G17844" s="36"/>
      <c r="H17844" s="36"/>
      <c r="I17844" s="36"/>
    </row>
    <row r="17845" spans="5:9">
      <c r="E17845" s="35">
        <v>61480</v>
      </c>
      <c r="F17845" s="35"/>
      <c r="G17845" s="36"/>
      <c r="H17845" s="36"/>
      <c r="I17845" s="36"/>
    </row>
    <row r="17846" spans="5:9">
      <c r="E17846" s="35">
        <v>61481</v>
      </c>
      <c r="F17846" s="35"/>
      <c r="G17846" s="36"/>
      <c r="H17846" s="36"/>
      <c r="I17846" s="36"/>
    </row>
    <row r="17847" spans="5:9">
      <c r="E17847" s="35">
        <v>61482</v>
      </c>
      <c r="F17847" s="35"/>
      <c r="G17847" s="36"/>
      <c r="H17847" s="36"/>
      <c r="I17847" s="36"/>
    </row>
    <row r="17848" spans="5:9">
      <c r="E17848" s="35">
        <v>61483</v>
      </c>
      <c r="F17848" s="35"/>
      <c r="G17848" s="36"/>
      <c r="H17848" s="36"/>
      <c r="I17848" s="36"/>
    </row>
    <row r="17849" spans="5:9">
      <c r="E17849" s="35">
        <v>61484</v>
      </c>
      <c r="F17849" s="35"/>
      <c r="G17849" s="36"/>
      <c r="H17849" s="36"/>
      <c r="I17849" s="36"/>
    </row>
    <row r="17850" spans="5:9">
      <c r="E17850" s="35">
        <v>61485</v>
      </c>
      <c r="F17850" s="35"/>
      <c r="G17850" s="36"/>
      <c r="H17850" s="36"/>
      <c r="I17850" s="36"/>
    </row>
    <row r="17851" spans="5:9">
      <c r="E17851" s="35">
        <v>61486</v>
      </c>
      <c r="F17851" s="35"/>
      <c r="G17851" s="36"/>
      <c r="H17851" s="36"/>
      <c r="I17851" s="36"/>
    </row>
    <row r="17852" spans="5:9">
      <c r="E17852" s="35">
        <v>61487</v>
      </c>
      <c r="F17852" s="35"/>
      <c r="G17852" s="36"/>
      <c r="H17852" s="36"/>
      <c r="I17852" s="36"/>
    </row>
    <row r="17853" spans="5:9">
      <c r="E17853" s="35">
        <v>61488</v>
      </c>
      <c r="F17853" s="35"/>
      <c r="G17853" s="36"/>
      <c r="H17853" s="36"/>
      <c r="I17853" s="36"/>
    </row>
    <row r="17854" spans="5:9">
      <c r="E17854" s="35">
        <v>61489</v>
      </c>
      <c r="F17854" s="35"/>
      <c r="G17854" s="36"/>
      <c r="H17854" s="36"/>
      <c r="I17854" s="36"/>
    </row>
    <row r="17855" spans="5:9">
      <c r="E17855" s="35">
        <v>61490</v>
      </c>
      <c r="F17855" s="35"/>
      <c r="G17855" s="36"/>
      <c r="H17855" s="36"/>
      <c r="I17855" s="36"/>
    </row>
    <row r="17856" spans="5:9">
      <c r="E17856" s="35">
        <v>61491</v>
      </c>
      <c r="F17856" s="35"/>
      <c r="G17856" s="36"/>
      <c r="H17856" s="36"/>
      <c r="I17856" s="36"/>
    </row>
    <row r="17857" spans="5:9">
      <c r="E17857" s="35">
        <v>61492</v>
      </c>
      <c r="F17857" s="35"/>
      <c r="G17857" s="36"/>
      <c r="H17857" s="36"/>
      <c r="I17857" s="36"/>
    </row>
    <row r="17858" spans="5:9">
      <c r="E17858" s="35">
        <v>61493</v>
      </c>
      <c r="F17858" s="35"/>
      <c r="G17858" s="36"/>
      <c r="H17858" s="36"/>
      <c r="I17858" s="36"/>
    </row>
    <row r="17859" spans="5:9">
      <c r="E17859" s="35">
        <v>61494</v>
      </c>
      <c r="F17859" s="35"/>
      <c r="G17859" s="36"/>
      <c r="H17859" s="36"/>
      <c r="I17859" s="36"/>
    </row>
    <row r="17860" spans="5:9">
      <c r="E17860" s="35">
        <v>61495</v>
      </c>
      <c r="F17860" s="35"/>
      <c r="G17860" s="36"/>
      <c r="H17860" s="36"/>
      <c r="I17860" s="36"/>
    </row>
    <row r="17861" spans="5:9">
      <c r="E17861" s="35">
        <v>61496</v>
      </c>
      <c r="F17861" s="35"/>
      <c r="G17861" s="36"/>
      <c r="H17861" s="36"/>
      <c r="I17861" s="36"/>
    </row>
    <row r="17862" spans="5:9">
      <c r="E17862" s="35">
        <v>61497</v>
      </c>
      <c r="F17862" s="35"/>
      <c r="G17862" s="36"/>
      <c r="H17862" s="36"/>
      <c r="I17862" s="36"/>
    </row>
    <row r="17863" spans="5:9">
      <c r="E17863" s="35">
        <v>61498</v>
      </c>
      <c r="F17863" s="35"/>
      <c r="G17863" s="36"/>
      <c r="H17863" s="36"/>
      <c r="I17863" s="36"/>
    </row>
    <row r="17864" spans="5:9">
      <c r="E17864" s="35">
        <v>61499</v>
      </c>
      <c r="F17864" s="35"/>
      <c r="G17864" s="36"/>
      <c r="H17864" s="36"/>
      <c r="I17864" s="36"/>
    </row>
    <row r="17865" spans="5:9">
      <c r="E17865" s="35">
        <v>61500</v>
      </c>
      <c r="F17865" s="35"/>
      <c r="G17865" s="36"/>
      <c r="H17865" s="36"/>
      <c r="I17865" s="36"/>
    </row>
    <row r="17866" spans="5:9">
      <c r="E17866" s="35">
        <v>61501</v>
      </c>
      <c r="F17866" s="35"/>
      <c r="G17866" s="36"/>
      <c r="H17866" s="36"/>
      <c r="I17866" s="36"/>
    </row>
    <row r="17867" spans="5:9">
      <c r="E17867" s="35">
        <v>61502</v>
      </c>
      <c r="F17867" s="35"/>
      <c r="G17867" s="36"/>
      <c r="H17867" s="36"/>
      <c r="I17867" s="36"/>
    </row>
    <row r="17868" spans="5:9">
      <c r="E17868" s="35">
        <v>61503</v>
      </c>
      <c r="F17868" s="35"/>
      <c r="G17868" s="36"/>
      <c r="H17868" s="36"/>
      <c r="I17868" s="36"/>
    </row>
    <row r="17869" spans="5:9">
      <c r="E17869" s="35">
        <v>61504</v>
      </c>
      <c r="F17869" s="35"/>
      <c r="G17869" s="36"/>
      <c r="H17869" s="36"/>
      <c r="I17869" s="36"/>
    </row>
    <row r="17870" spans="5:9">
      <c r="E17870" s="35">
        <v>61505</v>
      </c>
      <c r="F17870" s="35"/>
      <c r="G17870" s="36"/>
      <c r="H17870" s="36"/>
      <c r="I17870" s="36"/>
    </row>
    <row r="17871" spans="5:9">
      <c r="E17871" s="35">
        <v>61506</v>
      </c>
      <c r="F17871" s="35"/>
      <c r="G17871" s="36"/>
      <c r="H17871" s="36"/>
      <c r="I17871" s="36"/>
    </row>
    <row r="17872" spans="5:9">
      <c r="E17872" s="35">
        <v>61507</v>
      </c>
      <c r="F17872" s="35"/>
      <c r="G17872" s="36"/>
      <c r="H17872" s="36"/>
      <c r="I17872" s="36"/>
    </row>
    <row r="17873" spans="5:9">
      <c r="E17873" s="35">
        <v>61508</v>
      </c>
      <c r="F17873" s="35"/>
      <c r="G17873" s="36"/>
      <c r="H17873" s="36"/>
      <c r="I17873" s="36"/>
    </row>
    <row r="17874" spans="5:9">
      <c r="E17874" s="35">
        <v>61509</v>
      </c>
      <c r="F17874" s="35"/>
      <c r="G17874" s="36"/>
      <c r="H17874" s="36"/>
      <c r="I17874" s="36"/>
    </row>
    <row r="17875" spans="5:9">
      <c r="E17875" s="35">
        <v>61510</v>
      </c>
      <c r="F17875" s="35"/>
      <c r="G17875" s="36"/>
      <c r="H17875" s="36"/>
      <c r="I17875" s="36"/>
    </row>
    <row r="17876" spans="5:9">
      <c r="E17876" s="35">
        <v>61511</v>
      </c>
      <c r="F17876" s="35"/>
      <c r="G17876" s="36"/>
      <c r="H17876" s="36"/>
      <c r="I17876" s="36"/>
    </row>
    <row r="17877" spans="5:9">
      <c r="E17877" s="35">
        <v>61512</v>
      </c>
      <c r="F17877" s="35"/>
      <c r="G17877" s="36"/>
      <c r="H17877" s="36"/>
      <c r="I17877" s="36"/>
    </row>
    <row r="17878" spans="5:9">
      <c r="E17878" s="35">
        <v>61513</v>
      </c>
      <c r="F17878" s="35"/>
      <c r="G17878" s="36"/>
      <c r="H17878" s="36"/>
      <c r="I17878" s="36"/>
    </row>
    <row r="17879" spans="5:9">
      <c r="E17879" s="35">
        <v>61514</v>
      </c>
      <c r="F17879" s="35"/>
      <c r="G17879" s="36"/>
      <c r="H17879" s="36"/>
      <c r="I17879" s="36"/>
    </row>
    <row r="17880" spans="5:9">
      <c r="E17880" s="35">
        <v>61515</v>
      </c>
      <c r="F17880" s="35"/>
      <c r="G17880" s="36"/>
      <c r="H17880" s="36"/>
      <c r="I17880" s="36"/>
    </row>
    <row r="17881" spans="5:9">
      <c r="E17881" s="35">
        <v>61516</v>
      </c>
      <c r="F17881" s="35"/>
      <c r="G17881" s="36"/>
      <c r="H17881" s="36"/>
      <c r="I17881" s="36"/>
    </row>
    <row r="17882" spans="5:9">
      <c r="E17882" s="35">
        <v>61517</v>
      </c>
      <c r="F17882" s="35"/>
      <c r="G17882" s="36"/>
      <c r="H17882" s="36"/>
      <c r="I17882" s="36"/>
    </row>
    <row r="17883" spans="5:9">
      <c r="E17883" s="35">
        <v>61518</v>
      </c>
      <c r="F17883" s="35"/>
      <c r="G17883" s="36"/>
      <c r="H17883" s="36"/>
      <c r="I17883" s="36"/>
    </row>
    <row r="17884" spans="5:9">
      <c r="E17884" s="35">
        <v>61519</v>
      </c>
      <c r="F17884" s="35"/>
      <c r="G17884" s="36"/>
      <c r="H17884" s="36"/>
      <c r="I17884" s="36"/>
    </row>
    <row r="17885" spans="5:9">
      <c r="E17885" s="35">
        <v>61520</v>
      </c>
      <c r="F17885" s="35"/>
      <c r="G17885" s="36"/>
      <c r="H17885" s="36"/>
      <c r="I17885" s="36"/>
    </row>
    <row r="17886" spans="5:9">
      <c r="E17886" s="35">
        <v>61521</v>
      </c>
      <c r="F17886" s="35"/>
      <c r="G17886" s="36"/>
      <c r="H17886" s="36"/>
      <c r="I17886" s="36"/>
    </row>
    <row r="17887" spans="5:9">
      <c r="E17887" s="35">
        <v>61522</v>
      </c>
      <c r="F17887" s="35"/>
      <c r="G17887" s="36"/>
      <c r="H17887" s="36"/>
      <c r="I17887" s="36"/>
    </row>
    <row r="17888" spans="5:9">
      <c r="E17888" s="35">
        <v>61523</v>
      </c>
      <c r="F17888" s="35"/>
      <c r="G17888" s="36"/>
      <c r="H17888" s="36"/>
      <c r="I17888" s="36"/>
    </row>
    <row r="17889" spans="5:9">
      <c r="E17889" s="35">
        <v>61524</v>
      </c>
      <c r="F17889" s="35"/>
      <c r="G17889" s="36"/>
      <c r="H17889" s="36"/>
      <c r="I17889" s="36"/>
    </row>
    <row r="17890" spans="5:9">
      <c r="E17890" s="35">
        <v>61525</v>
      </c>
      <c r="F17890" s="35"/>
      <c r="G17890" s="36"/>
      <c r="H17890" s="36"/>
      <c r="I17890" s="36"/>
    </row>
    <row r="17891" spans="5:9">
      <c r="E17891" s="35">
        <v>61526</v>
      </c>
      <c r="F17891" s="35"/>
      <c r="G17891" s="36"/>
      <c r="H17891" s="36"/>
      <c r="I17891" s="36"/>
    </row>
    <row r="17892" spans="5:9">
      <c r="E17892" s="35">
        <v>61527</v>
      </c>
      <c r="F17892" s="35"/>
      <c r="G17892" s="36"/>
      <c r="H17892" s="36"/>
      <c r="I17892" s="36"/>
    </row>
    <row r="17893" spans="5:9">
      <c r="E17893" s="35">
        <v>61528</v>
      </c>
      <c r="F17893" s="35"/>
      <c r="G17893" s="36"/>
      <c r="H17893" s="36"/>
      <c r="I17893" s="36"/>
    </row>
    <row r="17894" spans="5:9">
      <c r="E17894" s="35">
        <v>61529</v>
      </c>
      <c r="F17894" s="35"/>
      <c r="G17894" s="36"/>
      <c r="H17894" s="36"/>
      <c r="I17894" s="36"/>
    </row>
    <row r="17895" spans="5:9">
      <c r="E17895" s="35">
        <v>61530</v>
      </c>
      <c r="F17895" s="35"/>
      <c r="G17895" s="36"/>
      <c r="H17895" s="36"/>
      <c r="I17895" s="36"/>
    </row>
    <row r="17896" spans="5:9">
      <c r="E17896" s="35">
        <v>61531</v>
      </c>
      <c r="F17896" s="35"/>
      <c r="G17896" s="36"/>
      <c r="H17896" s="36"/>
      <c r="I17896" s="36"/>
    </row>
    <row r="17897" spans="5:9">
      <c r="E17897" s="35">
        <v>61532</v>
      </c>
      <c r="F17897" s="35"/>
      <c r="G17897" s="36"/>
      <c r="H17897" s="36"/>
      <c r="I17897" s="36"/>
    </row>
    <row r="17898" spans="5:9">
      <c r="E17898" s="35">
        <v>61533</v>
      </c>
      <c r="F17898" s="35"/>
      <c r="G17898" s="36"/>
      <c r="H17898" s="36"/>
      <c r="I17898" s="36"/>
    </row>
    <row r="17899" spans="5:9">
      <c r="E17899" s="35">
        <v>61534</v>
      </c>
      <c r="F17899" s="35"/>
      <c r="G17899" s="36"/>
      <c r="H17899" s="36"/>
      <c r="I17899" s="36"/>
    </row>
    <row r="17900" spans="5:9">
      <c r="E17900" s="35">
        <v>61535</v>
      </c>
      <c r="F17900" s="35"/>
      <c r="G17900" s="36"/>
      <c r="H17900" s="36"/>
      <c r="I17900" s="36"/>
    </row>
    <row r="17901" spans="5:9">
      <c r="E17901" s="35">
        <v>61536</v>
      </c>
      <c r="F17901" s="35"/>
      <c r="G17901" s="36"/>
      <c r="H17901" s="36"/>
      <c r="I17901" s="36"/>
    </row>
    <row r="17902" spans="5:9">
      <c r="E17902" s="35">
        <v>61537</v>
      </c>
      <c r="F17902" s="35"/>
      <c r="G17902" s="36"/>
      <c r="H17902" s="36"/>
      <c r="I17902" s="36"/>
    </row>
    <row r="17903" spans="5:9">
      <c r="E17903" s="35">
        <v>61538</v>
      </c>
      <c r="F17903" s="35"/>
      <c r="G17903" s="36"/>
      <c r="H17903" s="36"/>
      <c r="I17903" s="36"/>
    </row>
    <row r="17904" spans="5:9">
      <c r="E17904" s="35">
        <v>61539</v>
      </c>
      <c r="F17904" s="35"/>
      <c r="G17904" s="36"/>
      <c r="H17904" s="36"/>
      <c r="I17904" s="36"/>
    </row>
    <row r="17905" spans="5:9">
      <c r="E17905" s="35">
        <v>61540</v>
      </c>
      <c r="F17905" s="35"/>
      <c r="G17905" s="36"/>
      <c r="H17905" s="36"/>
      <c r="I17905" s="36"/>
    </row>
    <row r="17906" spans="5:9">
      <c r="E17906" s="35">
        <v>61541</v>
      </c>
      <c r="F17906" s="35"/>
      <c r="G17906" s="36"/>
      <c r="H17906" s="36"/>
      <c r="I17906" s="36"/>
    </row>
    <row r="17907" spans="5:9">
      <c r="E17907" s="35">
        <v>61542</v>
      </c>
      <c r="F17907" s="35"/>
      <c r="G17907" s="36"/>
      <c r="H17907" s="36"/>
      <c r="I17907" s="36"/>
    </row>
    <row r="17908" spans="5:9">
      <c r="E17908" s="35">
        <v>61543</v>
      </c>
      <c r="F17908" s="35"/>
      <c r="G17908" s="36"/>
      <c r="H17908" s="36"/>
      <c r="I17908" s="36"/>
    </row>
    <row r="17909" spans="5:9">
      <c r="E17909" s="35">
        <v>61544</v>
      </c>
      <c r="F17909" s="35"/>
      <c r="G17909" s="36"/>
      <c r="H17909" s="36"/>
      <c r="I17909" s="36"/>
    </row>
    <row r="17910" spans="5:9">
      <c r="E17910" s="35">
        <v>61545</v>
      </c>
      <c r="F17910" s="35"/>
      <c r="G17910" s="36"/>
      <c r="H17910" s="36"/>
      <c r="I17910" s="36"/>
    </row>
    <row r="17911" spans="5:9">
      <c r="E17911" s="35">
        <v>61546</v>
      </c>
      <c r="F17911" s="35"/>
      <c r="G17911" s="36"/>
      <c r="H17911" s="36"/>
      <c r="I17911" s="36"/>
    </row>
    <row r="17912" spans="5:9">
      <c r="E17912" s="35">
        <v>61547</v>
      </c>
      <c r="F17912" s="35"/>
      <c r="G17912" s="36"/>
      <c r="H17912" s="36"/>
      <c r="I17912" s="36"/>
    </row>
    <row r="17913" spans="5:9">
      <c r="E17913" s="35">
        <v>61548</v>
      </c>
      <c r="F17913" s="35"/>
      <c r="G17913" s="36"/>
      <c r="H17913" s="36"/>
      <c r="I17913" s="36"/>
    </row>
    <row r="17914" spans="5:9">
      <c r="E17914" s="35">
        <v>61549</v>
      </c>
      <c r="F17914" s="35"/>
      <c r="G17914" s="36"/>
      <c r="H17914" s="36"/>
      <c r="I17914" s="36"/>
    </row>
    <row r="17915" spans="5:9">
      <c r="E17915" s="35">
        <v>61550</v>
      </c>
      <c r="F17915" s="35"/>
      <c r="G17915" s="36"/>
      <c r="H17915" s="36"/>
      <c r="I17915" s="36"/>
    </row>
    <row r="17916" spans="5:9">
      <c r="E17916" s="35">
        <v>61551</v>
      </c>
      <c r="F17916" s="35"/>
      <c r="G17916" s="36"/>
      <c r="H17916" s="36"/>
      <c r="I17916" s="36"/>
    </row>
    <row r="17917" spans="5:9">
      <c r="E17917" s="35">
        <v>61552</v>
      </c>
      <c r="F17917" s="35"/>
      <c r="G17917" s="36"/>
      <c r="H17917" s="36"/>
      <c r="I17917" s="36"/>
    </row>
    <row r="17918" spans="5:9">
      <c r="E17918" s="35">
        <v>61553</v>
      </c>
      <c r="F17918" s="35"/>
      <c r="G17918" s="36"/>
      <c r="H17918" s="36"/>
      <c r="I17918" s="36"/>
    </row>
    <row r="17919" spans="5:9">
      <c r="E17919" s="35">
        <v>61554</v>
      </c>
      <c r="F17919" s="35"/>
      <c r="G17919" s="36"/>
      <c r="H17919" s="36"/>
      <c r="I17919" s="36"/>
    </row>
    <row r="17920" spans="5:9">
      <c r="E17920" s="35">
        <v>61555</v>
      </c>
      <c r="F17920" s="35"/>
      <c r="G17920" s="36"/>
      <c r="H17920" s="36"/>
      <c r="I17920" s="36"/>
    </row>
    <row r="17921" spans="5:9">
      <c r="E17921" s="35">
        <v>61556</v>
      </c>
      <c r="F17921" s="35"/>
      <c r="G17921" s="36"/>
      <c r="H17921" s="36"/>
      <c r="I17921" s="36"/>
    </row>
    <row r="17922" spans="5:9">
      <c r="E17922" s="35">
        <v>61557</v>
      </c>
      <c r="F17922" s="35"/>
      <c r="G17922" s="36"/>
      <c r="H17922" s="36"/>
      <c r="I17922" s="36"/>
    </row>
    <row r="17923" spans="5:9">
      <c r="E17923" s="35">
        <v>61558</v>
      </c>
      <c r="F17923" s="35"/>
      <c r="G17923" s="36"/>
      <c r="H17923" s="36"/>
      <c r="I17923" s="36"/>
    </row>
    <row r="17924" spans="5:9">
      <c r="E17924" s="35">
        <v>61559</v>
      </c>
      <c r="F17924" s="35"/>
      <c r="G17924" s="36"/>
      <c r="H17924" s="36"/>
      <c r="I17924" s="36"/>
    </row>
    <row r="17925" spans="5:9">
      <c r="E17925" s="35">
        <v>61560</v>
      </c>
      <c r="F17925" s="35"/>
      <c r="G17925" s="36"/>
      <c r="H17925" s="36"/>
      <c r="I17925" s="36"/>
    </row>
    <row r="17926" spans="5:9">
      <c r="E17926" s="35">
        <v>61561</v>
      </c>
      <c r="F17926" s="35"/>
      <c r="G17926" s="36"/>
      <c r="H17926" s="36"/>
      <c r="I17926" s="36"/>
    </row>
    <row r="17927" spans="5:9">
      <c r="E17927" s="35">
        <v>61562</v>
      </c>
      <c r="F17927" s="35"/>
      <c r="G17927" s="36"/>
      <c r="H17927" s="36"/>
      <c r="I17927" s="36"/>
    </row>
    <row r="17928" spans="5:9">
      <c r="E17928" s="35">
        <v>61563</v>
      </c>
      <c r="F17928" s="35"/>
      <c r="G17928" s="36"/>
      <c r="H17928" s="36"/>
      <c r="I17928" s="36"/>
    </row>
    <row r="17929" spans="5:9">
      <c r="E17929" s="35">
        <v>61564</v>
      </c>
      <c r="F17929" s="35"/>
      <c r="G17929" s="36"/>
      <c r="H17929" s="36"/>
      <c r="I17929" s="36"/>
    </row>
    <row r="17930" spans="5:9">
      <c r="E17930" s="35">
        <v>61565</v>
      </c>
      <c r="F17930" s="35"/>
      <c r="G17930" s="36"/>
      <c r="H17930" s="36"/>
      <c r="I17930" s="36"/>
    </row>
    <row r="17931" spans="5:9">
      <c r="E17931" s="35">
        <v>61566</v>
      </c>
      <c r="F17931" s="35"/>
      <c r="G17931" s="36"/>
      <c r="H17931" s="36"/>
      <c r="I17931" s="36"/>
    </row>
    <row r="17932" spans="5:9">
      <c r="E17932" s="35">
        <v>61567</v>
      </c>
      <c r="F17932" s="35"/>
      <c r="G17932" s="36"/>
      <c r="H17932" s="36"/>
      <c r="I17932" s="36"/>
    </row>
    <row r="17933" spans="5:9">
      <c r="E17933" s="35">
        <v>61568</v>
      </c>
      <c r="F17933" s="35"/>
      <c r="G17933" s="36"/>
      <c r="H17933" s="36"/>
      <c r="I17933" s="36"/>
    </row>
    <row r="17934" spans="5:9">
      <c r="E17934" s="35">
        <v>61569</v>
      </c>
      <c r="F17934" s="35"/>
      <c r="G17934" s="36"/>
      <c r="H17934" s="36"/>
      <c r="I17934" s="36"/>
    </row>
    <row r="17935" spans="5:9">
      <c r="E17935" s="35">
        <v>61570</v>
      </c>
      <c r="F17935" s="35"/>
      <c r="G17935" s="36"/>
      <c r="H17935" s="36"/>
      <c r="I17935" s="36"/>
    </row>
    <row r="17936" spans="5:9">
      <c r="E17936" s="35">
        <v>61571</v>
      </c>
      <c r="F17936" s="35"/>
      <c r="G17936" s="36"/>
      <c r="H17936" s="36"/>
      <c r="I17936" s="36"/>
    </row>
    <row r="17937" spans="5:9">
      <c r="E17937" s="35">
        <v>61572</v>
      </c>
      <c r="F17937" s="35"/>
      <c r="G17937" s="36"/>
      <c r="H17937" s="36"/>
      <c r="I17937" s="36"/>
    </row>
    <row r="17938" spans="5:9">
      <c r="E17938" s="35">
        <v>61573</v>
      </c>
      <c r="F17938" s="35"/>
      <c r="G17938" s="36"/>
      <c r="H17938" s="36"/>
      <c r="I17938" s="36"/>
    </row>
    <row r="17939" spans="5:9">
      <c r="E17939" s="35">
        <v>61574</v>
      </c>
      <c r="F17939" s="35"/>
      <c r="G17939" s="36"/>
      <c r="H17939" s="36"/>
      <c r="I17939" s="36"/>
    </row>
    <row r="17940" spans="5:9">
      <c r="E17940" s="35">
        <v>61575</v>
      </c>
      <c r="F17940" s="35"/>
      <c r="G17940" s="36"/>
      <c r="H17940" s="36"/>
      <c r="I17940" s="36"/>
    </row>
    <row r="17941" spans="5:9">
      <c r="E17941" s="35">
        <v>61576</v>
      </c>
      <c r="F17941" s="35"/>
      <c r="G17941" s="36"/>
      <c r="H17941" s="36"/>
      <c r="I17941" s="36"/>
    </row>
    <row r="17942" spans="5:9">
      <c r="E17942" s="35">
        <v>61577</v>
      </c>
      <c r="F17942" s="35"/>
      <c r="G17942" s="36"/>
      <c r="H17942" s="36"/>
      <c r="I17942" s="36"/>
    </row>
    <row r="17943" spans="5:9">
      <c r="E17943" s="35">
        <v>61578</v>
      </c>
      <c r="F17943" s="35"/>
      <c r="G17943" s="36"/>
      <c r="H17943" s="36"/>
      <c r="I17943" s="36"/>
    </row>
    <row r="17944" spans="5:9">
      <c r="E17944" s="35">
        <v>61579</v>
      </c>
      <c r="F17944" s="35"/>
      <c r="G17944" s="36"/>
      <c r="H17944" s="36"/>
      <c r="I17944" s="36"/>
    </row>
    <row r="17945" spans="5:9">
      <c r="E17945" s="35">
        <v>61580</v>
      </c>
      <c r="F17945" s="35"/>
      <c r="G17945" s="36"/>
      <c r="H17945" s="36"/>
      <c r="I17945" s="36"/>
    </row>
    <row r="17946" spans="5:9">
      <c r="E17946" s="35">
        <v>61581</v>
      </c>
      <c r="F17946" s="35"/>
      <c r="G17946" s="36"/>
      <c r="H17946" s="36"/>
      <c r="I17946" s="36"/>
    </row>
    <row r="17947" spans="5:9">
      <c r="E17947" s="35">
        <v>61582</v>
      </c>
      <c r="F17947" s="35"/>
      <c r="G17947" s="36"/>
      <c r="H17947" s="36"/>
      <c r="I17947" s="36"/>
    </row>
    <row r="17948" spans="5:9">
      <c r="E17948" s="35">
        <v>61583</v>
      </c>
      <c r="F17948" s="35"/>
      <c r="G17948" s="36"/>
      <c r="H17948" s="36"/>
      <c r="I17948" s="36"/>
    </row>
    <row r="17949" spans="5:9">
      <c r="E17949" s="35">
        <v>61584</v>
      </c>
      <c r="F17949" s="35"/>
      <c r="G17949" s="36"/>
      <c r="H17949" s="36"/>
      <c r="I17949" s="36"/>
    </row>
    <row r="17950" spans="5:9">
      <c r="E17950" s="35">
        <v>61585</v>
      </c>
      <c r="F17950" s="35"/>
      <c r="G17950" s="36"/>
      <c r="H17950" s="36"/>
      <c r="I17950" s="36"/>
    </row>
    <row r="17951" spans="5:9">
      <c r="E17951" s="35">
        <v>61586</v>
      </c>
      <c r="F17951" s="35"/>
      <c r="G17951" s="36"/>
      <c r="H17951" s="36"/>
      <c r="I17951" s="36"/>
    </row>
    <row r="17952" spans="5:9">
      <c r="E17952" s="35">
        <v>61587</v>
      </c>
      <c r="F17952" s="35"/>
      <c r="G17952" s="36"/>
      <c r="H17952" s="36"/>
      <c r="I17952" s="36"/>
    </row>
    <row r="17953" spans="5:9">
      <c r="E17953" s="35">
        <v>61588</v>
      </c>
      <c r="F17953" s="35"/>
      <c r="G17953" s="36"/>
      <c r="H17953" s="36"/>
      <c r="I17953" s="36"/>
    </row>
    <row r="17954" spans="5:9">
      <c r="E17954" s="35">
        <v>61589</v>
      </c>
      <c r="F17954" s="35"/>
      <c r="G17954" s="36"/>
      <c r="H17954" s="36"/>
      <c r="I17954" s="36"/>
    </row>
    <row r="17955" spans="5:9">
      <c r="E17955" s="35">
        <v>61590</v>
      </c>
      <c r="F17955" s="35"/>
      <c r="G17955" s="36"/>
      <c r="H17955" s="36"/>
      <c r="I17955" s="36"/>
    </row>
    <row r="17956" spans="5:9">
      <c r="E17956" s="35">
        <v>61591</v>
      </c>
      <c r="F17956" s="35"/>
      <c r="G17956" s="36"/>
      <c r="H17956" s="36"/>
      <c r="I17956" s="36"/>
    </row>
    <row r="17957" spans="5:9">
      <c r="E17957" s="35">
        <v>61592</v>
      </c>
      <c r="F17957" s="35"/>
      <c r="G17957" s="36"/>
      <c r="H17957" s="36"/>
      <c r="I17957" s="36"/>
    </row>
    <row r="17958" spans="5:9">
      <c r="E17958" s="35">
        <v>61593</v>
      </c>
      <c r="F17958" s="35"/>
      <c r="G17958" s="36"/>
      <c r="H17958" s="36"/>
      <c r="I17958" s="36"/>
    </row>
    <row r="17959" spans="5:9">
      <c r="E17959" s="35">
        <v>61594</v>
      </c>
      <c r="F17959" s="35"/>
      <c r="G17959" s="36"/>
      <c r="H17959" s="36"/>
      <c r="I17959" s="36"/>
    </row>
    <row r="17960" spans="5:9">
      <c r="E17960" s="35">
        <v>61595</v>
      </c>
      <c r="F17960" s="35"/>
      <c r="G17960" s="36"/>
      <c r="H17960" s="36"/>
      <c r="I17960" s="36"/>
    </row>
    <row r="17961" spans="5:9">
      <c r="E17961" s="35">
        <v>61596</v>
      </c>
      <c r="F17961" s="35"/>
      <c r="G17961" s="36"/>
      <c r="H17961" s="36"/>
      <c r="I17961" s="36"/>
    </row>
    <row r="17962" spans="5:9">
      <c r="E17962" s="35">
        <v>61597</v>
      </c>
      <c r="F17962" s="35"/>
      <c r="G17962" s="36"/>
      <c r="H17962" s="36"/>
      <c r="I17962" s="36"/>
    </row>
    <row r="17963" spans="5:9">
      <c r="E17963" s="35">
        <v>61598</v>
      </c>
      <c r="F17963" s="35"/>
      <c r="G17963" s="36"/>
      <c r="H17963" s="36"/>
      <c r="I17963" s="36"/>
    </row>
    <row r="17964" spans="5:9">
      <c r="E17964" s="35">
        <v>61599</v>
      </c>
      <c r="F17964" s="35"/>
      <c r="G17964" s="36"/>
      <c r="H17964" s="36"/>
      <c r="I17964" s="36"/>
    </row>
    <row r="17965" spans="5:9">
      <c r="E17965" s="35">
        <v>61600</v>
      </c>
      <c r="F17965" s="35"/>
      <c r="G17965" s="36"/>
      <c r="H17965" s="36"/>
      <c r="I17965" s="36"/>
    </row>
    <row r="17966" spans="5:9">
      <c r="E17966" s="35">
        <v>61601</v>
      </c>
      <c r="F17966" s="35"/>
      <c r="G17966" s="36"/>
      <c r="H17966" s="36"/>
      <c r="I17966" s="36"/>
    </row>
    <row r="17967" spans="5:9">
      <c r="E17967" s="35">
        <v>61602</v>
      </c>
      <c r="F17967" s="35"/>
      <c r="G17967" s="36"/>
      <c r="H17967" s="36"/>
      <c r="I17967" s="36"/>
    </row>
    <row r="17968" spans="5:9">
      <c r="E17968" s="35">
        <v>61603</v>
      </c>
      <c r="F17968" s="35"/>
      <c r="G17968" s="36"/>
      <c r="H17968" s="36"/>
      <c r="I17968" s="36"/>
    </row>
    <row r="17969" spans="5:9">
      <c r="E17969" s="35">
        <v>61604</v>
      </c>
      <c r="F17969" s="35"/>
      <c r="G17969" s="36"/>
      <c r="H17969" s="36"/>
      <c r="I17969" s="36"/>
    </row>
    <row r="17970" spans="5:9">
      <c r="E17970" s="35">
        <v>61605</v>
      </c>
      <c r="F17970" s="35"/>
      <c r="G17970" s="36"/>
      <c r="H17970" s="36"/>
      <c r="I17970" s="36"/>
    </row>
    <row r="17971" spans="5:9">
      <c r="E17971" s="35">
        <v>61606</v>
      </c>
      <c r="F17971" s="35"/>
      <c r="G17971" s="36"/>
      <c r="H17971" s="36"/>
      <c r="I17971" s="36"/>
    </row>
    <row r="17972" spans="5:9">
      <c r="E17972" s="35">
        <v>61607</v>
      </c>
      <c r="F17972" s="35"/>
      <c r="G17972" s="36"/>
      <c r="H17972" s="36"/>
      <c r="I17972" s="36"/>
    </row>
    <row r="17973" spans="5:9">
      <c r="E17973" s="35">
        <v>61608</v>
      </c>
      <c r="F17973" s="35"/>
      <c r="G17973" s="36"/>
      <c r="H17973" s="36"/>
      <c r="I17973" s="36"/>
    </row>
    <row r="17974" spans="5:9">
      <c r="E17974" s="35">
        <v>61609</v>
      </c>
      <c r="F17974" s="35"/>
      <c r="G17974" s="36"/>
      <c r="H17974" s="36"/>
      <c r="I17974" s="36"/>
    </row>
    <row r="17975" spans="5:9">
      <c r="E17975" s="35">
        <v>61610</v>
      </c>
      <c r="F17975" s="35"/>
      <c r="G17975" s="36"/>
      <c r="H17975" s="36"/>
      <c r="I17975" s="36"/>
    </row>
    <row r="17976" spans="5:9">
      <c r="E17976" s="35">
        <v>61611</v>
      </c>
      <c r="F17976" s="35"/>
      <c r="G17976" s="36"/>
      <c r="H17976" s="36"/>
      <c r="I17976" s="36"/>
    </row>
    <row r="17977" spans="5:9">
      <c r="E17977" s="35">
        <v>61612</v>
      </c>
      <c r="F17977" s="35"/>
      <c r="G17977" s="36"/>
      <c r="H17977" s="36"/>
      <c r="I17977" s="36"/>
    </row>
    <row r="17978" spans="5:9">
      <c r="E17978" s="35">
        <v>61613</v>
      </c>
      <c r="F17978" s="35"/>
      <c r="G17978" s="36"/>
      <c r="H17978" s="36"/>
      <c r="I17978" s="36"/>
    </row>
    <row r="17979" spans="5:9">
      <c r="E17979" s="35">
        <v>61614</v>
      </c>
      <c r="F17979" s="35"/>
      <c r="G17979" s="36"/>
      <c r="H17979" s="36"/>
      <c r="I17979" s="36"/>
    </row>
    <row r="17980" spans="5:9">
      <c r="E17980" s="35">
        <v>61615</v>
      </c>
      <c r="F17980" s="35"/>
      <c r="G17980" s="36"/>
      <c r="H17980" s="36"/>
      <c r="I17980" s="36"/>
    </row>
    <row r="17981" spans="5:9">
      <c r="E17981" s="35">
        <v>61616</v>
      </c>
      <c r="F17981" s="35"/>
      <c r="G17981" s="36"/>
      <c r="H17981" s="36"/>
      <c r="I17981" s="36"/>
    </row>
    <row r="17982" spans="5:9">
      <c r="E17982" s="35">
        <v>61617</v>
      </c>
      <c r="F17982" s="35"/>
      <c r="G17982" s="36"/>
      <c r="H17982" s="36"/>
      <c r="I17982" s="36"/>
    </row>
    <row r="17983" spans="5:9">
      <c r="E17983" s="35">
        <v>61618</v>
      </c>
      <c r="F17983" s="35"/>
      <c r="G17983" s="36"/>
      <c r="H17983" s="36"/>
      <c r="I17983" s="36"/>
    </row>
    <row r="17984" spans="5:9">
      <c r="E17984" s="35">
        <v>61619</v>
      </c>
      <c r="F17984" s="35"/>
      <c r="G17984" s="36"/>
      <c r="H17984" s="36"/>
      <c r="I17984" s="36"/>
    </row>
    <row r="17985" spans="5:9">
      <c r="E17985" s="35">
        <v>61620</v>
      </c>
      <c r="F17985" s="35"/>
      <c r="G17985" s="36"/>
      <c r="H17985" s="36"/>
      <c r="I17985" s="36"/>
    </row>
    <row r="17986" spans="5:9">
      <c r="E17986" s="35">
        <v>61621</v>
      </c>
      <c r="F17986" s="35"/>
      <c r="G17986" s="36"/>
      <c r="H17986" s="36"/>
      <c r="I17986" s="36"/>
    </row>
    <row r="17987" spans="5:9">
      <c r="E17987" s="35">
        <v>61622</v>
      </c>
      <c r="F17987" s="35"/>
      <c r="G17987" s="36"/>
      <c r="H17987" s="36"/>
      <c r="I17987" s="36"/>
    </row>
    <row r="17988" spans="5:9">
      <c r="E17988" s="35">
        <v>61623</v>
      </c>
      <c r="F17988" s="35"/>
      <c r="G17988" s="36"/>
      <c r="H17988" s="36"/>
      <c r="I17988" s="36"/>
    </row>
    <row r="17989" spans="5:9">
      <c r="E17989" s="35">
        <v>61624</v>
      </c>
      <c r="F17989" s="35"/>
      <c r="G17989" s="36"/>
      <c r="H17989" s="36"/>
      <c r="I17989" s="36"/>
    </row>
    <row r="17990" spans="5:9">
      <c r="E17990" s="35">
        <v>61625</v>
      </c>
      <c r="F17990" s="35"/>
      <c r="G17990" s="36"/>
      <c r="H17990" s="36"/>
      <c r="I17990" s="36"/>
    </row>
    <row r="17991" spans="5:9">
      <c r="E17991" s="35">
        <v>61626</v>
      </c>
      <c r="F17991" s="35"/>
      <c r="G17991" s="36"/>
      <c r="H17991" s="36"/>
      <c r="I17991" s="36"/>
    </row>
    <row r="17992" spans="5:9">
      <c r="E17992" s="35">
        <v>61627</v>
      </c>
      <c r="F17992" s="35"/>
      <c r="G17992" s="36"/>
      <c r="H17992" s="36"/>
      <c r="I17992" s="36"/>
    </row>
    <row r="17993" spans="5:9">
      <c r="E17993" s="35">
        <v>61628</v>
      </c>
      <c r="F17993" s="35"/>
      <c r="G17993" s="36"/>
      <c r="H17993" s="36"/>
      <c r="I17993" s="36"/>
    </row>
    <row r="17994" spans="5:9">
      <c r="E17994" s="35">
        <v>61629</v>
      </c>
      <c r="F17994" s="35"/>
      <c r="G17994" s="36"/>
      <c r="H17994" s="36"/>
      <c r="I17994" s="36"/>
    </row>
    <row r="17995" spans="5:9">
      <c r="E17995" s="35">
        <v>61630</v>
      </c>
      <c r="F17995" s="35"/>
      <c r="G17995" s="36"/>
      <c r="H17995" s="36"/>
      <c r="I17995" s="36"/>
    </row>
    <row r="17996" spans="5:9">
      <c r="E17996" s="35">
        <v>61631</v>
      </c>
      <c r="F17996" s="35"/>
      <c r="G17996" s="36"/>
      <c r="H17996" s="36"/>
      <c r="I17996" s="36"/>
    </row>
    <row r="17997" spans="5:9">
      <c r="E17997" s="35">
        <v>61632</v>
      </c>
      <c r="F17997" s="35"/>
      <c r="G17997" s="36"/>
      <c r="H17997" s="36"/>
      <c r="I17997" s="36"/>
    </row>
    <row r="17998" spans="5:9">
      <c r="E17998" s="35">
        <v>61633</v>
      </c>
      <c r="F17998" s="35"/>
      <c r="G17998" s="36"/>
      <c r="H17998" s="36"/>
      <c r="I17998" s="36"/>
    </row>
    <row r="17999" spans="5:9">
      <c r="E17999" s="35">
        <v>61634</v>
      </c>
      <c r="F17999" s="35"/>
      <c r="G17999" s="36"/>
      <c r="H17999" s="36"/>
      <c r="I17999" s="36"/>
    </row>
    <row r="18000" spans="5:9">
      <c r="E18000" s="35">
        <v>61635</v>
      </c>
      <c r="F18000" s="35"/>
      <c r="G18000" s="36"/>
      <c r="H18000" s="36"/>
      <c r="I18000" s="36"/>
    </row>
    <row r="18001" spans="5:9">
      <c r="E18001" s="35">
        <v>61636</v>
      </c>
      <c r="F18001" s="35"/>
      <c r="G18001" s="36"/>
      <c r="H18001" s="36"/>
      <c r="I18001" s="36"/>
    </row>
    <row r="18002" spans="5:9">
      <c r="E18002" s="35">
        <v>61637</v>
      </c>
      <c r="F18002" s="35"/>
      <c r="G18002" s="36"/>
      <c r="H18002" s="36"/>
      <c r="I18002" s="36"/>
    </row>
    <row r="18003" spans="5:9">
      <c r="E18003" s="35">
        <v>61638</v>
      </c>
      <c r="F18003" s="35"/>
      <c r="G18003" s="36"/>
      <c r="H18003" s="36"/>
      <c r="I18003" s="36"/>
    </row>
    <row r="18004" spans="5:9">
      <c r="E18004" s="35">
        <v>61639</v>
      </c>
      <c r="F18004" s="35"/>
      <c r="G18004" s="36"/>
      <c r="H18004" s="36"/>
      <c r="I18004" s="36"/>
    </row>
    <row r="18005" spans="5:9">
      <c r="E18005" s="35">
        <v>61640</v>
      </c>
      <c r="F18005" s="35"/>
      <c r="G18005" s="36"/>
      <c r="H18005" s="36"/>
      <c r="I18005" s="36"/>
    </row>
    <row r="18006" spans="5:9">
      <c r="E18006" s="35">
        <v>61641</v>
      </c>
      <c r="F18006" s="35"/>
      <c r="G18006" s="36"/>
      <c r="H18006" s="36"/>
      <c r="I18006" s="36"/>
    </row>
    <row r="18007" spans="5:9">
      <c r="E18007" s="35">
        <v>61642</v>
      </c>
      <c r="F18007" s="35"/>
      <c r="G18007" s="36"/>
      <c r="H18007" s="36"/>
      <c r="I18007" s="36"/>
    </row>
    <row r="18008" spans="5:9">
      <c r="E18008" s="35">
        <v>61643</v>
      </c>
      <c r="F18008" s="35"/>
      <c r="G18008" s="36"/>
      <c r="H18008" s="36"/>
      <c r="I18008" s="36"/>
    </row>
    <row r="18009" spans="5:9">
      <c r="E18009" s="35">
        <v>61644</v>
      </c>
      <c r="F18009" s="35"/>
      <c r="G18009" s="36"/>
      <c r="H18009" s="36"/>
      <c r="I18009" s="36"/>
    </row>
    <row r="18010" spans="5:9">
      <c r="E18010" s="35">
        <v>61645</v>
      </c>
      <c r="F18010" s="35"/>
      <c r="G18010" s="36"/>
      <c r="H18010" s="36"/>
      <c r="I18010" s="36"/>
    </row>
    <row r="18011" spans="5:9">
      <c r="E18011" s="35">
        <v>61646</v>
      </c>
      <c r="F18011" s="35"/>
      <c r="G18011" s="36"/>
      <c r="H18011" s="36"/>
      <c r="I18011" s="36"/>
    </row>
    <row r="18012" spans="5:9">
      <c r="E18012" s="35">
        <v>61647</v>
      </c>
      <c r="F18012" s="35"/>
      <c r="G18012" s="36"/>
      <c r="H18012" s="36"/>
      <c r="I18012" s="36"/>
    </row>
    <row r="18013" spans="5:9">
      <c r="E18013" s="35">
        <v>61648</v>
      </c>
      <c r="F18013" s="35"/>
      <c r="G18013" s="36"/>
      <c r="H18013" s="36"/>
      <c r="I18013" s="36"/>
    </row>
    <row r="18014" spans="5:9">
      <c r="E18014" s="35">
        <v>61649</v>
      </c>
      <c r="F18014" s="35"/>
      <c r="G18014" s="36"/>
      <c r="H18014" s="36"/>
      <c r="I18014" s="36"/>
    </row>
    <row r="18015" spans="5:9">
      <c r="E18015" s="35">
        <v>61650</v>
      </c>
      <c r="F18015" s="35"/>
      <c r="G18015" s="36"/>
      <c r="H18015" s="36"/>
      <c r="I18015" s="36"/>
    </row>
    <row r="18016" spans="5:9">
      <c r="E18016" s="35">
        <v>61651</v>
      </c>
      <c r="F18016" s="35"/>
      <c r="G18016" s="36"/>
      <c r="H18016" s="36"/>
      <c r="I18016" s="36"/>
    </row>
    <row r="18017" spans="5:9">
      <c r="E18017" s="35">
        <v>61652</v>
      </c>
      <c r="F18017" s="35"/>
      <c r="G18017" s="36"/>
      <c r="H18017" s="36"/>
      <c r="I18017" s="36"/>
    </row>
    <row r="18018" spans="5:9">
      <c r="E18018" s="35">
        <v>61653</v>
      </c>
      <c r="F18018" s="35"/>
      <c r="G18018" s="36"/>
      <c r="H18018" s="36"/>
      <c r="I18018" s="36"/>
    </row>
    <row r="18019" spans="5:9">
      <c r="E18019" s="35">
        <v>61654</v>
      </c>
      <c r="F18019" s="35"/>
      <c r="G18019" s="36"/>
      <c r="H18019" s="36"/>
      <c r="I18019" s="36"/>
    </row>
    <row r="18020" spans="5:9">
      <c r="E18020" s="35">
        <v>61655</v>
      </c>
      <c r="F18020" s="35"/>
      <c r="G18020" s="36"/>
      <c r="H18020" s="36"/>
      <c r="I18020" s="36"/>
    </row>
    <row r="18021" spans="5:9">
      <c r="E18021" s="35">
        <v>61656</v>
      </c>
      <c r="F18021" s="35"/>
      <c r="G18021" s="36"/>
      <c r="H18021" s="36"/>
      <c r="I18021" s="36"/>
    </row>
    <row r="18022" spans="5:9">
      <c r="E18022" s="35">
        <v>61657</v>
      </c>
      <c r="F18022" s="35"/>
      <c r="G18022" s="36"/>
      <c r="H18022" s="36"/>
      <c r="I18022" s="36"/>
    </row>
    <row r="18023" spans="5:9">
      <c r="E18023" s="35">
        <v>61658</v>
      </c>
      <c r="F18023" s="35"/>
      <c r="G18023" s="36"/>
      <c r="H18023" s="36"/>
      <c r="I18023" s="36"/>
    </row>
    <row r="18024" spans="5:9">
      <c r="E18024" s="35">
        <v>61659</v>
      </c>
      <c r="F18024" s="35"/>
      <c r="G18024" s="36"/>
      <c r="H18024" s="36"/>
      <c r="I18024" s="36"/>
    </row>
    <row r="18025" spans="5:9">
      <c r="E18025" s="35">
        <v>61660</v>
      </c>
      <c r="F18025" s="35"/>
      <c r="G18025" s="36"/>
      <c r="H18025" s="36"/>
      <c r="I18025" s="36"/>
    </row>
    <row r="18026" spans="5:9">
      <c r="E18026" s="35">
        <v>61661</v>
      </c>
      <c r="F18026" s="35"/>
      <c r="G18026" s="36"/>
      <c r="H18026" s="36"/>
      <c r="I18026" s="36"/>
    </row>
    <row r="18027" spans="5:9">
      <c r="E18027" s="35">
        <v>61662</v>
      </c>
      <c r="F18027" s="35"/>
      <c r="G18027" s="36"/>
      <c r="H18027" s="36"/>
      <c r="I18027" s="36"/>
    </row>
    <row r="18028" spans="5:9">
      <c r="E18028" s="35">
        <v>61663</v>
      </c>
      <c r="F18028" s="35"/>
      <c r="G18028" s="36"/>
      <c r="H18028" s="36"/>
      <c r="I18028" s="36"/>
    </row>
    <row r="18029" spans="5:9">
      <c r="E18029" s="35">
        <v>61664</v>
      </c>
      <c r="F18029" s="35"/>
      <c r="G18029" s="36"/>
      <c r="H18029" s="36"/>
      <c r="I18029" s="36"/>
    </row>
    <row r="18030" spans="5:9">
      <c r="E18030" s="35">
        <v>61665</v>
      </c>
      <c r="F18030" s="35"/>
      <c r="G18030" s="36"/>
      <c r="H18030" s="36"/>
      <c r="I18030" s="36"/>
    </row>
    <row r="18031" spans="5:9">
      <c r="E18031" s="35">
        <v>61666</v>
      </c>
      <c r="F18031" s="35"/>
      <c r="G18031" s="36"/>
      <c r="H18031" s="36"/>
      <c r="I18031" s="36"/>
    </row>
    <row r="18032" spans="5:9">
      <c r="E18032" s="35">
        <v>61667</v>
      </c>
      <c r="F18032" s="35"/>
      <c r="G18032" s="36"/>
      <c r="H18032" s="36"/>
      <c r="I18032" s="36"/>
    </row>
    <row r="18033" spans="5:9">
      <c r="E18033" s="35">
        <v>61668</v>
      </c>
      <c r="F18033" s="35"/>
      <c r="G18033" s="36"/>
      <c r="H18033" s="36"/>
      <c r="I18033" s="36"/>
    </row>
    <row r="18034" spans="5:9">
      <c r="E18034" s="35">
        <v>61669</v>
      </c>
      <c r="F18034" s="35"/>
      <c r="G18034" s="36"/>
      <c r="H18034" s="36"/>
      <c r="I18034" s="36"/>
    </row>
    <row r="18035" spans="5:9">
      <c r="E18035" s="35">
        <v>61670</v>
      </c>
      <c r="F18035" s="35"/>
      <c r="G18035" s="36"/>
      <c r="H18035" s="36"/>
      <c r="I18035" s="36"/>
    </row>
    <row r="18036" spans="5:9">
      <c r="E18036" s="35">
        <v>61671</v>
      </c>
      <c r="F18036" s="35"/>
      <c r="G18036" s="36"/>
      <c r="H18036" s="36"/>
      <c r="I18036" s="36"/>
    </row>
    <row r="18037" spans="5:9">
      <c r="E18037" s="35">
        <v>61672</v>
      </c>
      <c r="F18037" s="35"/>
      <c r="G18037" s="36"/>
      <c r="H18037" s="36"/>
      <c r="I18037" s="36"/>
    </row>
    <row r="18038" spans="5:9">
      <c r="E18038" s="35">
        <v>61673</v>
      </c>
      <c r="F18038" s="35"/>
      <c r="G18038" s="36"/>
      <c r="H18038" s="36"/>
      <c r="I18038" s="36"/>
    </row>
    <row r="18039" spans="5:9">
      <c r="E18039" s="35">
        <v>61674</v>
      </c>
      <c r="F18039" s="35"/>
      <c r="G18039" s="36"/>
      <c r="H18039" s="36"/>
      <c r="I18039" s="36"/>
    </row>
    <row r="18040" spans="5:9">
      <c r="E18040" s="35">
        <v>61675</v>
      </c>
      <c r="F18040" s="35"/>
      <c r="G18040" s="36"/>
      <c r="H18040" s="36"/>
      <c r="I18040" s="36"/>
    </row>
    <row r="18041" spans="5:9">
      <c r="E18041" s="35">
        <v>61676</v>
      </c>
      <c r="F18041" s="35"/>
      <c r="G18041" s="36"/>
      <c r="H18041" s="36"/>
      <c r="I18041" s="36"/>
    </row>
    <row r="18042" spans="5:9">
      <c r="E18042" s="35">
        <v>61677</v>
      </c>
      <c r="F18042" s="35"/>
      <c r="G18042" s="36"/>
      <c r="H18042" s="36"/>
      <c r="I18042" s="36"/>
    </row>
    <row r="18043" spans="5:9">
      <c r="E18043" s="35">
        <v>61678</v>
      </c>
      <c r="F18043" s="35"/>
      <c r="G18043" s="36"/>
      <c r="H18043" s="36"/>
      <c r="I18043" s="36"/>
    </row>
    <row r="18044" spans="5:9">
      <c r="E18044" s="35">
        <v>61679</v>
      </c>
      <c r="F18044" s="35"/>
      <c r="G18044" s="36"/>
      <c r="H18044" s="36"/>
      <c r="I18044" s="36"/>
    </row>
    <row r="18045" spans="5:9">
      <c r="E18045" s="35">
        <v>61680</v>
      </c>
      <c r="F18045" s="35"/>
      <c r="G18045" s="36"/>
      <c r="H18045" s="36"/>
      <c r="I18045" s="36"/>
    </row>
    <row r="18046" spans="5:9">
      <c r="E18046" s="35">
        <v>61681</v>
      </c>
      <c r="F18046" s="35"/>
      <c r="G18046" s="36"/>
      <c r="H18046" s="36"/>
      <c r="I18046" s="36"/>
    </row>
    <row r="18047" spans="5:9">
      <c r="E18047" s="35">
        <v>61682</v>
      </c>
      <c r="F18047" s="35"/>
      <c r="G18047" s="36"/>
      <c r="H18047" s="36"/>
      <c r="I18047" s="36"/>
    </row>
    <row r="18048" spans="5:9">
      <c r="E18048" s="35">
        <v>61683</v>
      </c>
      <c r="F18048" s="35"/>
      <c r="G18048" s="36"/>
      <c r="H18048" s="36"/>
      <c r="I18048" s="36"/>
    </row>
    <row r="18049" spans="5:9">
      <c r="E18049" s="35">
        <v>61684</v>
      </c>
      <c r="F18049" s="35"/>
      <c r="G18049" s="36"/>
      <c r="H18049" s="36"/>
      <c r="I18049" s="36"/>
    </row>
    <row r="18050" spans="5:9">
      <c r="E18050" s="35">
        <v>61685</v>
      </c>
      <c r="F18050" s="35"/>
      <c r="G18050" s="36"/>
      <c r="H18050" s="36"/>
      <c r="I18050" s="36"/>
    </row>
    <row r="18051" spans="5:9">
      <c r="E18051" s="35">
        <v>61686</v>
      </c>
      <c r="F18051" s="35"/>
      <c r="G18051" s="36"/>
      <c r="H18051" s="36"/>
      <c r="I18051" s="36"/>
    </row>
    <row r="18052" spans="5:9">
      <c r="E18052" s="35">
        <v>61687</v>
      </c>
      <c r="F18052" s="35"/>
      <c r="G18052" s="36"/>
      <c r="H18052" s="36"/>
      <c r="I18052" s="36"/>
    </row>
    <row r="18053" spans="5:9">
      <c r="E18053" s="35">
        <v>61688</v>
      </c>
      <c r="F18053" s="35"/>
      <c r="G18053" s="36"/>
      <c r="H18053" s="36"/>
      <c r="I18053" s="36"/>
    </row>
    <row r="18054" spans="5:9">
      <c r="E18054" s="35">
        <v>61689</v>
      </c>
      <c r="F18054" s="35"/>
      <c r="G18054" s="36"/>
      <c r="H18054" s="36"/>
      <c r="I18054" s="36"/>
    </row>
    <row r="18055" spans="5:9">
      <c r="E18055" s="35">
        <v>61690</v>
      </c>
      <c r="F18055" s="35"/>
      <c r="G18055" s="36"/>
      <c r="H18055" s="36"/>
      <c r="I18055" s="36"/>
    </row>
    <row r="18056" spans="5:9">
      <c r="E18056" s="35">
        <v>61691</v>
      </c>
      <c r="F18056" s="35"/>
      <c r="G18056" s="36"/>
      <c r="H18056" s="36"/>
      <c r="I18056" s="36"/>
    </row>
    <row r="18057" spans="5:9">
      <c r="E18057" s="35">
        <v>61692</v>
      </c>
      <c r="F18057" s="35"/>
      <c r="G18057" s="36"/>
      <c r="H18057" s="36"/>
      <c r="I18057" s="36"/>
    </row>
    <row r="18058" spans="5:9">
      <c r="E18058" s="35">
        <v>61693</v>
      </c>
      <c r="F18058" s="35"/>
      <c r="G18058" s="36"/>
      <c r="H18058" s="36"/>
      <c r="I18058" s="36"/>
    </row>
    <row r="18059" spans="5:9">
      <c r="E18059" s="35">
        <v>61694</v>
      </c>
      <c r="F18059" s="35"/>
      <c r="G18059" s="36"/>
      <c r="H18059" s="36"/>
      <c r="I18059" s="36"/>
    </row>
    <row r="18060" spans="5:9">
      <c r="E18060" s="35">
        <v>61695</v>
      </c>
      <c r="F18060" s="35"/>
      <c r="G18060" s="36"/>
      <c r="H18060" s="36"/>
      <c r="I18060" s="36"/>
    </row>
    <row r="18061" spans="5:9">
      <c r="E18061" s="35">
        <v>61696</v>
      </c>
      <c r="F18061" s="35"/>
      <c r="G18061" s="36"/>
      <c r="H18061" s="36"/>
      <c r="I18061" s="36"/>
    </row>
    <row r="18062" spans="5:9">
      <c r="E18062" s="35">
        <v>61697</v>
      </c>
      <c r="F18062" s="35"/>
      <c r="G18062" s="36"/>
      <c r="H18062" s="36"/>
      <c r="I18062" s="36"/>
    </row>
    <row r="18063" spans="5:9">
      <c r="E18063" s="35">
        <v>61698</v>
      </c>
      <c r="F18063" s="35"/>
      <c r="G18063" s="36"/>
      <c r="H18063" s="36"/>
      <c r="I18063" s="36"/>
    </row>
    <row r="18064" spans="5:9">
      <c r="E18064" s="35">
        <v>61699</v>
      </c>
      <c r="F18064" s="35"/>
      <c r="G18064" s="36"/>
      <c r="H18064" s="36"/>
      <c r="I18064" s="36"/>
    </row>
    <row r="18065" spans="5:9">
      <c r="E18065" s="35">
        <v>61700</v>
      </c>
      <c r="F18065" s="35"/>
      <c r="G18065" s="36"/>
      <c r="H18065" s="36"/>
      <c r="I18065" s="36"/>
    </row>
    <row r="18066" spans="5:9">
      <c r="E18066" s="35">
        <v>61701</v>
      </c>
      <c r="F18066" s="35"/>
      <c r="G18066" s="36"/>
      <c r="H18066" s="36"/>
      <c r="I18066" s="36"/>
    </row>
    <row r="18067" spans="5:9">
      <c r="E18067" s="35">
        <v>61702</v>
      </c>
      <c r="F18067" s="35"/>
      <c r="G18067" s="36"/>
      <c r="H18067" s="36"/>
      <c r="I18067" s="36"/>
    </row>
    <row r="18068" spans="5:9">
      <c r="E18068" s="35">
        <v>61703</v>
      </c>
      <c r="F18068" s="35"/>
      <c r="G18068" s="36"/>
      <c r="H18068" s="36"/>
      <c r="I18068" s="36"/>
    </row>
    <row r="18069" spans="5:9">
      <c r="E18069" s="35">
        <v>61704</v>
      </c>
      <c r="F18069" s="35"/>
      <c r="G18069" s="36"/>
      <c r="H18069" s="36"/>
      <c r="I18069" s="36"/>
    </row>
    <row r="18070" spans="5:9">
      <c r="E18070" s="35">
        <v>61705</v>
      </c>
      <c r="F18070" s="35"/>
      <c r="G18070" s="36"/>
      <c r="H18070" s="36"/>
      <c r="I18070" s="36"/>
    </row>
    <row r="18071" spans="5:9">
      <c r="E18071" s="35">
        <v>61706</v>
      </c>
      <c r="F18071" s="35"/>
      <c r="G18071" s="36"/>
      <c r="H18071" s="36"/>
      <c r="I18071" s="36"/>
    </row>
    <row r="18072" spans="5:9">
      <c r="E18072" s="35">
        <v>61707</v>
      </c>
      <c r="F18072" s="35"/>
      <c r="G18072" s="36"/>
      <c r="H18072" s="36"/>
      <c r="I18072" s="36"/>
    </row>
    <row r="18073" spans="5:9">
      <c r="E18073" s="35">
        <v>61708</v>
      </c>
      <c r="F18073" s="35"/>
      <c r="G18073" s="36"/>
      <c r="H18073" s="36"/>
      <c r="I18073" s="36"/>
    </row>
    <row r="18074" spans="5:9">
      <c r="E18074" s="35">
        <v>61709</v>
      </c>
      <c r="F18074" s="35"/>
      <c r="G18074" s="36"/>
      <c r="H18074" s="36"/>
      <c r="I18074" s="36"/>
    </row>
    <row r="18075" spans="5:9">
      <c r="E18075" s="35">
        <v>61710</v>
      </c>
      <c r="F18075" s="35"/>
      <c r="G18075" s="36"/>
      <c r="H18075" s="36"/>
      <c r="I18075" s="36"/>
    </row>
    <row r="18076" spans="5:9">
      <c r="E18076" s="35">
        <v>61711</v>
      </c>
      <c r="F18076" s="35"/>
      <c r="G18076" s="36"/>
      <c r="H18076" s="36"/>
      <c r="I18076" s="36"/>
    </row>
    <row r="18077" spans="5:9">
      <c r="E18077" s="35">
        <v>61712</v>
      </c>
      <c r="F18077" s="35"/>
      <c r="G18077" s="36"/>
      <c r="H18077" s="36"/>
      <c r="I18077" s="36"/>
    </row>
    <row r="18078" spans="5:9">
      <c r="E18078" s="35">
        <v>61713</v>
      </c>
      <c r="F18078" s="35"/>
      <c r="G18078" s="36"/>
      <c r="H18078" s="36"/>
      <c r="I18078" s="36"/>
    </row>
    <row r="18079" spans="5:9">
      <c r="E18079" s="35">
        <v>61714</v>
      </c>
      <c r="F18079" s="35"/>
      <c r="G18079" s="36"/>
      <c r="H18079" s="36"/>
      <c r="I18079" s="36"/>
    </row>
    <row r="18080" spans="5:9">
      <c r="E18080" s="35">
        <v>61715</v>
      </c>
      <c r="F18080" s="35"/>
      <c r="G18080" s="36"/>
      <c r="H18080" s="36"/>
      <c r="I18080" s="36"/>
    </row>
    <row r="18081" spans="5:9">
      <c r="E18081" s="35">
        <v>61716</v>
      </c>
      <c r="F18081" s="35"/>
      <c r="G18081" s="36"/>
      <c r="H18081" s="36"/>
      <c r="I18081" s="36"/>
    </row>
    <row r="18082" spans="5:9">
      <c r="E18082" s="35">
        <v>61717</v>
      </c>
      <c r="F18082" s="35"/>
      <c r="G18082" s="36"/>
      <c r="H18082" s="36"/>
      <c r="I18082" s="36"/>
    </row>
    <row r="18083" spans="5:9">
      <c r="E18083" s="35">
        <v>61718</v>
      </c>
      <c r="F18083" s="35"/>
      <c r="G18083" s="36"/>
      <c r="H18083" s="36"/>
      <c r="I18083" s="36"/>
    </row>
    <row r="18084" spans="5:9">
      <c r="E18084" s="35">
        <v>61719</v>
      </c>
      <c r="F18084" s="35"/>
      <c r="G18084" s="36"/>
      <c r="H18084" s="36"/>
      <c r="I18084" s="36"/>
    </row>
    <row r="18085" spans="5:9">
      <c r="E18085" s="35">
        <v>61720</v>
      </c>
      <c r="F18085" s="35"/>
      <c r="G18085" s="36"/>
      <c r="H18085" s="36"/>
      <c r="I18085" s="36"/>
    </row>
    <row r="18086" spans="5:9">
      <c r="E18086" s="35">
        <v>61721</v>
      </c>
      <c r="F18086" s="35"/>
      <c r="G18086" s="36"/>
      <c r="H18086" s="36"/>
      <c r="I18086" s="36"/>
    </row>
    <row r="18087" spans="5:9">
      <c r="E18087" s="35">
        <v>61722</v>
      </c>
      <c r="F18087" s="35"/>
      <c r="G18087" s="36"/>
      <c r="H18087" s="36"/>
      <c r="I18087" s="36"/>
    </row>
    <row r="18088" spans="5:9">
      <c r="E18088" s="35">
        <v>61723</v>
      </c>
      <c r="F18088" s="35"/>
      <c r="G18088" s="36"/>
      <c r="H18088" s="36"/>
      <c r="I18088" s="36"/>
    </row>
    <row r="18089" spans="5:9">
      <c r="E18089" s="35">
        <v>61724</v>
      </c>
      <c r="F18089" s="35"/>
      <c r="G18089" s="36"/>
      <c r="H18089" s="36"/>
      <c r="I18089" s="36"/>
    </row>
    <row r="18090" spans="5:9">
      <c r="E18090" s="35">
        <v>61725</v>
      </c>
      <c r="F18090" s="35"/>
      <c r="G18090" s="36"/>
      <c r="H18090" s="36"/>
      <c r="I18090" s="36"/>
    </row>
    <row r="18091" spans="5:9">
      <c r="E18091" s="35">
        <v>61726</v>
      </c>
      <c r="F18091" s="35"/>
      <c r="G18091" s="36"/>
      <c r="H18091" s="36"/>
      <c r="I18091" s="36"/>
    </row>
    <row r="18092" spans="5:9">
      <c r="E18092" s="35">
        <v>61727</v>
      </c>
      <c r="F18092" s="35"/>
      <c r="G18092" s="36"/>
      <c r="H18092" s="36"/>
      <c r="I18092" s="36"/>
    </row>
    <row r="18093" spans="5:9">
      <c r="E18093" s="35">
        <v>61728</v>
      </c>
      <c r="F18093" s="35"/>
      <c r="G18093" s="36"/>
      <c r="H18093" s="36"/>
      <c r="I18093" s="36"/>
    </row>
    <row r="18094" spans="5:9">
      <c r="E18094" s="35">
        <v>61729</v>
      </c>
      <c r="F18094" s="35"/>
      <c r="G18094" s="36"/>
      <c r="H18094" s="36"/>
      <c r="I18094" s="36"/>
    </row>
    <row r="18095" spans="5:9">
      <c r="E18095" s="35">
        <v>61730</v>
      </c>
      <c r="F18095" s="35"/>
      <c r="G18095" s="36"/>
      <c r="H18095" s="36"/>
      <c r="I18095" s="36"/>
    </row>
    <row r="18096" spans="5:9">
      <c r="E18096" s="35">
        <v>61731</v>
      </c>
      <c r="F18096" s="35"/>
      <c r="G18096" s="36"/>
      <c r="H18096" s="36"/>
      <c r="I18096" s="36"/>
    </row>
    <row r="18097" spans="5:9">
      <c r="E18097" s="35">
        <v>61732</v>
      </c>
      <c r="F18097" s="35"/>
      <c r="G18097" s="36"/>
      <c r="H18097" s="36"/>
      <c r="I18097" s="36"/>
    </row>
    <row r="18098" spans="5:9">
      <c r="E18098" s="35">
        <v>61733</v>
      </c>
      <c r="F18098" s="35"/>
      <c r="G18098" s="36"/>
      <c r="H18098" s="36"/>
      <c r="I18098" s="36"/>
    </row>
    <row r="18099" spans="5:9">
      <c r="E18099" s="35">
        <v>61734</v>
      </c>
      <c r="F18099" s="35"/>
      <c r="G18099" s="36"/>
      <c r="H18099" s="36"/>
      <c r="I18099" s="36"/>
    </row>
    <row r="18100" spans="5:9">
      <c r="E18100" s="35">
        <v>61735</v>
      </c>
      <c r="F18100" s="35"/>
      <c r="G18100" s="36"/>
      <c r="H18100" s="36"/>
      <c r="I18100" s="36"/>
    </row>
    <row r="18101" spans="5:9">
      <c r="E18101" s="35">
        <v>61736</v>
      </c>
      <c r="F18101" s="35"/>
      <c r="G18101" s="36"/>
      <c r="H18101" s="36"/>
      <c r="I18101" s="36"/>
    </row>
    <row r="18102" spans="5:9">
      <c r="E18102" s="35">
        <v>61737</v>
      </c>
      <c r="F18102" s="35"/>
      <c r="G18102" s="36"/>
      <c r="H18102" s="36"/>
      <c r="I18102" s="36"/>
    </row>
    <row r="18103" spans="5:9">
      <c r="E18103" s="35">
        <v>61738</v>
      </c>
      <c r="F18103" s="35"/>
      <c r="G18103" s="36"/>
      <c r="H18103" s="36"/>
      <c r="I18103" s="36"/>
    </row>
    <row r="18104" spans="5:9">
      <c r="E18104" s="35">
        <v>61739</v>
      </c>
      <c r="F18104" s="35"/>
      <c r="G18104" s="36"/>
      <c r="H18104" s="36"/>
      <c r="I18104" s="36"/>
    </row>
    <row r="18105" spans="5:9">
      <c r="E18105" s="35">
        <v>61740</v>
      </c>
      <c r="F18105" s="35"/>
      <c r="G18105" s="36"/>
      <c r="H18105" s="36"/>
      <c r="I18105" s="36"/>
    </row>
    <row r="18106" spans="5:9">
      <c r="E18106" s="35">
        <v>61741</v>
      </c>
      <c r="F18106" s="35"/>
      <c r="G18106" s="36"/>
      <c r="H18106" s="36"/>
      <c r="I18106" s="36"/>
    </row>
    <row r="18107" spans="5:9">
      <c r="E18107" s="35">
        <v>61742</v>
      </c>
      <c r="F18107" s="35"/>
      <c r="G18107" s="36"/>
      <c r="H18107" s="36"/>
      <c r="I18107" s="36"/>
    </row>
    <row r="18108" spans="5:9">
      <c r="E18108" s="35">
        <v>61743</v>
      </c>
      <c r="F18108" s="35"/>
      <c r="G18108" s="36"/>
      <c r="H18108" s="36"/>
      <c r="I18108" s="36"/>
    </row>
    <row r="18109" spans="5:9">
      <c r="E18109" s="35">
        <v>61744</v>
      </c>
      <c r="F18109" s="35"/>
      <c r="G18109" s="36"/>
      <c r="H18109" s="36"/>
      <c r="I18109" s="36"/>
    </row>
    <row r="18110" spans="5:9">
      <c r="E18110" s="35">
        <v>61745</v>
      </c>
      <c r="F18110" s="35"/>
      <c r="G18110" s="36"/>
      <c r="H18110" s="36"/>
      <c r="I18110" s="36"/>
    </row>
    <row r="18111" spans="5:9">
      <c r="E18111" s="35">
        <v>61746</v>
      </c>
      <c r="F18111" s="35"/>
      <c r="G18111" s="36"/>
      <c r="H18111" s="36"/>
      <c r="I18111" s="36"/>
    </row>
    <row r="18112" spans="5:9">
      <c r="E18112" s="35">
        <v>61747</v>
      </c>
      <c r="F18112" s="35"/>
      <c r="G18112" s="36"/>
      <c r="H18112" s="36"/>
      <c r="I18112" s="36"/>
    </row>
    <row r="18113" spans="5:9">
      <c r="E18113" s="35">
        <v>61748</v>
      </c>
      <c r="F18113" s="35"/>
      <c r="G18113" s="36"/>
      <c r="H18113" s="36"/>
      <c r="I18113" s="36"/>
    </row>
    <row r="18114" spans="5:9">
      <c r="E18114" s="35">
        <v>61749</v>
      </c>
      <c r="F18114" s="35"/>
      <c r="G18114" s="36"/>
      <c r="H18114" s="36"/>
      <c r="I18114" s="36"/>
    </row>
    <row r="18115" spans="5:9">
      <c r="E18115" s="35">
        <v>61750</v>
      </c>
      <c r="F18115" s="35"/>
      <c r="G18115" s="36"/>
      <c r="H18115" s="36"/>
      <c r="I18115" s="36"/>
    </row>
    <row r="18116" spans="5:9">
      <c r="E18116" s="35">
        <v>61751</v>
      </c>
      <c r="F18116" s="35"/>
      <c r="G18116" s="36"/>
      <c r="H18116" s="36"/>
      <c r="I18116" s="36"/>
    </row>
    <row r="18117" spans="5:9">
      <c r="E18117" s="35">
        <v>61752</v>
      </c>
      <c r="F18117" s="35"/>
      <c r="G18117" s="36"/>
      <c r="H18117" s="36"/>
      <c r="I18117" s="36"/>
    </row>
    <row r="18118" spans="5:9">
      <c r="E18118" s="35">
        <v>61753</v>
      </c>
      <c r="F18118" s="35"/>
      <c r="G18118" s="36"/>
      <c r="H18118" s="36"/>
      <c r="I18118" s="36"/>
    </row>
    <row r="18119" spans="5:9">
      <c r="E18119" s="35">
        <v>61754</v>
      </c>
      <c r="F18119" s="35"/>
      <c r="G18119" s="36"/>
      <c r="H18119" s="36"/>
      <c r="I18119" s="36"/>
    </row>
    <row r="18120" spans="5:9">
      <c r="E18120" s="35">
        <v>61755</v>
      </c>
      <c r="F18120" s="35"/>
      <c r="G18120" s="36"/>
      <c r="H18120" s="36"/>
      <c r="I18120" s="36"/>
    </row>
    <row r="18121" spans="5:9">
      <c r="E18121" s="35">
        <v>61756</v>
      </c>
      <c r="F18121" s="35"/>
      <c r="G18121" s="36"/>
      <c r="H18121" s="36"/>
      <c r="I18121" s="36"/>
    </row>
    <row r="18122" spans="5:9">
      <c r="E18122" s="35">
        <v>61757</v>
      </c>
      <c r="F18122" s="35"/>
      <c r="G18122" s="36"/>
      <c r="H18122" s="36"/>
      <c r="I18122" s="36"/>
    </row>
    <row r="18123" spans="5:9">
      <c r="E18123" s="35">
        <v>61758</v>
      </c>
      <c r="F18123" s="35"/>
      <c r="G18123" s="36"/>
      <c r="H18123" s="36"/>
      <c r="I18123" s="36"/>
    </row>
    <row r="18124" spans="5:9">
      <c r="E18124" s="35">
        <v>61759</v>
      </c>
      <c r="F18124" s="35"/>
      <c r="G18124" s="36"/>
      <c r="H18124" s="36"/>
      <c r="I18124" s="36"/>
    </row>
    <row r="18125" spans="5:9">
      <c r="E18125" s="35">
        <v>61760</v>
      </c>
      <c r="F18125" s="35"/>
      <c r="G18125" s="36"/>
      <c r="H18125" s="36"/>
      <c r="I18125" s="36"/>
    </row>
    <row r="18126" spans="5:9">
      <c r="E18126" s="35">
        <v>61761</v>
      </c>
      <c r="F18126" s="35"/>
      <c r="G18126" s="36"/>
      <c r="H18126" s="36"/>
      <c r="I18126" s="36"/>
    </row>
    <row r="18127" spans="5:9">
      <c r="E18127" s="35">
        <v>61762</v>
      </c>
      <c r="F18127" s="35"/>
      <c r="G18127" s="36"/>
      <c r="H18127" s="36"/>
      <c r="I18127" s="36"/>
    </row>
    <row r="18128" spans="5:9">
      <c r="E18128" s="35">
        <v>61763</v>
      </c>
      <c r="F18128" s="35"/>
      <c r="G18128" s="36"/>
      <c r="H18128" s="36"/>
      <c r="I18128" s="36"/>
    </row>
    <row r="18129" spans="5:9">
      <c r="E18129" s="35">
        <v>61764</v>
      </c>
      <c r="F18129" s="35"/>
      <c r="G18129" s="36"/>
      <c r="H18129" s="36"/>
      <c r="I18129" s="36"/>
    </row>
    <row r="18130" spans="5:9">
      <c r="E18130" s="35">
        <v>61765</v>
      </c>
      <c r="F18130" s="35"/>
      <c r="G18130" s="36"/>
      <c r="H18130" s="36"/>
      <c r="I18130" s="36"/>
    </row>
    <row r="18131" spans="5:9">
      <c r="E18131" s="35">
        <v>61766</v>
      </c>
      <c r="F18131" s="35"/>
      <c r="G18131" s="36"/>
      <c r="H18131" s="36"/>
      <c r="I18131" s="36"/>
    </row>
    <row r="18132" spans="5:9">
      <c r="E18132" s="35">
        <v>61767</v>
      </c>
      <c r="F18132" s="35"/>
      <c r="G18132" s="36"/>
      <c r="H18132" s="36"/>
      <c r="I18132" s="36"/>
    </row>
    <row r="18133" spans="5:9">
      <c r="E18133" s="35">
        <v>61768</v>
      </c>
      <c r="F18133" s="35"/>
      <c r="G18133" s="36"/>
      <c r="H18133" s="36"/>
      <c r="I18133" s="36"/>
    </row>
    <row r="18134" spans="5:9">
      <c r="E18134" s="35">
        <v>61769</v>
      </c>
      <c r="F18134" s="35"/>
      <c r="G18134" s="36"/>
      <c r="H18134" s="36"/>
      <c r="I18134" s="36"/>
    </row>
    <row r="18135" spans="5:9">
      <c r="E18135" s="35">
        <v>61770</v>
      </c>
      <c r="F18135" s="35"/>
      <c r="G18135" s="36"/>
      <c r="H18135" s="36"/>
      <c r="I18135" s="36"/>
    </row>
    <row r="18136" spans="5:9">
      <c r="E18136" s="35">
        <v>61771</v>
      </c>
      <c r="F18136" s="35"/>
      <c r="G18136" s="36"/>
      <c r="H18136" s="36"/>
      <c r="I18136" s="36"/>
    </row>
    <row r="18137" spans="5:9">
      <c r="E18137" s="35">
        <v>61772</v>
      </c>
      <c r="F18137" s="35"/>
      <c r="G18137" s="36"/>
      <c r="H18137" s="36"/>
      <c r="I18137" s="36"/>
    </row>
    <row r="18138" spans="5:9">
      <c r="E18138" s="35">
        <v>61773</v>
      </c>
      <c r="F18138" s="35"/>
      <c r="G18138" s="36"/>
      <c r="H18138" s="36"/>
      <c r="I18138" s="36"/>
    </row>
    <row r="18139" spans="5:9">
      <c r="E18139" s="35">
        <v>61774</v>
      </c>
      <c r="F18139" s="35"/>
      <c r="G18139" s="36"/>
      <c r="H18139" s="36"/>
      <c r="I18139" s="36"/>
    </row>
    <row r="18140" spans="5:9">
      <c r="E18140" s="35">
        <v>61775</v>
      </c>
      <c r="F18140" s="35"/>
      <c r="G18140" s="36"/>
      <c r="H18140" s="36"/>
      <c r="I18140" s="36"/>
    </row>
    <row r="18141" spans="5:9">
      <c r="E18141" s="35">
        <v>61776</v>
      </c>
      <c r="F18141" s="35"/>
      <c r="G18141" s="36"/>
      <c r="H18141" s="36"/>
      <c r="I18141" s="36"/>
    </row>
    <row r="18142" spans="5:9">
      <c r="E18142" s="35">
        <v>61777</v>
      </c>
      <c r="F18142" s="35"/>
      <c r="G18142" s="36"/>
      <c r="H18142" s="36"/>
      <c r="I18142" s="36"/>
    </row>
    <row r="18143" spans="5:9">
      <c r="E18143" s="35">
        <v>61778</v>
      </c>
      <c r="F18143" s="35"/>
      <c r="G18143" s="36"/>
      <c r="H18143" s="36"/>
      <c r="I18143" s="36"/>
    </row>
    <row r="18144" spans="5:9">
      <c r="E18144" s="35">
        <v>61779</v>
      </c>
      <c r="F18144" s="35"/>
      <c r="G18144" s="36"/>
      <c r="H18144" s="36"/>
      <c r="I18144" s="36"/>
    </row>
    <row r="18145" spans="5:9">
      <c r="E18145" s="35">
        <v>61780</v>
      </c>
      <c r="F18145" s="35"/>
      <c r="G18145" s="36"/>
      <c r="H18145" s="36"/>
      <c r="I18145" s="36"/>
    </row>
    <row r="18146" spans="5:9">
      <c r="E18146" s="35">
        <v>61781</v>
      </c>
      <c r="F18146" s="35"/>
      <c r="G18146" s="36"/>
      <c r="H18146" s="36"/>
      <c r="I18146" s="36"/>
    </row>
    <row r="18147" spans="5:9">
      <c r="E18147" s="35">
        <v>61782</v>
      </c>
      <c r="F18147" s="35"/>
      <c r="G18147" s="36"/>
      <c r="H18147" s="36"/>
      <c r="I18147" s="36"/>
    </row>
    <row r="18148" spans="5:9">
      <c r="E18148" s="35">
        <v>61783</v>
      </c>
      <c r="F18148" s="35"/>
      <c r="G18148" s="36"/>
      <c r="H18148" s="36"/>
      <c r="I18148" s="36"/>
    </row>
    <row r="18149" spans="5:9">
      <c r="E18149" s="35">
        <v>61784</v>
      </c>
      <c r="F18149" s="35"/>
      <c r="G18149" s="36"/>
      <c r="H18149" s="36"/>
      <c r="I18149" s="36"/>
    </row>
    <row r="18150" spans="5:9">
      <c r="E18150" s="35">
        <v>61785</v>
      </c>
      <c r="F18150" s="35"/>
      <c r="G18150" s="36"/>
      <c r="H18150" s="36"/>
      <c r="I18150" s="36"/>
    </row>
    <row r="18151" spans="5:9">
      <c r="E18151" s="35">
        <v>61786</v>
      </c>
      <c r="F18151" s="35"/>
      <c r="G18151" s="36"/>
      <c r="H18151" s="36"/>
      <c r="I18151" s="36"/>
    </row>
    <row r="18152" spans="5:9">
      <c r="E18152" s="35">
        <v>61787</v>
      </c>
      <c r="F18152" s="35"/>
      <c r="G18152" s="36"/>
      <c r="H18152" s="36"/>
      <c r="I18152" s="36"/>
    </row>
    <row r="18153" spans="5:9">
      <c r="E18153" s="35">
        <v>61788</v>
      </c>
      <c r="F18153" s="35"/>
      <c r="G18153" s="36"/>
      <c r="H18153" s="36"/>
      <c r="I18153" s="36"/>
    </row>
    <row r="18154" spans="5:9">
      <c r="E18154" s="35">
        <v>61789</v>
      </c>
      <c r="F18154" s="35"/>
      <c r="G18154" s="36"/>
      <c r="H18154" s="36"/>
      <c r="I18154" s="36"/>
    </row>
    <row r="18155" spans="5:9">
      <c r="E18155" s="35">
        <v>61790</v>
      </c>
      <c r="F18155" s="35"/>
      <c r="G18155" s="36"/>
      <c r="H18155" s="36"/>
      <c r="I18155" s="36"/>
    </row>
    <row r="18156" spans="5:9">
      <c r="E18156" s="35">
        <v>61791</v>
      </c>
      <c r="F18156" s="35"/>
      <c r="G18156" s="36"/>
      <c r="H18156" s="36"/>
      <c r="I18156" s="36"/>
    </row>
    <row r="18157" spans="5:9">
      <c r="E18157" s="35">
        <v>61792</v>
      </c>
      <c r="F18157" s="35"/>
      <c r="G18157" s="36"/>
      <c r="H18157" s="36"/>
      <c r="I18157" s="36"/>
    </row>
    <row r="18158" spans="5:9">
      <c r="E18158" s="35">
        <v>61793</v>
      </c>
      <c r="F18158" s="35"/>
      <c r="G18158" s="36"/>
      <c r="H18158" s="36"/>
      <c r="I18158" s="36"/>
    </row>
    <row r="18159" spans="5:9">
      <c r="E18159" s="35">
        <v>61794</v>
      </c>
      <c r="F18159" s="35"/>
      <c r="G18159" s="36"/>
      <c r="H18159" s="36"/>
      <c r="I18159" s="36"/>
    </row>
    <row r="18160" spans="5:9">
      <c r="E18160" s="35">
        <v>61795</v>
      </c>
      <c r="F18160" s="35"/>
      <c r="G18160" s="36"/>
      <c r="H18160" s="36"/>
      <c r="I18160" s="36"/>
    </row>
    <row r="18161" spans="5:9">
      <c r="E18161" s="35">
        <v>61796</v>
      </c>
      <c r="F18161" s="35"/>
      <c r="G18161" s="36"/>
      <c r="H18161" s="36"/>
      <c r="I18161" s="36"/>
    </row>
    <row r="18162" spans="5:9">
      <c r="E18162" s="35">
        <v>61797</v>
      </c>
      <c r="F18162" s="35"/>
      <c r="G18162" s="36"/>
      <c r="H18162" s="36"/>
      <c r="I18162" s="36"/>
    </row>
    <row r="18163" spans="5:9">
      <c r="E18163" s="35">
        <v>61798</v>
      </c>
      <c r="F18163" s="35"/>
      <c r="G18163" s="36"/>
      <c r="H18163" s="36"/>
      <c r="I18163" s="36"/>
    </row>
    <row r="18164" spans="5:9">
      <c r="E18164" s="35">
        <v>61799</v>
      </c>
      <c r="F18164" s="35"/>
      <c r="G18164" s="36"/>
      <c r="H18164" s="36"/>
      <c r="I18164" s="36"/>
    </row>
    <row r="18165" spans="5:9">
      <c r="E18165" s="35">
        <v>61800</v>
      </c>
      <c r="F18165" s="35"/>
      <c r="G18165" s="36"/>
      <c r="H18165" s="36"/>
      <c r="I18165" s="36"/>
    </row>
    <row r="18166" spans="5:9">
      <c r="E18166" s="35">
        <v>61801</v>
      </c>
      <c r="F18166" s="35"/>
      <c r="G18166" s="36"/>
      <c r="H18166" s="36"/>
      <c r="I18166" s="36"/>
    </row>
    <row r="18167" spans="5:9">
      <c r="E18167" s="35">
        <v>61802</v>
      </c>
      <c r="F18167" s="35"/>
      <c r="G18167" s="36"/>
      <c r="H18167" s="36"/>
      <c r="I18167" s="36"/>
    </row>
    <row r="18168" spans="5:9">
      <c r="E18168" s="35">
        <v>61803</v>
      </c>
      <c r="F18168" s="35"/>
      <c r="G18168" s="36"/>
      <c r="H18168" s="36"/>
      <c r="I18168" s="36"/>
    </row>
    <row r="18169" spans="5:9">
      <c r="E18169" s="35">
        <v>61804</v>
      </c>
      <c r="F18169" s="35"/>
      <c r="G18169" s="36"/>
      <c r="H18169" s="36"/>
      <c r="I18169" s="36"/>
    </row>
    <row r="18170" spans="5:9">
      <c r="E18170" s="35">
        <v>61805</v>
      </c>
      <c r="F18170" s="35"/>
      <c r="G18170" s="36"/>
      <c r="H18170" s="36"/>
      <c r="I18170" s="36"/>
    </row>
    <row r="18171" spans="5:9">
      <c r="E18171" s="35">
        <v>61806</v>
      </c>
      <c r="F18171" s="35"/>
      <c r="G18171" s="36"/>
      <c r="H18171" s="36"/>
      <c r="I18171" s="36"/>
    </row>
    <row r="18172" spans="5:9">
      <c r="E18172" s="35">
        <v>61807</v>
      </c>
      <c r="F18172" s="35"/>
      <c r="G18172" s="36"/>
      <c r="H18172" s="36"/>
      <c r="I18172" s="36"/>
    </row>
    <row r="18173" spans="5:9">
      <c r="E18173" s="35">
        <v>61808</v>
      </c>
      <c r="F18173" s="35"/>
      <c r="G18173" s="36"/>
      <c r="H18173" s="36"/>
      <c r="I18173" s="36"/>
    </row>
    <row r="18174" spans="5:9">
      <c r="E18174" s="35">
        <v>61809</v>
      </c>
      <c r="F18174" s="35"/>
      <c r="G18174" s="36"/>
      <c r="H18174" s="36"/>
      <c r="I18174" s="36"/>
    </row>
    <row r="18175" spans="5:9">
      <c r="E18175" s="35">
        <v>61810</v>
      </c>
      <c r="F18175" s="35"/>
      <c r="G18175" s="36"/>
      <c r="H18175" s="36"/>
      <c r="I18175" s="36"/>
    </row>
    <row r="18176" spans="5:9">
      <c r="E18176" s="35">
        <v>61811</v>
      </c>
      <c r="F18176" s="35"/>
      <c r="G18176" s="36"/>
      <c r="H18176" s="36"/>
      <c r="I18176" s="36"/>
    </row>
    <row r="18177" spans="5:9">
      <c r="E18177" s="35">
        <v>61812</v>
      </c>
      <c r="F18177" s="35"/>
      <c r="G18177" s="36"/>
      <c r="H18177" s="36"/>
      <c r="I18177" s="36"/>
    </row>
    <row r="18178" spans="5:9">
      <c r="E18178" s="35">
        <v>61813</v>
      </c>
      <c r="F18178" s="35"/>
      <c r="G18178" s="36"/>
      <c r="H18178" s="36"/>
      <c r="I18178" s="36"/>
    </row>
    <row r="18179" spans="5:9">
      <c r="E18179" s="35">
        <v>61814</v>
      </c>
      <c r="F18179" s="35"/>
      <c r="G18179" s="36"/>
      <c r="H18179" s="36"/>
      <c r="I18179" s="36"/>
    </row>
    <row r="18180" spans="5:9">
      <c r="E18180" s="35">
        <v>61815</v>
      </c>
      <c r="F18180" s="35"/>
      <c r="G18180" s="36"/>
      <c r="H18180" s="36"/>
      <c r="I18180" s="36"/>
    </row>
    <row r="18181" spans="5:9">
      <c r="E18181" s="35">
        <v>61816</v>
      </c>
      <c r="F18181" s="35"/>
      <c r="G18181" s="36"/>
      <c r="H18181" s="36"/>
      <c r="I18181" s="36"/>
    </row>
    <row r="18182" spans="5:9">
      <c r="E18182" s="35">
        <v>61817</v>
      </c>
      <c r="F18182" s="35"/>
      <c r="G18182" s="36"/>
      <c r="H18182" s="36"/>
      <c r="I18182" s="36"/>
    </row>
    <row r="18183" spans="5:9">
      <c r="E18183" s="35">
        <v>61818</v>
      </c>
      <c r="F18183" s="35"/>
      <c r="G18183" s="36"/>
      <c r="H18183" s="36"/>
      <c r="I18183" s="36"/>
    </row>
    <row r="18184" spans="5:9">
      <c r="E18184" s="35">
        <v>61819</v>
      </c>
      <c r="F18184" s="35"/>
      <c r="G18184" s="36"/>
      <c r="H18184" s="36"/>
      <c r="I18184" s="36"/>
    </row>
    <row r="18185" spans="5:9">
      <c r="E18185" s="35">
        <v>61820</v>
      </c>
      <c r="F18185" s="35"/>
      <c r="G18185" s="36"/>
      <c r="H18185" s="36"/>
      <c r="I18185" s="36"/>
    </row>
    <row r="18186" spans="5:9">
      <c r="E18186" s="35">
        <v>61821</v>
      </c>
      <c r="F18186" s="35"/>
      <c r="G18186" s="36"/>
      <c r="H18186" s="36"/>
      <c r="I18186" s="36"/>
    </row>
    <row r="18187" spans="5:9">
      <c r="E18187" s="35">
        <v>61822</v>
      </c>
      <c r="F18187" s="35"/>
      <c r="G18187" s="36"/>
      <c r="H18187" s="36"/>
      <c r="I18187" s="36"/>
    </row>
    <row r="18188" spans="5:9">
      <c r="E18188" s="35">
        <v>61823</v>
      </c>
      <c r="F18188" s="35"/>
      <c r="G18188" s="36"/>
      <c r="H18188" s="36"/>
      <c r="I18188" s="36"/>
    </row>
    <row r="18189" spans="5:9">
      <c r="E18189" s="35">
        <v>61824</v>
      </c>
      <c r="F18189" s="35"/>
      <c r="G18189" s="36"/>
      <c r="H18189" s="36"/>
      <c r="I18189" s="36"/>
    </row>
    <row r="18190" spans="5:9">
      <c r="E18190" s="35">
        <v>61825</v>
      </c>
      <c r="F18190" s="35"/>
      <c r="G18190" s="36"/>
      <c r="H18190" s="36"/>
      <c r="I18190" s="36"/>
    </row>
    <row r="18191" spans="5:9">
      <c r="E18191" s="35">
        <v>61826</v>
      </c>
      <c r="F18191" s="35"/>
      <c r="G18191" s="36"/>
      <c r="H18191" s="36"/>
      <c r="I18191" s="36"/>
    </row>
    <row r="18192" spans="5:9">
      <c r="E18192" s="35">
        <v>61827</v>
      </c>
      <c r="F18192" s="35"/>
      <c r="G18192" s="36"/>
      <c r="H18192" s="36"/>
      <c r="I18192" s="36"/>
    </row>
    <row r="18193" spans="5:9">
      <c r="E18193" s="35">
        <v>61828</v>
      </c>
      <c r="F18193" s="35"/>
      <c r="G18193" s="36"/>
      <c r="H18193" s="36"/>
      <c r="I18193" s="36"/>
    </row>
    <row r="18194" spans="5:9">
      <c r="E18194" s="35">
        <v>61829</v>
      </c>
      <c r="F18194" s="35"/>
      <c r="G18194" s="36"/>
      <c r="H18194" s="36"/>
      <c r="I18194" s="36"/>
    </row>
    <row r="18195" spans="5:9">
      <c r="E18195" s="35">
        <v>61830</v>
      </c>
      <c r="F18195" s="35"/>
      <c r="G18195" s="36"/>
      <c r="H18195" s="36"/>
      <c r="I18195" s="36"/>
    </row>
    <row r="18196" spans="5:9">
      <c r="E18196" s="35">
        <v>61831</v>
      </c>
      <c r="F18196" s="35"/>
      <c r="G18196" s="36"/>
      <c r="H18196" s="36"/>
      <c r="I18196" s="36"/>
    </row>
    <row r="18197" spans="5:9">
      <c r="E18197" s="35">
        <v>61832</v>
      </c>
      <c r="F18197" s="35"/>
      <c r="G18197" s="36"/>
      <c r="H18197" s="36"/>
      <c r="I18197" s="36"/>
    </row>
    <row r="18198" spans="5:9">
      <c r="E18198" s="35">
        <v>61833</v>
      </c>
      <c r="F18198" s="35"/>
      <c r="G18198" s="36"/>
      <c r="H18198" s="36"/>
      <c r="I18198" s="36"/>
    </row>
    <row r="18199" spans="5:9">
      <c r="E18199" s="35">
        <v>61834</v>
      </c>
      <c r="F18199" s="35"/>
      <c r="G18199" s="36"/>
      <c r="H18199" s="36"/>
      <c r="I18199" s="36"/>
    </row>
    <row r="18200" spans="5:9">
      <c r="E18200" s="35">
        <v>61835</v>
      </c>
      <c r="F18200" s="35"/>
      <c r="G18200" s="36"/>
      <c r="H18200" s="36"/>
      <c r="I18200" s="36"/>
    </row>
    <row r="18201" spans="5:9">
      <c r="E18201" s="35">
        <v>61836</v>
      </c>
      <c r="F18201" s="35"/>
      <c r="G18201" s="36"/>
      <c r="H18201" s="36"/>
      <c r="I18201" s="36"/>
    </row>
    <row r="18202" spans="5:9">
      <c r="E18202" s="35">
        <v>61837</v>
      </c>
      <c r="F18202" s="35"/>
      <c r="G18202" s="36"/>
      <c r="H18202" s="36"/>
      <c r="I18202" s="36"/>
    </row>
    <row r="18203" spans="5:9">
      <c r="E18203" s="35">
        <v>61838</v>
      </c>
      <c r="F18203" s="35"/>
      <c r="G18203" s="36"/>
      <c r="H18203" s="36"/>
      <c r="I18203" s="36"/>
    </row>
    <row r="18204" spans="5:9">
      <c r="E18204" s="35">
        <v>61839</v>
      </c>
      <c r="F18204" s="35"/>
      <c r="G18204" s="36"/>
      <c r="H18204" s="36"/>
      <c r="I18204" s="36"/>
    </row>
    <row r="18205" spans="5:9">
      <c r="E18205" s="35">
        <v>61840</v>
      </c>
      <c r="F18205" s="35"/>
      <c r="G18205" s="36"/>
      <c r="H18205" s="36"/>
      <c r="I18205" s="36"/>
    </row>
    <row r="18206" spans="5:9">
      <c r="E18206" s="35">
        <v>61841</v>
      </c>
      <c r="F18206" s="35"/>
      <c r="G18206" s="36"/>
      <c r="H18206" s="36"/>
      <c r="I18206" s="36"/>
    </row>
    <row r="18207" spans="5:9">
      <c r="E18207" s="35">
        <v>61842</v>
      </c>
      <c r="F18207" s="35"/>
      <c r="G18207" s="36"/>
      <c r="H18207" s="36"/>
      <c r="I18207" s="36"/>
    </row>
    <row r="18208" spans="5:9">
      <c r="E18208" s="35">
        <v>61843</v>
      </c>
      <c r="F18208" s="35"/>
      <c r="G18208" s="36"/>
      <c r="H18208" s="36"/>
      <c r="I18208" s="36"/>
    </row>
    <row r="18209" spans="5:9">
      <c r="E18209" s="35">
        <v>61844</v>
      </c>
      <c r="F18209" s="35"/>
      <c r="G18209" s="36"/>
      <c r="H18209" s="36"/>
      <c r="I18209" s="36"/>
    </row>
    <row r="18210" spans="5:9">
      <c r="E18210" s="35">
        <v>61845</v>
      </c>
      <c r="F18210" s="35"/>
      <c r="G18210" s="36"/>
      <c r="H18210" s="36"/>
      <c r="I18210" s="36"/>
    </row>
    <row r="18211" spans="5:9">
      <c r="E18211" s="35">
        <v>61846</v>
      </c>
      <c r="F18211" s="35"/>
      <c r="G18211" s="36"/>
      <c r="H18211" s="36"/>
      <c r="I18211" s="36"/>
    </row>
    <row r="18212" spans="5:9">
      <c r="E18212" s="35">
        <v>61847</v>
      </c>
      <c r="F18212" s="35"/>
      <c r="G18212" s="36"/>
      <c r="H18212" s="36"/>
      <c r="I18212" s="36"/>
    </row>
    <row r="18213" spans="5:9">
      <c r="E18213" s="35">
        <v>61848</v>
      </c>
      <c r="F18213" s="35"/>
      <c r="G18213" s="36"/>
      <c r="H18213" s="36"/>
      <c r="I18213" s="36"/>
    </row>
    <row r="18214" spans="5:9">
      <c r="E18214" s="35">
        <v>61849</v>
      </c>
      <c r="F18214" s="35"/>
      <c r="G18214" s="36"/>
      <c r="H18214" s="36"/>
      <c r="I18214" s="36"/>
    </row>
    <row r="18215" spans="5:9">
      <c r="E18215" s="35">
        <v>61850</v>
      </c>
      <c r="F18215" s="35"/>
      <c r="G18215" s="36"/>
      <c r="H18215" s="36"/>
      <c r="I18215" s="36"/>
    </row>
    <row r="18216" spans="5:9">
      <c r="E18216" s="35">
        <v>61851</v>
      </c>
      <c r="F18216" s="35"/>
      <c r="G18216" s="36"/>
      <c r="H18216" s="36"/>
      <c r="I18216" s="36"/>
    </row>
    <row r="18217" spans="5:9">
      <c r="E18217" s="35">
        <v>61852</v>
      </c>
      <c r="F18217" s="35"/>
      <c r="G18217" s="36"/>
      <c r="H18217" s="36"/>
      <c r="I18217" s="36"/>
    </row>
    <row r="18218" spans="5:9">
      <c r="E18218" s="35">
        <v>61853</v>
      </c>
      <c r="F18218" s="35"/>
      <c r="G18218" s="36"/>
      <c r="H18218" s="36"/>
      <c r="I18218" s="36"/>
    </row>
    <row r="18219" spans="5:9">
      <c r="E18219" s="35">
        <v>61854</v>
      </c>
      <c r="F18219" s="35"/>
      <c r="G18219" s="36"/>
      <c r="H18219" s="36"/>
      <c r="I18219" s="36"/>
    </row>
    <row r="18220" spans="5:9">
      <c r="E18220" s="35">
        <v>61855</v>
      </c>
      <c r="F18220" s="35"/>
      <c r="G18220" s="36"/>
      <c r="H18220" s="36"/>
      <c r="I18220" s="36"/>
    </row>
    <row r="18221" spans="5:9">
      <c r="E18221" s="35">
        <v>61856</v>
      </c>
      <c r="F18221" s="35"/>
      <c r="G18221" s="36"/>
      <c r="H18221" s="36"/>
      <c r="I18221" s="36"/>
    </row>
    <row r="18222" spans="5:9">
      <c r="E18222" s="35">
        <v>61857</v>
      </c>
      <c r="F18222" s="35"/>
      <c r="G18222" s="36"/>
      <c r="H18222" s="36"/>
      <c r="I18222" s="36"/>
    </row>
    <row r="18223" spans="5:9">
      <c r="E18223" s="35">
        <v>61858</v>
      </c>
      <c r="F18223" s="35"/>
      <c r="G18223" s="36"/>
      <c r="H18223" s="36"/>
      <c r="I18223" s="36"/>
    </row>
    <row r="18224" spans="5:9">
      <c r="E18224" s="35">
        <v>61859</v>
      </c>
      <c r="F18224" s="35"/>
      <c r="G18224" s="36"/>
      <c r="H18224" s="36"/>
      <c r="I18224" s="36"/>
    </row>
    <row r="18225" spans="5:9">
      <c r="E18225" s="35">
        <v>61860</v>
      </c>
      <c r="F18225" s="35"/>
      <c r="G18225" s="36"/>
      <c r="H18225" s="36"/>
      <c r="I18225" s="36"/>
    </row>
    <row r="18226" spans="5:9">
      <c r="E18226" s="35">
        <v>61861</v>
      </c>
      <c r="F18226" s="35"/>
      <c r="G18226" s="36"/>
      <c r="H18226" s="36"/>
      <c r="I18226" s="36"/>
    </row>
    <row r="18227" spans="5:9">
      <c r="E18227" s="35">
        <v>61862</v>
      </c>
      <c r="F18227" s="35"/>
      <c r="G18227" s="36"/>
      <c r="H18227" s="36"/>
      <c r="I18227" s="36"/>
    </row>
    <row r="18228" spans="5:9">
      <c r="E18228" s="35">
        <v>61863</v>
      </c>
      <c r="F18228" s="35"/>
      <c r="G18228" s="36"/>
      <c r="H18228" s="36"/>
      <c r="I18228" s="36"/>
    </row>
    <row r="18229" spans="5:9">
      <c r="E18229" s="35">
        <v>61864</v>
      </c>
      <c r="F18229" s="35"/>
      <c r="G18229" s="36"/>
      <c r="H18229" s="36"/>
      <c r="I18229" s="36"/>
    </row>
    <row r="18230" spans="5:9">
      <c r="E18230" s="35">
        <v>61865</v>
      </c>
      <c r="F18230" s="35"/>
      <c r="G18230" s="36"/>
      <c r="H18230" s="36"/>
      <c r="I18230" s="36"/>
    </row>
    <row r="18231" spans="5:9">
      <c r="E18231" s="35">
        <v>61866</v>
      </c>
      <c r="F18231" s="35"/>
      <c r="G18231" s="36"/>
      <c r="H18231" s="36"/>
      <c r="I18231" s="36"/>
    </row>
    <row r="18232" spans="5:9">
      <c r="E18232" s="35">
        <v>61867</v>
      </c>
      <c r="F18232" s="35"/>
      <c r="G18232" s="36"/>
      <c r="H18232" s="36"/>
      <c r="I18232" s="36"/>
    </row>
    <row r="18233" spans="5:9">
      <c r="E18233" s="35">
        <v>61868</v>
      </c>
      <c r="F18233" s="35"/>
      <c r="G18233" s="36"/>
      <c r="H18233" s="36"/>
      <c r="I18233" s="36"/>
    </row>
    <row r="18234" spans="5:9">
      <c r="E18234" s="35">
        <v>61869</v>
      </c>
      <c r="F18234" s="35"/>
      <c r="G18234" s="36"/>
      <c r="H18234" s="36"/>
      <c r="I18234" s="36"/>
    </row>
    <row r="18235" spans="5:9">
      <c r="E18235" s="35">
        <v>61870</v>
      </c>
      <c r="F18235" s="35"/>
      <c r="G18235" s="36"/>
      <c r="H18235" s="36"/>
      <c r="I18235" s="36"/>
    </row>
    <row r="18236" spans="5:9">
      <c r="E18236" s="35">
        <v>61871</v>
      </c>
      <c r="F18236" s="35"/>
      <c r="G18236" s="36"/>
      <c r="H18236" s="36"/>
      <c r="I18236" s="36"/>
    </row>
    <row r="18237" spans="5:9">
      <c r="E18237" s="35">
        <v>61872</v>
      </c>
      <c r="F18237" s="35"/>
      <c r="G18237" s="36"/>
      <c r="H18237" s="36"/>
      <c r="I18237" s="36"/>
    </row>
    <row r="18238" spans="5:9">
      <c r="E18238" s="35">
        <v>61873</v>
      </c>
      <c r="F18238" s="35"/>
      <c r="G18238" s="36"/>
      <c r="H18238" s="36"/>
      <c r="I18238" s="36"/>
    </row>
    <row r="18239" spans="5:9">
      <c r="E18239" s="35">
        <v>61874</v>
      </c>
      <c r="F18239" s="35"/>
      <c r="G18239" s="36"/>
      <c r="H18239" s="36"/>
      <c r="I18239" s="36"/>
    </row>
    <row r="18240" spans="5:9">
      <c r="E18240" s="35">
        <v>61875</v>
      </c>
      <c r="F18240" s="35"/>
      <c r="G18240" s="36"/>
      <c r="H18240" s="36"/>
      <c r="I18240" s="36"/>
    </row>
    <row r="18241" spans="5:9">
      <c r="E18241" s="35">
        <v>61876</v>
      </c>
      <c r="F18241" s="35"/>
      <c r="G18241" s="36"/>
      <c r="H18241" s="36"/>
      <c r="I18241" s="36"/>
    </row>
    <row r="18242" spans="5:9">
      <c r="E18242" s="35">
        <v>61877</v>
      </c>
      <c r="F18242" s="35"/>
      <c r="G18242" s="36"/>
      <c r="H18242" s="36"/>
      <c r="I18242" s="36"/>
    </row>
    <row r="18243" spans="5:9">
      <c r="E18243" s="35">
        <v>61878</v>
      </c>
      <c r="F18243" s="35"/>
      <c r="G18243" s="36"/>
      <c r="H18243" s="36"/>
      <c r="I18243" s="36"/>
    </row>
    <row r="18244" spans="5:9">
      <c r="E18244" s="35">
        <v>61879</v>
      </c>
      <c r="F18244" s="35"/>
      <c r="G18244" s="36"/>
      <c r="H18244" s="36"/>
      <c r="I18244" s="36"/>
    </row>
    <row r="18245" spans="5:9">
      <c r="E18245" s="35">
        <v>61880</v>
      </c>
      <c r="F18245" s="35"/>
      <c r="G18245" s="36"/>
      <c r="H18245" s="36"/>
      <c r="I18245" s="36"/>
    </row>
    <row r="18246" spans="5:9">
      <c r="E18246" s="35">
        <v>61881</v>
      </c>
      <c r="F18246" s="35"/>
      <c r="G18246" s="36"/>
      <c r="H18246" s="36"/>
      <c r="I18246" s="36"/>
    </row>
    <row r="18247" spans="5:9">
      <c r="E18247" s="35">
        <v>61882</v>
      </c>
      <c r="F18247" s="35"/>
      <c r="G18247" s="36"/>
      <c r="H18247" s="36"/>
      <c r="I18247" s="36"/>
    </row>
    <row r="18248" spans="5:9">
      <c r="E18248" s="35">
        <v>61883</v>
      </c>
      <c r="F18248" s="35"/>
      <c r="G18248" s="36"/>
      <c r="H18248" s="36"/>
      <c r="I18248" s="36"/>
    </row>
    <row r="18249" spans="5:9">
      <c r="E18249" s="35">
        <v>61884</v>
      </c>
      <c r="F18249" s="35"/>
      <c r="G18249" s="36"/>
      <c r="H18249" s="36"/>
      <c r="I18249" s="36"/>
    </row>
    <row r="18250" spans="5:9">
      <c r="E18250" s="35">
        <v>61885</v>
      </c>
      <c r="F18250" s="35"/>
      <c r="G18250" s="36"/>
      <c r="H18250" s="36"/>
      <c r="I18250" s="36"/>
    </row>
    <row r="18251" spans="5:9">
      <c r="E18251" s="35">
        <v>61886</v>
      </c>
      <c r="F18251" s="35"/>
      <c r="G18251" s="36"/>
      <c r="H18251" s="36"/>
      <c r="I18251" s="36"/>
    </row>
    <row r="18252" spans="5:9">
      <c r="E18252" s="35">
        <v>61887</v>
      </c>
      <c r="F18252" s="35"/>
      <c r="G18252" s="36"/>
      <c r="H18252" s="36"/>
      <c r="I18252" s="36"/>
    </row>
    <row r="18253" spans="5:9">
      <c r="E18253" s="35">
        <v>61888</v>
      </c>
      <c r="F18253" s="35"/>
      <c r="G18253" s="36"/>
      <c r="H18253" s="36"/>
      <c r="I18253" s="36"/>
    </row>
    <row r="18254" spans="5:9">
      <c r="E18254" s="35">
        <v>61889</v>
      </c>
      <c r="F18254" s="35"/>
      <c r="G18254" s="36"/>
      <c r="H18254" s="36"/>
      <c r="I18254" s="36"/>
    </row>
    <row r="18255" spans="5:9">
      <c r="E18255" s="35">
        <v>61890</v>
      </c>
      <c r="F18255" s="35"/>
      <c r="G18255" s="36"/>
      <c r="H18255" s="36"/>
      <c r="I18255" s="36"/>
    </row>
    <row r="18256" spans="5:9">
      <c r="E18256" s="35">
        <v>61891</v>
      </c>
      <c r="F18256" s="35"/>
      <c r="G18256" s="36"/>
      <c r="H18256" s="36"/>
      <c r="I18256" s="36"/>
    </row>
    <row r="18257" spans="5:9">
      <c r="E18257" s="35">
        <v>61892</v>
      </c>
      <c r="F18257" s="35"/>
      <c r="G18257" s="36"/>
      <c r="H18257" s="36"/>
      <c r="I18257" s="36"/>
    </row>
    <row r="18258" spans="5:9">
      <c r="E18258" s="35">
        <v>61893</v>
      </c>
      <c r="F18258" s="35"/>
      <c r="G18258" s="36"/>
      <c r="H18258" s="36"/>
      <c r="I18258" s="36"/>
    </row>
    <row r="18259" spans="5:9">
      <c r="E18259" s="35">
        <v>61894</v>
      </c>
      <c r="F18259" s="35"/>
      <c r="G18259" s="36"/>
      <c r="H18259" s="36"/>
      <c r="I18259" s="36"/>
    </row>
    <row r="18260" spans="5:9">
      <c r="E18260" s="35">
        <v>61895</v>
      </c>
      <c r="F18260" s="35"/>
      <c r="G18260" s="36"/>
      <c r="H18260" s="36"/>
      <c r="I18260" s="36"/>
    </row>
    <row r="18261" spans="5:9">
      <c r="E18261" s="35">
        <v>61896</v>
      </c>
      <c r="F18261" s="35"/>
      <c r="G18261" s="36"/>
      <c r="H18261" s="36"/>
      <c r="I18261" s="36"/>
    </row>
    <row r="18262" spans="5:9">
      <c r="E18262" s="35">
        <v>61897</v>
      </c>
      <c r="F18262" s="35"/>
      <c r="G18262" s="36"/>
      <c r="H18262" s="36"/>
      <c r="I18262" s="36"/>
    </row>
    <row r="18263" spans="5:9">
      <c r="E18263" s="35">
        <v>61898</v>
      </c>
      <c r="F18263" s="35"/>
      <c r="G18263" s="36"/>
      <c r="H18263" s="36"/>
      <c r="I18263" s="36"/>
    </row>
    <row r="18264" spans="5:9">
      <c r="E18264" s="35">
        <v>61899</v>
      </c>
      <c r="F18264" s="35"/>
      <c r="G18264" s="36"/>
      <c r="H18264" s="36"/>
      <c r="I18264" s="36"/>
    </row>
    <row r="18265" spans="5:9">
      <c r="E18265" s="35">
        <v>61900</v>
      </c>
      <c r="F18265" s="35"/>
      <c r="G18265" s="36"/>
      <c r="H18265" s="36"/>
      <c r="I18265" s="36"/>
    </row>
    <row r="18266" spans="5:9">
      <c r="E18266" s="35">
        <v>61901</v>
      </c>
      <c r="F18266" s="35"/>
      <c r="G18266" s="36"/>
      <c r="H18266" s="36"/>
      <c r="I18266" s="36"/>
    </row>
    <row r="18267" spans="5:9">
      <c r="E18267" s="35">
        <v>61902</v>
      </c>
      <c r="F18267" s="35"/>
      <c r="G18267" s="36"/>
      <c r="H18267" s="36"/>
      <c r="I18267" s="36"/>
    </row>
    <row r="18268" spans="5:9">
      <c r="E18268" s="35">
        <v>61903</v>
      </c>
      <c r="F18268" s="35"/>
      <c r="G18268" s="36"/>
      <c r="H18268" s="36"/>
      <c r="I18268" s="3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"/>
  <dimension ref="A1:S40"/>
  <sheetViews>
    <sheetView zoomScale="90" zoomScaleNormal="90" workbookViewId="0">
      <selection activeCell="I15" sqref="I15"/>
    </sheetView>
  </sheetViews>
  <sheetFormatPr baseColWidth="10" defaultColWidth="8.83203125" defaultRowHeight="14"/>
  <cols>
    <col min="1" max="1" width="20" bestFit="1" customWidth="1"/>
    <col min="2" max="2" width="11.33203125" bestFit="1" customWidth="1"/>
    <col min="4" max="4" width="14.6640625" bestFit="1" customWidth="1"/>
    <col min="8" max="8" width="9.5" bestFit="1" customWidth="1"/>
    <col min="10" max="10" width="12.1640625" bestFit="1" customWidth="1"/>
    <col min="11" max="11" width="12.1640625" customWidth="1"/>
    <col min="12" max="12" width="12.1640625" bestFit="1" customWidth="1"/>
    <col min="18" max="18" width="11.1640625" bestFit="1" customWidth="1"/>
  </cols>
  <sheetData>
    <row r="1" spans="1:19">
      <c r="A1" s="165" t="s">
        <v>64</v>
      </c>
      <c r="B1" s="165"/>
      <c r="D1" s="165" t="s">
        <v>101</v>
      </c>
      <c r="E1" s="165"/>
      <c r="F1" s="165"/>
      <c r="G1" s="165"/>
      <c r="I1" s="165" t="s">
        <v>94</v>
      </c>
      <c r="J1" s="165"/>
      <c r="K1" s="165"/>
      <c r="L1" s="165"/>
      <c r="M1" s="165"/>
      <c r="N1" s="165"/>
      <c r="O1" s="165"/>
      <c r="P1" s="165"/>
      <c r="Q1" s="165"/>
      <c r="R1" s="165"/>
      <c r="S1" s="45" t="e">
        <f>XIRR(R2:R4,L2:L4)</f>
        <v>#VALUE!</v>
      </c>
    </row>
    <row r="2" spans="1:19">
      <c r="A2" t="s">
        <v>12</v>
      </c>
      <c r="B2" s="16" t="str">
        <f>债券信息!B2</f>
        <v>019657.SH</v>
      </c>
      <c r="D2" t="s">
        <v>67</v>
      </c>
      <c r="E2" t="s">
        <v>68</v>
      </c>
      <c r="F2" t="s">
        <v>70</v>
      </c>
      <c r="G2" t="s">
        <v>71</v>
      </c>
      <c r="I2" t="s">
        <v>47</v>
      </c>
      <c r="J2" t="s">
        <v>66</v>
      </c>
      <c r="K2" s="38" t="s">
        <v>175</v>
      </c>
      <c r="L2" t="s">
        <v>69</v>
      </c>
      <c r="M2" t="s">
        <v>45</v>
      </c>
      <c r="N2" t="s">
        <v>95</v>
      </c>
      <c r="O2" t="s">
        <v>52</v>
      </c>
      <c r="P2" t="s">
        <v>50</v>
      </c>
      <c r="Q2" t="s">
        <v>51</v>
      </c>
      <c r="R2" s="38">
        <f>-100.1873</f>
        <v>-100.18729999999999</v>
      </c>
    </row>
    <row r="3" spans="1:19">
      <c r="A3" t="s">
        <v>18</v>
      </c>
      <c r="B3" s="16" t="e">
        <f ca="1">债券信息!B3</f>
        <v>#NAME?</v>
      </c>
      <c r="D3" s="16" t="e">
        <f ca="1">IF(ROW(I3)-3&lt;$B$19,I3+1,"")</f>
        <v>#NAME?</v>
      </c>
      <c r="E3" t="e">
        <f ca="1">IF(D3="","",[4]!paymentdate($B$2,D3))</f>
        <v>#NAME?</v>
      </c>
      <c r="F3" t="e">
        <f ca="1">IF(D3="","",MONTH(E3))</f>
        <v>#NAME?</v>
      </c>
      <c r="G3" t="e">
        <f ca="1">IF(D3="","",DAY(E3))</f>
        <v>#NAME?</v>
      </c>
      <c r="I3">
        <v>0</v>
      </c>
      <c r="J3" s="18" t="e">
        <f ca="1">B4</f>
        <v>#NAME?</v>
      </c>
      <c r="K3" s="18" t="e">
        <f ca="1">IF(I3="","",DATE(YEAR(J3),MONTH(J3),DAY(J3)))</f>
        <v>#NAME?</v>
      </c>
      <c r="L3" s="1" t="e">
        <f ca="1">DATE(YEAR(B4),MONTH(B4),DAY(B4))</f>
        <v>#NAME?</v>
      </c>
      <c r="P3">
        <v>100</v>
      </c>
    </row>
    <row r="4" spans="1:19">
      <c r="A4" t="s">
        <v>19</v>
      </c>
      <c r="B4" s="16" t="e">
        <f ca="1">债券信息!B5</f>
        <v>#NAME?</v>
      </c>
      <c r="D4" s="16" t="e">
        <f t="shared" ref="D4:D23" ca="1" si="0">IF(ROW(I4)-3&lt;$B$19,I4+1,"")</f>
        <v>#NAME?</v>
      </c>
      <c r="E4" t="e">
        <f ca="1">IF(D4="","",[4]!paymentdate($B$2,D4))</f>
        <v>#NAME?</v>
      </c>
      <c r="F4" t="e">
        <f t="shared" ref="F4:F22" ca="1" si="1">IF(D4="","",MONTH(E4))</f>
        <v>#NAME?</v>
      </c>
      <c r="G4" t="e">
        <f t="shared" ref="G4:G22" ca="1" si="2">IF(D4="","",DAY(E4))</f>
        <v>#NAME?</v>
      </c>
      <c r="I4" t="e">
        <f ca="1">IF(ROW(I3)-3&lt;$B$21,I3+1,"")</f>
        <v>#NAME?</v>
      </c>
      <c r="J4" s="18" t="e">
        <f ca="1">IF(I4="","",VLOOKUP(K3,'债券信息-wind'!E:H,2,0))</f>
        <v>#NAME?</v>
      </c>
      <c r="K4" s="18" t="e">
        <f ca="1">IF(I4="","",DATE(YEAR(J4),MONTH(J4),DAY(J4)))</f>
        <v>#NAME?</v>
      </c>
      <c r="L4" s="1" t="e">
        <f ca="1">DATE(YEAR(B6),MONTH(B6),DAY(B6))</f>
        <v>#NAME?</v>
      </c>
      <c r="M4" t="e">
        <f ca="1">IF(I4="","",VLOOKUP(L3,'债券信息-wind'!E:H,3,0))</f>
        <v>#NAME?</v>
      </c>
      <c r="N4" t="e">
        <f ca="1">IF(I4="","",$B$18)</f>
        <v>#NAME?</v>
      </c>
      <c r="O4" t="e">
        <f ca="1">IF(I4="","",IF(B22="贴现",0,P3*M4/100*N4))</f>
        <v>#NAME?</v>
      </c>
      <c r="P4" t="e">
        <f ca="1">IF(I4="","",P3-Q4)</f>
        <v>#NAME?</v>
      </c>
      <c r="Q4" t="e">
        <f ca="1">IF(I4="","",IF(I5="",P3,VLOOKUP('债券信息-wind'!E:H,4,0)))</f>
        <v>#NAME?</v>
      </c>
      <c r="R4" t="e">
        <f ca="1">IF(I4="","",O4+Q4)</f>
        <v>#NAME?</v>
      </c>
    </row>
    <row r="5" spans="1:19">
      <c r="A5" t="s">
        <v>20</v>
      </c>
      <c r="B5" s="16" t="e">
        <f ca="1">债券信息!B6</f>
        <v>#NAME?</v>
      </c>
      <c r="D5" s="16" t="e">
        <f t="shared" ca="1" si="0"/>
        <v>#NAME?</v>
      </c>
      <c r="E5" t="e">
        <f ca="1">IF(D5="","",[4]!paymentdate($B$2,D5))</f>
        <v>#NAME?</v>
      </c>
      <c r="F5" t="e">
        <f t="shared" ca="1" si="1"/>
        <v>#NAME?</v>
      </c>
      <c r="G5" t="e">
        <f t="shared" ca="1" si="2"/>
        <v>#NAME?</v>
      </c>
      <c r="K5" s="18"/>
    </row>
    <row r="6" spans="1:19">
      <c r="A6" t="s">
        <v>21</v>
      </c>
      <c r="B6" s="18" t="e">
        <f ca="1">债券信息!B17</f>
        <v>#NAME?</v>
      </c>
      <c r="D6" s="16" t="e">
        <f t="shared" ca="1" si="0"/>
        <v>#NAME?</v>
      </c>
      <c r="E6" t="e">
        <f ca="1">IF(D6="","",[4]!paymentdate($B$2,D6))</f>
        <v>#NAME?</v>
      </c>
      <c r="F6" t="e">
        <f t="shared" ca="1" si="1"/>
        <v>#NAME?</v>
      </c>
      <c r="G6" t="e">
        <f t="shared" ca="1" si="2"/>
        <v>#NAME?</v>
      </c>
      <c r="K6" s="18"/>
    </row>
    <row r="7" spans="1:19">
      <c r="A7" t="s">
        <v>53</v>
      </c>
      <c r="B7" s="16" t="e">
        <f ca="1">债券信息!B18</f>
        <v>#NAME?</v>
      </c>
      <c r="D7" s="16" t="e">
        <f t="shared" ca="1" si="0"/>
        <v>#NAME?</v>
      </c>
      <c r="E7" t="e">
        <f ca="1">IF(D7="","",[4]!paymentdate($B$2,D7))</f>
        <v>#NAME?</v>
      </c>
      <c r="F7" t="e">
        <f t="shared" ca="1" si="1"/>
        <v>#NAME?</v>
      </c>
      <c r="G7" t="e">
        <f t="shared" ca="1" si="2"/>
        <v>#NAME?</v>
      </c>
      <c r="K7" s="18"/>
    </row>
    <row r="8" spans="1:19">
      <c r="A8" t="s">
        <v>2</v>
      </c>
      <c r="B8" s="18">
        <f>'inter-BC'!B3</f>
        <v>44382</v>
      </c>
      <c r="D8" s="16" t="e">
        <f t="shared" ca="1" si="0"/>
        <v>#NAME?</v>
      </c>
      <c r="E8" t="e">
        <f ca="1">IF(D8="","",[4]!paymentdate($B$2,D8))</f>
        <v>#NAME?</v>
      </c>
      <c r="F8" t="e">
        <f t="shared" ca="1" si="1"/>
        <v>#NAME?</v>
      </c>
      <c r="G8" t="e">
        <f t="shared" ca="1" si="2"/>
        <v>#NAME?</v>
      </c>
      <c r="K8" s="18"/>
    </row>
    <row r="9" spans="1:19">
      <c r="A9" t="s">
        <v>22</v>
      </c>
      <c r="B9" s="16" t="e">
        <f ca="1">债券信息!B7</f>
        <v>#NAME?</v>
      </c>
      <c r="D9" s="16" t="e">
        <f t="shared" ca="1" si="0"/>
        <v>#NAME?</v>
      </c>
      <c r="E9" t="e">
        <f ca="1">IF(D9="","",[4]!paymentdate($B$2,D9))</f>
        <v>#NAME?</v>
      </c>
      <c r="F9" t="e">
        <f t="shared" ca="1" si="1"/>
        <v>#NAME?</v>
      </c>
      <c r="G9" t="e">
        <f t="shared" ca="1" si="2"/>
        <v>#NAME?</v>
      </c>
      <c r="K9" s="18"/>
    </row>
    <row r="10" spans="1:19">
      <c r="A10" t="s">
        <v>26</v>
      </c>
      <c r="B10" s="16" t="e">
        <f ca="1">债券信息!B8</f>
        <v>#NAME?</v>
      </c>
      <c r="D10" s="16" t="e">
        <f t="shared" ca="1" si="0"/>
        <v>#NAME?</v>
      </c>
      <c r="E10" t="e">
        <f ca="1">IF(D10="","",[4]!paymentdate($B$2,D10))</f>
        <v>#NAME?</v>
      </c>
      <c r="F10" t="e">
        <f t="shared" ca="1" si="1"/>
        <v>#NAME?</v>
      </c>
      <c r="G10" t="e">
        <f t="shared" ca="1" si="2"/>
        <v>#NAME?</v>
      </c>
      <c r="K10" s="18"/>
    </row>
    <row r="11" spans="1:19">
      <c r="A11" t="s">
        <v>31</v>
      </c>
      <c r="B11" s="17" t="e">
        <f ca="1">债券信息!B9</f>
        <v>#NAME?</v>
      </c>
      <c r="D11" s="16" t="e">
        <f t="shared" ca="1" si="0"/>
        <v>#NAME?</v>
      </c>
      <c r="E11" t="e">
        <f ca="1">IF(D11="","",[4]!paymentdate($B$2,D11))</f>
        <v>#NAME?</v>
      </c>
      <c r="F11" t="e">
        <f t="shared" ca="1" si="1"/>
        <v>#NAME?</v>
      </c>
      <c r="G11" t="e">
        <f t="shared" ca="1" si="2"/>
        <v>#NAME?</v>
      </c>
      <c r="H11" s="1"/>
      <c r="K11" s="18"/>
    </row>
    <row r="12" spans="1:19">
      <c r="A12" t="s">
        <v>27</v>
      </c>
      <c r="B12" s="16" t="e">
        <f ca="1">债券信息!B10</f>
        <v>#NAME?</v>
      </c>
      <c r="D12" s="16" t="e">
        <f t="shared" ca="1" si="0"/>
        <v>#NAME?</v>
      </c>
      <c r="E12" t="e">
        <f ca="1">IF(D12="","",[4]!paymentdate($B$2,D12))</f>
        <v>#NAME?</v>
      </c>
      <c r="F12" t="e">
        <f t="shared" ca="1" si="1"/>
        <v>#NAME?</v>
      </c>
      <c r="G12" t="e">
        <f t="shared" ca="1" si="2"/>
        <v>#NAME?</v>
      </c>
      <c r="K12" s="18"/>
    </row>
    <row r="13" spans="1:19">
      <c r="A13" t="s">
        <v>28</v>
      </c>
      <c r="B13" s="16" t="e">
        <f ca="1">债券信息!B11</f>
        <v>#NAME?</v>
      </c>
      <c r="D13" s="16" t="e">
        <f t="shared" ca="1" si="0"/>
        <v>#NAME?</v>
      </c>
      <c r="E13" t="e">
        <f ca="1">IF(D13="","",[4]!paymentdate($B$2,D13))</f>
        <v>#NAME?</v>
      </c>
      <c r="F13" t="e">
        <f t="shared" ca="1" si="1"/>
        <v>#NAME?</v>
      </c>
      <c r="G13" t="e">
        <f t="shared" ca="1" si="2"/>
        <v>#NAME?</v>
      </c>
      <c r="K13" s="18"/>
    </row>
    <row r="14" spans="1:19">
      <c r="A14" t="s">
        <v>72</v>
      </c>
      <c r="B14" s="16">
        <f ca="1">IF(ISERROR(FIND("A",LEFT(B13,2))),30,"ACT")</f>
        <v>30</v>
      </c>
      <c r="D14" s="16" t="e">
        <f t="shared" ca="1" si="0"/>
        <v>#NAME?</v>
      </c>
      <c r="E14" t="e">
        <f ca="1">IF(D14="","",[4]!paymentdate($B$2,D14))</f>
        <v>#NAME?</v>
      </c>
      <c r="F14" t="e">
        <f t="shared" ca="1" si="1"/>
        <v>#NAME?</v>
      </c>
      <c r="G14" t="e">
        <f t="shared" ca="1" si="2"/>
        <v>#NAME?</v>
      </c>
      <c r="K14" s="18"/>
    </row>
    <row r="15" spans="1:19">
      <c r="A15" t="s">
        <v>73</v>
      </c>
      <c r="B15" s="16">
        <f ca="1">IF(ISERROR(FIND("T",RIGHT(B13,2))),IF(ISERROR(FIND(5,RIGHT(B13,2))),360,365),"ACT")</f>
        <v>360</v>
      </c>
      <c r="D15" s="16" t="e">
        <f t="shared" ca="1" si="0"/>
        <v>#NAME?</v>
      </c>
      <c r="E15" t="e">
        <f ca="1">IF(D15="","",[4]!paymentdate($B$2,D15))</f>
        <v>#NAME?</v>
      </c>
      <c r="F15" t="e">
        <f t="shared" ca="1" si="1"/>
        <v>#NAME?</v>
      </c>
      <c r="G15" t="e">
        <f t="shared" ca="1" si="2"/>
        <v>#NAME?</v>
      </c>
      <c r="K15" s="18"/>
    </row>
    <row r="16" spans="1:19">
      <c r="A16" t="s">
        <v>142</v>
      </c>
      <c r="B16" s="16">
        <f ca="1">IF(B14="ACT",IF(B15="ACT",1,IF(B15=360,2,3)),0)</f>
        <v>0</v>
      </c>
      <c r="D16" s="16" t="e">
        <f t="shared" ca="1" si="0"/>
        <v>#NAME?</v>
      </c>
      <c r="E16" t="e">
        <f ca="1">IF(D16="","",[4]!paymentdate($B$2,D16))</f>
        <v>#NAME?</v>
      </c>
      <c r="F16" t="e">
        <f t="shared" ca="1" si="1"/>
        <v>#NAME?</v>
      </c>
      <c r="G16" t="e">
        <f t="shared" ca="1" si="2"/>
        <v>#NAME?</v>
      </c>
      <c r="K16" s="18"/>
    </row>
    <row r="17" spans="1:19">
      <c r="A17" t="s">
        <v>143</v>
      </c>
      <c r="B17" s="16">
        <f ca="1">IF(ISERROR(FIND("F",B13)),0,"Y")</f>
        <v>0</v>
      </c>
      <c r="D17" s="16" t="e">
        <f t="shared" ca="1" si="0"/>
        <v>#NAME?</v>
      </c>
      <c r="E17" t="e">
        <f ca="1">IF(D17="","",[4]!paymentdate($B$2,D17))</f>
        <v>#NAME?</v>
      </c>
      <c r="F17" t="e">
        <f t="shared" ca="1" si="1"/>
        <v>#NAME?</v>
      </c>
      <c r="G17" t="e">
        <f t="shared" ca="1" si="2"/>
        <v>#NAME?</v>
      </c>
      <c r="K17" s="18"/>
      <c r="S17" t="s">
        <v>185</v>
      </c>
    </row>
    <row r="18" spans="1:19">
      <c r="A18" t="s">
        <v>65</v>
      </c>
      <c r="B18" s="17" t="e">
        <f ca="1">债券信息!B14</f>
        <v>#NAME?</v>
      </c>
      <c r="D18" s="16" t="e">
        <f t="shared" ca="1" si="0"/>
        <v>#NAME?</v>
      </c>
      <c r="E18" t="e">
        <f ca="1">IF(D18="","",[4]!paymentdate($B$2,D18))</f>
        <v>#NAME?</v>
      </c>
      <c r="F18" t="e">
        <f t="shared" ca="1" si="1"/>
        <v>#NAME?</v>
      </c>
      <c r="G18" t="e">
        <f t="shared" ca="1" si="2"/>
        <v>#NAME?</v>
      </c>
      <c r="K18" s="18"/>
    </row>
    <row r="19" spans="1:19">
      <c r="A19" t="s">
        <v>29</v>
      </c>
      <c r="B19" s="16" t="e">
        <f ca="1">债券信息!B12</f>
        <v>#NAME?</v>
      </c>
      <c r="D19" s="16" t="e">
        <f t="shared" ca="1" si="0"/>
        <v>#NAME?</v>
      </c>
      <c r="E19" t="e">
        <f ca="1">IF(D19="","",[4]!paymentdate($B$2,D19))</f>
        <v>#NAME?</v>
      </c>
      <c r="F19" t="e">
        <f t="shared" ca="1" si="1"/>
        <v>#NAME?</v>
      </c>
      <c r="G19" t="e">
        <f t="shared" ca="1" si="2"/>
        <v>#NAME?</v>
      </c>
      <c r="K19" s="18"/>
    </row>
    <row r="20" spans="1:19">
      <c r="A20" t="s">
        <v>30</v>
      </c>
      <c r="B20" s="16" t="e">
        <f ca="1">债券信息!B13</f>
        <v>#NAME?</v>
      </c>
      <c r="D20" s="16" t="e">
        <f t="shared" ca="1" si="0"/>
        <v>#NAME?</v>
      </c>
      <c r="E20" t="e">
        <f ca="1">IF(D20="","",[4]!paymentdate($B$2,D20))</f>
        <v>#NAME?</v>
      </c>
      <c r="F20" t="e">
        <f t="shared" ca="1" si="1"/>
        <v>#NAME?</v>
      </c>
      <c r="G20" t="e">
        <f t="shared" ca="1" si="2"/>
        <v>#NAME?</v>
      </c>
      <c r="K20" s="18"/>
    </row>
    <row r="21" spans="1:19">
      <c r="A21" t="s">
        <v>92</v>
      </c>
      <c r="B21" s="16" t="e">
        <f ca="1">IF(ROUND(B18*B19,0)=0,1,ROUND(B18*B19,0))</f>
        <v>#NAME?</v>
      </c>
      <c r="D21" s="16" t="e">
        <f t="shared" ca="1" si="0"/>
        <v>#NAME?</v>
      </c>
      <c r="E21" t="e">
        <f ca="1">IF(D21="","",[4]!paymentdate($B$2,D21))</f>
        <v>#NAME?</v>
      </c>
      <c r="F21" t="e">
        <f t="shared" ca="1" si="1"/>
        <v>#NAME?</v>
      </c>
      <c r="G21" t="e">
        <f t="shared" ca="1" si="2"/>
        <v>#NAME?</v>
      </c>
      <c r="K21" s="18"/>
    </row>
    <row r="22" spans="1:19">
      <c r="A22" t="s">
        <v>87</v>
      </c>
      <c r="B22" t="e">
        <f ca="1">债券信息!B16</f>
        <v>#NAME?</v>
      </c>
      <c r="D22" s="16" t="e">
        <f t="shared" ca="1" si="0"/>
        <v>#NAME?</v>
      </c>
      <c r="E22" t="e">
        <f ca="1">IF(D22="","",[4]!paymentdate($B$2,D22))</f>
        <v>#NAME?</v>
      </c>
      <c r="F22" t="e">
        <f t="shared" ca="1" si="1"/>
        <v>#NAME?</v>
      </c>
      <c r="G22" t="e">
        <f t="shared" ca="1" si="2"/>
        <v>#NAME?</v>
      </c>
      <c r="K22" s="18"/>
    </row>
    <row r="23" spans="1:19">
      <c r="D23" s="16" t="e">
        <f t="shared" ca="1" si="0"/>
        <v>#NAME?</v>
      </c>
      <c r="K23" s="18"/>
    </row>
    <row r="24" spans="1:19">
      <c r="A24" s="33" t="s">
        <v>146</v>
      </c>
      <c r="K24" s="18"/>
    </row>
    <row r="25" spans="1:19">
      <c r="B25" s="2"/>
      <c r="K25" s="18"/>
    </row>
    <row r="26" spans="1:19">
      <c r="K26" s="18"/>
    </row>
    <row r="27" spans="1:19">
      <c r="K27" s="18"/>
    </row>
    <row r="28" spans="1:19">
      <c r="K28" s="18"/>
    </row>
    <row r="29" spans="1:19">
      <c r="K29" s="18"/>
    </row>
    <row r="30" spans="1:19">
      <c r="K30" s="18"/>
    </row>
    <row r="31" spans="1:19">
      <c r="K31" s="18"/>
    </row>
    <row r="32" spans="1:19">
      <c r="K32" s="18"/>
    </row>
    <row r="33" spans="11:11">
      <c r="K33" s="18"/>
    </row>
    <row r="34" spans="11:11">
      <c r="K34" s="18"/>
    </row>
    <row r="35" spans="11:11">
      <c r="K35" s="18"/>
    </row>
    <row r="36" spans="11:11">
      <c r="K36" s="18"/>
    </row>
    <row r="37" spans="11:11">
      <c r="K37" s="18"/>
    </row>
    <row r="38" spans="11:11">
      <c r="K38" s="18"/>
    </row>
    <row r="39" spans="11:11">
      <c r="K39" s="18"/>
    </row>
    <row r="40" spans="11:11">
      <c r="K40" s="18"/>
    </row>
  </sheetData>
  <mergeCells count="3">
    <mergeCell ref="A1:B1"/>
    <mergeCell ref="D1:G1"/>
    <mergeCell ref="I1:R1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N22"/>
  <sheetViews>
    <sheetView zoomScale="145" zoomScaleNormal="145" workbookViewId="0">
      <selection activeCell="D17" sqref="D17"/>
    </sheetView>
  </sheetViews>
  <sheetFormatPr baseColWidth="10" defaultColWidth="8.83203125" defaultRowHeight="14"/>
  <cols>
    <col min="2" max="2" width="15.1640625" style="117" customWidth="1"/>
    <col min="3" max="3" width="13.5" style="117" bestFit="1" customWidth="1"/>
    <col min="4" max="4" width="13.5" style="117" customWidth="1"/>
    <col min="5" max="5" width="20.5" style="117" bestFit="1" customWidth="1"/>
    <col min="6" max="6" width="10.83203125" customWidth="1"/>
    <col min="7" max="7" width="13.83203125" bestFit="1" customWidth="1"/>
    <col min="8" max="8" width="19.33203125" style="82" bestFit="1" customWidth="1"/>
    <col min="9" max="9" width="16.5" style="136" customWidth="1"/>
    <col min="10" max="10" width="12.83203125" style="136" customWidth="1"/>
    <col min="11" max="11" width="12.83203125" style="136" bestFit="1" customWidth="1"/>
    <col min="14" max="14" width="24.5" customWidth="1"/>
  </cols>
  <sheetData>
    <row r="1" spans="2:14" ht="15" thickBot="1"/>
    <row r="2" spans="2:14">
      <c r="B2" s="157" t="s">
        <v>351</v>
      </c>
      <c r="C2" s="158"/>
      <c r="D2" s="159" t="s">
        <v>357</v>
      </c>
      <c r="E2" s="160"/>
      <c r="G2" t="s">
        <v>419</v>
      </c>
    </row>
    <row r="3" spans="2:14">
      <c r="B3" s="133" t="s">
        <v>352</v>
      </c>
      <c r="C3" s="82" t="s">
        <v>427</v>
      </c>
      <c r="D3" s="129" t="s">
        <v>358</v>
      </c>
      <c r="E3" s="130" t="e">
        <f ca="1">IF(C3="","",债券信息!B3)</f>
        <v>#NAME?</v>
      </c>
      <c r="G3" t="s">
        <v>420</v>
      </c>
      <c r="H3" s="82" t="s">
        <v>425</v>
      </c>
      <c r="I3" s="136">
        <v>94.501999999999995</v>
      </c>
    </row>
    <row r="4" spans="2:14">
      <c r="B4" s="133" t="s">
        <v>353</v>
      </c>
      <c r="C4" s="82">
        <v>44382</v>
      </c>
      <c r="D4" s="129" t="s">
        <v>359</v>
      </c>
      <c r="E4" s="130" t="e">
        <f ca="1">IF(C3="","",债券信息!B4)</f>
        <v>#NAME?</v>
      </c>
      <c r="G4" t="s">
        <v>421</v>
      </c>
      <c r="H4" s="82" t="s">
        <v>426</v>
      </c>
      <c r="I4" s="136">
        <v>94.501999999999995</v>
      </c>
    </row>
    <row r="5" spans="2:14">
      <c r="B5" s="133" t="s">
        <v>354</v>
      </c>
      <c r="C5" s="136">
        <v>100.9588</v>
      </c>
      <c r="D5" s="129" t="s">
        <v>360</v>
      </c>
      <c r="E5" s="130" t="e">
        <f ca="1">IF(C3="","",债券信息!B17)</f>
        <v>#NAME?</v>
      </c>
      <c r="G5" t="s">
        <v>422</v>
      </c>
      <c r="H5" s="82" t="s">
        <v>428</v>
      </c>
      <c r="I5" s="136">
        <v>100.05119999999999</v>
      </c>
    </row>
    <row r="6" spans="2:14">
      <c r="B6" s="133" t="s">
        <v>355</v>
      </c>
      <c r="C6" s="82">
        <v>43893</v>
      </c>
      <c r="D6" s="129" t="s">
        <v>361</v>
      </c>
      <c r="E6" s="130" t="e">
        <f ca="1">IF(C3="","",债券信息!B7)</f>
        <v>#NAME?</v>
      </c>
      <c r="G6" t="s">
        <v>429</v>
      </c>
      <c r="H6" s="82" t="s">
        <v>430</v>
      </c>
      <c r="I6" s="136" t="s">
        <v>431</v>
      </c>
      <c r="J6" s="136" t="s">
        <v>432</v>
      </c>
      <c r="K6" s="136">
        <v>101.22</v>
      </c>
      <c r="L6">
        <v>101.47</v>
      </c>
    </row>
    <row r="7" spans="2:14">
      <c r="B7" s="133" t="s">
        <v>356</v>
      </c>
      <c r="C7" s="136">
        <v>101.6</v>
      </c>
      <c r="D7" s="129" t="s">
        <v>362</v>
      </c>
      <c r="E7" s="130" t="e">
        <f ca="1">IF(C3="","",债券信息!B19)</f>
        <v>#NAME?</v>
      </c>
      <c r="G7" t="s">
        <v>429</v>
      </c>
      <c r="H7" s="82" t="s">
        <v>430</v>
      </c>
      <c r="I7" s="136" t="s">
        <v>433</v>
      </c>
      <c r="J7" s="136" t="s">
        <v>434</v>
      </c>
      <c r="K7" s="136">
        <v>101.22</v>
      </c>
      <c r="L7">
        <v>101.47</v>
      </c>
    </row>
    <row r="8" spans="2:14">
      <c r="B8" s="133" t="s">
        <v>409</v>
      </c>
      <c r="C8" s="128" t="s">
        <v>412</v>
      </c>
      <c r="D8" s="129" t="s">
        <v>363</v>
      </c>
      <c r="E8" s="130" t="e">
        <f ca="1">IF(C3="","",债券信息!B20)</f>
        <v>#NAME?</v>
      </c>
      <c r="G8" s="154" t="s">
        <v>435</v>
      </c>
      <c r="H8" s="82" t="s">
        <v>435</v>
      </c>
      <c r="I8" s="136" t="s">
        <v>436</v>
      </c>
      <c r="J8" s="136" t="s">
        <v>437</v>
      </c>
      <c r="K8" s="136">
        <v>101.6</v>
      </c>
      <c r="L8">
        <v>101.6</v>
      </c>
    </row>
    <row r="9" spans="2:14">
      <c r="B9" s="161" t="s">
        <v>364</v>
      </c>
      <c r="C9" s="162"/>
      <c r="D9" s="163" t="s">
        <v>371</v>
      </c>
      <c r="E9" s="164"/>
      <c r="G9" t="s">
        <v>440</v>
      </c>
      <c r="H9" s="82" t="s">
        <v>438</v>
      </c>
      <c r="I9" s="136">
        <v>100.0194</v>
      </c>
    </row>
    <row r="10" spans="2:14">
      <c r="B10" s="127" t="s">
        <v>365</v>
      </c>
      <c r="C10" s="136">
        <f>IF(C5="","",C5)</f>
        <v>100.9588</v>
      </c>
      <c r="D10" s="129" t="s">
        <v>372</v>
      </c>
      <c r="E10" s="137" t="e">
        <f ca="1">IF(OR(C3="",C4="",C5="",C8=""),"",持有期收益率!B8)</f>
        <v>#NAME?</v>
      </c>
      <c r="G10" t="s">
        <v>439</v>
      </c>
      <c r="H10" s="82" t="s">
        <v>438</v>
      </c>
      <c r="I10" s="136">
        <v>100.9588</v>
      </c>
    </row>
    <row r="11" spans="2:14">
      <c r="B11" s="127" t="s">
        <v>366</v>
      </c>
      <c r="C11" s="136" t="e">
        <f ca="1">IF(C4="","",持有期收益率!B7)</f>
        <v>#NAME?</v>
      </c>
      <c r="D11" s="134" t="s">
        <v>373</v>
      </c>
      <c r="E11" s="137" t="s">
        <v>424</v>
      </c>
    </row>
    <row r="12" spans="2:14">
      <c r="B12" s="127" t="s">
        <v>367</v>
      </c>
      <c r="C12" s="136" t="e">
        <f ca="1">IF(C10="","",持有期收益率!B8)</f>
        <v>#NAME?</v>
      </c>
      <c r="D12" s="129" t="s">
        <v>374</v>
      </c>
      <c r="E12" s="137" t="e">
        <f ca="1">IF(OR(C3="",C6="",C7="",C8=""),"",持有期收益率!B13)</f>
        <v>#NAME?</v>
      </c>
      <c r="G12" s="16" t="s">
        <v>441</v>
      </c>
    </row>
    <row r="13" spans="2:14">
      <c r="B13" s="127" t="s">
        <v>368</v>
      </c>
      <c r="C13" s="128" t="str">
        <f ca="1">IF(C3="","",债券信息!B33)</f>
        <v>否</v>
      </c>
      <c r="D13" s="134" t="s">
        <v>410</v>
      </c>
      <c r="E13" s="130" t="s">
        <v>412</v>
      </c>
      <c r="G13" s="155" t="s">
        <v>442</v>
      </c>
    </row>
    <row r="14" spans="2:14">
      <c r="B14" s="127" t="s">
        <v>369</v>
      </c>
      <c r="C14" s="135" t="e">
        <f ca="1">IF(OR(C3="",C4="",C5="",C8=""),"",'inter-BC'!B21)</f>
        <v>#NAME?</v>
      </c>
      <c r="D14" s="129" t="s">
        <v>375</v>
      </c>
      <c r="E14" s="139" t="e">
        <f ca="1">IF(OR(C3="",E10="",E11="",E12=""),"",IF(C3=E11,'inter-BC'!B23,IF(OR(RIGHT(C3,2)="IB",RIGHT(E11,2)="IB"),持有期收益率!B26,持有期收益率!B23)))</f>
        <v>#NAME?</v>
      </c>
      <c r="G14" s="16" t="s">
        <v>443</v>
      </c>
      <c r="N14" s="142"/>
    </row>
    <row r="15" spans="2:14" ht="15" thickBot="1">
      <c r="B15" s="131" t="s">
        <v>370</v>
      </c>
      <c r="C15" s="138" t="str">
        <f ca="1">IF(OR(C3="",C4="",C5="",C8=""),"",IF(ISERROR('inter-BC'!B22),"-",'inter-BC'!B22))</f>
        <v>-</v>
      </c>
      <c r="D15" s="132" t="s">
        <v>376</v>
      </c>
      <c r="E15" s="140" t="e">
        <f ca="1">IF(OR(C3="",E10="",E11="",E12=""),"",IF(C3=E11,'inter-BC'!B24,IF(OR(RIGHT(C3,2)="IB",RIGHT(E11,2)="IB"),持有期收益率!B27,持有期收益率!B24)))</f>
        <v>#NAME?</v>
      </c>
      <c r="G15" s="16" t="s">
        <v>444</v>
      </c>
      <c r="N15" s="142"/>
    </row>
    <row r="16" spans="2:14">
      <c r="G16" s="16" t="s">
        <v>445</v>
      </c>
    </row>
    <row r="17" spans="3:7">
      <c r="C17" s="135"/>
      <c r="G17" s="16" t="s">
        <v>446</v>
      </c>
    </row>
    <row r="18" spans="3:7">
      <c r="G18" s="16" t="s">
        <v>447</v>
      </c>
    </row>
    <row r="19" spans="3:7">
      <c r="G19" s="16" t="s">
        <v>448</v>
      </c>
    </row>
    <row r="20" spans="3:7">
      <c r="G20" s="16" t="s">
        <v>449</v>
      </c>
    </row>
    <row r="21" spans="3:7">
      <c r="G21" s="16" t="s">
        <v>450</v>
      </c>
    </row>
    <row r="22" spans="3:7">
      <c r="G22" s="16" t="s">
        <v>451</v>
      </c>
    </row>
  </sheetData>
  <mergeCells count="4">
    <mergeCell ref="B2:C2"/>
    <mergeCell ref="D2:E2"/>
    <mergeCell ref="B9:C9"/>
    <mergeCell ref="D9:E9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'inter-BC'!$B$31:$B$33</xm:f>
          </x14:formula1>
          <xm:sqref>E11</xm:sqref>
        </x14:dataValidation>
        <x14:dataValidation type="list" allowBlank="1" showInputMessage="1" showErrorMessage="1" xr:uid="{00000000-0002-0000-0100-000001000000}">
          <x14:formula1>
            <xm:f>'inter-BC'!$B$36:$B$37</xm:f>
          </x14:formula1>
          <xm:sqref>C8 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FF0000"/>
  </sheetPr>
  <dimension ref="A1:Q37"/>
  <sheetViews>
    <sheetView workbookViewId="0">
      <selection activeCell="B8" sqref="B8"/>
    </sheetView>
  </sheetViews>
  <sheetFormatPr baseColWidth="10" defaultColWidth="8.83203125" defaultRowHeight="14"/>
  <cols>
    <col min="1" max="1" width="27.6640625" bestFit="1" customWidth="1"/>
    <col min="2" max="2" width="13.5" style="3" bestFit="1" customWidth="1"/>
    <col min="3" max="3" width="10.1640625" customWidth="1"/>
    <col min="4" max="4" width="10.1640625" style="1" customWidth="1"/>
    <col min="5" max="7" width="9.1640625" style="1" customWidth="1"/>
    <col min="8" max="8" width="7.1640625" style="1" customWidth="1"/>
    <col min="9" max="9" width="11.33203125" style="1" bestFit="1" customWidth="1"/>
    <col min="10" max="10" width="27.33203125" customWidth="1"/>
    <col min="15" max="15" width="7.6640625" customWidth="1"/>
    <col min="16" max="16" width="11.33203125" customWidth="1"/>
  </cols>
  <sheetData>
    <row r="1" spans="1:12">
      <c r="A1" s="165" t="s">
        <v>23</v>
      </c>
      <c r="B1" s="165"/>
      <c r="D1" s="166" t="s">
        <v>24</v>
      </c>
      <c r="E1" s="166"/>
    </row>
    <row r="2" spans="1:12">
      <c r="A2" s="39" t="s">
        <v>0</v>
      </c>
      <c r="B2" s="57" t="str">
        <f>'Bond Calculator!'!C3</f>
        <v>019657.SH</v>
      </c>
      <c r="D2" s="120" t="s">
        <v>25</v>
      </c>
      <c r="E2" s="121" t="e">
        <f ca="1">债券信息!B7</f>
        <v>#NAME?</v>
      </c>
    </row>
    <row r="3" spans="1:12">
      <c r="A3" s="40" t="s">
        <v>2</v>
      </c>
      <c r="B3" s="57">
        <f>'Bond Calculator!'!C4</f>
        <v>44382</v>
      </c>
      <c r="L3" s="57"/>
    </row>
    <row r="4" spans="1:12">
      <c r="A4" s="39" t="s">
        <v>3</v>
      </c>
      <c r="B4" s="53">
        <f>'Bond Calculator!'!C5</f>
        <v>100.9588</v>
      </c>
    </row>
    <row r="5" spans="1:12">
      <c r="A5" s="40" t="s">
        <v>10</v>
      </c>
      <c r="B5" s="57">
        <f>'Bond Calculator!'!C6</f>
        <v>43893</v>
      </c>
    </row>
    <row r="6" spans="1:12">
      <c r="A6" s="40" t="s">
        <v>4</v>
      </c>
      <c r="B6" s="53">
        <f>'Bond Calculator!'!C7</f>
        <v>101.6</v>
      </c>
      <c r="I6" s="2"/>
    </row>
    <row r="7" spans="1:12">
      <c r="A7" s="40" t="s">
        <v>1</v>
      </c>
      <c r="B7" s="3" t="str">
        <f>'Bond Calculator!'!C8</f>
        <v>T+0</v>
      </c>
      <c r="C7" t="s">
        <v>291</v>
      </c>
    </row>
    <row r="8" spans="1:12">
      <c r="A8" s="118" t="s">
        <v>320</v>
      </c>
      <c r="B8" s="117" t="e">
        <f ca="1">IF(OR(B11="深圳",B11="上海"),[1]!s_info_relationcode(B2,"NIB"),-1)</f>
        <v>#NAME?</v>
      </c>
      <c r="C8" s="124">
        <f>IF(B11="上海",-1,[1]!s_info_relationcode(B2,"SSE"))</f>
        <v>-1</v>
      </c>
      <c r="D8" s="8" t="e">
        <f ca="1">IF(B11="深圳",-1,[1]!s_info_relationcode(B2,"SZSE"))</f>
        <v>#NAME?</v>
      </c>
      <c r="E8" s="1" t="s">
        <v>327</v>
      </c>
    </row>
    <row r="9" spans="1:12">
      <c r="A9" s="40"/>
    </row>
    <row r="10" spans="1:12">
      <c r="A10" s="118" t="s">
        <v>311</v>
      </c>
      <c r="B10" s="3" t="e">
        <f ca="1">IF(OR(债券信息!B27="国债",债券信息!B27="地方政府债",RIGHT(债券信息!B27,3)="企业债"),"是","否")</f>
        <v>#NAME?</v>
      </c>
      <c r="C10" s="3"/>
    </row>
    <row r="11" spans="1:12">
      <c r="A11" s="118" t="s">
        <v>312</v>
      </c>
      <c r="B11" s="3" t="str">
        <f>IF(RIGHT(B2,2)="IB","银行间",IF(RIGHT(B2,2)="SH","上海",IF(RIGHT(B2,2)="SZ","深圳",-1)))</f>
        <v>上海</v>
      </c>
      <c r="C11" s="117"/>
    </row>
    <row r="12" spans="1:12">
      <c r="A12" s="118" t="s">
        <v>313</v>
      </c>
      <c r="B12" s="3" t="e">
        <f ca="1">IF(B2=B8,"否","是")</f>
        <v>#NAME?</v>
      </c>
      <c r="C12" s="117"/>
    </row>
    <row r="13" spans="1:12">
      <c r="A13" s="118" t="s">
        <v>314</v>
      </c>
      <c r="C13" s="117"/>
    </row>
    <row r="14" spans="1:12">
      <c r="A14" s="118" t="s">
        <v>315</v>
      </c>
      <c r="B14" s="117" t="str">
        <f>IF(OR(B11="上海",B11="深圳"),"银行间","交易所")</f>
        <v>银行间</v>
      </c>
      <c r="C14" s="117"/>
      <c r="D14" s="8" t="e">
        <f ca="1">IF(RIGHT(B8,2)="IB","银行间",IF(RIGHT(B8,2)="SH","上海",IF(RIGHT(B8,2)="SZ","深圳",-1)))</f>
        <v>#NAME?</v>
      </c>
    </row>
    <row r="15" spans="1:12">
      <c r="A15" s="118" t="s">
        <v>316</v>
      </c>
      <c r="B15" s="3" t="s">
        <v>317</v>
      </c>
      <c r="C15" s="1" t="s">
        <v>328</v>
      </c>
    </row>
    <row r="16" spans="1:12">
      <c r="A16" s="118" t="s">
        <v>318</v>
      </c>
      <c r="B16" s="122" t="e">
        <f ca="1">IF(AND(B10="是",B12="是"),IF(AND(OR(B11="上海",B11="深圳"),B14="银行间"),'应计利息-买入'!B14*0.01%,IF(AND(B11="银行间",B14="交易所"),'应计利息-买入'!B14*0.005%,0)),0)</f>
        <v>#NAME?</v>
      </c>
      <c r="C16" s="122"/>
    </row>
    <row r="17" spans="1:17">
      <c r="A17" s="118" t="s">
        <v>408</v>
      </c>
      <c r="B17" s="3" t="str">
        <f>'Bond Calculator!'!E13</f>
        <v>T+0</v>
      </c>
    </row>
    <row r="18" spans="1:17">
      <c r="A18" s="118"/>
    </row>
    <row r="19" spans="1:17">
      <c r="A19" s="40" t="s">
        <v>6</v>
      </c>
      <c r="B19" s="3" t="e">
        <f ca="1">[1]!b_info_embeddedopt(B2)</f>
        <v>#NAME?</v>
      </c>
      <c r="H19" s="79"/>
      <c r="I19" s="80"/>
      <c r="J19" s="70"/>
      <c r="K19" s="70"/>
      <c r="L19" s="70"/>
      <c r="M19" s="70"/>
      <c r="N19" s="71"/>
    </row>
    <row r="20" spans="1:17">
      <c r="A20" s="88" t="s">
        <v>7</v>
      </c>
      <c r="B20" s="89" t="s">
        <v>389</v>
      </c>
      <c r="D20" s="96" t="s">
        <v>261</v>
      </c>
      <c r="H20" s="94" t="s">
        <v>256</v>
      </c>
      <c r="I20" s="82" t="s">
        <v>5</v>
      </c>
      <c r="J20" s="83"/>
      <c r="K20" s="83"/>
      <c r="L20" s="83"/>
      <c r="M20" s="83"/>
      <c r="N20" s="74"/>
      <c r="P20" t="s">
        <v>258</v>
      </c>
    </row>
    <row r="21" spans="1:17">
      <c r="A21" s="90" t="s">
        <v>5</v>
      </c>
      <c r="B21" s="91" t="e">
        <f ca="1">IF(OR(E2="浮动利率",E2="累进利率"),'浮息-到期收益率'!AB2,IF(到期收益率!B20="到期一次还本付息",'inter-BC'!I22,IF(AND(债券信息!B12&lt;=1,到期收益率!B24&lt;1),'inter-BC'!I21,'inter-BC'!I23)))</f>
        <v>#NAME?</v>
      </c>
      <c r="D21" s="97" t="e">
        <f ca="1">IF(到期收益率!B20="到期一次还本付息",2,IF(AND(债券信息!B12&lt;=1,到期收益率!B24&lt;1),1,3))</f>
        <v>#NAME?</v>
      </c>
      <c r="H21" s="95">
        <v>1</v>
      </c>
      <c r="I21" s="84" t="e">
        <f ca="1">到期收益率!F4</f>
        <v>#NAME?</v>
      </c>
      <c r="J21" s="83" t="s">
        <v>204</v>
      </c>
      <c r="K21" s="83"/>
      <c r="L21" s="83"/>
      <c r="M21" s="83"/>
      <c r="N21" s="74"/>
      <c r="P21" s="39" t="s">
        <v>246</v>
      </c>
      <c r="Q21" t="s">
        <v>263</v>
      </c>
    </row>
    <row r="22" spans="1:17">
      <c r="A22" s="90" t="s">
        <v>8</v>
      </c>
      <c r="B22" s="92" t="e">
        <f ca="1">IF(AND(B20=B19,B20="是"), IF(OR(E2="浮动利率",E2="累进利率"),'浮息-到期收益率'!Z2,IF(债券信息!B32=0,"-",I25)),"-")</f>
        <v>#NAME?</v>
      </c>
      <c r="D22" s="40"/>
      <c r="H22" s="95">
        <v>2</v>
      </c>
      <c r="I22" s="84" t="e">
        <f ca="1">到期收益率!J4</f>
        <v>#NAME?</v>
      </c>
      <c r="J22" s="83" t="s">
        <v>205</v>
      </c>
      <c r="K22" s="83"/>
      <c r="L22" s="83"/>
      <c r="M22" s="83"/>
      <c r="N22" s="39" t="s">
        <v>257</v>
      </c>
      <c r="P22" s="39" t="s">
        <v>187</v>
      </c>
    </row>
    <row r="23" spans="1:17">
      <c r="A23" s="90" t="s">
        <v>9</v>
      </c>
      <c r="B23" s="92" t="e">
        <f ca="1">持有期收益率!B23</f>
        <v>#NAME?</v>
      </c>
      <c r="D23" s="40"/>
      <c r="H23" s="95">
        <v>3</v>
      </c>
      <c r="I23" s="84" t="e">
        <f ca="1">到期收益率!M4</f>
        <v>#NAME?</v>
      </c>
      <c r="J23" s="83" t="s">
        <v>206</v>
      </c>
      <c r="K23" s="83"/>
      <c r="L23" s="83"/>
      <c r="M23" s="83"/>
      <c r="N23" s="74"/>
      <c r="P23" s="39" t="s">
        <v>186</v>
      </c>
    </row>
    <row r="24" spans="1:17">
      <c r="A24" s="90" t="s">
        <v>198</v>
      </c>
      <c r="B24" s="92" t="e">
        <f ca="1">持有期收益率!B24</f>
        <v>#NAME?</v>
      </c>
      <c r="D24" s="40"/>
      <c r="H24" s="95">
        <v>4</v>
      </c>
      <c r="I24" s="84"/>
      <c r="J24" s="83" t="s">
        <v>329</v>
      </c>
      <c r="K24" s="87"/>
      <c r="L24" s="83"/>
      <c r="M24" s="83"/>
      <c r="N24" s="74"/>
    </row>
    <row r="25" spans="1:17">
      <c r="A25" s="39"/>
      <c r="H25" s="95">
        <v>5</v>
      </c>
      <c r="I25" s="84" t="e">
        <f ca="1">到期收益率!AB4/100</f>
        <v>#NAME?</v>
      </c>
      <c r="J25" s="83" t="s">
        <v>330</v>
      </c>
      <c r="K25" s="83"/>
      <c r="L25" s="83"/>
      <c r="M25" s="83"/>
      <c r="N25" s="74"/>
    </row>
    <row r="26" spans="1:17">
      <c r="A26" s="90" t="s">
        <v>319</v>
      </c>
      <c r="B26" s="123" t="e">
        <f ca="1">IF(AND(B10="是",B12="是"),持有期收益率!B26,-1)</f>
        <v>#NAME?</v>
      </c>
      <c r="H26" s="81"/>
      <c r="I26" s="84"/>
      <c r="J26" s="83"/>
      <c r="K26" s="83"/>
      <c r="L26" s="83"/>
      <c r="M26" s="83"/>
      <c r="N26" s="74"/>
    </row>
    <row r="27" spans="1:17">
      <c r="A27" s="98"/>
      <c r="H27" s="85"/>
      <c r="I27" s="86"/>
      <c r="J27" s="98"/>
      <c r="K27" s="77"/>
      <c r="L27" s="77"/>
      <c r="M27" s="77"/>
      <c r="N27" s="78"/>
    </row>
    <row r="29" spans="1:17">
      <c r="H29" s="95" t="s">
        <v>310</v>
      </c>
    </row>
    <row r="30" spans="1:17">
      <c r="I30" s="91" t="e">
        <f ca="1">'浮息-到期收益率'!A3</f>
        <v>#NAME?</v>
      </c>
      <c r="J30" s="116" t="s">
        <v>292</v>
      </c>
    </row>
    <row r="31" spans="1:17">
      <c r="A31" t="s">
        <v>413</v>
      </c>
      <c r="B31" s="124" t="e">
        <f ca="1">IF([1]!s_info_relationcode(B2,"NIB")=0,"",[1]!s_info_relationcode(B2,"NIB"))</f>
        <v>#NAME?</v>
      </c>
      <c r="I31" s="91" t="e">
        <f ca="1">'浮息-到期收益率'!F3</f>
        <v>#NAME?</v>
      </c>
      <c r="J31" t="s">
        <v>296</v>
      </c>
    </row>
    <row r="32" spans="1:17">
      <c r="B32" s="3" t="e">
        <f ca="1">IF([1]!s_info_relationcode(B2,"SSE")=0,"",[1]!s_info_relationcode(B2,"SSE"))</f>
        <v>#NAME?</v>
      </c>
      <c r="I32" s="91" t="e">
        <f ca="1">'浮息-到期收益率'!K3</f>
        <v>#NAME?</v>
      </c>
      <c r="J32" t="s">
        <v>298</v>
      </c>
    </row>
    <row r="33" spans="1:2">
      <c r="B33" s="124" t="e">
        <f ca="1">IF([1]!s_info_relationcode(B2,"SZSE")=0,"",[1]!s_info_relationcode(B2,"SZSE"))</f>
        <v>#NAME?</v>
      </c>
    </row>
    <row r="36" spans="1:2">
      <c r="A36" t="s">
        <v>414</v>
      </c>
      <c r="B36" s="3" t="s">
        <v>415</v>
      </c>
    </row>
    <row r="37" spans="1:2">
      <c r="B37" s="3" t="s">
        <v>416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H33"/>
  <sheetViews>
    <sheetView tabSelected="1" zoomScale="90" zoomScaleNormal="90" workbookViewId="0">
      <selection activeCell="C6" sqref="C6"/>
    </sheetView>
  </sheetViews>
  <sheetFormatPr baseColWidth="10" defaultColWidth="8.83203125" defaultRowHeight="14"/>
  <cols>
    <col min="1" max="1" width="20" bestFit="1" customWidth="1"/>
    <col min="2" max="2" width="29.6640625" customWidth="1"/>
    <col min="7" max="7" width="10.1640625" bestFit="1" customWidth="1"/>
  </cols>
  <sheetData>
    <row r="1" spans="1:8">
      <c r="A1" s="165" t="s">
        <v>64</v>
      </c>
      <c r="B1" s="165"/>
    </row>
    <row r="2" spans="1:8">
      <c r="A2" t="s">
        <v>12</v>
      </c>
      <c r="B2" t="str">
        <f>'inter-BC'!B2</f>
        <v>019657.SH</v>
      </c>
    </row>
    <row r="3" spans="1:8">
      <c r="A3" t="s">
        <v>18</v>
      </c>
      <c r="B3" s="16" t="e">
        <f ca="1">[1]!b_info_name(B2)</f>
        <v>#NAME?</v>
      </c>
    </row>
    <row r="4" spans="1:8">
      <c r="A4" t="s">
        <v>41</v>
      </c>
      <c r="B4" s="16" t="e">
        <f ca="1">[1]!b_info_listedmkt(B2)</f>
        <v>#NAME?</v>
      </c>
    </row>
    <row r="5" spans="1:8">
      <c r="A5" t="s">
        <v>19</v>
      </c>
      <c r="B5" s="16" t="e">
        <f ca="1">[1]!b_info_carrydate(B2)</f>
        <v>#NAME?</v>
      </c>
    </row>
    <row r="6" spans="1:8">
      <c r="A6" t="s">
        <v>20</v>
      </c>
      <c r="B6" s="16" t="e">
        <f ca="1">[1]!b_info_maturitydate(B2)</f>
        <v>#NAME?</v>
      </c>
    </row>
    <row r="7" spans="1:8">
      <c r="A7" t="s">
        <v>22</v>
      </c>
      <c r="B7" s="16" t="e">
        <f ca="1">[1]!b_info_interesttype(B2)</f>
        <v>#NAME?</v>
      </c>
    </row>
    <row r="8" spans="1:8">
      <c r="A8" t="s">
        <v>26</v>
      </c>
      <c r="B8" s="16" t="e">
        <f ca="1">[1]!b_info_coupontxt(B2)</f>
        <v>#NAME?</v>
      </c>
    </row>
    <row r="9" spans="1:8">
      <c r="A9" t="s">
        <v>88</v>
      </c>
      <c r="B9" s="17" t="e">
        <f ca="1">[1]!b_info_couponrate(B2)</f>
        <v>#NAME?</v>
      </c>
    </row>
    <row r="10" spans="1:8">
      <c r="A10" t="s">
        <v>27</v>
      </c>
      <c r="B10" s="16" t="e">
        <f ca="1">[1]!b_info_paymenttype(B2)</f>
        <v>#NAME?</v>
      </c>
    </row>
    <row r="11" spans="1:8">
      <c r="A11" t="s">
        <v>28</v>
      </c>
      <c r="B11" s="16" t="e">
        <f ca="1">[1]!b_info_actualbenchmark(B2)</f>
        <v>#NAME?</v>
      </c>
    </row>
    <row r="12" spans="1:8">
      <c r="A12" t="s">
        <v>29</v>
      </c>
      <c r="B12" s="16" t="e">
        <f ca="1">[1]!b_info_interestfrequency(B2)</f>
        <v>#NAME?</v>
      </c>
    </row>
    <row r="13" spans="1:8">
      <c r="A13" t="s">
        <v>30</v>
      </c>
      <c r="B13" s="16" t="e">
        <f ca="1">[1]!b_info_coupondatetxt(B2)</f>
        <v>#NAME?</v>
      </c>
    </row>
    <row r="14" spans="1:8">
      <c r="A14" t="s">
        <v>159</v>
      </c>
      <c r="B14" s="16" t="e">
        <f ca="1">[1]!b_info_term(B2)</f>
        <v>#NAME?</v>
      </c>
    </row>
    <row r="15" spans="1:8">
      <c r="A15" t="s">
        <v>65</v>
      </c>
      <c r="B15" s="16" t="e">
        <f ca="1">[1]!b_info_term2(B2)</f>
        <v>#NAME?</v>
      </c>
      <c r="H15" s="2"/>
    </row>
    <row r="16" spans="1:8">
      <c r="A16" t="s">
        <v>160</v>
      </c>
      <c r="B16" s="16" t="e">
        <f ca="1">[1]!b_info_coupon(B2)</f>
        <v>#NAME?</v>
      </c>
      <c r="G16" s="1"/>
    </row>
    <row r="17" spans="1:7">
      <c r="A17" t="s">
        <v>21</v>
      </c>
      <c r="B17" s="16" t="e">
        <f ca="1">[1]!b_info_maturitydate(B2)</f>
        <v>#NAME?</v>
      </c>
      <c r="G17" s="2"/>
    </row>
    <row r="18" spans="1:7">
      <c r="A18" t="s">
        <v>158</v>
      </c>
      <c r="B18" s="16" t="e">
        <f ca="1">[1]!b_redemption_beginning(B2)</f>
        <v>#NAME?</v>
      </c>
    </row>
    <row r="19" spans="1:7">
      <c r="A19" t="s">
        <v>17</v>
      </c>
      <c r="B19" s="16" t="e">
        <f ca="1">[1]!b_info_embeddedopt(B2)</f>
        <v>#NAME?</v>
      </c>
    </row>
    <row r="20" spans="1:7">
      <c r="A20" t="s">
        <v>157</v>
      </c>
      <c r="B20" s="16" t="e">
        <f ca="1">[1]!b_info_perpetualornot(B3)</f>
        <v>#NAME?</v>
      </c>
    </row>
    <row r="21" spans="1:7">
      <c r="A21" t="s">
        <v>32</v>
      </c>
      <c r="B21" s="16" t="e">
        <f ca="1">[1]!b_info_multimktornot(B2)</f>
        <v>#NAME?</v>
      </c>
    </row>
    <row r="22" spans="1:7">
      <c r="A22" t="s">
        <v>13</v>
      </c>
      <c r="B22" s="18">
        <f>'inter-BC'!B3</f>
        <v>44382</v>
      </c>
    </row>
    <row r="23" spans="1:7">
      <c r="A23" t="s">
        <v>14</v>
      </c>
      <c r="B23" s="16">
        <f>'inter-BC'!B4</f>
        <v>100.9588</v>
      </c>
    </row>
    <row r="24" spans="1:7">
      <c r="A24" s="54" t="s">
        <v>15</v>
      </c>
      <c r="B24" s="55"/>
    </row>
    <row r="25" spans="1:7">
      <c r="A25" t="s">
        <v>16</v>
      </c>
      <c r="B25" s="16">
        <f>B23+B24</f>
        <v>100.9588</v>
      </c>
    </row>
    <row r="26" spans="1:7">
      <c r="A26" t="s">
        <v>259</v>
      </c>
      <c r="B26" s="18" t="e">
        <f ca="1">[1]!b_anal_nxoptiondate(B2,持有期收益率!B5,"C")</f>
        <v>#NAME?</v>
      </c>
    </row>
    <row r="27" spans="1:7">
      <c r="A27" t="s">
        <v>324</v>
      </c>
      <c r="B27" s="16" t="e">
        <f ca="1">[1]!b_info_windl1type(B2)</f>
        <v>#NAME?</v>
      </c>
    </row>
    <row r="28" spans="1:7">
      <c r="A28" t="s">
        <v>379</v>
      </c>
      <c r="B28" t="e">
        <f ca="1">[1]!b_info_clauseabbr(B2)</f>
        <v>#NAME?</v>
      </c>
    </row>
    <row r="29" spans="1:7">
      <c r="A29" t="s">
        <v>377</v>
      </c>
      <c r="B29" t="str">
        <f ca="1">IF(ISERROR(FIND("C",B28)),"否","是")</f>
        <v>否</v>
      </c>
    </row>
    <row r="30" spans="1:7">
      <c r="A30" t="s">
        <v>378</v>
      </c>
      <c r="B30" t="str">
        <f ca="1">IF(ISERROR(FIND("P",B28)),"否","是")</f>
        <v>否</v>
      </c>
    </row>
    <row r="31" spans="1:7">
      <c r="A31" t="s">
        <v>344</v>
      </c>
      <c r="B31" t="str">
        <f ca="1">IF(B29="是","可赎回",IF(B30="是","可回售","否"))</f>
        <v>否</v>
      </c>
    </row>
    <row r="32" spans="1:7">
      <c r="A32" t="s">
        <v>417</v>
      </c>
      <c r="B32" t="e">
        <f ca="1">[1]!b_anal_nxoptiondate(B2,B22,"All")</f>
        <v>#NAME?</v>
      </c>
    </row>
    <row r="33" spans="1:2">
      <c r="A33" t="s">
        <v>418</v>
      </c>
      <c r="B33" t="str">
        <f ca="1">IF(B31="否","否",IF(B32=0,"不可行权",B31))</f>
        <v>否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">
    <tabColor theme="3" tint="0.59999389629810485"/>
  </sheetPr>
  <dimension ref="A2:AC47"/>
  <sheetViews>
    <sheetView workbookViewId="0">
      <selection activeCell="B5" sqref="B5"/>
    </sheetView>
  </sheetViews>
  <sheetFormatPr baseColWidth="10" defaultColWidth="8.83203125" defaultRowHeight="14"/>
  <cols>
    <col min="1" max="1" width="17.83203125" customWidth="1"/>
    <col min="2" max="2" width="24.83203125" style="39" customWidth="1"/>
    <col min="3" max="3" width="10.1640625" customWidth="1"/>
    <col min="5" max="5" width="18.1640625" customWidth="1"/>
    <col min="6" max="6" width="9.83203125" bestFit="1" customWidth="1"/>
    <col min="9" max="9" width="30.33203125" customWidth="1"/>
    <col min="10" max="10" width="10.6640625" customWidth="1"/>
    <col min="11" max="11" width="9.83203125" bestFit="1" customWidth="1"/>
    <col min="12" max="12" width="23.83203125" customWidth="1"/>
    <col min="13" max="14" width="10.1640625" bestFit="1" customWidth="1"/>
    <col min="20" max="20" width="10.1640625" customWidth="1"/>
    <col min="24" max="24" width="10.83203125" bestFit="1" customWidth="1"/>
    <col min="27" max="27" width="13.1640625" customWidth="1"/>
    <col min="29" max="29" width="16.1640625" bestFit="1" customWidth="1"/>
  </cols>
  <sheetData>
    <row r="2" spans="1:29">
      <c r="E2" s="60" t="s">
        <v>204</v>
      </c>
      <c r="F2" s="60"/>
      <c r="G2" s="60"/>
      <c r="I2" s="61" t="s">
        <v>205</v>
      </c>
      <c r="L2" s="61" t="s">
        <v>206</v>
      </c>
      <c r="M2" s="61"/>
      <c r="N2" s="61"/>
      <c r="O2" s="61"/>
      <c r="AA2" s="61" t="s">
        <v>207</v>
      </c>
      <c r="AB2" s="61"/>
    </row>
    <row r="3" spans="1:29">
      <c r="A3" s="46" t="s">
        <v>11</v>
      </c>
      <c r="B3" s="39" t="str">
        <f>债券信息!B2</f>
        <v>019657.SH</v>
      </c>
    </row>
    <row r="4" spans="1:29">
      <c r="A4" s="46" t="s">
        <v>188</v>
      </c>
      <c r="B4" s="39" t="e">
        <f ca="1">债券信息!B3</f>
        <v>#NAME?</v>
      </c>
      <c r="E4" t="s">
        <v>208</v>
      </c>
      <c r="F4" s="45" t="e">
        <f ca="1">(F7-F8)/F8/(F12/365)</f>
        <v>#NAME?</v>
      </c>
      <c r="I4" t="s">
        <v>208</v>
      </c>
      <c r="J4" s="45" t="e">
        <f ca="1">(J7/J8)^(1/J15)-1</f>
        <v>#NAME?</v>
      </c>
      <c r="L4" t="s">
        <v>208</v>
      </c>
      <c r="M4" s="45" t="e">
        <f ca="1">YIELD(B7,B25,M10,M9,M9,M11,3)</f>
        <v>#NAME?</v>
      </c>
      <c r="O4" t="s">
        <v>209</v>
      </c>
      <c r="P4" s="45">
        <v>3.017557679542119E-2</v>
      </c>
      <c r="R4" s="45"/>
      <c r="T4" s="61" t="s">
        <v>210</v>
      </c>
      <c r="U4" s="61"/>
      <c r="W4" s="61" t="s">
        <v>211</v>
      </c>
      <c r="X4" s="61"/>
      <c r="AA4" t="s">
        <v>208</v>
      </c>
      <c r="AB4" s="2" t="e">
        <f ca="1">[1]!b_calc_yield(B3,B7,B8,1,B23,B19,B16,B11,B12,B11)</f>
        <v>#NAME?</v>
      </c>
    </row>
    <row r="5" spans="1:29">
      <c r="A5" s="46" t="s">
        <v>83</v>
      </c>
      <c r="B5" s="39" t="e">
        <f ca="1">债券信息!B4</f>
        <v>#NAME?</v>
      </c>
      <c r="E5" t="s">
        <v>212</v>
      </c>
      <c r="I5" t="s">
        <v>212</v>
      </c>
      <c r="L5" t="s">
        <v>212</v>
      </c>
      <c r="O5" t="s">
        <v>213</v>
      </c>
      <c r="AA5" t="s">
        <v>260</v>
      </c>
      <c r="AB5" t="e">
        <f ca="1">[1]!b_calc_yield(B3,B7,B8,1,债券信息!B26,B19,B16,B11,B12,B11)</f>
        <v>#NAME?</v>
      </c>
      <c r="AC5" s="93"/>
    </row>
    <row r="6" spans="1:29">
      <c r="A6" s="46" t="s">
        <v>189</v>
      </c>
      <c r="B6" s="40" t="str">
        <f>'inter-BC'!B7</f>
        <v>T+0</v>
      </c>
      <c r="AB6" s="2" t="e">
        <f ca="1">[1]!b_anal_ytm_ifexe(B3,B7)</f>
        <v>#NAME?</v>
      </c>
    </row>
    <row r="7" spans="1:29">
      <c r="A7" s="46" t="s">
        <v>202</v>
      </c>
      <c r="B7" s="47">
        <f>持有期收益率!B5</f>
        <v>44382</v>
      </c>
      <c r="E7" s="62" t="s">
        <v>214</v>
      </c>
      <c r="F7" s="62" t="e">
        <f ca="1">IF(F11=0,F9,F9+F10*F9/F11)</f>
        <v>#NAME?</v>
      </c>
      <c r="I7" s="62" t="s">
        <v>214</v>
      </c>
      <c r="J7" s="62" t="e">
        <f ca="1">J9+J10*J9*J13</f>
        <v>#NAME?</v>
      </c>
      <c r="K7" s="63"/>
      <c r="L7" s="62"/>
    </row>
    <row r="8" spans="1:29">
      <c r="A8" s="46" t="s">
        <v>190</v>
      </c>
      <c r="B8" s="48">
        <f>'inter-BC'!B4</f>
        <v>100.9588</v>
      </c>
      <c r="E8" t="s">
        <v>215</v>
      </c>
      <c r="F8" s="64" t="e">
        <f ca="1">B10</f>
        <v>#NAME?</v>
      </c>
      <c r="I8" t="s">
        <v>215</v>
      </c>
      <c r="J8" s="64" t="e">
        <f ca="1">B10</f>
        <v>#NAME?</v>
      </c>
      <c r="L8" t="s">
        <v>215</v>
      </c>
      <c r="M8" s="64" t="e">
        <f ca="1">B10</f>
        <v>#NAME?</v>
      </c>
      <c r="P8">
        <v>102.13468503951999</v>
      </c>
    </row>
    <row r="9" spans="1:29">
      <c r="A9" s="46" t="s">
        <v>216</v>
      </c>
      <c r="B9" s="111" t="e">
        <f ca="1">持有期收益率!B7</f>
        <v>#NAME?</v>
      </c>
      <c r="C9" s="108"/>
      <c r="E9" t="s">
        <v>217</v>
      </c>
      <c r="F9" s="2" t="e">
        <f ca="1">B11</f>
        <v>#NAME?</v>
      </c>
      <c r="I9" t="s">
        <v>217</v>
      </c>
      <c r="J9" s="2" t="e">
        <f ca="1">B11</f>
        <v>#NAME?</v>
      </c>
      <c r="L9" t="s">
        <v>217</v>
      </c>
      <c r="M9" s="2" t="e">
        <f ca="1">B11</f>
        <v>#NAME?</v>
      </c>
    </row>
    <row r="10" spans="1:29">
      <c r="A10" s="46" t="s">
        <v>192</v>
      </c>
      <c r="B10" s="49" t="e">
        <f ca="1">B8+B9</f>
        <v>#NAME?</v>
      </c>
      <c r="E10" t="s">
        <v>218</v>
      </c>
      <c r="F10" s="44" t="e">
        <f ca="1">B16/100</f>
        <v>#NAME?</v>
      </c>
      <c r="I10" t="s">
        <v>218</v>
      </c>
      <c r="J10" s="44" t="e">
        <f ca="1">B16/100</f>
        <v>#NAME?</v>
      </c>
      <c r="L10" t="s">
        <v>218</v>
      </c>
      <c r="M10" s="44" t="e">
        <f ca="1">B16/100</f>
        <v>#NAME?</v>
      </c>
    </row>
    <row r="11" spans="1:29">
      <c r="A11" s="46" t="s">
        <v>219</v>
      </c>
      <c r="B11" s="65" t="e">
        <f ca="1">[1]!b_info_latestpar(B3,B7)</f>
        <v>#NAME?</v>
      </c>
      <c r="E11" t="s">
        <v>220</v>
      </c>
      <c r="F11" t="e">
        <f ca="1">B19</f>
        <v>#NAME?</v>
      </c>
      <c r="I11" t="s">
        <v>221</v>
      </c>
      <c r="J11" t="e">
        <f ca="1">B19</f>
        <v>#NAME?</v>
      </c>
      <c r="L11" t="s">
        <v>221</v>
      </c>
      <c r="M11" t="e">
        <f ca="1">B19</f>
        <v>#NAME?</v>
      </c>
    </row>
    <row r="12" spans="1:29">
      <c r="A12" s="46" t="s">
        <v>222</v>
      </c>
      <c r="B12" s="39" t="e">
        <f ca="1">债券信息!B5</f>
        <v>#NAME?</v>
      </c>
      <c r="E12" t="s">
        <v>223</v>
      </c>
      <c r="F12" s="66" t="e">
        <f ca="1">B25-B7</f>
        <v>#NAME?</v>
      </c>
      <c r="I12" t="s">
        <v>224</v>
      </c>
      <c r="J12" s="67" t="e">
        <f ca="1">MOD([1]!b_anal_nxcupn(B3,B7)-B7,365)</f>
        <v>#NAME?</v>
      </c>
      <c r="L12" t="s">
        <v>224</v>
      </c>
      <c r="M12" s="67" t="e">
        <f ca="1">[1]!b_anal_nxcupn(B3,B7)-B7</f>
        <v>#NAME?</v>
      </c>
    </row>
    <row r="13" spans="1:29">
      <c r="A13" s="46" t="s">
        <v>225</v>
      </c>
      <c r="B13" s="39" t="e">
        <f ca="1">债券信息!B6</f>
        <v>#NAME?</v>
      </c>
      <c r="I13" t="s">
        <v>226</v>
      </c>
      <c r="J13" s="2" t="e">
        <f ca="1">[1]!b_info_term(B3)</f>
        <v>#NAME?</v>
      </c>
      <c r="L13" t="s">
        <v>227</v>
      </c>
      <c r="M13">
        <f>COUNT(L19:L40)</f>
        <v>5</v>
      </c>
    </row>
    <row r="14" spans="1:29">
      <c r="A14" s="46" t="s">
        <v>228</v>
      </c>
      <c r="B14" s="39" t="e">
        <f ca="1">债券信息!B7</f>
        <v>#NAME?</v>
      </c>
      <c r="I14" t="s">
        <v>229</v>
      </c>
      <c r="J14" s="67" t="e">
        <f ca="1">INT((B25-B7)/365)</f>
        <v>#NAME?</v>
      </c>
    </row>
    <row r="15" spans="1:29">
      <c r="A15" s="46" t="s">
        <v>230</v>
      </c>
      <c r="B15" s="39" t="e">
        <f ca="1">债券信息!B8</f>
        <v>#NAME?</v>
      </c>
      <c r="I15" t="s">
        <v>231</v>
      </c>
      <c r="J15" t="e">
        <f ca="1">(J12/365)+J14</f>
        <v>#NAME?</v>
      </c>
    </row>
    <row r="16" spans="1:29">
      <c r="A16" s="46" t="s">
        <v>232</v>
      </c>
      <c r="B16" s="39" t="e">
        <f ca="1">债券信息!B9</f>
        <v>#NAME?</v>
      </c>
      <c r="D16" t="s">
        <v>185</v>
      </c>
      <c r="J16" s="68" t="e">
        <f ca="1">(B25-B7)/365</f>
        <v>#NAME?</v>
      </c>
      <c r="R16" s="61" t="s">
        <v>233</v>
      </c>
      <c r="S16" s="61"/>
      <c r="T16" s="61"/>
      <c r="V16" t="e">
        <f ca="1">SUM(V19:V34)</f>
        <v>#NAME?</v>
      </c>
    </row>
    <row r="17" spans="1:22">
      <c r="A17" s="46" t="s">
        <v>234</v>
      </c>
      <c r="B17" s="39" t="e">
        <f ca="1">债券信息!B10</f>
        <v>#NAME?</v>
      </c>
    </row>
    <row r="18" spans="1:22">
      <c r="A18" s="46" t="s">
        <v>82</v>
      </c>
      <c r="B18" s="39" t="e">
        <f ca="1">债券信息!B11</f>
        <v>#NAME?</v>
      </c>
      <c r="L18" s="69" t="s">
        <v>47</v>
      </c>
      <c r="M18" s="70" t="s">
        <v>235</v>
      </c>
      <c r="N18" s="70" t="s">
        <v>236</v>
      </c>
      <c r="O18" s="70" t="s">
        <v>45</v>
      </c>
      <c r="P18" s="70" t="s">
        <v>52</v>
      </c>
      <c r="Q18" s="70" t="s">
        <v>50</v>
      </c>
      <c r="R18" s="70" t="s">
        <v>51</v>
      </c>
      <c r="S18" s="71" t="s">
        <v>46</v>
      </c>
      <c r="T18" t="s">
        <v>237</v>
      </c>
      <c r="U18" t="s">
        <v>238</v>
      </c>
      <c r="V18" t="s">
        <v>239</v>
      </c>
    </row>
    <row r="19" spans="1:22">
      <c r="A19" s="46" t="s">
        <v>81</v>
      </c>
      <c r="B19" s="39" t="e">
        <f ca="1">债券信息!B12</f>
        <v>#NAME?</v>
      </c>
      <c r="H19" s="72"/>
      <c r="L19" s="73">
        <f>[2]含权债!D4</f>
        <v>1</v>
      </c>
      <c r="M19" s="1">
        <f>[2]含权债!E4</f>
        <v>44491</v>
      </c>
      <c r="N19" s="1">
        <f>[2]含权债!F4</f>
        <v>44491</v>
      </c>
      <c r="O19">
        <f>[2]含权债!G4</f>
        <v>3.02</v>
      </c>
      <c r="P19">
        <f>[2]含权债!H4</f>
        <v>3.02</v>
      </c>
      <c r="Q19">
        <f>[2]含权债!I4</f>
        <v>100</v>
      </c>
      <c r="R19">
        <f>[2]含权债!J4</f>
        <v>0</v>
      </c>
      <c r="S19" s="74">
        <f>[2]含权债!K4</f>
        <v>3.02</v>
      </c>
      <c r="T19">
        <f>L19-1</f>
        <v>0</v>
      </c>
      <c r="U19" t="e">
        <f ca="1">$M$12/365+T19</f>
        <v>#NAME?</v>
      </c>
      <c r="V19" t="e">
        <f ca="1">S19/(1+$P$4)^U19</f>
        <v>#NAME?</v>
      </c>
    </row>
    <row r="20" spans="1:22">
      <c r="A20" s="46" t="s">
        <v>240</v>
      </c>
      <c r="B20" s="39" t="e">
        <f ca="1">债券信息!B13</f>
        <v>#NAME?</v>
      </c>
      <c r="G20" s="72" t="e">
        <f ca="1">[1]!b_calc_accrint(B3,B7)</f>
        <v>#NAME?</v>
      </c>
      <c r="L20" s="73">
        <f>[2]含权债!D5</f>
        <v>2</v>
      </c>
      <c r="M20" s="1">
        <f>[2]含权债!E5</f>
        <v>44856</v>
      </c>
      <c r="N20" s="1">
        <f>[2]含权债!F5</f>
        <v>44856</v>
      </c>
      <c r="O20">
        <f>[2]含权债!G5</f>
        <v>3.02</v>
      </c>
      <c r="P20">
        <f>[2]含权债!H5</f>
        <v>3.02</v>
      </c>
      <c r="Q20">
        <f>[2]含权债!I5</f>
        <v>100</v>
      </c>
      <c r="R20">
        <f>[2]含权债!J5</f>
        <v>0</v>
      </c>
      <c r="S20" s="74">
        <f>[2]含权债!K5</f>
        <v>3.02</v>
      </c>
      <c r="T20">
        <f t="shared" ref="T20:T23" si="0">L20-1</f>
        <v>1</v>
      </c>
      <c r="U20" t="e">
        <f t="shared" ref="U20:U23" ca="1" si="1">$M$12/365+T20</f>
        <v>#NAME?</v>
      </c>
      <c r="V20" t="e">
        <f t="shared" ref="V20:V23" ca="1" si="2">S20/(1+$P$4)^U20</f>
        <v>#NAME?</v>
      </c>
    </row>
    <row r="21" spans="1:22">
      <c r="A21" s="46" t="s">
        <v>241</v>
      </c>
      <c r="B21" s="39" t="e">
        <f ca="1">[1]!b_info_taxfree(B3)</f>
        <v>#NAME?</v>
      </c>
      <c r="L21" s="73">
        <f>[2]含权债!D6</f>
        <v>3</v>
      </c>
      <c r="M21" s="1">
        <f>[2]含权债!E6</f>
        <v>45221</v>
      </c>
      <c r="N21" s="1">
        <f>[2]含权债!F6</f>
        <v>45221</v>
      </c>
      <c r="O21">
        <f>[2]含权债!G6</f>
        <v>3.02</v>
      </c>
      <c r="P21">
        <f>[2]含权债!H6</f>
        <v>3.02</v>
      </c>
      <c r="Q21">
        <f>[2]含权债!I6</f>
        <v>100</v>
      </c>
      <c r="R21">
        <f>[2]含权债!J6</f>
        <v>0</v>
      </c>
      <c r="S21" s="74">
        <f>[2]含权债!K6</f>
        <v>3.02</v>
      </c>
      <c r="T21">
        <f t="shared" si="0"/>
        <v>2</v>
      </c>
      <c r="U21" t="e">
        <f t="shared" ca="1" si="1"/>
        <v>#NAME?</v>
      </c>
      <c r="V21" t="e">
        <f t="shared" ca="1" si="2"/>
        <v>#NAME?</v>
      </c>
    </row>
    <row r="22" spans="1:22">
      <c r="A22" s="46" t="s">
        <v>242</v>
      </c>
      <c r="B22" s="39" t="e">
        <f ca="1">[1]!b_info_taxrate(B3)</f>
        <v>#NAME?</v>
      </c>
      <c r="L22" s="73">
        <f>[2]含权债!D7</f>
        <v>4</v>
      </c>
      <c r="M22" s="1">
        <f>[2]含权债!E7</f>
        <v>45587</v>
      </c>
      <c r="N22" s="1">
        <f>[2]含权债!F7</f>
        <v>45587</v>
      </c>
      <c r="O22">
        <f>[2]含权债!G7</f>
        <v>3.02</v>
      </c>
      <c r="P22">
        <f>[2]含权债!H7</f>
        <v>3.02</v>
      </c>
      <c r="Q22">
        <f>[2]含权债!I7</f>
        <v>100</v>
      </c>
      <c r="R22">
        <f>[2]含权债!J7</f>
        <v>0</v>
      </c>
      <c r="S22" s="74">
        <f>[2]含权债!K7</f>
        <v>3.02</v>
      </c>
      <c r="T22">
        <f t="shared" si="0"/>
        <v>3</v>
      </c>
      <c r="U22" t="e">
        <f t="shared" ca="1" si="1"/>
        <v>#NAME?</v>
      </c>
      <c r="V22" t="e">
        <f t="shared" ca="1" si="2"/>
        <v>#NAME?</v>
      </c>
    </row>
    <row r="23" spans="1:22">
      <c r="A23" s="46" t="s">
        <v>80</v>
      </c>
      <c r="B23" s="40" t="e">
        <f ca="1">债券信息!B17</f>
        <v>#NAME?</v>
      </c>
      <c r="L23" s="73">
        <f>[2]含权债!D8</f>
        <v>5</v>
      </c>
      <c r="M23" s="1">
        <f>[2]含权债!E8</f>
        <v>45952</v>
      </c>
      <c r="N23" s="1" t="str">
        <f>[2]含权债!F8</f>
        <v>2025-10-22</v>
      </c>
      <c r="O23">
        <f>[2]含权债!G8</f>
        <v>3.02</v>
      </c>
      <c r="P23">
        <f>[2]含权债!H8</f>
        <v>3.02</v>
      </c>
      <c r="Q23">
        <f>[2]含权债!I8</f>
        <v>0</v>
      </c>
      <c r="R23">
        <f>[2]含权债!J8</f>
        <v>100</v>
      </c>
      <c r="S23" s="74">
        <f>[2]含权债!K8</f>
        <v>103.02</v>
      </c>
      <c r="T23">
        <f t="shared" si="0"/>
        <v>4</v>
      </c>
      <c r="U23" t="e">
        <f t="shared" ca="1" si="1"/>
        <v>#NAME?</v>
      </c>
      <c r="V23" t="e">
        <f t="shared" ca="1" si="2"/>
        <v>#NAME?</v>
      </c>
    </row>
    <row r="24" spans="1:22">
      <c r="A24" s="46" t="s">
        <v>243</v>
      </c>
      <c r="B24" s="65" t="e">
        <f ca="1">[1]!b_anal_ptmyear(B3,B7)</f>
        <v>#NAME?</v>
      </c>
      <c r="L24" s="73" t="str">
        <f>[2]含权债!D9</f>
        <v/>
      </c>
      <c r="M24" s="1" t="str">
        <f>[2]含权债!E9</f>
        <v/>
      </c>
      <c r="N24" s="1" t="str">
        <f>[2]含权债!F9</f>
        <v/>
      </c>
      <c r="O24" t="str">
        <f>[2]含权债!G9</f>
        <v/>
      </c>
      <c r="P24" t="str">
        <f>[2]含权债!H9</f>
        <v/>
      </c>
      <c r="Q24" t="str">
        <f>[2]含权债!I9</f>
        <v/>
      </c>
      <c r="R24" t="str">
        <f>[2]含权债!J9</f>
        <v/>
      </c>
      <c r="S24" s="74" t="str">
        <f>[2]含权债!K9</f>
        <v/>
      </c>
    </row>
    <row r="25" spans="1:22">
      <c r="A25" s="46" t="s">
        <v>244</v>
      </c>
      <c r="B25" s="39" t="e">
        <f ca="1">[1]!b_redemption_beginning(B3)</f>
        <v>#NAME?</v>
      </c>
      <c r="L25" s="73" t="str">
        <f>[2]含权债!D10</f>
        <v/>
      </c>
      <c r="M25" s="1" t="str">
        <f>[2]含权债!E10</f>
        <v/>
      </c>
      <c r="N25" s="1" t="str">
        <f>[2]含权债!F10</f>
        <v/>
      </c>
      <c r="O25" t="str">
        <f>[2]含权债!G10</f>
        <v/>
      </c>
      <c r="P25" t="str">
        <f>[2]含权债!H10</f>
        <v/>
      </c>
      <c r="Q25" t="str">
        <f>[2]含权债!I10</f>
        <v/>
      </c>
      <c r="R25" t="str">
        <f>[2]含权债!J10</f>
        <v/>
      </c>
      <c r="S25" s="74" t="str">
        <f>[2]含权债!K10</f>
        <v/>
      </c>
    </row>
    <row r="26" spans="1:22">
      <c r="A26" s="46" t="s">
        <v>245</v>
      </c>
      <c r="B26" s="39" t="e">
        <f ca="1">[1]!b_anal_nxcupn(B3,B7)</f>
        <v>#NAME?</v>
      </c>
      <c r="L26" s="73" t="str">
        <f>[2]含权债!D11</f>
        <v/>
      </c>
      <c r="M26" s="1" t="str">
        <f>[2]含权债!E11</f>
        <v/>
      </c>
      <c r="N26" s="1" t="str">
        <f>[2]含权债!F11</f>
        <v/>
      </c>
      <c r="O26" t="str">
        <f>[2]含权债!G11</f>
        <v/>
      </c>
      <c r="P26" t="str">
        <f>[2]含权债!H11</f>
        <v/>
      </c>
      <c r="Q26" t="str">
        <f>[2]含权债!I11</f>
        <v/>
      </c>
      <c r="R26" t="str">
        <f>[2]含权债!J11</f>
        <v/>
      </c>
      <c r="S26" s="74" t="str">
        <f>[2]含权债!K11</f>
        <v/>
      </c>
    </row>
    <row r="27" spans="1:22">
      <c r="L27" s="73" t="str">
        <f>[2]含权债!D12</f>
        <v/>
      </c>
      <c r="M27" s="1" t="str">
        <f>[2]含权债!E12</f>
        <v/>
      </c>
      <c r="N27" s="1" t="str">
        <f>[2]含权债!F12</f>
        <v/>
      </c>
      <c r="O27" t="str">
        <f>[2]含权债!G12</f>
        <v/>
      </c>
      <c r="P27" t="str">
        <f>[2]含权债!H12</f>
        <v/>
      </c>
      <c r="Q27" t="str">
        <f>[2]含权债!I12</f>
        <v/>
      </c>
      <c r="R27" t="str">
        <f>[2]含权债!J12</f>
        <v/>
      </c>
      <c r="S27" s="74" t="str">
        <f>[2]含权债!K12</f>
        <v/>
      </c>
    </row>
    <row r="28" spans="1:22">
      <c r="L28" s="73" t="str">
        <f>[2]含权债!D13</f>
        <v/>
      </c>
      <c r="M28" s="1" t="str">
        <f>[2]含权债!E13</f>
        <v/>
      </c>
      <c r="N28" s="1" t="str">
        <f>[2]含权债!F13</f>
        <v/>
      </c>
      <c r="O28" t="str">
        <f>[2]含权债!G13</f>
        <v/>
      </c>
      <c r="P28" t="str">
        <f>[2]含权债!H13</f>
        <v/>
      </c>
      <c r="Q28" t="str">
        <f>[2]含权债!I13</f>
        <v/>
      </c>
      <c r="R28" t="str">
        <f>[2]含权债!J13</f>
        <v/>
      </c>
      <c r="S28" s="74" t="str">
        <f>[2]含权债!K13</f>
        <v/>
      </c>
    </row>
    <row r="29" spans="1:22">
      <c r="L29" s="73" t="str">
        <f>[2]含权债!D14</f>
        <v/>
      </c>
      <c r="M29" s="1" t="str">
        <f>[2]含权债!E14</f>
        <v/>
      </c>
      <c r="N29" s="1" t="str">
        <f>[2]含权债!F14</f>
        <v/>
      </c>
      <c r="O29" t="str">
        <f>[2]含权债!G14</f>
        <v/>
      </c>
      <c r="P29" t="str">
        <f>[2]含权债!H14</f>
        <v/>
      </c>
      <c r="Q29" t="str">
        <f>[2]含权债!I14</f>
        <v/>
      </c>
      <c r="R29" t="str">
        <f>[2]含权债!J14</f>
        <v/>
      </c>
      <c r="S29" s="74" t="str">
        <f>[2]含权债!K14</f>
        <v/>
      </c>
    </row>
    <row r="30" spans="1:22">
      <c r="L30" s="73" t="str">
        <f>[2]含权债!D15</f>
        <v/>
      </c>
      <c r="M30" s="1" t="str">
        <f>[2]含权债!E15</f>
        <v/>
      </c>
      <c r="N30" s="1" t="str">
        <f>[2]含权债!F15</f>
        <v/>
      </c>
      <c r="O30" t="str">
        <f>[2]含权债!G15</f>
        <v/>
      </c>
      <c r="P30" t="str">
        <f>[2]含权债!H15</f>
        <v/>
      </c>
      <c r="Q30" t="str">
        <f>[2]含权债!I15</f>
        <v/>
      </c>
      <c r="R30" t="str">
        <f>[2]含权债!J15</f>
        <v/>
      </c>
      <c r="S30" s="74" t="str">
        <f>[2]含权债!K15</f>
        <v/>
      </c>
    </row>
    <row r="31" spans="1:22">
      <c r="L31" s="73" t="str">
        <f>[2]含权债!D16</f>
        <v/>
      </c>
      <c r="M31" s="1" t="str">
        <f>[2]含权债!E16</f>
        <v/>
      </c>
      <c r="N31" s="1" t="str">
        <f>[2]含权债!F16</f>
        <v/>
      </c>
      <c r="O31" t="str">
        <f>[2]含权债!G16</f>
        <v/>
      </c>
      <c r="P31" t="str">
        <f>[2]含权债!H16</f>
        <v/>
      </c>
      <c r="Q31" t="str">
        <f>[2]含权债!I16</f>
        <v/>
      </c>
      <c r="R31" t="str">
        <f>[2]含权债!J16</f>
        <v/>
      </c>
      <c r="S31" s="74" t="str">
        <f>[2]含权债!K16</f>
        <v/>
      </c>
    </row>
    <row r="32" spans="1:22">
      <c r="A32" t="s">
        <v>204</v>
      </c>
      <c r="L32" s="73" t="str">
        <f>[2]含权债!D17</f>
        <v/>
      </c>
      <c r="M32" s="1" t="str">
        <f>[2]含权债!E17</f>
        <v/>
      </c>
      <c r="N32" s="1" t="str">
        <f>[2]含权债!F17</f>
        <v/>
      </c>
      <c r="O32" t="str">
        <f>[2]含权债!G17</f>
        <v/>
      </c>
      <c r="P32" t="str">
        <f>[2]含权债!H17</f>
        <v/>
      </c>
      <c r="Q32" t="str">
        <f>[2]含权债!I17</f>
        <v/>
      </c>
      <c r="R32" t="str">
        <f>[2]含权债!J17</f>
        <v/>
      </c>
      <c r="S32" s="74" t="str">
        <f>[2]含权债!K17</f>
        <v/>
      </c>
    </row>
    <row r="33" spans="1:19">
      <c r="B33" s="39" t="s">
        <v>246</v>
      </c>
      <c r="L33" s="73" t="str">
        <f>[2]含权债!D18</f>
        <v/>
      </c>
      <c r="M33" s="1" t="str">
        <f>[2]含权债!E18</f>
        <v/>
      </c>
      <c r="N33" s="1" t="str">
        <f>[2]含权债!F18</f>
        <v/>
      </c>
      <c r="O33" t="str">
        <f>[2]含权债!G18</f>
        <v/>
      </c>
      <c r="P33" t="str">
        <f>[2]含权债!H18</f>
        <v/>
      </c>
      <c r="Q33" t="str">
        <f>[2]含权债!I18</f>
        <v/>
      </c>
      <c r="R33" t="str">
        <f>[2]含权债!J18</f>
        <v/>
      </c>
      <c r="S33" s="74" t="str">
        <f>[2]含权债!K18</f>
        <v/>
      </c>
    </row>
    <row r="34" spans="1:19">
      <c r="B34" s="39" t="s">
        <v>247</v>
      </c>
      <c r="L34" s="73" t="str">
        <f>[2]含权债!D19</f>
        <v/>
      </c>
      <c r="M34" s="1" t="str">
        <f>[2]含权债!E19</f>
        <v/>
      </c>
      <c r="N34" s="1" t="str">
        <f>[2]含权债!F19</f>
        <v/>
      </c>
      <c r="O34" t="str">
        <f>[2]含权债!G19</f>
        <v/>
      </c>
      <c r="P34" t="str">
        <f>[2]含权债!H19</f>
        <v/>
      </c>
      <c r="Q34" t="str">
        <f>[2]含权债!I19</f>
        <v/>
      </c>
      <c r="R34" t="str">
        <f>[2]含权债!J19</f>
        <v/>
      </c>
      <c r="S34" s="74" t="str">
        <f>[2]含权债!K19</f>
        <v/>
      </c>
    </row>
    <row r="35" spans="1:19">
      <c r="L35" s="73" t="str">
        <f>[2]含权债!D20</f>
        <v/>
      </c>
      <c r="M35" s="1" t="str">
        <f>[2]含权债!E20</f>
        <v/>
      </c>
      <c r="N35" s="1" t="str">
        <f>[2]含权债!F20</f>
        <v/>
      </c>
      <c r="O35" t="str">
        <f>[2]含权债!G20</f>
        <v/>
      </c>
      <c r="P35" t="str">
        <f>[2]含权债!H20</f>
        <v/>
      </c>
      <c r="Q35" t="str">
        <f>[2]含权债!I20</f>
        <v/>
      </c>
      <c r="R35" t="str">
        <f>[2]含权债!J20</f>
        <v/>
      </c>
      <c r="S35" s="74" t="str">
        <f>[2]含权债!K20</f>
        <v/>
      </c>
    </row>
    <row r="36" spans="1:19">
      <c r="B36" s="39" t="s">
        <v>186</v>
      </c>
      <c r="L36" s="73" t="str">
        <f>[2]含权债!D21</f>
        <v/>
      </c>
      <c r="M36" s="1" t="str">
        <f>[2]含权债!E21</f>
        <v/>
      </c>
      <c r="N36" s="1" t="str">
        <f>[2]含权债!F21</f>
        <v/>
      </c>
      <c r="O36" t="str">
        <f>[2]含权债!G21</f>
        <v/>
      </c>
      <c r="P36" t="str">
        <f>[2]含权债!H21</f>
        <v/>
      </c>
      <c r="Q36" t="str">
        <f>[2]含权债!I21</f>
        <v/>
      </c>
      <c r="R36" t="str">
        <f>[2]含权债!J21</f>
        <v/>
      </c>
      <c r="S36" s="74" t="str">
        <f>[2]含权债!K21</f>
        <v/>
      </c>
    </row>
    <row r="37" spans="1:19">
      <c r="B37" s="39" t="s">
        <v>248</v>
      </c>
      <c r="L37" s="73" t="str">
        <f>[2]含权债!D22</f>
        <v/>
      </c>
      <c r="M37" s="1" t="str">
        <f>[2]含权债!E22</f>
        <v/>
      </c>
      <c r="N37" s="1" t="str">
        <f>[2]含权债!F22</f>
        <v/>
      </c>
      <c r="O37" t="str">
        <f>[2]含权债!G22</f>
        <v/>
      </c>
      <c r="P37" t="str">
        <f>[2]含权债!H22</f>
        <v/>
      </c>
      <c r="Q37" t="str">
        <f>[2]含权债!I22</f>
        <v/>
      </c>
      <c r="R37" t="str">
        <f>[2]含权债!J22</f>
        <v/>
      </c>
      <c r="S37" s="74" t="str">
        <f>[2]含权债!K22</f>
        <v/>
      </c>
    </row>
    <row r="38" spans="1:19">
      <c r="L38" s="73" t="str">
        <f>[2]含权债!D23</f>
        <v/>
      </c>
      <c r="M38" s="1" t="str">
        <f>[2]含权债!E23</f>
        <v/>
      </c>
      <c r="N38" s="1" t="str">
        <f>[2]含权债!F23</f>
        <v/>
      </c>
      <c r="O38" t="str">
        <f>[2]含权债!G23</f>
        <v/>
      </c>
      <c r="P38" t="str">
        <f>[2]含权债!H23</f>
        <v/>
      </c>
      <c r="Q38" t="str">
        <f>[2]含权债!I23</f>
        <v/>
      </c>
      <c r="R38" t="str">
        <f>[2]含权债!J23</f>
        <v/>
      </c>
      <c r="S38" s="74" t="str">
        <f>[2]含权债!K23</f>
        <v/>
      </c>
    </row>
    <row r="39" spans="1:19">
      <c r="A39" t="s">
        <v>249</v>
      </c>
      <c r="B39" s="39" t="s">
        <v>187</v>
      </c>
      <c r="L39" s="73" t="str">
        <f>[2]含权债!D24</f>
        <v/>
      </c>
      <c r="M39" s="1" t="str">
        <f>[2]含权债!E24</f>
        <v/>
      </c>
      <c r="N39" s="1" t="str">
        <f>[2]含权债!F24</f>
        <v/>
      </c>
      <c r="O39" t="str">
        <f>[2]含权债!G24</f>
        <v/>
      </c>
      <c r="P39" t="str">
        <f>[2]含权债!H24</f>
        <v/>
      </c>
      <c r="Q39" t="str">
        <f>[2]含权债!I24</f>
        <v/>
      </c>
      <c r="R39" t="str">
        <f>[2]含权债!J24</f>
        <v/>
      </c>
      <c r="S39" s="74" t="str">
        <f>[2]含权债!K24</f>
        <v/>
      </c>
    </row>
    <row r="40" spans="1:19">
      <c r="A40" t="s">
        <v>250</v>
      </c>
      <c r="B40" s="39" t="s">
        <v>251</v>
      </c>
      <c r="L40" s="75" t="str">
        <f>[2]含权债!D25</f>
        <v/>
      </c>
      <c r="M40" s="76" t="str">
        <f>[2]含权债!E25</f>
        <v/>
      </c>
      <c r="N40" s="76" t="str">
        <f>[2]含权债!F25</f>
        <v/>
      </c>
      <c r="O40" s="77" t="str">
        <f>[2]含权债!G25</f>
        <v/>
      </c>
      <c r="P40" s="77" t="str">
        <f>[2]含权债!H25</f>
        <v/>
      </c>
      <c r="Q40" s="77" t="str">
        <f>[2]含权债!I25</f>
        <v/>
      </c>
      <c r="R40" s="77" t="str">
        <f>[2]含权债!J25</f>
        <v/>
      </c>
      <c r="S40" s="78" t="str">
        <f>[2]含权债!K25</f>
        <v/>
      </c>
    </row>
    <row r="42" spans="1:19">
      <c r="A42" t="s">
        <v>252</v>
      </c>
      <c r="B42" s="39" t="s">
        <v>253</v>
      </c>
      <c r="C42" t="s">
        <v>254</v>
      </c>
    </row>
    <row r="43" spans="1:19">
      <c r="B43" s="39" t="s">
        <v>255</v>
      </c>
    </row>
    <row r="45" spans="1:19">
      <c r="A45" t="s">
        <v>206</v>
      </c>
    </row>
    <row r="46" spans="1:19">
      <c r="B46" s="39" t="s">
        <v>186</v>
      </c>
    </row>
    <row r="47" spans="1:19">
      <c r="B47" s="39" t="s">
        <v>248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tabColor theme="9" tint="0.59999389629810485"/>
  </sheetPr>
  <dimension ref="A1:K575"/>
  <sheetViews>
    <sheetView workbookViewId="0">
      <selection activeCell="B23" sqref="B23"/>
    </sheetView>
  </sheetViews>
  <sheetFormatPr baseColWidth="10" defaultColWidth="8.83203125" defaultRowHeight="14"/>
  <cols>
    <col min="1" max="1" width="24.33203125" bestFit="1" customWidth="1"/>
    <col min="2" max="2" width="18.33203125" customWidth="1"/>
    <col min="4" max="5" width="11.6640625" bestFit="1" customWidth="1"/>
    <col min="6" max="6" width="18.33203125" bestFit="1" customWidth="1"/>
    <col min="7" max="7" width="11.33203125" style="150" customWidth="1"/>
    <col min="8" max="8" width="11.33203125" style="149" customWidth="1"/>
    <col min="10" max="10" width="22.6640625" customWidth="1"/>
    <col min="11" max="11" width="9.5" bestFit="1" customWidth="1"/>
  </cols>
  <sheetData>
    <row r="1" spans="1:11">
      <c r="A1" s="46" t="s">
        <v>11</v>
      </c>
      <c r="B1" s="39" t="str">
        <f>债券信息!B2</f>
        <v>019657.SH</v>
      </c>
      <c r="F1" s="148" t="s">
        <v>406</v>
      </c>
      <c r="G1" s="150" t="s">
        <v>407</v>
      </c>
      <c r="H1" s="149" t="s">
        <v>405</v>
      </c>
    </row>
    <row r="2" spans="1:11">
      <c r="A2" s="46" t="s">
        <v>188</v>
      </c>
      <c r="B2" s="39" t="e">
        <f ca="1">债券信息!B3</f>
        <v>#NAME?</v>
      </c>
      <c r="F2">
        <f ca="1">IF(ISERROR(SUM(H:H)),0,SUM(H:H))</f>
        <v>0</v>
      </c>
      <c r="G2" s="150" t="e">
        <f ca="1">IF('债券现金流（固息、浮息、累进）'!L4="","",'债券现金流（固息、浮息、累进）'!L4)</f>
        <v>#NAME?</v>
      </c>
      <c r="H2" s="149" t="e">
        <f ca="1">IF(G2="",0,IF(OR(G2&lt;=$B$5,G2&gt;$B$10),0,'债券现金流（固息、浮息、累进）'!S4))</f>
        <v>#NAME?</v>
      </c>
    </row>
    <row r="3" spans="1:11">
      <c r="A3" s="46" t="s">
        <v>83</v>
      </c>
      <c r="B3" s="39" t="e">
        <f ca="1">债券信息!B4</f>
        <v>#NAME?</v>
      </c>
      <c r="G3" s="150" t="e">
        <f ca="1">IF('债券现金流（固息、浮息、累进）'!L5="","",'债券现金流（固息、浮息、累进）'!L5)</f>
        <v>#NAME?</v>
      </c>
      <c r="H3" s="149" t="e">
        <f ca="1">IF(G3="",0,IF(OR(G3&lt;=$B$5,G3&gt;$B$10),0,'债券现金流（固息、浮息、累进）'!S5))</f>
        <v>#NAME?</v>
      </c>
    </row>
    <row r="4" spans="1:11">
      <c r="A4" s="46" t="s">
        <v>189</v>
      </c>
      <c r="B4" s="40" t="str">
        <f>'inter-BC'!B7</f>
        <v>T+0</v>
      </c>
      <c r="D4" t="s">
        <v>200</v>
      </c>
      <c r="G4" s="150" t="e">
        <f ca="1">IF('债券现金流（固息、浮息、累进）'!L6="","",'债券现金流（固息、浮息、累进）'!L6)</f>
        <v>#NAME?</v>
      </c>
      <c r="H4" s="149" t="e">
        <f ca="1">IF(G4="",0,IF(OR(G4&lt;=$B$5,G4&gt;$B$10),0,'债券现金流（固息、浮息、累进）'!S6))</f>
        <v>#NAME?</v>
      </c>
    </row>
    <row r="5" spans="1:11">
      <c r="A5" s="58" t="s">
        <v>202</v>
      </c>
      <c r="B5" s="59">
        <f>IF(RIGHT('Bond Calculator!'!C8,1)="0",债券信息!B22,D5)</f>
        <v>44382</v>
      </c>
      <c r="D5" s="35" t="e">
        <f ca="1">[1]!TDaysOffset(TEXT('inter-BC'!B3, "yyyy-mm-dd"),"TradingCalendar=SSE","Offset=1")</f>
        <v>#NAME?</v>
      </c>
      <c r="G5" s="151" t="e">
        <f ca="1">IF('债券现金流（固息、浮息、累进）'!L7="","",'债券现金流（固息、浮息、累进）'!L7)</f>
        <v>#NAME?</v>
      </c>
      <c r="H5" s="149" t="e">
        <f ca="1">IF(G5="",0,IF(OR(G5&lt;=$B$5,G5&gt;$B$10),0,'债券现金流（固息、浮息、累进）'!S7))</f>
        <v>#NAME?</v>
      </c>
    </row>
    <row r="6" spans="1:11">
      <c r="A6" s="46" t="s">
        <v>190</v>
      </c>
      <c r="B6" s="48">
        <f>债券信息!B23</f>
        <v>100.9588</v>
      </c>
      <c r="G6" s="151" t="e">
        <f ca="1">IF('债券现金流（固息、浮息、累进）'!L8="","",'债券现金流（固息、浮息、累进）'!L8)</f>
        <v>#NAME?</v>
      </c>
      <c r="H6" s="149" t="e">
        <f ca="1">IF(G6="",0,IF(OR(G6&lt;=$B$5,G6&gt;$B$10),0,'债券现金流（固息、浮息、累进）'!S8))</f>
        <v>#NAME?</v>
      </c>
    </row>
    <row r="7" spans="1:11">
      <c r="A7" s="56" t="s">
        <v>191</v>
      </c>
      <c r="B7" s="112" t="e">
        <f ca="1">'应计利息-买入'!B27</f>
        <v>#NAME?</v>
      </c>
      <c r="C7" t="s">
        <v>289</v>
      </c>
      <c r="E7" s="119"/>
      <c r="G7" s="151" t="e">
        <f ca="1">IF('债券现金流（固息、浮息、累进）'!L9="","",'债券现金流（固息、浮息、累进）'!L9)</f>
        <v>#NAME?</v>
      </c>
      <c r="H7" s="149">
        <f>IF(K7="",0,IF(OR(K7&lt;=$B$5,K7&gt;$B$10),0,'债券现金流（固息、浮息、累进）'!S9))</f>
        <v>0</v>
      </c>
      <c r="J7" s="110" t="e">
        <f ca="1">[1]!b_calc_accrint(B1,B5)</f>
        <v>#NAME?</v>
      </c>
      <c r="K7" t="s">
        <v>199</v>
      </c>
    </row>
    <row r="8" spans="1:11">
      <c r="A8" s="46" t="s">
        <v>192</v>
      </c>
      <c r="B8" s="49" t="e">
        <f ca="1">B6+B7</f>
        <v>#NAME?</v>
      </c>
      <c r="G8" s="151" t="e">
        <f ca="1">IF('债券现金流（固息、浮息、累进）'!L10="","",'债券现金流（固息、浮息、累进）'!L10)</f>
        <v>#NAME?</v>
      </c>
      <c r="H8" s="149">
        <f>IF(K8="",0,IF(OR(K8&lt;=$B$5,K8&gt;$B$10),0,'债券现金流（固息、浮息、累进）'!S10))</f>
        <v>0</v>
      </c>
    </row>
    <row r="9" spans="1:11">
      <c r="B9" s="39"/>
      <c r="G9" s="151" t="e">
        <f ca="1">IF('债券现金流（固息、浮息、累进）'!L11="","",'债券现金流（固息、浮息、累进）'!L11)</f>
        <v>#NAME?</v>
      </c>
      <c r="H9" s="149">
        <f>IF(K9="",0,IF(OR(K9&lt;=$B$5,K9&gt;$B$10),0,'债券现金流（固息、浮息、累进）'!S11))</f>
        <v>0</v>
      </c>
    </row>
    <row r="10" spans="1:11">
      <c r="A10" s="58" t="s">
        <v>203</v>
      </c>
      <c r="B10" s="59">
        <f>IF(RIGHT('Bond Calculator!'!E13,1)="0",'inter-BC'!B5,持有期收益率!E11)</f>
        <v>43893</v>
      </c>
      <c r="C10" t="s">
        <v>201</v>
      </c>
      <c r="E10" s="99" t="s">
        <v>200</v>
      </c>
      <c r="G10" s="151" t="e">
        <f ca="1">IF('债券现金流（固息、浮息、累进）'!L12="","",'债券现金流（固息、浮息、累进）'!L12)</f>
        <v>#NAME?</v>
      </c>
      <c r="H10" s="149">
        <f>IF(K10="",0,IF(OR(K10&lt;=$B$5,K10&gt;$B$10),0,'债券现金流（固息、浮息、累进）'!S12))</f>
        <v>0</v>
      </c>
      <c r="J10" s="149"/>
    </row>
    <row r="11" spans="1:11">
      <c r="A11" s="46" t="s">
        <v>193</v>
      </c>
      <c r="B11" s="50">
        <f>'inter-BC'!B6</f>
        <v>101.6</v>
      </c>
      <c r="E11" s="35" t="e">
        <f ca="1">[1]!TDaysOffset(TEXT('inter-BC'!B5, "yyyy-mm-dd"),"TradingCalendar=SSE","Offset=1")</f>
        <v>#NAME?</v>
      </c>
      <c r="G11" s="151" t="e">
        <f ca="1">IF('债券现金流（固息、浮息、累进）'!L13="","",'债券现金流（固息、浮息、累进）'!L13)</f>
        <v>#NAME?</v>
      </c>
      <c r="H11" s="149">
        <f>IF(K11="",0,IF(OR(K11&lt;=$B$5,K11&gt;$B$10),0,'债券现金流（固息、浮息、累进）'!S13))</f>
        <v>0</v>
      </c>
      <c r="J11" s="35"/>
    </row>
    <row r="12" spans="1:11">
      <c r="A12" s="56" t="s">
        <v>194</v>
      </c>
      <c r="B12" s="112" t="e">
        <f ca="1">'应计利息-卖出'!B27</f>
        <v>#NAME?</v>
      </c>
      <c r="C12" t="s">
        <v>290</v>
      </c>
      <c r="E12" s="108"/>
      <c r="G12" s="151" t="e">
        <f ca="1">IF('债券现金流（固息、浮息、累进）'!L14="","",'债券现金流（固息、浮息、累进）'!L14)</f>
        <v>#NAME?</v>
      </c>
      <c r="H12" s="149">
        <f>IF(K12="",0,IF(OR(K12&lt;=$B$5,K12&gt;$B$10),0,'债券现金流（固息、浮息、累进）'!S14))</f>
        <v>0</v>
      </c>
      <c r="J12" s="152" t="e">
        <f ca="1">[1]!b_calc_accrint(B1,B10)</f>
        <v>#NAME?</v>
      </c>
      <c r="K12" t="s">
        <v>199</v>
      </c>
    </row>
    <row r="13" spans="1:11">
      <c r="A13" s="46" t="s">
        <v>195</v>
      </c>
      <c r="B13" s="49" t="e">
        <f ca="1">B11+B12</f>
        <v>#NAME?</v>
      </c>
      <c r="G13" s="151" t="e">
        <f ca="1">IF('债券现金流（固息、浮息、累进）'!L15="","",'债券现金流（固息、浮息、累进）'!L15)</f>
        <v>#NAME?</v>
      </c>
      <c r="H13" s="149" t="e">
        <f ca="1">IF(G13="",0,IF(OR(G13&lt;=$B$5,G13&gt;$B$10),0,'债券现金流（固息、浮息、累进）'!S15))</f>
        <v>#NAME?</v>
      </c>
    </row>
    <row r="14" spans="1:11">
      <c r="B14" s="39"/>
      <c r="G14" s="151" t="e">
        <f ca="1">IF('债券现金流（固息、浮息、累进）'!L16="","",'债券现金流（固息、浮息、累进）'!L16)</f>
        <v>#NAME?</v>
      </c>
      <c r="H14" s="149" t="e">
        <f ca="1">IF(G14="",0,IF(OR(G14&lt;=$B$5,G14&gt;$B$10),0,'债券现金流（固息、浮息、累进）'!S16))</f>
        <v>#NAME?</v>
      </c>
      <c r="K14" t="s">
        <v>185</v>
      </c>
    </row>
    <row r="15" spans="1:11">
      <c r="A15" s="125" t="s">
        <v>321</v>
      </c>
      <c r="B15" s="118" t="str">
        <f>[3]计算器!B15</f>
        <v>T+1</v>
      </c>
      <c r="G15" s="151" t="e">
        <f ca="1">IF('债券现金流（固息、浮息、累进）'!L17="","",'债券现金流（固息、浮息、累进）'!L17)</f>
        <v>#NAME?</v>
      </c>
      <c r="H15" s="149" t="e">
        <f ca="1">IF(G15="",0,IF(OR(G15&lt;=$B$5,G15&gt;$B$10),0,'债券现金流（固息、浮息、累进）'!S17))</f>
        <v>#NAME?</v>
      </c>
    </row>
    <row r="16" spans="1:11">
      <c r="A16" s="125" t="s">
        <v>314</v>
      </c>
      <c r="B16" s="118">
        <f>'inter-BC'!B13</f>
        <v>0</v>
      </c>
      <c r="G16" s="151" t="e">
        <f ca="1">IF('债券现金流（固息、浮息、累进）'!L18="","",'债券现金流（固息、浮息、累进）'!L18)</f>
        <v>#NAME?</v>
      </c>
      <c r="H16" s="149" t="e">
        <f ca="1">IF(G16="",0,IF(OR(G16&lt;=$B$5,G16&gt;$B$10),0,'债券现金流（固息、浮息、累进）'!S18))</f>
        <v>#NAME?</v>
      </c>
    </row>
    <row r="17" spans="1:8">
      <c r="A17" s="125" t="s">
        <v>322</v>
      </c>
      <c r="B17" s="118">
        <f>IF(RIGHT(B15,1)="1",B16+1,IF(RIGHT(B15,1)="2",B16+2,IF(RIGHT(B15,1)="3",B16+3,-1)))</f>
        <v>1</v>
      </c>
      <c r="G17" s="151" t="e">
        <f ca="1">IF('债券现金流（固息、浮息、累进）'!L19="","",'债券现金流（固息、浮息、累进）'!L19)</f>
        <v>#NAME?</v>
      </c>
      <c r="H17" s="149" t="e">
        <f ca="1">IF(G17="",0,IF(OR(G17&lt;=$B$5,G17&gt;$B$10),0,'债券现金流（固息、浮息、累进）'!S19))</f>
        <v>#NAME?</v>
      </c>
    </row>
    <row r="18" spans="1:8">
      <c r="A18" s="46"/>
      <c r="B18" s="51"/>
      <c r="G18" s="151" t="e">
        <f ca="1">IF('债券现金流（固息、浮息、累进）'!L20="","",'债券现金流（固息、浮息、累进）'!L20)</f>
        <v>#NAME?</v>
      </c>
      <c r="H18" s="149" t="e">
        <f ca="1">IF(G18="",0,IF(OR(G18&lt;=$B$5,G18&gt;$B$10),0,'债券现金流（固息、浮息、累进）'!S20))</f>
        <v>#NAME?</v>
      </c>
    </row>
    <row r="19" spans="1:8">
      <c r="A19" s="46"/>
      <c r="B19" s="51"/>
      <c r="G19" s="151" t="e">
        <f ca="1">IF('债券现金流（固息、浮息、累进）'!L21="","",'债券现金流（固息、浮息、累进）'!L21)</f>
        <v>#NAME?</v>
      </c>
      <c r="H19" s="149" t="e">
        <f ca="1">IF(G19="",0,IF(OR(G19&lt;=$B$5,G19&gt;$B$10),0,'债券现金流（固息、浮息、累进）'!S21))</f>
        <v>#NAME?</v>
      </c>
    </row>
    <row r="20" spans="1:8">
      <c r="A20" s="46" t="s">
        <v>196</v>
      </c>
      <c r="B20" s="51" t="e">
        <f ca="1">'inter-BC'!B16</f>
        <v>#NAME?</v>
      </c>
      <c r="G20" s="151" t="e">
        <f ca="1">IF('债券现金流（固息、浮息、累进）'!L22="","",'债券现金流（固息、浮息、累进）'!L22)</f>
        <v>#NAME?</v>
      </c>
      <c r="H20" s="149" t="e">
        <f ca="1">IF(G20="",0,IF(OR(G20&lt;=$B$5,G20&gt;$B$10),0,'债券现金流（固息、浮息、累进）'!S22))</f>
        <v>#NAME?</v>
      </c>
    </row>
    <row r="21" spans="1:8">
      <c r="A21" s="46"/>
      <c r="B21" s="51"/>
      <c r="G21" s="151" t="e">
        <f ca="1">IF('债券现金流（固息、浮息、累进）'!L23="","",'债券现金流（固息、浮息、累进）'!L23)</f>
        <v>#NAME?</v>
      </c>
      <c r="H21" s="149" t="e">
        <f ca="1">IF(G21="",0,IF(OR(G21&lt;=$B$5,G21&gt;$B$10),0,'债券现金流（固息、浮息、累进）'!S23))</f>
        <v>#NAME?</v>
      </c>
    </row>
    <row r="22" spans="1:8">
      <c r="A22" s="46"/>
      <c r="B22" s="51"/>
      <c r="G22" s="151" t="e">
        <f ca="1">IF('债券现金流（固息、浮息、累进）'!L24="","",'债券现金流（固息、浮息、累进）'!L24)</f>
        <v>#NAME?</v>
      </c>
      <c r="H22" s="149" t="e">
        <f ca="1">IF(G22="",0,IF(OR(G22&lt;=$B$5,G22&gt;$B$10),0,'债券现金流（固息、浮息、累进）'!S24))</f>
        <v>#NAME?</v>
      </c>
    </row>
    <row r="23" spans="1:8">
      <c r="A23" s="46" t="s">
        <v>197</v>
      </c>
      <c r="B23" s="52" t="e">
        <f ca="1">(B13+F2-B8)/B8</f>
        <v>#NAME?</v>
      </c>
      <c r="G23" s="151" t="e">
        <f ca="1">IF('债券现金流（固息、浮息、累进）'!L25="","",'债券现金流（固息、浮息、累进）'!L25)</f>
        <v>#NAME?</v>
      </c>
      <c r="H23" s="149" t="e">
        <f ca="1">IF(G23="",0,IF(OR(G23&lt;=$B$5,G23&gt;$B$10),0,'债券现金流（固息、浮息、累进）'!S25))</f>
        <v>#NAME?</v>
      </c>
    </row>
    <row r="24" spans="1:8">
      <c r="A24" s="46" t="s">
        <v>198</v>
      </c>
      <c r="B24" s="52" t="e">
        <f ca="1">B23/((B10-B5)/365)</f>
        <v>#NAME?</v>
      </c>
      <c r="G24" s="151" t="e">
        <f ca="1">IF('债券现金流（固息、浮息、累进）'!L26="","",'债券现金流（固息、浮息、累进）'!L26)</f>
        <v>#NAME?</v>
      </c>
      <c r="H24" s="149" t="e">
        <f ca="1">IF(G24="",0,IF(OR(G24&lt;=$B$5,G24&gt;$B$10),0,'债券现金流（固息、浮息、累进）'!S26))</f>
        <v>#NAME?</v>
      </c>
    </row>
    <row r="25" spans="1:8">
      <c r="B25" s="39"/>
      <c r="G25" s="151" t="e">
        <f ca="1">IF('债券现金流（固息、浮息、累进）'!L27="","",'债券现金流（固息、浮息、累进）'!L27)</f>
        <v>#NAME?</v>
      </c>
      <c r="H25" s="149" t="e">
        <f ca="1">IF(G25="",0,IF(OR(G25&lt;=$B$5,G25&gt;$B$10),0,'债券现金流（固息、浮息、累进）'!S27))</f>
        <v>#NAME?</v>
      </c>
    </row>
    <row r="26" spans="1:8">
      <c r="A26" s="125" t="s">
        <v>323</v>
      </c>
      <c r="B26" s="52" t="e">
        <f ca="1">(B13+F2-B8-B20)/B8</f>
        <v>#NAME?</v>
      </c>
      <c r="G26" s="151" t="e">
        <f ca="1">IF('债券现金流（固息、浮息、累进）'!L28="","",'债券现金流（固息、浮息、累进）'!L28)</f>
        <v>#NAME?</v>
      </c>
      <c r="H26" s="149" t="e">
        <f ca="1">IF(G26="",0,IF(OR(G26&lt;=$B$5,G26&gt;$B$10),0,'债券现金流（固息、浮息、累进）'!S28))</f>
        <v>#NAME?</v>
      </c>
    </row>
    <row r="27" spans="1:8">
      <c r="A27" s="125" t="s">
        <v>411</v>
      </c>
      <c r="B27" s="52" t="e">
        <f ca="1">B26/((B10-B5)/365)</f>
        <v>#NAME?</v>
      </c>
      <c r="G27" s="151" t="e">
        <f ca="1">IF('债券现金流（固息、浮息、累进）'!L29="","",'债券现金流（固息、浮息、累进）'!L29)</f>
        <v>#NAME?</v>
      </c>
      <c r="H27" s="149" t="e">
        <f ca="1">IF(G27="",0,IF(OR(G27&lt;=$B$5,G27&gt;$B$10),0,'债券现金流（固息、浮息、累进）'!S29))</f>
        <v>#NAME?</v>
      </c>
    </row>
    <row r="28" spans="1:8">
      <c r="B28" s="39"/>
      <c r="G28" s="151" t="e">
        <f ca="1">IF('债券现金流（固息、浮息、累进）'!L30="","",'债券现金流（固息、浮息、累进）'!L30)</f>
        <v>#NAME?</v>
      </c>
      <c r="H28" s="149" t="e">
        <f ca="1">IF(G28="",0,IF(OR(G28&lt;=$B$5,G28&gt;$B$10),0,'债券现金流（固息、浮息、累进）'!S30))</f>
        <v>#NAME?</v>
      </c>
    </row>
    <row r="29" spans="1:8">
      <c r="G29" s="151" t="e">
        <f ca="1">IF('债券现金流（固息、浮息、累进）'!L31="","",'债券现金流（固息、浮息、累进）'!L31)</f>
        <v>#NAME?</v>
      </c>
      <c r="H29" s="149" t="e">
        <f ca="1">IF(G29="",0,IF(OR(G29&lt;=$B$5,G29&gt;$B$10),0,'债券现金流（固息、浮息、累进）'!S31))</f>
        <v>#NAME?</v>
      </c>
    </row>
    <row r="30" spans="1:8">
      <c r="G30" s="151" t="e">
        <f ca="1">IF('债券现金流（固息、浮息、累进）'!L32="","",'债券现金流（固息、浮息、累进）'!L32)</f>
        <v>#NAME?</v>
      </c>
      <c r="H30" s="149" t="e">
        <f ca="1">IF(G30="",0,IF(OR(G30&lt;=$B$5,G30&gt;$B$10),0,'债券现金流（固息、浮息、累进）'!S32))</f>
        <v>#NAME?</v>
      </c>
    </row>
    <row r="31" spans="1:8">
      <c r="G31" s="151" t="e">
        <f ca="1">IF('债券现金流（固息、浮息、累进）'!L33="","",'债券现金流（固息、浮息、累进）'!L33)</f>
        <v>#NAME?</v>
      </c>
      <c r="H31" s="149" t="e">
        <f ca="1">IF(G31="",0,IF(OR(G31&lt;=$B$5,G31&gt;$B$10),0,'债券现金流（固息、浮息、累进）'!S33))</f>
        <v>#NAME?</v>
      </c>
    </row>
    <row r="32" spans="1:8">
      <c r="G32" s="151" t="e">
        <f ca="1">IF('债券现金流（固息、浮息、累进）'!L34="","",'债券现金流（固息、浮息、累进）'!L34)</f>
        <v>#NAME?</v>
      </c>
      <c r="H32" s="149" t="e">
        <f ca="1">IF(G32="",0,IF(OR(G32&lt;=$B$5,G32&gt;$B$10),0,'债券现金流（固息、浮息、累进）'!S34))</f>
        <v>#NAME?</v>
      </c>
    </row>
    <row r="33" spans="7:8">
      <c r="G33" s="151" t="e">
        <f ca="1">IF('债券现金流（固息、浮息、累进）'!L35="","",'债券现金流（固息、浮息、累进）'!L35)</f>
        <v>#NAME?</v>
      </c>
      <c r="H33" s="149" t="e">
        <f ca="1">IF(G33="",0,IF(OR(G33&lt;=$B$5,G33&gt;$B$10),0,'债券现金流（固息、浮息、累进）'!S35))</f>
        <v>#NAME?</v>
      </c>
    </row>
    <row r="34" spans="7:8">
      <c r="G34" s="151" t="e">
        <f ca="1">IF('债券现金流（固息、浮息、累进）'!L36="","",'债券现金流（固息、浮息、累进）'!L36)</f>
        <v>#NAME?</v>
      </c>
      <c r="H34" s="149" t="e">
        <f ca="1">IF(G34="",0,IF(OR(G34&lt;=$B$5,G34&gt;$B$10),0,'债券现金流（固息、浮息、累进）'!S36))</f>
        <v>#NAME?</v>
      </c>
    </row>
    <row r="35" spans="7:8">
      <c r="G35" s="151" t="e">
        <f ca="1">IF('债券现金流（固息、浮息、累进）'!L37="","",'债券现金流（固息、浮息、累进）'!L37)</f>
        <v>#NAME?</v>
      </c>
      <c r="H35" s="149" t="e">
        <f ca="1">IF(G35="",0,IF(OR(G35&lt;=$B$5,G35&gt;$B$10),0,'债券现金流（固息、浮息、累进）'!S37))</f>
        <v>#NAME?</v>
      </c>
    </row>
    <row r="36" spans="7:8">
      <c r="G36" s="151" t="e">
        <f ca="1">IF('债券现金流（固息、浮息、累进）'!L38="","",'债券现金流（固息、浮息、累进）'!L38)</f>
        <v>#NAME?</v>
      </c>
      <c r="H36" s="149" t="e">
        <f ca="1">IF(G36="",0,IF(OR(G36&lt;=$B$5,G36&gt;$B$10),0,'债券现金流（固息、浮息、累进）'!S38))</f>
        <v>#NAME?</v>
      </c>
    </row>
    <row r="37" spans="7:8">
      <c r="G37" s="151" t="e">
        <f ca="1">IF('债券现金流（固息、浮息、累进）'!L39="","",'债券现金流（固息、浮息、累进）'!L39)</f>
        <v>#NAME?</v>
      </c>
      <c r="H37" s="149" t="e">
        <f ca="1">IF(G37="",0,IF(OR(G37&lt;=$B$5,G37&gt;$B$10),0,'债券现金流（固息、浮息、累进）'!S39))</f>
        <v>#NAME?</v>
      </c>
    </row>
    <row r="38" spans="7:8">
      <c r="G38" s="151" t="e">
        <f ca="1">IF('债券现金流（固息、浮息、累进）'!L40="","",'债券现金流（固息、浮息、累进）'!L40)</f>
        <v>#NAME?</v>
      </c>
      <c r="H38" s="149" t="e">
        <f ca="1">IF(G38="",0,IF(OR(G38&lt;=$B$5,G38&gt;$B$10),0,'债券现金流（固息、浮息、累进）'!S40))</f>
        <v>#NAME?</v>
      </c>
    </row>
    <row r="39" spans="7:8">
      <c r="G39" s="151" t="e">
        <f ca="1">IF('债券现金流（固息、浮息、累进）'!L41="","",'债券现金流（固息、浮息、累进）'!L41)</f>
        <v>#NAME?</v>
      </c>
      <c r="H39" s="149" t="e">
        <f ca="1">IF(G39="",0,IF(OR(G39&lt;=$B$5,G39&gt;$B$10),0,'债券现金流（固息、浮息、累进）'!S41))</f>
        <v>#NAME?</v>
      </c>
    </row>
    <row r="40" spans="7:8">
      <c r="G40" s="151" t="e">
        <f ca="1">IF('债券现金流（固息、浮息、累进）'!L42="","",'债券现金流（固息、浮息、累进）'!L42)</f>
        <v>#NAME?</v>
      </c>
      <c r="H40" s="149" t="e">
        <f ca="1">IF(G40="",0,IF(OR(G40&lt;=$B$5,G40&gt;$B$10),0,'债券现金流（固息、浮息、累进）'!S42))</f>
        <v>#NAME?</v>
      </c>
    </row>
    <row r="41" spans="7:8">
      <c r="G41" s="151" t="e">
        <f ca="1">IF('债券现金流（固息、浮息、累进）'!L43="","",'债券现金流（固息、浮息、累进）'!L43)</f>
        <v>#NAME?</v>
      </c>
      <c r="H41" s="149" t="e">
        <f ca="1">IF(G41="",0,IF(OR(G41&lt;=$B$5,G41&gt;$B$10),0,'债券现金流（固息、浮息、累进）'!S43))</f>
        <v>#NAME?</v>
      </c>
    </row>
    <row r="42" spans="7:8">
      <c r="G42" s="151" t="e">
        <f ca="1">IF('债券现金流（固息、浮息、累进）'!L44="","",'债券现金流（固息、浮息、累进）'!L44)</f>
        <v>#NAME?</v>
      </c>
      <c r="H42" s="149" t="e">
        <f ca="1">IF(G42="",0,IF(OR(G42&lt;=$B$5,G42&gt;$B$10),0,'债券现金流（固息、浮息、累进）'!S44))</f>
        <v>#NAME?</v>
      </c>
    </row>
    <row r="43" spans="7:8">
      <c r="G43" s="151" t="e">
        <f ca="1">IF('债券现金流（固息、浮息、累进）'!L45="","",'债券现金流（固息、浮息、累进）'!L45)</f>
        <v>#NAME?</v>
      </c>
      <c r="H43" s="149" t="e">
        <f ca="1">IF(G43="",0,IF(OR(G43&lt;=$B$5,G43&gt;$B$10),0,'债券现金流（固息、浮息、累进）'!S45))</f>
        <v>#NAME?</v>
      </c>
    </row>
    <row r="44" spans="7:8">
      <c r="G44" s="151" t="e">
        <f ca="1">IF('债券现金流（固息、浮息、累进）'!L46="","",'债券现金流（固息、浮息、累进）'!L46)</f>
        <v>#NAME?</v>
      </c>
      <c r="H44" s="149" t="e">
        <f ca="1">IF(G44="",0,IF(OR(G44&lt;=$B$5,G44&gt;$B$10),0,'债券现金流（固息、浮息、累进）'!S46))</f>
        <v>#NAME?</v>
      </c>
    </row>
    <row r="45" spans="7:8">
      <c r="G45" s="151" t="e">
        <f ca="1">IF('债券现金流（固息、浮息、累进）'!L47="","",'债券现金流（固息、浮息、累进）'!L47)</f>
        <v>#NAME?</v>
      </c>
      <c r="H45" s="149" t="e">
        <f ca="1">IF(G45="",0,IF(OR(G45&lt;=$B$5,G45&gt;$B$10),0,'债券现金流（固息、浮息、累进）'!S47))</f>
        <v>#NAME?</v>
      </c>
    </row>
    <row r="46" spans="7:8">
      <c r="G46" s="151" t="e">
        <f ca="1">IF('债券现金流（固息、浮息、累进）'!L48="","",'债券现金流（固息、浮息、累进）'!L48)</f>
        <v>#NAME?</v>
      </c>
      <c r="H46" s="149" t="e">
        <f ca="1">IF(G46="",0,IF(OR(G46&lt;=$B$5,G46&gt;$B$10),0,'债券现金流（固息、浮息、累进）'!S48))</f>
        <v>#NAME?</v>
      </c>
    </row>
    <row r="47" spans="7:8">
      <c r="G47" s="151" t="e">
        <f ca="1">IF('债券现金流（固息、浮息、累进）'!L49="","",'债券现金流（固息、浮息、累进）'!L49)</f>
        <v>#NAME?</v>
      </c>
      <c r="H47" s="149" t="e">
        <f ca="1">IF(G47="",0,IF(OR(G47&lt;=$B$5,G47&gt;$B$10),0,'债券现金流（固息、浮息、累进）'!S49))</f>
        <v>#NAME?</v>
      </c>
    </row>
    <row r="48" spans="7:8">
      <c r="G48" s="151" t="e">
        <f ca="1">IF('债券现金流（固息、浮息、累进）'!L50="","",'债券现金流（固息、浮息、累进）'!L50)</f>
        <v>#NAME?</v>
      </c>
      <c r="H48" s="149" t="e">
        <f ca="1">IF(G48="",0,IF(OR(G48&lt;=$B$5,G48&gt;$B$10),0,'债券现金流（固息、浮息、累进）'!S50))</f>
        <v>#NAME?</v>
      </c>
    </row>
    <row r="49" spans="7:8">
      <c r="G49" s="151" t="e">
        <f ca="1">IF('债券现金流（固息、浮息、累进）'!L51="","",'债券现金流（固息、浮息、累进）'!L51)</f>
        <v>#NAME?</v>
      </c>
      <c r="H49" s="149" t="e">
        <f ca="1">IF(G49="",0,IF(OR(G49&lt;=$B$5,G49&gt;$B$10),0,'债券现金流（固息、浮息、累进）'!S51))</f>
        <v>#NAME?</v>
      </c>
    </row>
    <row r="50" spans="7:8">
      <c r="G50" s="151" t="e">
        <f ca="1">IF('债券现金流（固息、浮息、累进）'!L52="","",'债券现金流（固息、浮息、累进）'!L52)</f>
        <v>#NAME?</v>
      </c>
      <c r="H50" s="149" t="e">
        <f ca="1">IF(G50="",0,IF(OR(G50&lt;=$B$5,G50&gt;$B$10),0,'债券现金流（固息、浮息、累进）'!S52))</f>
        <v>#NAME?</v>
      </c>
    </row>
    <row r="51" spans="7:8">
      <c r="G51" s="151" t="e">
        <f ca="1">IF('债券现金流（固息、浮息、累进）'!L53="","",'债券现金流（固息、浮息、累进）'!L53)</f>
        <v>#NAME?</v>
      </c>
      <c r="H51" s="149" t="e">
        <f ca="1">IF(G51="",0,IF(OR(G51&lt;=$B$5,G51&gt;$B$10),0,'债券现金流（固息、浮息、累进）'!S53))</f>
        <v>#NAME?</v>
      </c>
    </row>
    <row r="52" spans="7:8">
      <c r="G52" s="151" t="e">
        <f ca="1">IF('债券现金流（固息、浮息、累进）'!L54="","",'债券现金流（固息、浮息、累进）'!L54)</f>
        <v>#NAME?</v>
      </c>
      <c r="H52" s="149" t="e">
        <f ca="1">IF(G52="",0,IF(OR(G52&lt;=$B$5,G52&gt;$B$10),0,'债券现金流（固息、浮息、累进）'!S54))</f>
        <v>#NAME?</v>
      </c>
    </row>
    <row r="53" spans="7:8">
      <c r="G53" s="151" t="e">
        <f ca="1">IF('债券现金流（固息、浮息、累进）'!L55="","",'债券现金流（固息、浮息、累进）'!L55)</f>
        <v>#NAME?</v>
      </c>
      <c r="H53" s="149" t="e">
        <f ca="1">IF(G53="",0,IF(OR(G53&lt;=$B$5,G53&gt;$B$10),0,'债券现金流（固息、浮息、累进）'!S55))</f>
        <v>#NAME?</v>
      </c>
    </row>
    <row r="54" spans="7:8">
      <c r="G54" s="151" t="e">
        <f ca="1">IF('债券现金流（固息、浮息、累进）'!L56="","",'债券现金流（固息、浮息、累进）'!L56)</f>
        <v>#NAME?</v>
      </c>
      <c r="H54" s="149" t="e">
        <f ca="1">IF(G54="",0,IF(OR(G54&lt;=$B$5,G54&gt;$B$10),0,'债券现金流（固息、浮息、累进）'!S56))</f>
        <v>#NAME?</v>
      </c>
    </row>
    <row r="55" spans="7:8">
      <c r="G55" s="151" t="e">
        <f ca="1">IF('债券现金流（固息、浮息、累进）'!L57="","",'债券现金流（固息、浮息、累进）'!L57)</f>
        <v>#NAME?</v>
      </c>
      <c r="H55" s="149" t="e">
        <f ca="1">IF(G55="",0,IF(OR(G55&lt;=$B$5,G55&gt;$B$10),0,'债券现金流（固息、浮息、累进）'!S57))</f>
        <v>#NAME?</v>
      </c>
    </row>
    <row r="56" spans="7:8">
      <c r="G56" s="151" t="e">
        <f ca="1">IF('债券现金流（固息、浮息、累进）'!L58="","",'债券现金流（固息、浮息、累进）'!L58)</f>
        <v>#NAME?</v>
      </c>
      <c r="H56" s="149" t="e">
        <f ca="1">IF(G56="",0,IF(OR(G56&lt;=$B$5,G56&gt;$B$10),0,'债券现金流（固息、浮息、累进）'!S58))</f>
        <v>#NAME?</v>
      </c>
    </row>
    <row r="57" spans="7:8">
      <c r="G57" s="151" t="e">
        <f ca="1">IF('债券现金流（固息、浮息、累进）'!L59="","",'债券现金流（固息、浮息、累进）'!L59)</f>
        <v>#NAME?</v>
      </c>
      <c r="H57" s="149" t="e">
        <f ca="1">IF(G57="",0,IF(OR(G57&lt;=$B$5,G57&gt;$B$10),0,'债券现金流（固息、浮息、累进）'!S59))</f>
        <v>#NAME?</v>
      </c>
    </row>
    <row r="58" spans="7:8">
      <c r="G58" s="151" t="e">
        <f ca="1">IF('债券现金流（固息、浮息、累进）'!L60="","",'债券现金流（固息、浮息、累进）'!L60)</f>
        <v>#NAME?</v>
      </c>
      <c r="H58" s="149" t="e">
        <f ca="1">IF(G58="",0,IF(OR(G58&lt;=$B$5,G58&gt;$B$10),0,'债券现金流（固息、浮息、累进）'!S60))</f>
        <v>#NAME?</v>
      </c>
    </row>
    <row r="59" spans="7:8">
      <c r="G59" s="151" t="e">
        <f ca="1">IF('债券现金流（固息、浮息、累进）'!L61="","",'债券现金流（固息、浮息、累进）'!L61)</f>
        <v>#NAME?</v>
      </c>
      <c r="H59" s="149" t="e">
        <f ca="1">IF(G59="",0,IF(OR(G59&lt;=$B$5,G59&gt;$B$10),0,'债券现金流（固息、浮息、累进）'!S61))</f>
        <v>#NAME?</v>
      </c>
    </row>
    <row r="60" spans="7:8">
      <c r="G60" s="151" t="e">
        <f ca="1">IF('债券现金流（固息、浮息、累进）'!L62="","",'债券现金流（固息、浮息、累进）'!L62)</f>
        <v>#NAME?</v>
      </c>
      <c r="H60" s="149" t="e">
        <f ca="1">IF(G60="",0,IF(OR(G60&lt;=$B$5,G60&gt;$B$10),0,'债券现金流（固息、浮息、累进）'!S62))</f>
        <v>#NAME?</v>
      </c>
    </row>
    <row r="61" spans="7:8">
      <c r="G61" s="151" t="e">
        <f ca="1">IF('债券现金流（固息、浮息、累进）'!L63="","",'债券现金流（固息、浮息、累进）'!L63)</f>
        <v>#NAME?</v>
      </c>
      <c r="H61" s="149" t="e">
        <f ca="1">IF(G61="",0,IF(OR(G61&lt;=$B$5,G61&gt;$B$10),0,'债券现金流（固息、浮息、累进）'!S63))</f>
        <v>#NAME?</v>
      </c>
    </row>
    <row r="62" spans="7:8">
      <c r="G62" s="151" t="e">
        <f ca="1">IF('债券现金流（固息、浮息、累进）'!L64="","",'债券现金流（固息、浮息、累进）'!L64)</f>
        <v>#NAME?</v>
      </c>
      <c r="H62" s="149" t="e">
        <f ca="1">IF(G62="",0,IF(OR(G62&lt;=$B$5,G62&gt;$B$10),0,'债券现金流（固息、浮息、累进）'!S64))</f>
        <v>#NAME?</v>
      </c>
    </row>
    <row r="63" spans="7:8">
      <c r="G63" s="151" t="e">
        <f ca="1">IF('债券现金流（固息、浮息、累进）'!L65="","",'债券现金流（固息、浮息、累进）'!L65)</f>
        <v>#NAME?</v>
      </c>
      <c r="H63" s="149" t="e">
        <f ca="1">IF(G63="",0,IF(OR(G63&lt;=$B$5,G63&gt;$B$10),0,'债券现金流（固息、浮息、累进）'!S65))</f>
        <v>#NAME?</v>
      </c>
    </row>
    <row r="64" spans="7:8">
      <c r="G64" s="151" t="e">
        <f ca="1">IF('债券现金流（固息、浮息、累进）'!L66="","",'债券现金流（固息、浮息、累进）'!L66)</f>
        <v>#NAME?</v>
      </c>
      <c r="H64" s="149" t="e">
        <f ca="1">IF(G64="",0,IF(OR(G64&lt;=$B$5,G64&gt;$B$10),0,'债券现金流（固息、浮息、累进）'!S66))</f>
        <v>#NAME?</v>
      </c>
    </row>
    <row r="65" spans="7:8">
      <c r="G65" s="151" t="e">
        <f ca="1">IF('债券现金流（固息、浮息、累进）'!L67="","",'债券现金流（固息、浮息、累进）'!L67)</f>
        <v>#NAME?</v>
      </c>
      <c r="H65" s="149" t="e">
        <f ca="1">IF(G65="",0,IF(OR(G65&lt;=$B$5,G65&gt;$B$10),0,'债券现金流（固息、浮息、累进）'!S67))</f>
        <v>#NAME?</v>
      </c>
    </row>
    <row r="66" spans="7:8">
      <c r="G66" s="151" t="e">
        <f ca="1">IF('债券现金流（固息、浮息、累进）'!L68="","",'债券现金流（固息、浮息、累进）'!L68)</f>
        <v>#NAME?</v>
      </c>
      <c r="H66" s="149" t="e">
        <f ca="1">IF(G66="",0,IF(OR(G66&lt;=$B$5,G66&gt;$B$10),0,'债券现金流（固息、浮息、累进）'!S68))</f>
        <v>#NAME?</v>
      </c>
    </row>
    <row r="67" spans="7:8">
      <c r="G67" s="151" t="e">
        <f ca="1">IF('债券现金流（固息、浮息、累进）'!L69="","",'债券现金流（固息、浮息、累进）'!L69)</f>
        <v>#NAME?</v>
      </c>
      <c r="H67" s="149" t="e">
        <f ca="1">IF(G67="",0,IF(OR(G67&lt;=$B$5,G67&gt;$B$10),0,'债券现金流（固息、浮息、累进）'!S69))</f>
        <v>#NAME?</v>
      </c>
    </row>
    <row r="68" spans="7:8">
      <c r="G68" s="151" t="e">
        <f ca="1">IF('债券现金流（固息、浮息、累进）'!L70="","",'债券现金流（固息、浮息、累进）'!L70)</f>
        <v>#NAME?</v>
      </c>
      <c r="H68" s="149" t="e">
        <f ca="1">IF(G68="",0,IF(OR(G68&lt;=$B$5,G68&gt;$B$10),0,'债券现金流（固息、浮息、累进）'!S70))</f>
        <v>#NAME?</v>
      </c>
    </row>
    <row r="69" spans="7:8">
      <c r="G69" s="151" t="e">
        <f ca="1">IF('债券现金流（固息、浮息、累进）'!L71="","",'债券现金流（固息、浮息、累进）'!L71)</f>
        <v>#NAME?</v>
      </c>
      <c r="H69" s="149" t="e">
        <f ca="1">IF(G69="",0,IF(OR(G69&lt;=$B$5,G69&gt;$B$10),0,'债券现金流（固息、浮息、累进）'!S71))</f>
        <v>#NAME?</v>
      </c>
    </row>
    <row r="70" spans="7:8">
      <c r="G70" s="151" t="e">
        <f ca="1">IF('债券现金流（固息、浮息、累进）'!L72="","",'债券现金流（固息、浮息、累进）'!L72)</f>
        <v>#NAME?</v>
      </c>
      <c r="H70" s="149" t="e">
        <f ca="1">IF(G70="",0,IF(OR(G70&lt;=$B$5,G70&gt;$B$10),0,'债券现金流（固息、浮息、累进）'!S72))</f>
        <v>#NAME?</v>
      </c>
    </row>
    <row r="71" spans="7:8">
      <c r="G71" s="151" t="e">
        <f ca="1">IF('债券现金流（固息、浮息、累进）'!L73="","",'债券现金流（固息、浮息、累进）'!L73)</f>
        <v>#NAME?</v>
      </c>
      <c r="H71" s="149" t="e">
        <f ca="1">IF(G71="",0,IF(OR(G71&lt;=$B$5,G71&gt;$B$10),0,'债券现金流（固息、浮息、累进）'!S73))</f>
        <v>#NAME?</v>
      </c>
    </row>
    <row r="72" spans="7:8">
      <c r="G72" s="151" t="e">
        <f ca="1">IF('债券现金流（固息、浮息、累进）'!L74="","",'债券现金流（固息、浮息、累进）'!L74)</f>
        <v>#NAME?</v>
      </c>
      <c r="H72" s="149" t="e">
        <f ca="1">IF(G72="",0,IF(OR(G72&lt;=$B$5,G72&gt;$B$10),0,'债券现金流（固息、浮息、累进）'!S74))</f>
        <v>#NAME?</v>
      </c>
    </row>
    <row r="73" spans="7:8">
      <c r="G73" s="151" t="e">
        <f ca="1">IF('债券现金流（固息、浮息、累进）'!L75="","",'债券现金流（固息、浮息、累进）'!L75)</f>
        <v>#NAME?</v>
      </c>
      <c r="H73" s="149" t="e">
        <f ca="1">IF(G73="",0,IF(OR(G73&lt;=$B$5,G73&gt;$B$10),0,'债券现金流（固息、浮息、累进）'!S75))</f>
        <v>#NAME?</v>
      </c>
    </row>
    <row r="74" spans="7:8">
      <c r="G74" s="151" t="e">
        <f ca="1">IF('债券现金流（固息、浮息、累进）'!L76="","",'债券现金流（固息、浮息、累进）'!L76)</f>
        <v>#NAME?</v>
      </c>
      <c r="H74" s="149" t="e">
        <f ca="1">IF(G74="",0,IF(OR(G74&lt;=$B$5,G74&gt;$B$10),0,'债券现金流（固息、浮息、累进）'!S76))</f>
        <v>#NAME?</v>
      </c>
    </row>
    <row r="75" spans="7:8">
      <c r="G75" s="151" t="e">
        <f ca="1">IF('债券现金流（固息、浮息、累进）'!L77="","",'债券现金流（固息、浮息、累进）'!L77)</f>
        <v>#NAME?</v>
      </c>
      <c r="H75" s="149" t="e">
        <f ca="1">IF(G75="",0,IF(OR(G75&lt;=$B$5,G75&gt;$B$10),0,'债券现金流（固息、浮息、累进）'!S77))</f>
        <v>#NAME?</v>
      </c>
    </row>
    <row r="76" spans="7:8">
      <c r="G76" s="151" t="e">
        <f ca="1">IF('债券现金流（固息、浮息、累进）'!L78="","",'债券现金流（固息、浮息、累进）'!L78)</f>
        <v>#NAME?</v>
      </c>
      <c r="H76" s="149" t="e">
        <f ca="1">IF(G76="",0,IF(OR(G76&lt;=$B$5,G76&gt;$B$10),0,'债券现金流（固息、浮息、累进）'!S78))</f>
        <v>#NAME?</v>
      </c>
    </row>
    <row r="77" spans="7:8">
      <c r="G77" s="151" t="e">
        <f ca="1">IF('债券现金流（固息、浮息、累进）'!L79="","",'债券现金流（固息、浮息、累进）'!L79)</f>
        <v>#NAME?</v>
      </c>
      <c r="H77" s="149" t="e">
        <f ca="1">IF(G77="",0,IF(OR(G77&lt;=$B$5,G77&gt;$B$10),0,'债券现金流（固息、浮息、累进）'!S79))</f>
        <v>#NAME?</v>
      </c>
    </row>
    <row r="78" spans="7:8">
      <c r="G78" s="151" t="e">
        <f ca="1">IF('债券现金流（固息、浮息、累进）'!L80="","",'债券现金流（固息、浮息、累进）'!L80)</f>
        <v>#NAME?</v>
      </c>
      <c r="H78" s="149" t="e">
        <f ca="1">IF(G78="",0,IF(OR(G78&lt;=$B$5,G78&gt;$B$10),0,'债券现金流（固息、浮息、累进）'!S80))</f>
        <v>#NAME?</v>
      </c>
    </row>
    <row r="79" spans="7:8">
      <c r="G79" s="151" t="e">
        <f ca="1">IF('债券现金流（固息、浮息、累进）'!L81="","",'债券现金流（固息、浮息、累进）'!L81)</f>
        <v>#NAME?</v>
      </c>
      <c r="H79" s="149" t="e">
        <f ca="1">IF(G79="",0,IF(OR(G79&lt;=$B$5,G79&gt;$B$10),0,'债券现金流（固息、浮息、累进）'!S81))</f>
        <v>#NAME?</v>
      </c>
    </row>
    <row r="80" spans="7:8">
      <c r="G80" s="151" t="e">
        <f ca="1">IF('债券现金流（固息、浮息、累进）'!L82="","",'债券现金流（固息、浮息、累进）'!L82)</f>
        <v>#NAME?</v>
      </c>
      <c r="H80" s="149" t="e">
        <f ca="1">IF(G80="",0,IF(OR(G80&lt;=$B$5,G80&gt;$B$10),0,'债券现金流（固息、浮息、累进）'!S82))</f>
        <v>#NAME?</v>
      </c>
    </row>
    <row r="81" spans="7:8">
      <c r="G81" s="151" t="e">
        <f ca="1">IF('债券现金流（固息、浮息、累进）'!L83="","",'债券现金流（固息、浮息、累进）'!L83)</f>
        <v>#NAME?</v>
      </c>
      <c r="H81" s="149" t="e">
        <f ca="1">IF(G81="",0,IF(OR(G81&lt;=$B$5,G81&gt;$B$10),0,'债券现金流（固息、浮息、累进）'!S83))</f>
        <v>#NAME?</v>
      </c>
    </row>
    <row r="82" spans="7:8">
      <c r="G82" s="151" t="e">
        <f ca="1">IF('债券现金流（固息、浮息、累进）'!L84="","",'债券现金流（固息、浮息、累进）'!L84)</f>
        <v>#NAME?</v>
      </c>
      <c r="H82" s="149" t="e">
        <f ca="1">IF(G82="",0,IF(OR(G82&lt;=$B$5,G82&gt;$B$10),0,'债券现金流（固息、浮息、累进）'!S84))</f>
        <v>#NAME?</v>
      </c>
    </row>
    <row r="83" spans="7:8">
      <c r="G83" s="151" t="e">
        <f ca="1">IF('债券现金流（固息、浮息、累进）'!L85="","",'债券现金流（固息、浮息、累进）'!L85)</f>
        <v>#NAME?</v>
      </c>
      <c r="H83" s="149" t="e">
        <f ca="1">IF(G83="",0,IF(OR(G83&lt;=$B$5,G83&gt;$B$10),0,'债券现金流（固息、浮息、累进）'!S85))</f>
        <v>#NAME?</v>
      </c>
    </row>
    <row r="84" spans="7:8">
      <c r="G84" s="151" t="e">
        <f ca="1">IF('债券现金流（固息、浮息、累进）'!L86="","",'债券现金流（固息、浮息、累进）'!L86)</f>
        <v>#NAME?</v>
      </c>
      <c r="H84" s="149" t="e">
        <f ca="1">IF(G84="",0,IF(OR(G84&lt;=$B$5,G84&gt;$B$10),0,'债券现金流（固息、浮息、累进）'!S86))</f>
        <v>#NAME?</v>
      </c>
    </row>
    <row r="85" spans="7:8">
      <c r="G85" s="151" t="e">
        <f ca="1">IF('债券现金流（固息、浮息、累进）'!L87="","",'债券现金流（固息、浮息、累进）'!L87)</f>
        <v>#NAME?</v>
      </c>
      <c r="H85" s="149" t="e">
        <f ca="1">IF(G85="",0,IF(OR(G85&lt;=$B$5,G85&gt;$B$10),0,'债券现金流（固息、浮息、累进）'!S87))</f>
        <v>#NAME?</v>
      </c>
    </row>
    <row r="86" spans="7:8">
      <c r="G86" s="151" t="e">
        <f ca="1">IF('债券现金流（固息、浮息、累进）'!L88="","",'债券现金流（固息、浮息、累进）'!L88)</f>
        <v>#NAME?</v>
      </c>
      <c r="H86" s="149" t="e">
        <f ca="1">IF(G86="",0,IF(OR(G86&lt;=$B$5,G86&gt;$B$10),0,'债券现金流（固息、浮息、累进）'!S88))</f>
        <v>#NAME?</v>
      </c>
    </row>
    <row r="87" spans="7:8">
      <c r="G87" s="151" t="e">
        <f ca="1">IF('债券现金流（固息、浮息、累进）'!L89="","",'债券现金流（固息、浮息、累进）'!L89)</f>
        <v>#NAME?</v>
      </c>
      <c r="H87" s="149" t="e">
        <f ca="1">IF(G87="",0,IF(OR(G87&lt;=$B$5,G87&gt;$B$10),0,'债券现金流（固息、浮息、累进）'!S89))</f>
        <v>#NAME?</v>
      </c>
    </row>
    <row r="88" spans="7:8">
      <c r="G88" s="151" t="e">
        <f ca="1">IF('债券现金流（固息、浮息、累进）'!L90="","",'债券现金流（固息、浮息、累进）'!L90)</f>
        <v>#NAME?</v>
      </c>
      <c r="H88" s="149" t="e">
        <f ca="1">IF(G88="",0,IF(OR(G88&lt;=$B$5,G88&gt;$B$10),0,'债券现金流（固息、浮息、累进）'!S90))</f>
        <v>#NAME?</v>
      </c>
    </row>
    <row r="89" spans="7:8">
      <c r="G89" s="151" t="e">
        <f ca="1">IF('债券现金流（固息、浮息、累进）'!L91="","",'债券现金流（固息、浮息、累进）'!L91)</f>
        <v>#NAME?</v>
      </c>
      <c r="H89" s="149" t="e">
        <f ca="1">IF(G89="",0,IF(OR(G89&lt;=$B$5,G89&gt;$B$10),0,'债券现金流（固息、浮息、累进）'!S91))</f>
        <v>#NAME?</v>
      </c>
    </row>
    <row r="90" spans="7:8">
      <c r="G90" s="151" t="e">
        <f ca="1">IF('债券现金流（固息、浮息、累进）'!L92="","",'债券现金流（固息、浮息、累进）'!L92)</f>
        <v>#NAME?</v>
      </c>
      <c r="H90" s="149" t="e">
        <f ca="1">IF(G90="",0,IF(OR(G90&lt;=$B$5,G90&gt;$B$10),0,'债券现金流（固息、浮息、累进）'!S92))</f>
        <v>#NAME?</v>
      </c>
    </row>
    <row r="91" spans="7:8">
      <c r="G91" s="151" t="e">
        <f ca="1">IF('债券现金流（固息、浮息、累进）'!L93="","",'债券现金流（固息、浮息、累进）'!L93)</f>
        <v>#NAME?</v>
      </c>
      <c r="H91" s="149" t="e">
        <f ca="1">IF(G91="",0,IF(OR(G91&lt;=$B$5,G91&gt;$B$10),0,'债券现金流（固息、浮息、累进）'!S93))</f>
        <v>#NAME?</v>
      </c>
    </row>
    <row r="92" spans="7:8">
      <c r="G92" s="151" t="e">
        <f ca="1">IF('债券现金流（固息、浮息、累进）'!L94="","",'债券现金流（固息、浮息、累进）'!L94)</f>
        <v>#NAME?</v>
      </c>
      <c r="H92" s="149" t="e">
        <f ca="1">IF(G92="",0,IF(OR(G92&lt;=$B$5,G92&gt;$B$10),0,'债券现金流（固息、浮息、累进）'!S94))</f>
        <v>#NAME?</v>
      </c>
    </row>
    <row r="93" spans="7:8">
      <c r="G93" s="151" t="e">
        <f ca="1">IF('债券现金流（固息、浮息、累进）'!L95="","",'债券现金流（固息、浮息、累进）'!L95)</f>
        <v>#NAME?</v>
      </c>
      <c r="H93" s="149" t="e">
        <f ca="1">IF(G93="",0,IF(OR(G93&lt;=$B$5,G93&gt;$B$10),0,'债券现金流（固息、浮息、累进）'!S95))</f>
        <v>#NAME?</v>
      </c>
    </row>
    <row r="94" spans="7:8">
      <c r="G94" s="151" t="e">
        <f ca="1">IF('债券现金流（固息、浮息、累进）'!L96="","",'债券现金流（固息、浮息、累进）'!L96)</f>
        <v>#NAME?</v>
      </c>
      <c r="H94" s="149" t="e">
        <f ca="1">IF(G94="",0,IF(OR(G94&lt;=$B$5,G94&gt;$B$10),0,'债券现金流（固息、浮息、累进）'!S96))</f>
        <v>#NAME?</v>
      </c>
    </row>
    <row r="95" spans="7:8">
      <c r="G95" s="151" t="e">
        <f ca="1">IF('债券现金流（固息、浮息、累进）'!L97="","",'债券现金流（固息、浮息、累进）'!L97)</f>
        <v>#NAME?</v>
      </c>
      <c r="H95" s="149" t="e">
        <f ca="1">IF(G95="",0,IF(OR(G95&lt;=$B$5,G95&gt;$B$10),0,'债券现金流（固息、浮息、累进）'!S97))</f>
        <v>#NAME?</v>
      </c>
    </row>
    <row r="96" spans="7:8">
      <c r="G96" s="151" t="e">
        <f ca="1">IF('债券现金流（固息、浮息、累进）'!L98="","",'债券现金流（固息、浮息、累进）'!L98)</f>
        <v>#NAME?</v>
      </c>
      <c r="H96" s="149" t="e">
        <f ca="1">IF(G96="",0,IF(OR(G96&lt;=$B$5,G96&gt;$B$10),0,'债券现金流（固息、浮息、累进）'!S98))</f>
        <v>#NAME?</v>
      </c>
    </row>
    <row r="97" spans="7:8">
      <c r="G97" s="151" t="e">
        <f ca="1">IF('债券现金流（固息、浮息、累进）'!L99="","",'债券现金流（固息、浮息、累进）'!L99)</f>
        <v>#NAME?</v>
      </c>
      <c r="H97" s="149" t="e">
        <f ca="1">IF(G97="",0,IF(OR(G97&lt;=$B$5,G97&gt;$B$10),0,'债券现金流（固息、浮息、累进）'!S99))</f>
        <v>#NAME?</v>
      </c>
    </row>
    <row r="98" spans="7:8">
      <c r="G98" s="151" t="e">
        <f ca="1">IF('债券现金流（固息、浮息、累进）'!L100="","",'债券现金流（固息、浮息、累进）'!L100)</f>
        <v>#NAME?</v>
      </c>
      <c r="H98" s="149" t="e">
        <f ca="1">IF(G98="",0,IF(OR(G98&lt;=$B$5,G98&gt;$B$10),0,'债券现金流（固息、浮息、累进）'!S100))</f>
        <v>#NAME?</v>
      </c>
    </row>
    <row r="99" spans="7:8">
      <c r="G99" s="151" t="e">
        <f ca="1">IF('债券现金流（固息、浮息、累进）'!L101="","",'债券现金流（固息、浮息、累进）'!L101)</f>
        <v>#NAME?</v>
      </c>
      <c r="H99" s="149" t="e">
        <f ca="1">IF(G99="",0,IF(OR(G99&lt;=$B$5,G99&gt;$B$10),0,'债券现金流（固息、浮息、累进）'!S101))</f>
        <v>#NAME?</v>
      </c>
    </row>
    <row r="100" spans="7:8">
      <c r="G100" s="151" t="e">
        <f ca="1">IF('债券现金流（固息、浮息、累进）'!L102="","",'债券现金流（固息、浮息、累进）'!L102)</f>
        <v>#NAME?</v>
      </c>
      <c r="H100" s="149" t="e">
        <f ca="1">IF(G100="",0,IF(OR(G100&lt;=$B$5,G100&gt;$B$10),0,'债券现金流（固息、浮息、累进）'!S102))</f>
        <v>#NAME?</v>
      </c>
    </row>
    <row r="101" spans="7:8">
      <c r="G101" s="151" t="e">
        <f ca="1">IF('债券现金流（固息、浮息、累进）'!L103="","",'债券现金流（固息、浮息、累进）'!L103)</f>
        <v>#NAME?</v>
      </c>
      <c r="H101" s="149" t="e">
        <f ca="1">IF(G101="",0,IF(OR(G101&lt;=$B$5,G101&gt;$B$10),0,'债券现金流（固息、浮息、累进）'!S103))</f>
        <v>#NAME?</v>
      </c>
    </row>
    <row r="102" spans="7:8">
      <c r="G102" s="151" t="e">
        <f ca="1">IF('债券现金流（固息、浮息、累进）'!L104="","",'债券现金流（固息、浮息、累进）'!L104)</f>
        <v>#NAME?</v>
      </c>
      <c r="H102" s="149" t="e">
        <f ca="1">IF(G102="",0,IF(OR(G102&lt;=$B$5,G102&gt;$B$10),0,'债券现金流（固息、浮息、累进）'!S104))</f>
        <v>#NAME?</v>
      </c>
    </row>
    <row r="103" spans="7:8">
      <c r="G103" s="151" t="e">
        <f ca="1">IF('债券现金流（固息、浮息、累进）'!L105="","",'债券现金流（固息、浮息、累进）'!L105)</f>
        <v>#NAME?</v>
      </c>
      <c r="H103" s="149" t="e">
        <f ca="1">IF(G103="",0,IF(OR(G103&lt;=$B$5,G103&gt;$B$10),0,'债券现金流（固息、浮息、累进）'!S105))</f>
        <v>#NAME?</v>
      </c>
    </row>
    <row r="104" spans="7:8">
      <c r="G104" s="151" t="e">
        <f ca="1">IF('债券现金流（固息、浮息、累进）'!L106="","",'债券现金流（固息、浮息、累进）'!L106)</f>
        <v>#NAME?</v>
      </c>
      <c r="H104" s="149" t="e">
        <f ca="1">IF(G104="",0,IF(OR(G104&lt;=$B$5,G104&gt;$B$10),0,'债券现金流（固息、浮息、累进）'!S106))</f>
        <v>#NAME?</v>
      </c>
    </row>
    <row r="105" spans="7:8">
      <c r="G105" s="151" t="e">
        <f ca="1">IF('债券现金流（固息、浮息、累进）'!L107="","",'债券现金流（固息、浮息、累进）'!L107)</f>
        <v>#NAME?</v>
      </c>
      <c r="H105" s="149" t="e">
        <f ca="1">IF(G105="",0,IF(OR(G105&lt;=$B$5,G105&gt;$B$10),0,'债券现金流（固息、浮息、累进）'!S107))</f>
        <v>#NAME?</v>
      </c>
    </row>
    <row r="106" spans="7:8">
      <c r="G106" s="151" t="e">
        <f ca="1">IF('债券现金流（固息、浮息、累进）'!L108="","",'债券现金流（固息、浮息、累进）'!L108)</f>
        <v>#NAME?</v>
      </c>
      <c r="H106" s="149" t="e">
        <f ca="1">IF(G106="",0,IF(OR(G106&lt;=$B$5,G106&gt;$B$10),0,'债券现金流（固息、浮息、累进）'!S108))</f>
        <v>#NAME?</v>
      </c>
    </row>
    <row r="107" spans="7:8">
      <c r="G107" s="151" t="e">
        <f ca="1">IF('债券现金流（固息、浮息、累进）'!L109="","",'债券现金流（固息、浮息、累进）'!L109)</f>
        <v>#NAME?</v>
      </c>
      <c r="H107" s="149" t="e">
        <f ca="1">IF(G107="",0,IF(OR(G107&lt;=$B$5,G107&gt;$B$10),0,'债券现金流（固息、浮息、累进）'!S109))</f>
        <v>#NAME?</v>
      </c>
    </row>
    <row r="108" spans="7:8">
      <c r="G108" s="151" t="e">
        <f ca="1">IF('债券现金流（固息、浮息、累进）'!L110="","",'债券现金流（固息、浮息、累进）'!L110)</f>
        <v>#NAME?</v>
      </c>
      <c r="H108" s="149" t="e">
        <f ca="1">IF(G108="",0,IF(OR(G108&lt;=$B$5,G108&gt;$B$10),0,'债券现金流（固息、浮息、累进）'!S110))</f>
        <v>#NAME?</v>
      </c>
    </row>
    <row r="109" spans="7:8">
      <c r="G109" s="151" t="e">
        <f ca="1">IF('债券现金流（固息、浮息、累进）'!L111="","",'债券现金流（固息、浮息、累进）'!L111)</f>
        <v>#NAME?</v>
      </c>
      <c r="H109" s="149" t="e">
        <f ca="1">IF(G109="",0,IF(OR(G109&lt;=$B$5,G109&gt;$B$10),0,'债券现金流（固息、浮息、累进）'!S111))</f>
        <v>#NAME?</v>
      </c>
    </row>
    <row r="110" spans="7:8">
      <c r="G110" s="151" t="e">
        <f ca="1">IF('债券现金流（固息、浮息、累进）'!L112="","",'债券现金流（固息、浮息、累进）'!L112)</f>
        <v>#NAME?</v>
      </c>
      <c r="H110" s="149" t="e">
        <f ca="1">IF(G110="",0,IF(OR(G110&lt;=$B$5,G110&gt;$B$10),0,'债券现金流（固息、浮息、累进）'!S112))</f>
        <v>#NAME?</v>
      </c>
    </row>
    <row r="111" spans="7:8">
      <c r="G111" s="151" t="e">
        <f ca="1">IF('债券现金流（固息、浮息、累进）'!L113="","",'债券现金流（固息、浮息、累进）'!L113)</f>
        <v>#NAME?</v>
      </c>
      <c r="H111" s="149" t="e">
        <f ca="1">IF(G111="",0,IF(OR(G111&lt;=$B$5,G111&gt;$B$10),0,'债券现金流（固息、浮息、累进）'!S113))</f>
        <v>#NAME?</v>
      </c>
    </row>
    <row r="112" spans="7:8">
      <c r="G112" s="151" t="e">
        <f ca="1">IF('债券现金流（固息、浮息、累进）'!L114="","",'债券现金流（固息、浮息、累进）'!L114)</f>
        <v>#NAME?</v>
      </c>
      <c r="H112" s="149" t="e">
        <f ca="1">IF(G112="",0,IF(OR(G112&lt;=$B$5,G112&gt;$B$10),0,'债券现金流（固息、浮息、累进）'!S114))</f>
        <v>#NAME?</v>
      </c>
    </row>
    <row r="113" spans="7:8">
      <c r="G113" s="151" t="e">
        <f ca="1">IF('债券现金流（固息、浮息、累进）'!L115="","",'债券现金流（固息、浮息、累进）'!L115)</f>
        <v>#NAME?</v>
      </c>
      <c r="H113" s="149" t="e">
        <f ca="1">IF(G113="",0,IF(OR(G113&lt;=$B$5,G113&gt;$B$10),0,'债券现金流（固息、浮息、累进）'!S115))</f>
        <v>#NAME?</v>
      </c>
    </row>
    <row r="114" spans="7:8">
      <c r="G114" s="151" t="e">
        <f ca="1">IF('债券现金流（固息、浮息、累进）'!L116="","",'债券现金流（固息、浮息、累进）'!L116)</f>
        <v>#NAME?</v>
      </c>
      <c r="H114" s="149" t="e">
        <f ca="1">IF(G114="",0,IF(OR(G114&lt;=$B$5,G114&gt;$B$10),0,'债券现金流（固息、浮息、累进）'!S116))</f>
        <v>#NAME?</v>
      </c>
    </row>
    <row r="115" spans="7:8">
      <c r="G115" s="151" t="e">
        <f ca="1">IF('债券现金流（固息、浮息、累进）'!L117="","",'债券现金流（固息、浮息、累进）'!L117)</f>
        <v>#NAME?</v>
      </c>
      <c r="H115" s="149" t="e">
        <f ca="1">IF(G115="",0,IF(OR(G115&lt;=$B$5,G115&gt;$B$10),0,'债券现金流（固息、浮息、累进）'!S117))</f>
        <v>#NAME?</v>
      </c>
    </row>
    <row r="116" spans="7:8">
      <c r="G116" s="151" t="e">
        <f ca="1">IF('债券现金流（固息、浮息、累进）'!L118="","",'债券现金流（固息、浮息、累进）'!L118)</f>
        <v>#NAME?</v>
      </c>
      <c r="H116" s="149" t="e">
        <f ca="1">IF(G116="",0,IF(OR(G116&lt;=$B$5,G116&gt;$B$10),0,'债券现金流（固息、浮息、累进）'!S118))</f>
        <v>#NAME?</v>
      </c>
    </row>
    <row r="117" spans="7:8">
      <c r="G117" s="151" t="e">
        <f ca="1">IF('债券现金流（固息、浮息、累进）'!L119="","",'债券现金流（固息、浮息、累进）'!L119)</f>
        <v>#NAME?</v>
      </c>
      <c r="H117" s="149" t="e">
        <f ca="1">IF(G117="",0,IF(OR(G117&lt;=$B$5,G117&gt;$B$10),0,'债券现金流（固息、浮息、累进）'!S119))</f>
        <v>#NAME?</v>
      </c>
    </row>
    <row r="118" spans="7:8">
      <c r="G118" s="151" t="e">
        <f ca="1">IF('债券现金流（固息、浮息、累进）'!L120="","",'债券现金流（固息、浮息、累进）'!L120)</f>
        <v>#NAME?</v>
      </c>
      <c r="H118" s="149" t="e">
        <f ca="1">IF(G118="",0,IF(OR(G118&lt;=$B$5,G118&gt;$B$10),0,'债券现金流（固息、浮息、累进）'!S120))</f>
        <v>#NAME?</v>
      </c>
    </row>
    <row r="119" spans="7:8">
      <c r="G119" s="151" t="e">
        <f ca="1">IF('债券现金流（固息、浮息、累进）'!L121="","",'债券现金流（固息、浮息、累进）'!L121)</f>
        <v>#NAME?</v>
      </c>
      <c r="H119" s="149" t="e">
        <f ca="1">IF(G119="",0,IF(OR(G119&lt;=$B$5,G119&gt;$B$10),0,'债券现金流（固息、浮息、累进）'!S121))</f>
        <v>#NAME?</v>
      </c>
    </row>
    <row r="120" spans="7:8">
      <c r="G120" s="151" t="e">
        <f ca="1">IF('债券现金流（固息、浮息、累进）'!L122="","",'债券现金流（固息、浮息、累进）'!L122)</f>
        <v>#NAME?</v>
      </c>
      <c r="H120" s="149" t="e">
        <f ca="1">IF(G120="",0,IF(OR(G120&lt;=$B$5,G120&gt;$B$10),0,'债券现金流（固息、浮息、累进）'!S122))</f>
        <v>#NAME?</v>
      </c>
    </row>
    <row r="121" spans="7:8">
      <c r="G121" s="151" t="e">
        <f ca="1">IF('债券现金流（固息、浮息、累进）'!L123="","",'债券现金流（固息、浮息、累进）'!L123)</f>
        <v>#NAME?</v>
      </c>
      <c r="H121" s="149" t="e">
        <f ca="1">IF(G121="",0,IF(OR(G121&lt;=$B$5,G121&gt;$B$10),0,'债券现金流（固息、浮息、累进）'!S123))</f>
        <v>#NAME?</v>
      </c>
    </row>
    <row r="122" spans="7:8">
      <c r="G122" s="151" t="e">
        <f ca="1">IF('债券现金流（固息、浮息、累进）'!L124="","",'债券现金流（固息、浮息、累进）'!L124)</f>
        <v>#NAME?</v>
      </c>
      <c r="H122" s="149" t="e">
        <f ca="1">IF(G122="",0,IF(OR(G122&lt;=$B$5,G122&gt;$B$10),0,'债券现金流（固息、浮息、累进）'!S124))</f>
        <v>#NAME?</v>
      </c>
    </row>
    <row r="123" spans="7:8">
      <c r="G123" s="151" t="e">
        <f ca="1">IF('债券现金流（固息、浮息、累进）'!L125="","",'债券现金流（固息、浮息、累进）'!L125)</f>
        <v>#NAME?</v>
      </c>
      <c r="H123" s="149" t="e">
        <f ca="1">IF(G123="",0,IF(OR(G123&lt;=$B$5,G123&gt;$B$10),0,'债券现金流（固息、浮息、累进）'!S125))</f>
        <v>#NAME?</v>
      </c>
    </row>
    <row r="124" spans="7:8">
      <c r="G124" s="151" t="e">
        <f ca="1">IF('债券现金流（固息、浮息、累进）'!L126="","",'债券现金流（固息、浮息、累进）'!L126)</f>
        <v>#NAME?</v>
      </c>
      <c r="H124" s="149" t="e">
        <f ca="1">IF(G124="",0,IF(OR(G124&lt;=$B$5,G124&gt;$B$10),0,'债券现金流（固息、浮息、累进）'!S126))</f>
        <v>#NAME?</v>
      </c>
    </row>
    <row r="125" spans="7:8">
      <c r="G125" s="151" t="e">
        <f ca="1">IF('债券现金流（固息、浮息、累进）'!L127="","",'债券现金流（固息、浮息、累进）'!L127)</f>
        <v>#NAME?</v>
      </c>
      <c r="H125" s="149" t="e">
        <f ca="1">IF(G125="",0,IF(OR(G125&lt;=$B$5,G125&gt;$B$10),0,'债券现金流（固息、浮息、累进）'!S127))</f>
        <v>#NAME?</v>
      </c>
    </row>
    <row r="126" spans="7:8">
      <c r="G126" s="151" t="e">
        <f ca="1">IF('债券现金流（固息、浮息、累进）'!L128="","",'债券现金流（固息、浮息、累进）'!L128)</f>
        <v>#NAME?</v>
      </c>
      <c r="H126" s="149" t="e">
        <f ca="1">IF(G126="",0,IF(OR(G126&lt;=$B$5,G126&gt;$B$10),0,'债券现金流（固息、浮息、累进）'!S128))</f>
        <v>#NAME?</v>
      </c>
    </row>
    <row r="127" spans="7:8">
      <c r="G127" s="151" t="e">
        <f ca="1">IF('债券现金流（固息、浮息、累进）'!L129="","",'债券现金流（固息、浮息、累进）'!L129)</f>
        <v>#NAME?</v>
      </c>
      <c r="H127" s="149" t="e">
        <f ca="1">IF(G127="",0,IF(OR(G127&lt;=$B$5,G127&gt;$B$10),0,'债券现金流（固息、浮息、累进）'!S129))</f>
        <v>#NAME?</v>
      </c>
    </row>
    <row r="128" spans="7:8">
      <c r="G128" s="151" t="e">
        <f ca="1">IF('债券现金流（固息、浮息、累进）'!L130="","",'债券现金流（固息、浮息、累进）'!L130)</f>
        <v>#NAME?</v>
      </c>
      <c r="H128" s="149" t="e">
        <f ca="1">IF(G128="",0,IF(OR(G128&lt;=$B$5,G128&gt;$B$10),0,'债券现金流（固息、浮息、累进）'!S130))</f>
        <v>#NAME?</v>
      </c>
    </row>
    <row r="129" spans="7:8">
      <c r="G129" s="151" t="e">
        <f ca="1">IF('债券现金流（固息、浮息、累进）'!L131="","",'债券现金流（固息、浮息、累进）'!L131)</f>
        <v>#NAME?</v>
      </c>
      <c r="H129" s="149" t="e">
        <f ca="1">IF(G129="",0,IF(OR(G129&lt;=$B$5,G129&gt;$B$10),0,'债券现金流（固息、浮息、累进）'!S131))</f>
        <v>#NAME?</v>
      </c>
    </row>
    <row r="130" spans="7:8">
      <c r="G130" s="151" t="e">
        <f ca="1">IF('债券现金流（固息、浮息、累进）'!L132="","",'债券现金流（固息、浮息、累进）'!L132)</f>
        <v>#NAME?</v>
      </c>
      <c r="H130" s="149" t="e">
        <f ca="1">IF(G130="",0,IF(OR(G130&lt;=$B$5,G130&gt;$B$10),0,'债券现金流（固息、浮息、累进）'!S132))</f>
        <v>#NAME?</v>
      </c>
    </row>
    <row r="131" spans="7:8">
      <c r="G131" s="151" t="e">
        <f ca="1">IF('债券现金流（固息、浮息、累进）'!L133="","",'债券现金流（固息、浮息、累进）'!L133)</f>
        <v>#NAME?</v>
      </c>
      <c r="H131" s="149" t="e">
        <f ca="1">IF(G131="",0,IF(OR(G131&lt;=$B$5,G131&gt;$B$10),0,'债券现金流（固息、浮息、累进）'!S133))</f>
        <v>#NAME?</v>
      </c>
    </row>
    <row r="132" spans="7:8">
      <c r="G132" s="151" t="e">
        <f ca="1">IF('债券现金流（固息、浮息、累进）'!L134="","",'债券现金流（固息、浮息、累进）'!L134)</f>
        <v>#NAME?</v>
      </c>
      <c r="H132" s="149" t="e">
        <f ca="1">IF(G132="",0,IF(OR(G132&lt;=$B$5,G132&gt;$B$10),0,'债券现金流（固息、浮息、累进）'!S134))</f>
        <v>#NAME?</v>
      </c>
    </row>
    <row r="133" spans="7:8">
      <c r="G133" s="151" t="e">
        <f ca="1">IF('债券现金流（固息、浮息、累进）'!L135="","",'债券现金流（固息、浮息、累进）'!L135)</f>
        <v>#NAME?</v>
      </c>
      <c r="H133" s="149" t="e">
        <f ca="1">IF(G133="",0,IF(OR(G133&lt;=$B$5,G133&gt;$B$10),0,'债券现金流（固息、浮息、累进）'!S135))</f>
        <v>#NAME?</v>
      </c>
    </row>
    <row r="134" spans="7:8">
      <c r="G134" s="151" t="e">
        <f ca="1">IF('债券现金流（固息、浮息、累进）'!L136="","",'债券现金流（固息、浮息、累进）'!L136)</f>
        <v>#NAME?</v>
      </c>
      <c r="H134" s="149" t="e">
        <f ca="1">IF(G134="",0,IF(OR(G134&lt;=$B$5,G134&gt;$B$10),0,'债券现金流（固息、浮息、累进）'!S136))</f>
        <v>#NAME?</v>
      </c>
    </row>
    <row r="135" spans="7:8">
      <c r="G135" s="151" t="e">
        <f ca="1">IF('债券现金流（固息、浮息、累进）'!L137="","",'债券现金流（固息、浮息、累进）'!L137)</f>
        <v>#NAME?</v>
      </c>
      <c r="H135" s="149" t="e">
        <f ca="1">IF(G135="",0,IF(OR(G135&lt;=$B$5,G135&gt;$B$10),0,'债券现金流（固息、浮息、累进）'!S137))</f>
        <v>#NAME?</v>
      </c>
    </row>
    <row r="136" spans="7:8">
      <c r="G136" s="151" t="e">
        <f ca="1">IF('债券现金流（固息、浮息、累进）'!L138="","",'债券现金流（固息、浮息、累进）'!L138)</f>
        <v>#NAME?</v>
      </c>
      <c r="H136" s="149" t="e">
        <f ca="1">IF(G136="",0,IF(OR(G136&lt;=$B$5,G136&gt;$B$10),0,'债券现金流（固息、浮息、累进）'!S138))</f>
        <v>#NAME?</v>
      </c>
    </row>
    <row r="137" spans="7:8">
      <c r="G137" s="151" t="e">
        <f ca="1">IF('债券现金流（固息、浮息、累进）'!L139="","",'债券现金流（固息、浮息、累进）'!L139)</f>
        <v>#NAME?</v>
      </c>
      <c r="H137" s="149" t="e">
        <f ca="1">IF(G137="",0,IF(OR(G137&lt;=$B$5,G137&gt;$B$10),0,'债券现金流（固息、浮息、累进）'!S139))</f>
        <v>#NAME?</v>
      </c>
    </row>
    <row r="138" spans="7:8">
      <c r="G138" s="151" t="e">
        <f ca="1">IF('债券现金流（固息、浮息、累进）'!L140="","",'债券现金流（固息、浮息、累进）'!L140)</f>
        <v>#NAME?</v>
      </c>
      <c r="H138" s="149" t="e">
        <f ca="1">IF(G138="",0,IF(OR(G138&lt;=$B$5,G138&gt;$B$10),0,'债券现金流（固息、浮息、累进）'!S140))</f>
        <v>#NAME?</v>
      </c>
    </row>
    <row r="139" spans="7:8">
      <c r="G139" s="151" t="e">
        <f ca="1">IF('债券现金流（固息、浮息、累进）'!L141="","",'债券现金流（固息、浮息、累进）'!L141)</f>
        <v>#NAME?</v>
      </c>
      <c r="H139" s="149" t="e">
        <f ca="1">IF(G139="",0,IF(OR(G139&lt;=$B$5,G139&gt;$B$10),0,'债券现金流（固息、浮息、累进）'!S141))</f>
        <v>#NAME?</v>
      </c>
    </row>
    <row r="140" spans="7:8">
      <c r="G140" s="151" t="e">
        <f ca="1">IF('债券现金流（固息、浮息、累进）'!L142="","",'债券现金流（固息、浮息、累进）'!L142)</f>
        <v>#NAME?</v>
      </c>
      <c r="H140" s="149" t="e">
        <f ca="1">IF(G140="",0,IF(OR(G140&lt;=$B$5,G140&gt;$B$10),0,'债券现金流（固息、浮息、累进）'!S142))</f>
        <v>#NAME?</v>
      </c>
    </row>
    <row r="141" spans="7:8">
      <c r="G141" s="151" t="e">
        <f ca="1">IF('债券现金流（固息、浮息、累进）'!L143="","",'债券现金流（固息、浮息、累进）'!L143)</f>
        <v>#NAME?</v>
      </c>
      <c r="H141" s="149" t="e">
        <f ca="1">IF(G141="",0,IF(OR(G141&lt;=$B$5,G141&gt;$B$10),0,'债券现金流（固息、浮息、累进）'!S143))</f>
        <v>#NAME?</v>
      </c>
    </row>
    <row r="142" spans="7:8">
      <c r="G142" s="151" t="e">
        <f ca="1">IF('债券现金流（固息、浮息、累进）'!L144="","",'债券现金流（固息、浮息、累进）'!L144)</f>
        <v>#NAME?</v>
      </c>
      <c r="H142" s="149" t="e">
        <f ca="1">IF(G142="",0,IF(OR(G142&lt;=$B$5,G142&gt;$B$10),0,'债券现金流（固息、浮息、累进）'!S144))</f>
        <v>#NAME?</v>
      </c>
    </row>
    <row r="143" spans="7:8">
      <c r="G143" s="151" t="e">
        <f ca="1">IF('债券现金流（固息、浮息、累进）'!L145="","",'债券现金流（固息、浮息、累进）'!L145)</f>
        <v>#NAME?</v>
      </c>
      <c r="H143" s="149" t="e">
        <f ca="1">IF(G143="",0,IF(OR(G143&lt;=$B$5,G143&gt;$B$10),0,'债券现金流（固息、浮息、累进）'!S145))</f>
        <v>#NAME?</v>
      </c>
    </row>
    <row r="144" spans="7:8">
      <c r="G144" s="151" t="e">
        <f ca="1">IF('债券现金流（固息、浮息、累进）'!L146="","",'债券现金流（固息、浮息、累进）'!L146)</f>
        <v>#NAME?</v>
      </c>
      <c r="H144" s="149" t="e">
        <f ca="1">IF(G144="",0,IF(OR(G144&lt;=$B$5,G144&gt;$B$10),0,'债券现金流（固息、浮息、累进）'!S146))</f>
        <v>#NAME?</v>
      </c>
    </row>
    <row r="145" spans="7:8">
      <c r="G145" s="151" t="e">
        <f ca="1">IF('债券现金流（固息、浮息、累进）'!L147="","",'债券现金流（固息、浮息、累进）'!L147)</f>
        <v>#NAME?</v>
      </c>
      <c r="H145" s="149" t="e">
        <f ca="1">IF(G145="",0,IF(OR(G145&lt;=$B$5,G145&gt;$B$10),0,'债券现金流（固息、浮息、累进）'!S147))</f>
        <v>#NAME?</v>
      </c>
    </row>
    <row r="146" spans="7:8">
      <c r="G146" s="151" t="e">
        <f ca="1">IF('债券现金流（固息、浮息、累进）'!L148="","",'债券现金流（固息、浮息、累进）'!L148)</f>
        <v>#NAME?</v>
      </c>
      <c r="H146" s="149" t="e">
        <f ca="1">IF(G146="",0,IF(OR(G146&lt;=$B$5,G146&gt;$B$10),0,'债券现金流（固息、浮息、累进）'!S148))</f>
        <v>#NAME?</v>
      </c>
    </row>
    <row r="147" spans="7:8">
      <c r="G147" s="151" t="e">
        <f ca="1">IF('债券现金流（固息、浮息、累进）'!L149="","",'债券现金流（固息、浮息、累进）'!L149)</f>
        <v>#NAME?</v>
      </c>
      <c r="H147" s="149" t="e">
        <f ca="1">IF(G147="",0,IF(OR(G147&lt;=$B$5,G147&gt;$B$10),0,'债券现金流（固息、浮息、累进）'!S149))</f>
        <v>#NAME?</v>
      </c>
    </row>
    <row r="148" spans="7:8">
      <c r="G148" s="151" t="e">
        <f ca="1">IF('债券现金流（固息、浮息、累进）'!L150="","",'债券现金流（固息、浮息、累进）'!L150)</f>
        <v>#NAME?</v>
      </c>
      <c r="H148" s="149" t="e">
        <f ca="1">IF(G148="",0,IF(OR(G148&lt;=$B$5,G148&gt;$B$10),0,'债券现金流（固息、浮息、累进）'!S150))</f>
        <v>#NAME?</v>
      </c>
    </row>
    <row r="149" spans="7:8">
      <c r="G149" s="151" t="e">
        <f ca="1">IF('债券现金流（固息、浮息、累进）'!L151="","",'债券现金流（固息、浮息、累进）'!L151)</f>
        <v>#NAME?</v>
      </c>
      <c r="H149" s="149" t="e">
        <f ca="1">IF(G149="",0,IF(OR(G149&lt;=$B$5,G149&gt;$B$10),0,'债券现金流（固息、浮息、累进）'!S151))</f>
        <v>#NAME?</v>
      </c>
    </row>
    <row r="150" spans="7:8">
      <c r="G150" s="151" t="e">
        <f ca="1">IF('债券现金流（固息、浮息、累进）'!L152="","",'债券现金流（固息、浮息、累进）'!L152)</f>
        <v>#NAME?</v>
      </c>
      <c r="H150" s="149" t="e">
        <f ca="1">IF(G150="",0,IF(OR(G150&lt;=$B$5,G150&gt;$B$10),0,'债券现金流（固息、浮息、累进）'!S152))</f>
        <v>#NAME?</v>
      </c>
    </row>
    <row r="151" spans="7:8">
      <c r="G151" s="151" t="e">
        <f ca="1">IF('债券现金流（固息、浮息、累进）'!L153="","",'债券现金流（固息、浮息、累进）'!L153)</f>
        <v>#NAME?</v>
      </c>
      <c r="H151" s="149" t="e">
        <f ca="1">IF(G151="",0,IF(OR(G151&lt;=$B$5,G151&gt;$B$10),0,'债券现金流（固息、浮息、累进）'!S153))</f>
        <v>#NAME?</v>
      </c>
    </row>
    <row r="152" spans="7:8">
      <c r="G152" s="151" t="e">
        <f ca="1">IF('债券现金流（固息、浮息、累进）'!L154="","",'债券现金流（固息、浮息、累进）'!L154)</f>
        <v>#NAME?</v>
      </c>
      <c r="H152" s="149" t="e">
        <f ca="1">IF(G152="",0,IF(OR(G152&lt;=$B$5,G152&gt;$B$10),0,'债券现金流（固息、浮息、累进）'!S154))</f>
        <v>#NAME?</v>
      </c>
    </row>
    <row r="153" spans="7:8">
      <c r="G153" s="151" t="e">
        <f ca="1">IF('债券现金流（固息、浮息、累进）'!L155="","",'债券现金流（固息、浮息、累进）'!L155)</f>
        <v>#NAME?</v>
      </c>
      <c r="H153" s="149" t="e">
        <f ca="1">IF(G153="",0,IF(OR(G153&lt;=$B$5,G153&gt;$B$10),0,'债券现金流（固息、浮息、累进）'!S155))</f>
        <v>#NAME?</v>
      </c>
    </row>
    <row r="154" spans="7:8">
      <c r="G154" s="151" t="e">
        <f ca="1">IF('债券现金流（固息、浮息、累进）'!L156="","",'债券现金流（固息、浮息、累进）'!L156)</f>
        <v>#NAME?</v>
      </c>
      <c r="H154" s="149" t="e">
        <f ca="1">IF(G154="",0,IF(OR(G154&lt;=$B$5,G154&gt;$B$10),0,'债券现金流（固息、浮息、累进）'!S156))</f>
        <v>#NAME?</v>
      </c>
    </row>
    <row r="155" spans="7:8">
      <c r="G155" s="151" t="e">
        <f ca="1">IF('债券现金流（固息、浮息、累进）'!L157="","",'债券现金流（固息、浮息、累进）'!L157)</f>
        <v>#NAME?</v>
      </c>
      <c r="H155" s="149" t="e">
        <f ca="1">IF(G155="",0,IF(OR(G155&lt;=$B$5,G155&gt;$B$10),0,'债券现金流（固息、浮息、累进）'!S157))</f>
        <v>#NAME?</v>
      </c>
    </row>
    <row r="156" spans="7:8">
      <c r="G156" s="151" t="e">
        <f ca="1">IF('债券现金流（固息、浮息、累进）'!L158="","",'债券现金流（固息、浮息、累进）'!L158)</f>
        <v>#NAME?</v>
      </c>
      <c r="H156" s="149" t="e">
        <f ca="1">IF(G156="",0,IF(OR(G156&lt;=$B$5,G156&gt;$B$10),0,'债券现金流（固息、浮息、累进）'!S158))</f>
        <v>#NAME?</v>
      </c>
    </row>
    <row r="157" spans="7:8">
      <c r="G157" s="151" t="e">
        <f ca="1">IF('债券现金流（固息、浮息、累进）'!L159="","",'债券现金流（固息、浮息、累进）'!L159)</f>
        <v>#NAME?</v>
      </c>
      <c r="H157" s="149" t="e">
        <f ca="1">IF(G157="",0,IF(OR(G157&lt;=$B$5,G157&gt;$B$10),0,'债券现金流（固息、浮息、累进）'!S159))</f>
        <v>#NAME?</v>
      </c>
    </row>
    <row r="158" spans="7:8">
      <c r="G158" s="151" t="e">
        <f ca="1">IF('债券现金流（固息、浮息、累进）'!L160="","",'债券现金流（固息、浮息、累进）'!L160)</f>
        <v>#NAME?</v>
      </c>
      <c r="H158" s="149" t="e">
        <f ca="1">IF(G158="",0,IF(OR(G158&lt;=$B$5,G158&gt;$B$10),0,'债券现金流（固息、浮息、累进）'!S160))</f>
        <v>#NAME?</v>
      </c>
    </row>
    <row r="159" spans="7:8">
      <c r="G159" s="151" t="e">
        <f ca="1">IF('债券现金流（固息、浮息、累进）'!L161="","",'债券现金流（固息、浮息、累进）'!L161)</f>
        <v>#NAME?</v>
      </c>
      <c r="H159" s="149" t="e">
        <f ca="1">IF(G159="",0,IF(OR(G159&lt;=$B$5,G159&gt;$B$10),0,'债券现金流（固息、浮息、累进）'!S161))</f>
        <v>#NAME?</v>
      </c>
    </row>
    <row r="160" spans="7:8">
      <c r="G160" s="151" t="e">
        <f ca="1">IF('债券现金流（固息、浮息、累进）'!L162="","",'债券现金流（固息、浮息、累进）'!L162)</f>
        <v>#NAME?</v>
      </c>
      <c r="H160" s="149" t="e">
        <f ca="1">IF(G160="",0,IF(OR(G160&lt;=$B$5,G160&gt;$B$10),0,'债券现金流（固息、浮息、累进）'!S162))</f>
        <v>#NAME?</v>
      </c>
    </row>
    <row r="161" spans="7:8">
      <c r="G161" s="151" t="e">
        <f ca="1">IF('债券现金流（固息、浮息、累进）'!L163="","",'债券现金流（固息、浮息、累进）'!L163)</f>
        <v>#NAME?</v>
      </c>
      <c r="H161" s="149" t="e">
        <f ca="1">IF(G161="",0,IF(OR(G161&lt;=$B$5,G161&gt;$B$10),0,'债券现金流（固息、浮息、累进）'!S163))</f>
        <v>#NAME?</v>
      </c>
    </row>
    <row r="162" spans="7:8">
      <c r="G162" s="151" t="e">
        <f ca="1">IF('债券现金流（固息、浮息、累进）'!L164="","",'债券现金流（固息、浮息、累进）'!L164)</f>
        <v>#NAME?</v>
      </c>
      <c r="H162" s="149" t="e">
        <f ca="1">IF(G162="",0,IF(OR(G162&lt;=$B$5,G162&gt;$B$10),0,'债券现金流（固息、浮息、累进）'!S164))</f>
        <v>#NAME?</v>
      </c>
    </row>
    <row r="163" spans="7:8">
      <c r="G163" s="151" t="e">
        <f ca="1">IF('债券现金流（固息、浮息、累进）'!L165="","",'债券现金流（固息、浮息、累进）'!L165)</f>
        <v>#NAME?</v>
      </c>
      <c r="H163" s="149" t="e">
        <f ca="1">IF(G163="",0,IF(OR(G163&lt;=$B$5,G163&gt;$B$10),0,'债券现金流（固息、浮息、累进）'!S165))</f>
        <v>#NAME?</v>
      </c>
    </row>
    <row r="164" spans="7:8">
      <c r="G164" s="151" t="e">
        <f ca="1">IF('债券现金流（固息、浮息、累进）'!L166="","",'债券现金流（固息、浮息、累进）'!L166)</f>
        <v>#NAME?</v>
      </c>
      <c r="H164" s="149" t="e">
        <f ca="1">IF(G164="",0,IF(OR(G164&lt;=$B$5,G164&gt;$B$10),0,'债券现金流（固息、浮息、累进）'!S166))</f>
        <v>#NAME?</v>
      </c>
    </row>
    <row r="165" spans="7:8">
      <c r="G165" s="151" t="e">
        <f ca="1">IF('债券现金流（固息、浮息、累进）'!L167="","",'债券现金流（固息、浮息、累进）'!L167)</f>
        <v>#NAME?</v>
      </c>
      <c r="H165" s="149" t="e">
        <f ca="1">IF(G165="",0,IF(OR(G165&lt;=$B$5,G165&gt;$B$10),0,'债券现金流（固息、浮息、累进）'!S167))</f>
        <v>#NAME?</v>
      </c>
    </row>
    <row r="166" spans="7:8">
      <c r="G166" s="151" t="e">
        <f ca="1">IF('债券现金流（固息、浮息、累进）'!L168="","",'债券现金流（固息、浮息、累进）'!L168)</f>
        <v>#NAME?</v>
      </c>
      <c r="H166" s="149" t="e">
        <f ca="1">IF(G166="",0,IF(OR(G166&lt;=$B$5,G166&gt;$B$10),0,'债券现金流（固息、浮息、累进）'!S168))</f>
        <v>#NAME?</v>
      </c>
    </row>
    <row r="167" spans="7:8">
      <c r="G167" s="151" t="e">
        <f ca="1">IF('债券现金流（固息、浮息、累进）'!L169="","",'债券现金流（固息、浮息、累进）'!L169)</f>
        <v>#NAME?</v>
      </c>
      <c r="H167" s="149" t="e">
        <f ca="1">IF(G167="",0,IF(OR(G167&lt;=$B$5,G167&gt;$B$10),0,'债券现金流（固息、浮息、累进）'!S169))</f>
        <v>#NAME?</v>
      </c>
    </row>
    <row r="168" spans="7:8">
      <c r="G168" s="151" t="e">
        <f ca="1">IF('债券现金流（固息、浮息、累进）'!L170="","",'债券现金流（固息、浮息、累进）'!L170)</f>
        <v>#NAME?</v>
      </c>
      <c r="H168" s="149" t="e">
        <f ca="1">IF(G168="",0,IF(OR(G168&lt;=$B$5,G168&gt;$B$10),0,'债券现金流（固息、浮息、累进）'!S170))</f>
        <v>#NAME?</v>
      </c>
    </row>
    <row r="169" spans="7:8">
      <c r="G169" s="151" t="e">
        <f ca="1">IF('债券现金流（固息、浮息、累进）'!L171="","",'债券现金流（固息、浮息、累进）'!L171)</f>
        <v>#NAME?</v>
      </c>
      <c r="H169" s="149" t="e">
        <f ca="1">IF(G169="",0,IF(OR(G169&lt;=$B$5,G169&gt;$B$10),0,'债券现金流（固息、浮息、累进）'!S171))</f>
        <v>#NAME?</v>
      </c>
    </row>
    <row r="170" spans="7:8">
      <c r="G170" s="151" t="e">
        <f ca="1">IF('债券现金流（固息、浮息、累进）'!L172="","",'债券现金流（固息、浮息、累进）'!L172)</f>
        <v>#NAME?</v>
      </c>
      <c r="H170" s="149" t="e">
        <f ca="1">IF(G170="",0,IF(OR(G170&lt;=$B$5,G170&gt;$B$10),0,'债券现金流（固息、浮息、累进）'!S172))</f>
        <v>#NAME?</v>
      </c>
    </row>
    <row r="171" spans="7:8">
      <c r="G171" s="151" t="e">
        <f ca="1">IF('债券现金流（固息、浮息、累进）'!L173="","",'债券现金流（固息、浮息、累进）'!L173)</f>
        <v>#NAME?</v>
      </c>
      <c r="H171" s="149" t="e">
        <f ca="1">IF(G171="",0,IF(OR(G171&lt;=$B$5,G171&gt;$B$10),0,'债券现金流（固息、浮息、累进）'!S173))</f>
        <v>#NAME?</v>
      </c>
    </row>
    <row r="172" spans="7:8">
      <c r="G172" s="151" t="e">
        <f ca="1">IF('债券现金流（固息、浮息、累进）'!L174="","",'债券现金流（固息、浮息、累进）'!L174)</f>
        <v>#NAME?</v>
      </c>
      <c r="H172" s="149" t="e">
        <f ca="1">IF(G172="",0,IF(OR(G172&lt;=$B$5,G172&gt;$B$10),0,'债券现金流（固息、浮息、累进）'!S174))</f>
        <v>#NAME?</v>
      </c>
    </row>
    <row r="173" spans="7:8">
      <c r="G173" s="151" t="e">
        <f ca="1">IF('债券现金流（固息、浮息、累进）'!L175="","",'债券现金流（固息、浮息、累进）'!L175)</f>
        <v>#NAME?</v>
      </c>
      <c r="H173" s="149" t="e">
        <f ca="1">IF(G173="",0,IF(OR(G173&lt;=$B$5,G173&gt;$B$10),0,'债券现金流（固息、浮息、累进）'!S175))</f>
        <v>#NAME?</v>
      </c>
    </row>
    <row r="174" spans="7:8">
      <c r="G174" s="151" t="e">
        <f ca="1">IF('债券现金流（固息、浮息、累进）'!L176="","",'债券现金流（固息、浮息、累进）'!L176)</f>
        <v>#NAME?</v>
      </c>
      <c r="H174" s="149" t="e">
        <f ca="1">IF(G174="",0,IF(OR(G174&lt;=$B$5,G174&gt;$B$10),0,'债券现金流（固息、浮息、累进）'!S176))</f>
        <v>#NAME?</v>
      </c>
    </row>
    <row r="175" spans="7:8">
      <c r="G175" s="151" t="e">
        <f ca="1">IF('债券现金流（固息、浮息、累进）'!L177="","",'债券现金流（固息、浮息、累进）'!L177)</f>
        <v>#NAME?</v>
      </c>
      <c r="H175" s="149" t="e">
        <f ca="1">IF(G175="",0,IF(OR(G175&lt;=$B$5,G175&gt;$B$10),0,'债券现金流（固息、浮息、累进）'!S177))</f>
        <v>#NAME?</v>
      </c>
    </row>
    <row r="176" spans="7:8">
      <c r="G176" s="151" t="e">
        <f ca="1">IF('债券现金流（固息、浮息、累进）'!L178="","",'债券现金流（固息、浮息、累进）'!L178)</f>
        <v>#NAME?</v>
      </c>
      <c r="H176" s="149" t="e">
        <f ca="1">IF(G176="",0,IF(OR(G176&lt;=$B$5,G176&gt;$B$10),0,'债券现金流（固息、浮息、累进）'!S178))</f>
        <v>#NAME?</v>
      </c>
    </row>
    <row r="177" spans="7:8">
      <c r="G177" s="151" t="e">
        <f ca="1">IF('债券现金流（固息、浮息、累进）'!L179="","",'债券现金流（固息、浮息、累进）'!L179)</f>
        <v>#NAME?</v>
      </c>
      <c r="H177" s="149" t="e">
        <f ca="1">IF(G177="",0,IF(OR(G177&lt;=$B$5,G177&gt;$B$10),0,'债券现金流（固息、浮息、累进）'!S179))</f>
        <v>#NAME?</v>
      </c>
    </row>
    <row r="178" spans="7:8">
      <c r="G178" s="151" t="e">
        <f ca="1">IF('债券现金流（固息、浮息、累进）'!L180="","",'债券现金流（固息、浮息、累进）'!L180)</f>
        <v>#NAME?</v>
      </c>
      <c r="H178" s="149" t="e">
        <f ca="1">IF(G178="",0,IF(OR(G178&lt;=$B$5,G178&gt;$B$10),0,'债券现金流（固息、浮息、累进）'!S180))</f>
        <v>#NAME?</v>
      </c>
    </row>
    <row r="179" spans="7:8">
      <c r="G179" s="151" t="e">
        <f ca="1">IF('债券现金流（固息、浮息、累进）'!L181="","",'债券现金流（固息、浮息、累进）'!L181)</f>
        <v>#NAME?</v>
      </c>
      <c r="H179" s="149" t="e">
        <f ca="1">IF(G179="",0,IF(OR(G179&lt;=$B$5,G179&gt;$B$10),0,'债券现金流（固息、浮息、累进）'!S181))</f>
        <v>#NAME?</v>
      </c>
    </row>
    <row r="180" spans="7:8">
      <c r="G180" s="151" t="e">
        <f ca="1">IF('债券现金流（固息、浮息、累进）'!L182="","",'债券现金流（固息、浮息、累进）'!L182)</f>
        <v>#NAME?</v>
      </c>
      <c r="H180" s="149" t="e">
        <f ca="1">IF(G180="",0,IF(OR(G180&lt;=$B$5,G180&gt;$B$10),0,'债券现金流（固息、浮息、累进）'!S182))</f>
        <v>#NAME?</v>
      </c>
    </row>
    <row r="181" spans="7:8">
      <c r="G181" s="151" t="e">
        <f ca="1">IF('债券现金流（固息、浮息、累进）'!L183="","",'债券现金流（固息、浮息、累进）'!L183)</f>
        <v>#NAME?</v>
      </c>
      <c r="H181" s="149" t="e">
        <f ca="1">IF(G181="",0,IF(OR(G181&lt;=$B$5,G181&gt;$B$10),0,'债券现金流（固息、浮息、累进）'!S183))</f>
        <v>#NAME?</v>
      </c>
    </row>
    <row r="182" spans="7:8">
      <c r="G182" s="151" t="e">
        <f ca="1">IF('债券现金流（固息、浮息、累进）'!L184="","",'债券现金流（固息、浮息、累进）'!L184)</f>
        <v>#NAME?</v>
      </c>
      <c r="H182" s="149" t="e">
        <f ca="1">IF(G182="",0,IF(OR(G182&lt;=$B$5,G182&gt;$B$10),0,'债券现金流（固息、浮息、累进）'!S184))</f>
        <v>#NAME?</v>
      </c>
    </row>
    <row r="183" spans="7:8">
      <c r="G183" s="151" t="e">
        <f ca="1">IF('债券现金流（固息、浮息、累进）'!L185="","",'债券现金流（固息、浮息、累进）'!L185)</f>
        <v>#NAME?</v>
      </c>
      <c r="H183" s="149" t="e">
        <f ca="1">IF(G183="",0,IF(OR(G183&lt;=$B$5,G183&gt;$B$10),0,'债券现金流（固息、浮息、累进）'!S185))</f>
        <v>#NAME?</v>
      </c>
    </row>
    <row r="184" spans="7:8">
      <c r="G184" s="151" t="e">
        <f ca="1">IF('债券现金流（固息、浮息、累进）'!L186="","",'债券现金流（固息、浮息、累进）'!L186)</f>
        <v>#NAME?</v>
      </c>
      <c r="H184" s="149" t="e">
        <f ca="1">IF(G184="",0,IF(OR(G184&lt;=$B$5,G184&gt;$B$10),0,'债券现金流（固息、浮息、累进）'!S186))</f>
        <v>#NAME?</v>
      </c>
    </row>
    <row r="185" spans="7:8">
      <c r="G185" s="151" t="e">
        <f ca="1">IF('债券现金流（固息、浮息、累进）'!L187="","",'债券现金流（固息、浮息、累进）'!L187)</f>
        <v>#NAME?</v>
      </c>
      <c r="H185" s="149" t="e">
        <f ca="1">IF(G185="",0,IF(OR(G185&lt;=$B$5,G185&gt;$B$10),0,'债券现金流（固息、浮息、累进）'!S187))</f>
        <v>#NAME?</v>
      </c>
    </row>
    <row r="186" spans="7:8">
      <c r="G186" s="151" t="e">
        <f ca="1">IF('债券现金流（固息、浮息、累进）'!L188="","",'债券现金流（固息、浮息、累进）'!L188)</f>
        <v>#NAME?</v>
      </c>
      <c r="H186" s="149" t="e">
        <f ca="1">IF(G186="",0,IF(OR(G186&lt;=$B$5,G186&gt;$B$10),0,'债券现金流（固息、浮息、累进）'!S188))</f>
        <v>#NAME?</v>
      </c>
    </row>
    <row r="187" spans="7:8">
      <c r="G187" s="151" t="e">
        <f ca="1">IF('债券现金流（固息、浮息、累进）'!L189="","",'债券现金流（固息、浮息、累进）'!L189)</f>
        <v>#NAME?</v>
      </c>
      <c r="H187" s="149" t="e">
        <f ca="1">IF(G187="",0,IF(OR(G187&lt;=$B$5,G187&gt;$B$10),0,'债券现金流（固息、浮息、累进）'!S189))</f>
        <v>#NAME?</v>
      </c>
    </row>
    <row r="188" spans="7:8">
      <c r="G188" s="151" t="e">
        <f ca="1">IF('债券现金流（固息、浮息、累进）'!L190="","",'债券现金流（固息、浮息、累进）'!L190)</f>
        <v>#NAME?</v>
      </c>
      <c r="H188" s="149" t="e">
        <f ca="1">IF(G188="",0,IF(OR(G188&lt;=$B$5,G188&gt;$B$10),0,'债券现金流（固息、浮息、累进）'!S190))</f>
        <v>#NAME?</v>
      </c>
    </row>
    <row r="189" spans="7:8">
      <c r="G189" s="151" t="e">
        <f ca="1">IF('债券现金流（固息、浮息、累进）'!L191="","",'债券现金流（固息、浮息、累进）'!L191)</f>
        <v>#NAME?</v>
      </c>
      <c r="H189" s="149" t="e">
        <f ca="1">IF(G189="",0,IF(OR(G189&lt;=$B$5,G189&gt;$B$10),0,'债券现金流（固息、浮息、累进）'!S191))</f>
        <v>#NAME?</v>
      </c>
    </row>
    <row r="190" spans="7:8">
      <c r="G190" s="151" t="e">
        <f ca="1">IF('债券现金流（固息、浮息、累进）'!L192="","",'债券现金流（固息、浮息、累进）'!L192)</f>
        <v>#NAME?</v>
      </c>
      <c r="H190" s="149" t="e">
        <f ca="1">IF(G190="",0,IF(OR(G190&lt;=$B$5,G190&gt;$B$10),0,'债券现金流（固息、浮息、累进）'!S192))</f>
        <v>#NAME?</v>
      </c>
    </row>
    <row r="191" spans="7:8">
      <c r="G191" s="151" t="e">
        <f ca="1">IF('债券现金流（固息、浮息、累进）'!L193="","",'债券现金流（固息、浮息、累进）'!L193)</f>
        <v>#NAME?</v>
      </c>
      <c r="H191" s="149" t="e">
        <f ca="1">IF(G191="",0,IF(OR(G191&lt;=$B$5,G191&gt;$B$10),0,'债券现金流（固息、浮息、累进）'!S193))</f>
        <v>#NAME?</v>
      </c>
    </row>
    <row r="192" spans="7:8">
      <c r="G192" s="151" t="e">
        <f ca="1">IF('债券现金流（固息、浮息、累进）'!L194="","",'债券现金流（固息、浮息、累进）'!L194)</f>
        <v>#NAME?</v>
      </c>
      <c r="H192" s="149" t="e">
        <f ca="1">IF(G192="",0,IF(OR(G192&lt;=$B$5,G192&gt;$B$10),0,'债券现金流（固息、浮息、累进）'!S194))</f>
        <v>#NAME?</v>
      </c>
    </row>
    <row r="193" spans="7:8">
      <c r="G193" s="151" t="e">
        <f ca="1">IF('债券现金流（固息、浮息、累进）'!L195="","",'债券现金流（固息、浮息、累进）'!L195)</f>
        <v>#NAME?</v>
      </c>
      <c r="H193" s="149" t="e">
        <f ca="1">IF(G193="",0,IF(OR(G193&lt;=$B$5,G193&gt;$B$10),0,'债券现金流（固息、浮息、累进）'!S195))</f>
        <v>#NAME?</v>
      </c>
    </row>
    <row r="194" spans="7:8">
      <c r="G194" s="151" t="e">
        <f ca="1">IF('债券现金流（固息、浮息、累进）'!L196="","",'债券现金流（固息、浮息、累进）'!L196)</f>
        <v>#NAME?</v>
      </c>
      <c r="H194" s="149" t="e">
        <f ca="1">IF(G194="",0,IF(OR(G194&lt;=$B$5,G194&gt;$B$10),0,'债券现金流（固息、浮息、累进）'!S196))</f>
        <v>#NAME?</v>
      </c>
    </row>
    <row r="195" spans="7:8">
      <c r="G195" s="151" t="e">
        <f ca="1">IF('债券现金流（固息、浮息、累进）'!L197="","",'债券现金流（固息、浮息、累进）'!L197)</f>
        <v>#NAME?</v>
      </c>
      <c r="H195" s="149" t="e">
        <f ca="1">IF(G195="",0,IF(OR(G195&lt;=$B$5,G195&gt;$B$10),0,'债券现金流（固息、浮息、累进）'!S197))</f>
        <v>#NAME?</v>
      </c>
    </row>
    <row r="196" spans="7:8">
      <c r="G196" s="151" t="e">
        <f ca="1">IF('债券现金流（固息、浮息、累进）'!L198="","",'债券现金流（固息、浮息、累进）'!L198)</f>
        <v>#NAME?</v>
      </c>
      <c r="H196" s="149" t="e">
        <f ca="1">IF(G196="",0,IF(OR(G196&lt;=$B$5,G196&gt;$B$10),0,'债券现金流（固息、浮息、累进）'!S198))</f>
        <v>#NAME?</v>
      </c>
    </row>
    <row r="197" spans="7:8">
      <c r="G197" s="151" t="e">
        <f ca="1">IF('债券现金流（固息、浮息、累进）'!L199="","",'债券现金流（固息、浮息、累进）'!L199)</f>
        <v>#NAME?</v>
      </c>
      <c r="H197" s="149" t="e">
        <f ca="1">IF(G197="",0,IF(OR(G197&lt;=$B$5,G197&gt;$B$10),0,'债券现金流（固息、浮息、累进）'!S199))</f>
        <v>#NAME?</v>
      </c>
    </row>
    <row r="198" spans="7:8">
      <c r="G198" s="151" t="e">
        <f ca="1">IF('债券现金流（固息、浮息、累进）'!L200="","",'债券现金流（固息、浮息、累进）'!L200)</f>
        <v>#NAME?</v>
      </c>
      <c r="H198" s="149" t="e">
        <f ca="1">IF(G198="",0,IF(OR(G198&lt;=$B$5,G198&gt;$B$10),0,'债券现金流（固息、浮息、累进）'!S200))</f>
        <v>#NAME?</v>
      </c>
    </row>
    <row r="199" spans="7:8">
      <c r="G199" s="151" t="e">
        <f ca="1">IF('债券现金流（固息、浮息、累进）'!L201="","",'债券现金流（固息、浮息、累进）'!L201)</f>
        <v>#NAME?</v>
      </c>
      <c r="H199" s="149" t="e">
        <f ca="1">IF(G199="",0,IF(OR(G199&lt;=$B$5,G199&gt;$B$10),0,'债券现金流（固息、浮息、累进）'!S201))</f>
        <v>#NAME?</v>
      </c>
    </row>
    <row r="200" spans="7:8">
      <c r="G200" s="151" t="e">
        <f ca="1">IF('债券现金流（固息、浮息、累进）'!L202="","",'债券现金流（固息、浮息、累进）'!L202)</f>
        <v>#NAME?</v>
      </c>
      <c r="H200" s="149" t="e">
        <f ca="1">IF(G200="",0,IF(OR(G200&lt;=$B$5,G200&gt;$B$10),0,'债券现金流（固息、浮息、累进）'!S202))</f>
        <v>#NAME?</v>
      </c>
    </row>
    <row r="201" spans="7:8">
      <c r="G201" s="151" t="e">
        <f ca="1">IF('债券现金流（固息、浮息、累进）'!L203="","",'债券现金流（固息、浮息、累进）'!L203)</f>
        <v>#NAME?</v>
      </c>
      <c r="H201" s="149" t="e">
        <f ca="1">IF(G201="",0,IF(OR(G201&lt;=$B$5,G201&gt;$B$10),0,'债券现金流（固息、浮息、累进）'!S203))</f>
        <v>#NAME?</v>
      </c>
    </row>
    <row r="202" spans="7:8">
      <c r="G202" s="151" t="e">
        <f ca="1">IF('债券现金流（固息、浮息、累进）'!L204="","",'债券现金流（固息、浮息、累进）'!L204)</f>
        <v>#NAME?</v>
      </c>
      <c r="H202" s="149" t="e">
        <f ca="1">IF(G202="",0,IF(OR(G202&lt;=$B$5,G202&gt;$B$10),0,'债券现金流（固息、浮息、累进）'!S204))</f>
        <v>#NAME?</v>
      </c>
    </row>
    <row r="203" spans="7:8">
      <c r="G203" s="151" t="e">
        <f ca="1">IF('债券现金流（固息、浮息、累进）'!L205="","",'债券现金流（固息、浮息、累进）'!L205)</f>
        <v>#NAME?</v>
      </c>
      <c r="H203" s="149" t="e">
        <f ca="1">IF(G203="",0,IF(OR(G203&lt;=$B$5,G203&gt;$B$10),0,'债券现金流（固息、浮息、累进）'!S205))</f>
        <v>#NAME?</v>
      </c>
    </row>
    <row r="204" spans="7:8">
      <c r="G204" s="151" t="e">
        <f ca="1">IF('债券现金流（固息、浮息、累进）'!L206="","",'债券现金流（固息、浮息、累进）'!L206)</f>
        <v>#NAME?</v>
      </c>
      <c r="H204" s="149" t="e">
        <f ca="1">IF(G204="",0,IF(OR(G204&lt;=$B$5,G204&gt;$B$10),0,'债券现金流（固息、浮息、累进）'!S206))</f>
        <v>#NAME?</v>
      </c>
    </row>
    <row r="205" spans="7:8">
      <c r="G205" s="151" t="e">
        <f ca="1">IF('债券现金流（固息、浮息、累进）'!L207="","",'债券现金流（固息、浮息、累进）'!L207)</f>
        <v>#NAME?</v>
      </c>
      <c r="H205" s="149" t="e">
        <f ca="1">IF(G205="",0,IF(OR(G205&lt;=$B$5,G205&gt;$B$10),0,'债券现金流（固息、浮息、累进）'!S207))</f>
        <v>#NAME?</v>
      </c>
    </row>
    <row r="206" spans="7:8">
      <c r="G206" s="151" t="e">
        <f ca="1">IF('债券现金流（固息、浮息、累进）'!L208="","",'债券现金流（固息、浮息、累进）'!L208)</f>
        <v>#NAME?</v>
      </c>
      <c r="H206" s="149" t="e">
        <f ca="1">IF(G206="",0,IF(OR(G206&lt;=$B$5,G206&gt;$B$10),0,'债券现金流（固息、浮息、累进）'!S208))</f>
        <v>#NAME?</v>
      </c>
    </row>
    <row r="207" spans="7:8">
      <c r="G207" s="151" t="e">
        <f ca="1">IF('债券现金流（固息、浮息、累进）'!L209="","",'债券现金流（固息、浮息、累进）'!L209)</f>
        <v>#NAME?</v>
      </c>
      <c r="H207" s="149" t="e">
        <f ca="1">IF(G207="",0,IF(OR(G207&lt;=$B$5,G207&gt;$B$10),0,'债券现金流（固息、浮息、累进）'!S209))</f>
        <v>#NAME?</v>
      </c>
    </row>
    <row r="208" spans="7:8">
      <c r="G208" s="151" t="e">
        <f ca="1">IF('债券现金流（固息、浮息、累进）'!L210="","",'债券现金流（固息、浮息、累进）'!L210)</f>
        <v>#NAME?</v>
      </c>
      <c r="H208" s="149" t="e">
        <f ca="1">IF(G208="",0,IF(OR(G208&lt;=$B$5,G208&gt;$B$10),0,'债券现金流（固息、浮息、累进）'!S210))</f>
        <v>#NAME?</v>
      </c>
    </row>
    <row r="209" spans="7:8">
      <c r="G209" s="151" t="e">
        <f ca="1">IF('债券现金流（固息、浮息、累进）'!L211="","",'债券现金流（固息、浮息、累进）'!L211)</f>
        <v>#NAME?</v>
      </c>
      <c r="H209" s="149" t="e">
        <f ca="1">IF(G209="",0,IF(OR(G209&lt;=$B$5,G209&gt;$B$10),0,'债券现金流（固息、浮息、累进）'!S211))</f>
        <v>#NAME?</v>
      </c>
    </row>
    <row r="210" spans="7:8">
      <c r="G210" s="151" t="e">
        <f ca="1">IF('债券现金流（固息、浮息、累进）'!L212="","",'债券现金流（固息、浮息、累进）'!L212)</f>
        <v>#NAME?</v>
      </c>
      <c r="H210" s="149" t="e">
        <f ca="1">IF(G210="",0,IF(OR(G210&lt;=$B$5,G210&gt;$B$10),0,'债券现金流（固息、浮息、累进）'!S212))</f>
        <v>#NAME?</v>
      </c>
    </row>
    <row r="211" spans="7:8">
      <c r="G211" s="151" t="e">
        <f ca="1">IF('债券现金流（固息、浮息、累进）'!L213="","",'债券现金流（固息、浮息、累进）'!L213)</f>
        <v>#NAME?</v>
      </c>
      <c r="H211" s="149" t="e">
        <f ca="1">IF(G211="",0,IF(OR(G211&lt;=$B$5,G211&gt;$B$10),0,'债券现金流（固息、浮息、累进）'!S213))</f>
        <v>#NAME?</v>
      </c>
    </row>
    <row r="212" spans="7:8">
      <c r="G212" s="151" t="e">
        <f ca="1">IF('债券现金流（固息、浮息、累进）'!L214="","",'债券现金流（固息、浮息、累进）'!L214)</f>
        <v>#NAME?</v>
      </c>
      <c r="H212" s="149" t="e">
        <f ca="1">IF(G212="",0,IF(OR(G212&lt;=$B$5,G212&gt;$B$10),0,'债券现金流（固息、浮息、累进）'!S214))</f>
        <v>#NAME?</v>
      </c>
    </row>
    <row r="213" spans="7:8">
      <c r="G213" s="151" t="e">
        <f ca="1">IF('债券现金流（固息、浮息、累进）'!L215="","",'债券现金流（固息、浮息、累进）'!L215)</f>
        <v>#NAME?</v>
      </c>
      <c r="H213" s="149" t="e">
        <f ca="1">IF(G213="",0,IF(OR(G213&lt;=$B$5,G213&gt;$B$10),0,'债券现金流（固息、浮息、累进）'!S215))</f>
        <v>#NAME?</v>
      </c>
    </row>
    <row r="214" spans="7:8">
      <c r="G214" s="151" t="e">
        <f ca="1">IF('债券现金流（固息、浮息、累进）'!L216="","",'债券现金流（固息、浮息、累进）'!L216)</f>
        <v>#NAME?</v>
      </c>
      <c r="H214" s="149" t="e">
        <f ca="1">IF(G214="",0,IF(OR(G214&lt;=$B$5,G214&gt;$B$10),0,'债券现金流（固息、浮息、累进）'!S216))</f>
        <v>#NAME?</v>
      </c>
    </row>
    <row r="215" spans="7:8">
      <c r="G215" s="151" t="e">
        <f ca="1">IF('债券现金流（固息、浮息、累进）'!L217="","",'债券现金流（固息、浮息、累进）'!L217)</f>
        <v>#NAME?</v>
      </c>
      <c r="H215" s="149" t="e">
        <f ca="1">IF(G215="",0,IF(OR(G215&lt;=$B$5,G215&gt;$B$10),0,'债券现金流（固息、浮息、累进）'!S217))</f>
        <v>#NAME?</v>
      </c>
    </row>
    <row r="216" spans="7:8">
      <c r="G216" s="151" t="e">
        <f ca="1">IF('债券现金流（固息、浮息、累进）'!L218="","",'债券现金流（固息、浮息、累进）'!L218)</f>
        <v>#NAME?</v>
      </c>
      <c r="H216" s="149" t="e">
        <f ca="1">IF(G216="",0,IF(OR(G216&lt;=$B$5,G216&gt;$B$10),0,'债券现金流（固息、浮息、累进）'!S218))</f>
        <v>#NAME?</v>
      </c>
    </row>
    <row r="217" spans="7:8">
      <c r="G217" s="151" t="e">
        <f ca="1">IF('债券现金流（固息、浮息、累进）'!L219="","",'债券现金流（固息、浮息、累进）'!L219)</f>
        <v>#NAME?</v>
      </c>
      <c r="H217" s="149" t="e">
        <f ca="1">IF(G217="",0,IF(OR(G217&lt;=$B$5,G217&gt;$B$10),0,'债券现金流（固息、浮息、累进）'!S219))</f>
        <v>#NAME?</v>
      </c>
    </row>
    <row r="218" spans="7:8">
      <c r="G218" s="151" t="e">
        <f ca="1">IF('债券现金流（固息、浮息、累进）'!L220="","",'债券现金流（固息、浮息、累进）'!L220)</f>
        <v>#NAME?</v>
      </c>
      <c r="H218" s="149" t="e">
        <f ca="1">IF(G218="",0,IF(OR(G218&lt;=$B$5,G218&gt;$B$10),0,'债券现金流（固息、浮息、累进）'!S220))</f>
        <v>#NAME?</v>
      </c>
    </row>
    <row r="219" spans="7:8">
      <c r="G219" s="151" t="e">
        <f ca="1">IF('债券现金流（固息、浮息、累进）'!L221="","",'债券现金流（固息、浮息、累进）'!L221)</f>
        <v>#NAME?</v>
      </c>
      <c r="H219" s="149" t="e">
        <f ca="1">IF(G219="",0,IF(OR(G219&lt;=$B$5,G219&gt;$B$10),0,'债券现金流（固息、浮息、累进）'!S221))</f>
        <v>#NAME?</v>
      </c>
    </row>
    <row r="220" spans="7:8">
      <c r="G220" s="151" t="e">
        <f ca="1">IF('债券现金流（固息、浮息、累进）'!L222="","",'债券现金流（固息、浮息、累进）'!L222)</f>
        <v>#NAME?</v>
      </c>
      <c r="H220" s="149" t="e">
        <f ca="1">IF(G220="",0,IF(OR(G220&lt;=$B$5,G220&gt;$B$10),0,'债券现金流（固息、浮息、累进）'!S222))</f>
        <v>#NAME?</v>
      </c>
    </row>
    <row r="221" spans="7:8">
      <c r="G221" s="151" t="e">
        <f ca="1">IF('债券现金流（固息、浮息、累进）'!L223="","",'债券现金流（固息、浮息、累进）'!L223)</f>
        <v>#NAME?</v>
      </c>
      <c r="H221" s="149" t="e">
        <f ca="1">IF(G221="",0,IF(OR(G221&lt;=$B$5,G221&gt;$B$10),0,'债券现金流（固息、浮息、累进）'!S223))</f>
        <v>#NAME?</v>
      </c>
    </row>
    <row r="222" spans="7:8">
      <c r="G222" s="151" t="e">
        <f ca="1">IF('债券现金流（固息、浮息、累进）'!L224="","",'债券现金流（固息、浮息、累进）'!L224)</f>
        <v>#NAME?</v>
      </c>
      <c r="H222" s="149" t="e">
        <f ca="1">IF(G222="",0,IF(OR(G222&lt;=$B$5,G222&gt;$B$10),0,'债券现金流（固息、浮息、累进）'!S224))</f>
        <v>#NAME?</v>
      </c>
    </row>
    <row r="223" spans="7:8">
      <c r="G223" s="151" t="e">
        <f ca="1">IF('债券现金流（固息、浮息、累进）'!L225="","",'债券现金流（固息、浮息、累进）'!L225)</f>
        <v>#NAME?</v>
      </c>
      <c r="H223" s="149" t="e">
        <f ca="1">IF(G223="",0,IF(OR(G223&lt;=$B$5,G223&gt;$B$10),0,'债券现金流（固息、浮息、累进）'!S225))</f>
        <v>#NAME?</v>
      </c>
    </row>
    <row r="224" spans="7:8">
      <c r="G224" s="151" t="e">
        <f ca="1">IF('债券现金流（固息、浮息、累进）'!L226="","",'债券现金流（固息、浮息、累进）'!L226)</f>
        <v>#NAME?</v>
      </c>
      <c r="H224" s="149" t="e">
        <f ca="1">IF(G224="",0,IF(OR(G224&lt;=$B$5,G224&gt;$B$10),0,'债券现金流（固息、浮息、累进）'!S226))</f>
        <v>#NAME?</v>
      </c>
    </row>
    <row r="225" spans="7:8">
      <c r="G225" s="151" t="e">
        <f ca="1">IF('债券现金流（固息、浮息、累进）'!L227="","",'债券现金流（固息、浮息、累进）'!L227)</f>
        <v>#NAME?</v>
      </c>
      <c r="H225" s="149" t="e">
        <f ca="1">IF(G225="",0,IF(OR(G225&lt;=$B$5,G225&gt;$B$10),0,'债券现金流（固息、浮息、累进）'!S227))</f>
        <v>#NAME?</v>
      </c>
    </row>
    <row r="226" spans="7:8">
      <c r="G226" s="151" t="e">
        <f ca="1">IF('债券现金流（固息、浮息、累进）'!L228="","",'债券现金流（固息、浮息、累进）'!L228)</f>
        <v>#NAME?</v>
      </c>
      <c r="H226" s="149" t="e">
        <f ca="1">IF(G226="",0,IF(OR(G226&lt;=$B$5,G226&gt;$B$10),0,'债券现金流（固息、浮息、累进）'!S228))</f>
        <v>#NAME?</v>
      </c>
    </row>
    <row r="227" spans="7:8">
      <c r="G227" s="151" t="e">
        <f ca="1">IF('债券现金流（固息、浮息、累进）'!L229="","",'债券现金流（固息、浮息、累进）'!L229)</f>
        <v>#NAME?</v>
      </c>
      <c r="H227" s="149" t="e">
        <f ca="1">IF(G227="",0,IF(OR(G227&lt;=$B$5,G227&gt;$B$10),0,'债券现金流（固息、浮息、累进）'!S229))</f>
        <v>#NAME?</v>
      </c>
    </row>
    <row r="228" spans="7:8">
      <c r="G228" s="151" t="e">
        <f ca="1">IF('债券现金流（固息、浮息、累进）'!L230="","",'债券现金流（固息、浮息、累进）'!L230)</f>
        <v>#NAME?</v>
      </c>
      <c r="H228" s="149" t="e">
        <f ca="1">IF(G228="",0,IF(OR(G228&lt;=$B$5,G228&gt;$B$10),0,'债券现金流（固息、浮息、累进）'!S230))</f>
        <v>#NAME?</v>
      </c>
    </row>
    <row r="229" spans="7:8">
      <c r="G229" s="151" t="e">
        <f ca="1">IF('债券现金流（固息、浮息、累进）'!L231="","",'债券现金流（固息、浮息、累进）'!L231)</f>
        <v>#NAME?</v>
      </c>
      <c r="H229" s="149" t="e">
        <f ca="1">IF(G229="",0,IF(OR(G229&lt;=$B$5,G229&gt;$B$10),0,'债券现金流（固息、浮息、累进）'!S231))</f>
        <v>#NAME?</v>
      </c>
    </row>
    <row r="230" spans="7:8">
      <c r="G230" s="151" t="e">
        <f ca="1">IF('债券现金流（固息、浮息、累进）'!L232="","",'债券现金流（固息、浮息、累进）'!L232)</f>
        <v>#NAME?</v>
      </c>
      <c r="H230" s="149" t="e">
        <f ca="1">IF(G230="",0,IF(OR(G230&lt;=$B$5,G230&gt;$B$10),0,'债券现金流（固息、浮息、累进）'!S232))</f>
        <v>#NAME?</v>
      </c>
    </row>
    <row r="231" spans="7:8">
      <c r="G231" s="151" t="e">
        <f ca="1">IF('债券现金流（固息、浮息、累进）'!L233="","",'债券现金流（固息、浮息、累进）'!L233)</f>
        <v>#NAME?</v>
      </c>
      <c r="H231" s="149" t="e">
        <f ca="1">IF(G231="",0,IF(OR(G231&lt;=$B$5,G231&gt;$B$10),0,'债券现金流（固息、浮息、累进）'!S233))</f>
        <v>#NAME?</v>
      </c>
    </row>
    <row r="232" spans="7:8">
      <c r="G232" s="151" t="e">
        <f ca="1">IF('债券现金流（固息、浮息、累进）'!L234="","",'债券现金流（固息、浮息、累进）'!L234)</f>
        <v>#NAME?</v>
      </c>
      <c r="H232" s="149" t="e">
        <f ca="1">IF(G232="",0,IF(OR(G232&lt;=$B$5,G232&gt;$B$10),0,'债券现金流（固息、浮息、累进）'!S234))</f>
        <v>#NAME?</v>
      </c>
    </row>
    <row r="233" spans="7:8">
      <c r="G233" s="151" t="e">
        <f ca="1">IF('债券现金流（固息、浮息、累进）'!L235="","",'债券现金流（固息、浮息、累进）'!L235)</f>
        <v>#NAME?</v>
      </c>
      <c r="H233" s="149" t="e">
        <f ca="1">IF(G233="",0,IF(OR(G233&lt;=$B$5,G233&gt;$B$10),0,'债券现金流（固息、浮息、累进）'!S235))</f>
        <v>#NAME?</v>
      </c>
    </row>
    <row r="234" spans="7:8">
      <c r="G234" s="151" t="e">
        <f ca="1">IF('债券现金流（固息、浮息、累进）'!L236="","",'债券现金流（固息、浮息、累进）'!L236)</f>
        <v>#NAME?</v>
      </c>
      <c r="H234" s="149" t="e">
        <f ca="1">IF(G234="",0,IF(OR(G234&lt;=$B$5,G234&gt;$B$10),0,'债券现金流（固息、浮息、累进）'!S236))</f>
        <v>#NAME?</v>
      </c>
    </row>
    <row r="235" spans="7:8">
      <c r="G235" s="151" t="e">
        <f ca="1">IF('债券现金流（固息、浮息、累进）'!L237="","",'债券现金流（固息、浮息、累进）'!L237)</f>
        <v>#NAME?</v>
      </c>
      <c r="H235" s="149" t="e">
        <f ca="1">IF(G235="",0,IF(OR(G235&lt;=$B$5,G235&gt;$B$10),0,'债券现金流（固息、浮息、累进）'!S237))</f>
        <v>#NAME?</v>
      </c>
    </row>
    <row r="236" spans="7:8">
      <c r="G236" s="151" t="e">
        <f ca="1">IF('债券现金流（固息、浮息、累进）'!L238="","",'债券现金流（固息、浮息、累进）'!L238)</f>
        <v>#NAME?</v>
      </c>
      <c r="H236" s="149" t="e">
        <f ca="1">IF(G236="",0,IF(OR(G236&lt;=$B$5,G236&gt;$B$10),0,'债券现金流（固息、浮息、累进）'!S238))</f>
        <v>#NAME?</v>
      </c>
    </row>
    <row r="237" spans="7:8">
      <c r="G237" s="151" t="e">
        <f ca="1">IF('债券现金流（固息、浮息、累进）'!L239="","",'债券现金流（固息、浮息、累进）'!L239)</f>
        <v>#NAME?</v>
      </c>
      <c r="H237" s="149" t="e">
        <f ca="1">IF(G237="",0,IF(OR(G237&lt;=$B$5,G237&gt;$B$10),0,'债券现金流（固息、浮息、累进）'!S239))</f>
        <v>#NAME?</v>
      </c>
    </row>
    <row r="238" spans="7:8">
      <c r="G238" s="151" t="e">
        <f ca="1">IF('债券现金流（固息、浮息、累进）'!L240="","",'债券现金流（固息、浮息、累进）'!L240)</f>
        <v>#NAME?</v>
      </c>
      <c r="H238" s="149" t="e">
        <f ca="1">IF(G238="",0,IF(OR(G238&lt;=$B$5,G238&gt;$B$10),0,'债券现金流（固息、浮息、累进）'!S240))</f>
        <v>#NAME?</v>
      </c>
    </row>
    <row r="239" spans="7:8">
      <c r="G239" s="151" t="e">
        <f ca="1">IF('债券现金流（固息、浮息、累进）'!L241="","",'债券现金流（固息、浮息、累进）'!L241)</f>
        <v>#NAME?</v>
      </c>
      <c r="H239" s="149" t="e">
        <f ca="1">IF(G239="",0,IF(OR(G239&lt;=$B$5,G239&gt;$B$10),0,'债券现金流（固息、浮息、累进）'!S241))</f>
        <v>#NAME?</v>
      </c>
    </row>
    <row r="240" spans="7:8">
      <c r="G240" s="151" t="e">
        <f ca="1">IF('债券现金流（固息、浮息、累进）'!L242="","",'债券现金流（固息、浮息、累进）'!L242)</f>
        <v>#NAME?</v>
      </c>
      <c r="H240" s="149" t="e">
        <f ca="1">IF(G240="",0,IF(OR(G240&lt;=$B$5,G240&gt;$B$10),0,'债券现金流（固息、浮息、累进）'!S242))</f>
        <v>#NAME?</v>
      </c>
    </row>
    <row r="241" spans="7:8">
      <c r="G241" s="151" t="e">
        <f ca="1">IF('债券现金流（固息、浮息、累进）'!L243="","",'债券现金流（固息、浮息、累进）'!L243)</f>
        <v>#NAME?</v>
      </c>
      <c r="H241" s="149" t="e">
        <f ca="1">IF(G241="",0,IF(OR(G241&lt;=$B$5,G241&gt;$B$10),0,'债券现金流（固息、浮息、累进）'!S243))</f>
        <v>#NAME?</v>
      </c>
    </row>
    <row r="242" spans="7:8">
      <c r="G242" s="151" t="e">
        <f ca="1">IF('债券现金流（固息、浮息、累进）'!L244="","",'债券现金流（固息、浮息、累进）'!L244)</f>
        <v>#NAME?</v>
      </c>
      <c r="H242" s="149" t="e">
        <f ca="1">IF(G242="",0,IF(OR(G242&lt;=$B$5,G242&gt;$B$10),0,'债券现金流（固息、浮息、累进）'!S244))</f>
        <v>#NAME?</v>
      </c>
    </row>
    <row r="243" spans="7:8">
      <c r="G243" s="151" t="e">
        <f ca="1">IF('债券现金流（固息、浮息、累进）'!L245="","",'债券现金流（固息、浮息、累进）'!L245)</f>
        <v>#NAME?</v>
      </c>
      <c r="H243" s="149" t="e">
        <f ca="1">IF(G243="",0,IF(OR(G243&lt;=$B$5,G243&gt;$B$10),0,'债券现金流（固息、浮息、累进）'!S245))</f>
        <v>#NAME?</v>
      </c>
    </row>
    <row r="244" spans="7:8">
      <c r="G244" s="151" t="e">
        <f ca="1">IF('债券现金流（固息、浮息、累进）'!L246="","",'债券现金流（固息、浮息、累进）'!L246)</f>
        <v>#NAME?</v>
      </c>
      <c r="H244" s="149" t="e">
        <f ca="1">IF(G244="",0,IF(OR(G244&lt;=$B$5,G244&gt;$B$10),0,'债券现金流（固息、浮息、累进）'!S246))</f>
        <v>#NAME?</v>
      </c>
    </row>
    <row r="245" spans="7:8">
      <c r="G245" s="151" t="e">
        <f ca="1">IF('债券现金流（固息、浮息、累进）'!L247="","",'债券现金流（固息、浮息、累进）'!L247)</f>
        <v>#NAME?</v>
      </c>
      <c r="H245" s="149" t="e">
        <f ca="1">IF(G245="",0,IF(OR(G245&lt;=$B$5,G245&gt;$B$10),0,'债券现金流（固息、浮息、累进）'!S247))</f>
        <v>#NAME?</v>
      </c>
    </row>
    <row r="246" spans="7:8">
      <c r="G246" s="151" t="e">
        <f ca="1">IF('债券现金流（固息、浮息、累进）'!L248="","",'债券现金流（固息、浮息、累进）'!L248)</f>
        <v>#NAME?</v>
      </c>
      <c r="H246" s="149" t="e">
        <f ca="1">IF(G246="",0,IF(OR(G246&lt;=$B$5,G246&gt;$B$10),0,'债券现金流（固息、浮息、累进）'!S248))</f>
        <v>#NAME?</v>
      </c>
    </row>
    <row r="247" spans="7:8">
      <c r="G247" s="151" t="e">
        <f ca="1">IF('债券现金流（固息、浮息、累进）'!L249="","",'债券现金流（固息、浮息、累进）'!L249)</f>
        <v>#NAME?</v>
      </c>
      <c r="H247" s="149" t="e">
        <f ca="1">IF(G247="",0,IF(OR(G247&lt;=$B$5,G247&gt;$B$10),0,'债券现金流（固息、浮息、累进）'!S249))</f>
        <v>#NAME?</v>
      </c>
    </row>
    <row r="248" spans="7:8">
      <c r="G248" s="151" t="e">
        <f ca="1">IF('债券现金流（固息、浮息、累进）'!L250="","",'债券现金流（固息、浮息、累进）'!L250)</f>
        <v>#NAME?</v>
      </c>
      <c r="H248" s="149" t="e">
        <f ca="1">IF(G248="",0,IF(OR(G248&lt;=$B$5,G248&gt;$B$10),0,'债券现金流（固息、浮息、累进）'!S250))</f>
        <v>#NAME?</v>
      </c>
    </row>
    <row r="249" spans="7:8">
      <c r="G249" s="151" t="e">
        <f ca="1">IF('债券现金流（固息、浮息、累进）'!L251="","",'债券现金流（固息、浮息、累进）'!L251)</f>
        <v>#NAME?</v>
      </c>
      <c r="H249" s="149" t="e">
        <f ca="1">IF(G249="",0,IF(OR(G249&lt;=$B$5,G249&gt;$B$10),0,'债券现金流（固息、浮息、累进）'!S251))</f>
        <v>#NAME?</v>
      </c>
    </row>
    <row r="250" spans="7:8">
      <c r="G250" s="151" t="e">
        <f ca="1">IF('债券现金流（固息、浮息、累进）'!L252="","",'债券现金流（固息、浮息、累进）'!L252)</f>
        <v>#NAME?</v>
      </c>
      <c r="H250" s="149" t="e">
        <f ca="1">IF(G250="",0,IF(OR(G250&lt;=$B$5,G250&gt;$B$10),0,'债券现金流（固息、浮息、累进）'!S252))</f>
        <v>#NAME?</v>
      </c>
    </row>
    <row r="251" spans="7:8">
      <c r="G251" s="151" t="e">
        <f ca="1">IF('债券现金流（固息、浮息、累进）'!L253="","",'债券现金流（固息、浮息、累进）'!L253)</f>
        <v>#NAME?</v>
      </c>
      <c r="H251" s="149" t="e">
        <f ca="1">IF(G251="",0,IF(OR(G251&lt;=$B$5,G251&gt;$B$10),0,'债券现金流（固息、浮息、累进）'!S253))</f>
        <v>#NAME?</v>
      </c>
    </row>
    <row r="252" spans="7:8">
      <c r="G252" s="151" t="e">
        <f ca="1">IF('债券现金流（固息、浮息、累进）'!L254="","",'债券现金流（固息、浮息、累进）'!L254)</f>
        <v>#NAME?</v>
      </c>
      <c r="H252" s="149" t="e">
        <f ca="1">IF(G252="",0,IF(OR(G252&lt;=$B$5,G252&gt;$B$10),0,'债券现金流（固息、浮息、累进）'!S254))</f>
        <v>#NAME?</v>
      </c>
    </row>
    <row r="253" spans="7:8">
      <c r="G253" s="151" t="e">
        <f ca="1">IF('债券现金流（固息、浮息、累进）'!L255="","",'债券现金流（固息、浮息、累进）'!L255)</f>
        <v>#NAME?</v>
      </c>
      <c r="H253" s="149" t="e">
        <f ca="1">IF(G253="",0,IF(OR(G253&lt;=$B$5,G253&gt;$B$10),0,'债券现金流（固息、浮息、累进）'!S255))</f>
        <v>#NAME?</v>
      </c>
    </row>
    <row r="254" spans="7:8">
      <c r="G254" s="151" t="e">
        <f ca="1">IF('债券现金流（固息、浮息、累进）'!L256="","",'债券现金流（固息、浮息、累进）'!L256)</f>
        <v>#NAME?</v>
      </c>
      <c r="H254" s="149" t="e">
        <f ca="1">IF(G254="",0,IF(OR(G254&lt;=$B$5,G254&gt;$B$10),0,'债券现金流（固息、浮息、累进）'!S256))</f>
        <v>#NAME?</v>
      </c>
    </row>
    <row r="255" spans="7:8">
      <c r="G255" s="151" t="e">
        <f ca="1">IF('债券现金流（固息、浮息、累进）'!L257="","",'债券现金流（固息、浮息、累进）'!L257)</f>
        <v>#NAME?</v>
      </c>
      <c r="H255" s="149" t="e">
        <f ca="1">IF(G255="",0,IF(OR(G255&lt;=$B$5,G255&gt;$B$10),0,'债券现金流（固息、浮息、累进）'!S257))</f>
        <v>#NAME?</v>
      </c>
    </row>
    <row r="256" spans="7:8">
      <c r="G256" s="151" t="e">
        <f ca="1">IF('债券现金流（固息、浮息、累进）'!L258="","",'债券现金流（固息、浮息、累进）'!L258)</f>
        <v>#NAME?</v>
      </c>
      <c r="H256" s="149" t="e">
        <f ca="1">IF(G256="",0,IF(OR(G256&lt;=$B$5,G256&gt;$B$10),0,'债券现金流（固息、浮息、累进）'!S258))</f>
        <v>#NAME?</v>
      </c>
    </row>
    <row r="257" spans="7:8">
      <c r="G257" s="151" t="e">
        <f ca="1">IF('债券现金流（固息、浮息、累进）'!L259="","",'债券现金流（固息、浮息、累进）'!L259)</f>
        <v>#NAME?</v>
      </c>
      <c r="H257" s="149" t="e">
        <f ca="1">IF(G257="",0,IF(OR(G257&lt;=$B$5,G257&gt;$B$10),0,'债券现金流（固息、浮息、累进）'!S259))</f>
        <v>#NAME?</v>
      </c>
    </row>
    <row r="258" spans="7:8">
      <c r="G258" s="151" t="e">
        <f ca="1">IF('债券现金流（固息、浮息、累进）'!L260="","",'债券现金流（固息、浮息、累进）'!L260)</f>
        <v>#NAME?</v>
      </c>
      <c r="H258" s="149" t="e">
        <f ca="1">IF(G258="",0,IF(OR(G258&lt;=$B$5,G258&gt;$B$10),0,'债券现金流（固息、浮息、累进）'!S260))</f>
        <v>#NAME?</v>
      </c>
    </row>
    <row r="259" spans="7:8">
      <c r="G259" s="151" t="e">
        <f ca="1">IF('债券现金流（固息、浮息、累进）'!L261="","",'债券现金流（固息、浮息、累进）'!L261)</f>
        <v>#NAME?</v>
      </c>
      <c r="H259" s="149" t="e">
        <f ca="1">IF(G259="",0,IF(OR(G259&lt;=$B$5,G259&gt;$B$10),0,'债券现金流（固息、浮息、累进）'!S261))</f>
        <v>#NAME?</v>
      </c>
    </row>
    <row r="260" spans="7:8">
      <c r="G260" s="151" t="e">
        <f ca="1">IF('债券现金流（固息、浮息、累进）'!L262="","",'债券现金流（固息、浮息、累进）'!L262)</f>
        <v>#NAME?</v>
      </c>
      <c r="H260" s="149" t="e">
        <f ca="1">IF(G260="",0,IF(OR(G260&lt;=$B$5,G260&gt;$B$10),0,'债券现金流（固息、浮息、累进）'!S262))</f>
        <v>#NAME?</v>
      </c>
    </row>
    <row r="261" spans="7:8">
      <c r="G261" s="151" t="e">
        <f ca="1">IF('债券现金流（固息、浮息、累进）'!L263="","",'债券现金流（固息、浮息、累进）'!L263)</f>
        <v>#NAME?</v>
      </c>
      <c r="H261" s="149" t="e">
        <f ca="1">IF(G261="",0,IF(OR(G261&lt;=$B$5,G261&gt;$B$10),0,'债券现金流（固息、浮息、累进）'!S263))</f>
        <v>#NAME?</v>
      </c>
    </row>
    <row r="262" spans="7:8">
      <c r="G262" s="151" t="e">
        <f ca="1">IF('债券现金流（固息、浮息、累进）'!L264="","",'债券现金流（固息、浮息、累进）'!L264)</f>
        <v>#NAME?</v>
      </c>
      <c r="H262" s="149" t="e">
        <f ca="1">IF(G262="",0,IF(OR(G262&lt;=$B$5,G262&gt;$B$10),0,'债券现金流（固息、浮息、累进）'!S264))</f>
        <v>#NAME?</v>
      </c>
    </row>
    <row r="263" spans="7:8">
      <c r="G263" s="151" t="e">
        <f ca="1">IF('债券现金流（固息、浮息、累进）'!L265="","",'债券现金流（固息、浮息、累进）'!L265)</f>
        <v>#NAME?</v>
      </c>
      <c r="H263" s="149" t="e">
        <f ca="1">IF(G263="",0,IF(OR(G263&lt;=$B$5,G263&gt;$B$10),0,'债券现金流（固息、浮息、累进）'!S265))</f>
        <v>#NAME?</v>
      </c>
    </row>
    <row r="264" spans="7:8">
      <c r="G264" s="151" t="e">
        <f ca="1">IF('债券现金流（固息、浮息、累进）'!L266="","",'债券现金流（固息、浮息、累进）'!L266)</f>
        <v>#NAME?</v>
      </c>
      <c r="H264" s="149" t="e">
        <f ca="1">IF(G264="",0,IF(OR(G264&lt;=$B$5,G264&gt;$B$10),0,'债券现金流（固息、浮息、累进）'!S266))</f>
        <v>#NAME?</v>
      </c>
    </row>
    <row r="265" spans="7:8">
      <c r="G265" s="151" t="e">
        <f ca="1">IF('债券现金流（固息、浮息、累进）'!L267="","",'债券现金流（固息、浮息、累进）'!L267)</f>
        <v>#NAME?</v>
      </c>
      <c r="H265" s="149" t="e">
        <f ca="1">IF(G265="",0,IF(OR(G265&lt;=$B$5,G265&gt;$B$10),0,'债券现金流（固息、浮息、累进）'!S267))</f>
        <v>#NAME?</v>
      </c>
    </row>
    <row r="266" spans="7:8">
      <c r="G266" s="151" t="e">
        <f ca="1">IF('债券现金流（固息、浮息、累进）'!L268="","",'债券现金流（固息、浮息、累进）'!L268)</f>
        <v>#NAME?</v>
      </c>
      <c r="H266" s="149" t="e">
        <f ca="1">IF(G266="",0,IF(OR(G266&lt;=$B$5,G266&gt;$B$10),0,'债券现金流（固息、浮息、累进）'!S268))</f>
        <v>#NAME?</v>
      </c>
    </row>
    <row r="267" spans="7:8">
      <c r="G267" s="151" t="e">
        <f ca="1">IF('债券现金流（固息、浮息、累进）'!L269="","",'债券现金流（固息、浮息、累进）'!L269)</f>
        <v>#NAME?</v>
      </c>
      <c r="H267" s="149" t="e">
        <f ca="1">IF(G267="",0,IF(OR(G267&lt;=$B$5,G267&gt;$B$10),0,'债券现金流（固息、浮息、累进）'!S269))</f>
        <v>#NAME?</v>
      </c>
    </row>
    <row r="268" spans="7:8">
      <c r="G268" s="151" t="e">
        <f ca="1">IF('债券现金流（固息、浮息、累进）'!L270="","",'债券现金流（固息、浮息、累进）'!L270)</f>
        <v>#NAME?</v>
      </c>
      <c r="H268" s="149" t="e">
        <f ca="1">IF(G268="",0,IF(OR(G268&lt;=$B$5,G268&gt;$B$10),0,'债券现金流（固息、浮息、累进）'!S270))</f>
        <v>#NAME?</v>
      </c>
    </row>
    <row r="269" spans="7:8">
      <c r="G269" s="151" t="e">
        <f ca="1">IF('债券现金流（固息、浮息、累进）'!L271="","",'债券现金流（固息、浮息、累进）'!L271)</f>
        <v>#NAME?</v>
      </c>
      <c r="H269" s="149" t="e">
        <f ca="1">IF(G269="",0,IF(OR(G269&lt;=$B$5,G269&gt;$B$10),0,'债券现金流（固息、浮息、累进）'!S271))</f>
        <v>#NAME?</v>
      </c>
    </row>
    <row r="270" spans="7:8">
      <c r="G270" s="151" t="e">
        <f ca="1">IF('债券现金流（固息、浮息、累进）'!L272="","",'债券现金流（固息、浮息、累进）'!L272)</f>
        <v>#NAME?</v>
      </c>
      <c r="H270" s="149" t="e">
        <f ca="1">IF(G270="",0,IF(OR(G270&lt;=$B$5,G270&gt;$B$10),0,'债券现金流（固息、浮息、累进）'!S272))</f>
        <v>#NAME?</v>
      </c>
    </row>
    <row r="271" spans="7:8">
      <c r="G271" s="151" t="e">
        <f ca="1">IF('债券现金流（固息、浮息、累进）'!L273="","",'债券现金流（固息、浮息、累进）'!L273)</f>
        <v>#NAME?</v>
      </c>
      <c r="H271" s="149" t="e">
        <f ca="1">IF(G271="",0,IF(OR(G271&lt;=$B$5,G271&gt;$B$10),0,'债券现金流（固息、浮息、累进）'!S273))</f>
        <v>#NAME?</v>
      </c>
    </row>
    <row r="272" spans="7:8">
      <c r="G272" s="151" t="e">
        <f ca="1">IF('债券现金流（固息、浮息、累进）'!L274="","",'债券现金流（固息、浮息、累进）'!L274)</f>
        <v>#NAME?</v>
      </c>
      <c r="H272" s="149" t="e">
        <f ca="1">IF(G272="",0,IF(OR(G272&lt;=$B$5,G272&gt;$B$10),0,'债券现金流（固息、浮息、累进）'!S274))</f>
        <v>#NAME?</v>
      </c>
    </row>
    <row r="273" spans="7:8">
      <c r="G273" s="151" t="e">
        <f ca="1">IF('债券现金流（固息、浮息、累进）'!L275="","",'债券现金流（固息、浮息、累进）'!L275)</f>
        <v>#NAME?</v>
      </c>
      <c r="H273" s="149" t="e">
        <f ca="1">IF(G273="",0,IF(OR(G273&lt;=$B$5,G273&gt;$B$10),0,'债券现金流（固息、浮息、累进）'!S275))</f>
        <v>#NAME?</v>
      </c>
    </row>
    <row r="274" spans="7:8">
      <c r="G274" s="151" t="e">
        <f ca="1">IF('债券现金流（固息、浮息、累进）'!L276="","",'债券现金流（固息、浮息、累进）'!L276)</f>
        <v>#NAME?</v>
      </c>
      <c r="H274" s="149" t="e">
        <f ca="1">IF(G274="",0,IF(OR(G274&lt;=$B$5,G274&gt;$B$10),0,'债券现金流（固息、浮息、累进）'!S276))</f>
        <v>#NAME?</v>
      </c>
    </row>
    <row r="275" spans="7:8">
      <c r="G275" s="151" t="e">
        <f ca="1">IF('债券现金流（固息、浮息、累进）'!L277="","",'债券现金流（固息、浮息、累进）'!L277)</f>
        <v>#NAME?</v>
      </c>
      <c r="H275" s="149" t="e">
        <f ca="1">IF(G275="",0,IF(OR(G275&lt;=$B$5,G275&gt;$B$10),0,'债券现金流（固息、浮息、累进）'!S277))</f>
        <v>#NAME?</v>
      </c>
    </row>
    <row r="276" spans="7:8">
      <c r="G276" s="151" t="e">
        <f ca="1">IF('债券现金流（固息、浮息、累进）'!L278="","",'债券现金流（固息、浮息、累进）'!L278)</f>
        <v>#NAME?</v>
      </c>
      <c r="H276" s="149" t="e">
        <f ca="1">IF(G276="",0,IF(OR(G276&lt;=$B$5,G276&gt;$B$10),0,'债券现金流（固息、浮息、累进）'!S278))</f>
        <v>#NAME?</v>
      </c>
    </row>
    <row r="277" spans="7:8">
      <c r="G277" s="151" t="e">
        <f ca="1">IF('债券现金流（固息、浮息、累进）'!L279="","",'债券现金流（固息、浮息、累进）'!L279)</f>
        <v>#NAME?</v>
      </c>
      <c r="H277" s="149" t="e">
        <f ca="1">IF(G277="",0,IF(OR(G277&lt;=$B$5,G277&gt;$B$10),0,'债券现金流（固息、浮息、累进）'!S279))</f>
        <v>#NAME?</v>
      </c>
    </row>
    <row r="278" spans="7:8">
      <c r="G278" s="151" t="e">
        <f ca="1">IF('债券现金流（固息、浮息、累进）'!L280="","",'债券现金流（固息、浮息、累进）'!L280)</f>
        <v>#NAME?</v>
      </c>
      <c r="H278" s="149" t="e">
        <f ca="1">IF(G278="",0,IF(OR(G278&lt;=$B$5,G278&gt;$B$10),0,'债券现金流（固息、浮息、累进）'!S280))</f>
        <v>#NAME?</v>
      </c>
    </row>
    <row r="279" spans="7:8">
      <c r="G279" s="151" t="e">
        <f ca="1">IF('债券现金流（固息、浮息、累进）'!L281="","",'债券现金流（固息、浮息、累进）'!L281)</f>
        <v>#NAME?</v>
      </c>
      <c r="H279" s="149" t="e">
        <f ca="1">IF(G279="",0,IF(OR(G279&lt;=$B$5,G279&gt;$B$10),0,'债券现金流（固息、浮息、累进）'!S281))</f>
        <v>#NAME?</v>
      </c>
    </row>
    <row r="280" spans="7:8">
      <c r="G280" s="151" t="e">
        <f ca="1">IF('债券现金流（固息、浮息、累进）'!L282="","",'债券现金流（固息、浮息、累进）'!L282)</f>
        <v>#NAME?</v>
      </c>
      <c r="H280" s="149" t="e">
        <f ca="1">IF(G280="",0,IF(OR(G280&lt;=$B$5,G280&gt;$B$10),0,'债券现金流（固息、浮息、累进）'!S282))</f>
        <v>#NAME?</v>
      </c>
    </row>
    <row r="281" spans="7:8">
      <c r="G281" s="151" t="e">
        <f ca="1">IF('债券现金流（固息、浮息、累进）'!L283="","",'债券现金流（固息、浮息、累进）'!L283)</f>
        <v>#NAME?</v>
      </c>
      <c r="H281" s="149" t="e">
        <f ca="1">IF(G281="",0,IF(OR(G281&lt;=$B$5,G281&gt;$B$10),0,'债券现金流（固息、浮息、累进）'!S283))</f>
        <v>#NAME?</v>
      </c>
    </row>
    <row r="282" spans="7:8">
      <c r="G282" s="151" t="e">
        <f ca="1">IF('债券现金流（固息、浮息、累进）'!L284="","",'债券现金流（固息、浮息、累进）'!L284)</f>
        <v>#NAME?</v>
      </c>
      <c r="H282" s="149" t="e">
        <f ca="1">IF(G282="",0,IF(OR(G282&lt;=$B$5,G282&gt;$B$10),0,'债券现金流（固息、浮息、累进）'!S284))</f>
        <v>#NAME?</v>
      </c>
    </row>
    <row r="283" spans="7:8">
      <c r="G283" s="151" t="e">
        <f ca="1">IF('债券现金流（固息、浮息、累进）'!L285="","",'债券现金流（固息、浮息、累进）'!L285)</f>
        <v>#NAME?</v>
      </c>
      <c r="H283" s="149" t="e">
        <f ca="1">IF(G283="",0,IF(OR(G283&lt;=$B$5,G283&gt;$B$10),0,'债券现金流（固息、浮息、累进）'!S285))</f>
        <v>#NAME?</v>
      </c>
    </row>
    <row r="284" spans="7:8">
      <c r="G284" s="151" t="e">
        <f ca="1">IF('债券现金流（固息、浮息、累进）'!L286="","",'债券现金流（固息、浮息、累进）'!L286)</f>
        <v>#NAME?</v>
      </c>
      <c r="H284" s="149" t="e">
        <f ca="1">IF(G284="",0,IF(OR(G284&lt;=$B$5,G284&gt;$B$10),0,'债券现金流（固息、浮息、累进）'!S286))</f>
        <v>#NAME?</v>
      </c>
    </row>
    <row r="285" spans="7:8">
      <c r="G285" s="151" t="e">
        <f ca="1">IF('债券现金流（固息、浮息、累进）'!L287="","",'债券现金流（固息、浮息、累进）'!L287)</f>
        <v>#NAME?</v>
      </c>
      <c r="H285" s="149" t="e">
        <f ca="1">IF(G285="",0,IF(OR(G285&lt;=$B$5,G285&gt;$B$10),0,'债券现金流（固息、浮息、累进）'!S287))</f>
        <v>#NAME?</v>
      </c>
    </row>
    <row r="286" spans="7:8">
      <c r="G286" s="151" t="e">
        <f ca="1">IF('债券现金流（固息、浮息、累进）'!L288="","",'债券现金流（固息、浮息、累进）'!L288)</f>
        <v>#NAME?</v>
      </c>
      <c r="H286" s="149" t="e">
        <f ca="1">IF(G286="",0,IF(OR(G286&lt;=$B$5,G286&gt;$B$10),0,'债券现金流（固息、浮息、累进）'!S288))</f>
        <v>#NAME?</v>
      </c>
    </row>
    <row r="287" spans="7:8">
      <c r="G287" s="151" t="e">
        <f ca="1">IF('债券现金流（固息、浮息、累进）'!L289="","",'债券现金流（固息、浮息、累进）'!L289)</f>
        <v>#NAME?</v>
      </c>
      <c r="H287" s="149" t="e">
        <f ca="1">IF(G287="",0,IF(OR(G287&lt;=$B$5,G287&gt;$B$10),0,'债券现金流（固息、浮息、累进）'!S289))</f>
        <v>#NAME?</v>
      </c>
    </row>
    <row r="288" spans="7:8">
      <c r="G288" s="151" t="e">
        <f ca="1">IF('债券现金流（固息、浮息、累进）'!L290="","",'债券现金流（固息、浮息、累进）'!L290)</f>
        <v>#NAME?</v>
      </c>
      <c r="H288" s="149" t="e">
        <f ca="1">IF(G288="",0,IF(OR(G288&lt;=$B$5,G288&gt;$B$10),0,'债券现金流（固息、浮息、累进）'!S290))</f>
        <v>#NAME?</v>
      </c>
    </row>
    <row r="289" spans="7:8">
      <c r="G289" s="151" t="e">
        <f ca="1">IF('债券现金流（固息、浮息、累进）'!L291="","",'债券现金流（固息、浮息、累进）'!L291)</f>
        <v>#NAME?</v>
      </c>
      <c r="H289" s="149" t="e">
        <f ca="1">IF(G289="",0,IF(OR(G289&lt;=$B$5,G289&gt;$B$10),0,'债券现金流（固息、浮息、累进）'!S291))</f>
        <v>#NAME?</v>
      </c>
    </row>
    <row r="290" spans="7:8">
      <c r="G290" s="151" t="e">
        <f ca="1">IF('债券现金流（固息、浮息、累进）'!L292="","",'债券现金流（固息、浮息、累进）'!L292)</f>
        <v>#NAME?</v>
      </c>
      <c r="H290" s="149" t="e">
        <f ca="1">IF(G290="",0,IF(OR(G290&lt;=$B$5,G290&gt;$B$10),0,'债券现金流（固息、浮息、累进）'!S292))</f>
        <v>#NAME?</v>
      </c>
    </row>
    <row r="291" spans="7:8">
      <c r="G291" s="151" t="e">
        <f ca="1">IF('债券现金流（固息、浮息、累进）'!L293="","",'债券现金流（固息、浮息、累进）'!L293)</f>
        <v>#NAME?</v>
      </c>
      <c r="H291" s="149" t="e">
        <f ca="1">IF(G291="",0,IF(OR(G291&lt;=$B$5,G291&gt;$B$10),0,'债券现金流（固息、浮息、累进）'!S293))</f>
        <v>#NAME?</v>
      </c>
    </row>
    <row r="292" spans="7:8">
      <c r="G292" s="151" t="e">
        <f ca="1">IF('债券现金流（固息、浮息、累进）'!L294="","",'债券现金流（固息、浮息、累进）'!L294)</f>
        <v>#NAME?</v>
      </c>
      <c r="H292" s="149" t="e">
        <f ca="1">IF(G292="",0,IF(OR(G292&lt;=$B$5,G292&gt;$B$10),0,'债券现金流（固息、浮息、累进）'!S294))</f>
        <v>#NAME?</v>
      </c>
    </row>
    <row r="293" spans="7:8">
      <c r="G293" s="151" t="e">
        <f ca="1">IF('债券现金流（固息、浮息、累进）'!L295="","",'债券现金流（固息、浮息、累进）'!L295)</f>
        <v>#NAME?</v>
      </c>
      <c r="H293" s="149" t="e">
        <f ca="1">IF(G293="",0,IF(OR(G293&lt;=$B$5,G293&gt;$B$10),0,'债券现金流（固息、浮息、累进）'!S295))</f>
        <v>#NAME?</v>
      </c>
    </row>
    <row r="294" spans="7:8">
      <c r="G294" s="151" t="e">
        <f ca="1">IF('债券现金流（固息、浮息、累进）'!L296="","",'债券现金流（固息、浮息、累进）'!L296)</f>
        <v>#NAME?</v>
      </c>
      <c r="H294" s="149" t="e">
        <f ca="1">IF(G294="",0,IF(OR(G294&lt;=$B$5,G294&gt;$B$10),0,'债券现金流（固息、浮息、累进）'!S296))</f>
        <v>#NAME?</v>
      </c>
    </row>
    <row r="295" spans="7:8">
      <c r="G295" s="151" t="e">
        <f ca="1">IF('债券现金流（固息、浮息、累进）'!L297="","",'债券现金流（固息、浮息、累进）'!L297)</f>
        <v>#NAME?</v>
      </c>
      <c r="H295" s="149" t="e">
        <f ca="1">IF(G295="",0,IF(OR(G295&lt;=$B$5,G295&gt;$B$10),0,'债券现金流（固息、浮息、累进）'!S297))</f>
        <v>#NAME?</v>
      </c>
    </row>
    <row r="296" spans="7:8">
      <c r="G296" s="151" t="e">
        <f ca="1">IF('债券现金流（固息、浮息、累进）'!L298="","",'债券现金流（固息、浮息、累进）'!L298)</f>
        <v>#NAME?</v>
      </c>
      <c r="H296" s="149" t="e">
        <f ca="1">IF(G296="",0,IF(OR(G296&lt;=$B$5,G296&gt;$B$10),0,'债券现金流（固息、浮息、累进）'!S298))</f>
        <v>#NAME?</v>
      </c>
    </row>
    <row r="297" spans="7:8">
      <c r="G297" s="151" t="e">
        <f ca="1">IF('债券现金流（固息、浮息、累进）'!L299="","",'债券现金流（固息、浮息、累进）'!L299)</f>
        <v>#NAME?</v>
      </c>
      <c r="H297" s="149" t="e">
        <f ca="1">IF(G297="",0,IF(OR(G297&lt;=$B$5,G297&gt;$B$10),0,'债券现金流（固息、浮息、累进）'!S299))</f>
        <v>#NAME?</v>
      </c>
    </row>
    <row r="298" spans="7:8">
      <c r="G298" s="151" t="e">
        <f ca="1">IF('债券现金流（固息、浮息、累进）'!L300="","",'债券现金流（固息、浮息、累进）'!L300)</f>
        <v>#NAME?</v>
      </c>
      <c r="H298" s="149" t="e">
        <f ca="1">IF(G298="",0,IF(OR(G298&lt;=$B$5,G298&gt;$B$10),0,'债券现金流（固息、浮息、累进）'!S300))</f>
        <v>#NAME?</v>
      </c>
    </row>
    <row r="299" spans="7:8">
      <c r="G299" s="151" t="e">
        <f ca="1">IF('债券现金流（固息、浮息、累进）'!L301="","",'债券现金流（固息、浮息、累进）'!L301)</f>
        <v>#NAME?</v>
      </c>
      <c r="H299" s="149" t="e">
        <f ca="1">IF(G299="",0,IF(OR(G299&lt;=$B$5,G299&gt;$B$10),0,'债券现金流（固息、浮息、累进）'!S301))</f>
        <v>#NAME?</v>
      </c>
    </row>
    <row r="300" spans="7:8">
      <c r="G300" s="151" t="e">
        <f ca="1">IF('债券现金流（固息、浮息、累进）'!L302="","",'债券现金流（固息、浮息、累进）'!L302)</f>
        <v>#NAME?</v>
      </c>
      <c r="H300" s="149" t="e">
        <f ca="1">IF(G300="",0,IF(OR(G300&lt;=$B$5,G300&gt;$B$10),0,'债券现金流（固息、浮息、累进）'!S302))</f>
        <v>#NAME?</v>
      </c>
    </row>
    <row r="301" spans="7:8">
      <c r="G301" s="151" t="e">
        <f ca="1">IF('债券现金流（固息、浮息、累进）'!L303="","",'债券现金流（固息、浮息、累进）'!L303)</f>
        <v>#NAME?</v>
      </c>
      <c r="H301" s="149" t="e">
        <f ca="1">IF(G301="",0,IF(OR(G301&lt;=$B$5,G301&gt;$B$10),0,'债券现金流（固息、浮息、累进）'!S303))</f>
        <v>#NAME?</v>
      </c>
    </row>
    <row r="302" spans="7:8">
      <c r="G302" s="151" t="e">
        <f ca="1">IF('债券现金流（固息、浮息、累进）'!L304="","",'债券现金流（固息、浮息、累进）'!L304)</f>
        <v>#NAME?</v>
      </c>
      <c r="H302" s="149" t="e">
        <f ca="1">IF(G302="",0,IF(OR(G302&lt;=$B$5,G302&gt;$B$10),0,'债券现金流（固息、浮息、累进）'!S304))</f>
        <v>#NAME?</v>
      </c>
    </row>
    <row r="303" spans="7:8">
      <c r="G303" s="151" t="e">
        <f ca="1">IF('债券现金流（固息、浮息、累进）'!L305="","",'债券现金流（固息、浮息、累进）'!L305)</f>
        <v>#NAME?</v>
      </c>
      <c r="H303" s="149" t="e">
        <f ca="1">IF(G303="",0,IF(OR(G303&lt;=$B$5,G303&gt;$B$10),0,'债券现金流（固息、浮息、累进）'!S305))</f>
        <v>#NAME?</v>
      </c>
    </row>
    <row r="304" spans="7:8">
      <c r="G304" s="151" t="e">
        <f ca="1">IF('债券现金流（固息、浮息、累进）'!L306="","",'债券现金流（固息、浮息、累进）'!L306)</f>
        <v>#NAME?</v>
      </c>
      <c r="H304" s="149" t="e">
        <f ca="1">IF(G304="",0,IF(OR(G304&lt;=$B$5,G304&gt;$B$10),0,'债券现金流（固息、浮息、累进）'!S306))</f>
        <v>#NAME?</v>
      </c>
    </row>
    <row r="305" spans="7:8">
      <c r="G305" s="151" t="e">
        <f ca="1">IF('债券现金流（固息、浮息、累进）'!L307="","",'债券现金流（固息、浮息、累进）'!L307)</f>
        <v>#NAME?</v>
      </c>
      <c r="H305" s="149" t="e">
        <f ca="1">IF(G305="",0,IF(OR(G305&lt;=$B$5,G305&gt;$B$10),0,'债券现金流（固息、浮息、累进）'!S307))</f>
        <v>#NAME?</v>
      </c>
    </row>
    <row r="306" spans="7:8">
      <c r="G306" s="151" t="e">
        <f ca="1">IF('债券现金流（固息、浮息、累进）'!L308="","",'债券现金流（固息、浮息、累进）'!L308)</f>
        <v>#NAME?</v>
      </c>
      <c r="H306" s="149" t="e">
        <f ca="1">IF(G306="",0,IF(OR(G306&lt;=$B$5,G306&gt;$B$10),0,'债券现金流（固息、浮息、累进）'!S308))</f>
        <v>#NAME?</v>
      </c>
    </row>
    <row r="307" spans="7:8">
      <c r="G307" s="151" t="e">
        <f ca="1">IF('债券现金流（固息、浮息、累进）'!L309="","",'债券现金流（固息、浮息、累进）'!L309)</f>
        <v>#NAME?</v>
      </c>
      <c r="H307" s="149" t="e">
        <f ca="1">IF(G307="",0,IF(OR(G307&lt;=$B$5,G307&gt;$B$10),0,'债券现金流（固息、浮息、累进）'!S309))</f>
        <v>#NAME?</v>
      </c>
    </row>
    <row r="308" spans="7:8">
      <c r="G308" s="151" t="e">
        <f ca="1">IF('债券现金流（固息、浮息、累进）'!L310="","",'债券现金流（固息、浮息、累进）'!L310)</f>
        <v>#NAME?</v>
      </c>
      <c r="H308" s="149" t="e">
        <f ca="1">IF(G308="",0,IF(OR(G308&lt;=$B$5,G308&gt;$B$10),0,'债券现金流（固息、浮息、累进）'!S310))</f>
        <v>#NAME?</v>
      </c>
    </row>
    <row r="309" spans="7:8">
      <c r="G309" s="151" t="e">
        <f ca="1">IF('债券现金流（固息、浮息、累进）'!L311="","",'债券现金流（固息、浮息、累进）'!L311)</f>
        <v>#NAME?</v>
      </c>
      <c r="H309" s="149" t="e">
        <f ca="1">IF(G309="",0,IF(OR(G309&lt;=$B$5,G309&gt;$B$10),0,'债券现金流（固息、浮息、累进）'!S311))</f>
        <v>#NAME?</v>
      </c>
    </row>
    <row r="310" spans="7:8">
      <c r="G310" s="151" t="e">
        <f ca="1">IF('债券现金流（固息、浮息、累进）'!L312="","",'债券现金流（固息、浮息、累进）'!L312)</f>
        <v>#NAME?</v>
      </c>
      <c r="H310" s="149" t="e">
        <f ca="1">IF(G310="",0,IF(OR(G310&lt;=$B$5,G310&gt;$B$10),0,'债券现金流（固息、浮息、累进）'!S312))</f>
        <v>#NAME?</v>
      </c>
    </row>
    <row r="311" spans="7:8">
      <c r="G311" s="151" t="e">
        <f ca="1">IF('债券现金流（固息、浮息、累进）'!L313="","",'债券现金流（固息、浮息、累进）'!L313)</f>
        <v>#NAME?</v>
      </c>
      <c r="H311" s="149" t="e">
        <f ca="1">IF(G311="",0,IF(OR(G311&lt;=$B$5,G311&gt;$B$10),0,'债券现金流（固息、浮息、累进）'!S313))</f>
        <v>#NAME?</v>
      </c>
    </row>
    <row r="312" spans="7:8">
      <c r="G312" s="151" t="e">
        <f ca="1">IF('债券现金流（固息、浮息、累进）'!L314="","",'债券现金流（固息、浮息、累进）'!L314)</f>
        <v>#NAME?</v>
      </c>
      <c r="H312" s="149" t="e">
        <f ca="1">IF(G312="",0,IF(OR(G312&lt;=$B$5,G312&gt;$B$10),0,'债券现金流（固息、浮息、累进）'!S314))</f>
        <v>#NAME?</v>
      </c>
    </row>
    <row r="313" spans="7:8">
      <c r="G313" s="151" t="e">
        <f ca="1">IF('债券现金流（固息、浮息、累进）'!L315="","",'债券现金流（固息、浮息、累进）'!L315)</f>
        <v>#NAME?</v>
      </c>
      <c r="H313" s="149" t="e">
        <f ca="1">IF(G313="",0,IF(OR(G313&lt;=$B$5,G313&gt;$B$10),0,'债券现金流（固息、浮息、累进）'!S315))</f>
        <v>#NAME?</v>
      </c>
    </row>
    <row r="314" spans="7:8">
      <c r="G314" s="151" t="e">
        <f ca="1">IF('债券现金流（固息、浮息、累进）'!L316="","",'债券现金流（固息、浮息、累进）'!L316)</f>
        <v>#NAME?</v>
      </c>
      <c r="H314" s="149" t="e">
        <f ca="1">IF(G314="",0,IF(OR(G314&lt;=$B$5,G314&gt;$B$10),0,'债券现金流（固息、浮息、累进）'!S316))</f>
        <v>#NAME?</v>
      </c>
    </row>
    <row r="315" spans="7:8">
      <c r="G315" s="151" t="e">
        <f ca="1">IF('债券现金流（固息、浮息、累进）'!L317="","",'债券现金流（固息、浮息、累进）'!L317)</f>
        <v>#NAME?</v>
      </c>
      <c r="H315" s="149" t="e">
        <f ca="1">IF(G315="",0,IF(OR(G315&lt;=$B$5,G315&gt;$B$10),0,'债券现金流（固息、浮息、累进）'!S317))</f>
        <v>#NAME?</v>
      </c>
    </row>
    <row r="316" spans="7:8">
      <c r="G316" s="151" t="e">
        <f ca="1">IF('债券现金流（固息、浮息、累进）'!L318="","",'债券现金流（固息、浮息、累进）'!L318)</f>
        <v>#NAME?</v>
      </c>
      <c r="H316" s="149" t="e">
        <f ca="1">IF(G316="",0,IF(OR(G316&lt;=$B$5,G316&gt;$B$10),0,'债券现金流（固息、浮息、累进）'!S318))</f>
        <v>#NAME?</v>
      </c>
    </row>
    <row r="317" spans="7:8">
      <c r="G317" s="151" t="e">
        <f ca="1">IF('债券现金流（固息、浮息、累进）'!L319="","",'债券现金流（固息、浮息、累进）'!L319)</f>
        <v>#NAME?</v>
      </c>
      <c r="H317" s="149" t="e">
        <f ca="1">IF(G317="",0,IF(OR(G317&lt;=$B$5,G317&gt;$B$10),0,'债券现金流（固息、浮息、累进）'!S319))</f>
        <v>#NAME?</v>
      </c>
    </row>
    <row r="318" spans="7:8">
      <c r="G318" s="151" t="e">
        <f ca="1">IF('债券现金流（固息、浮息、累进）'!L320="","",'债券现金流（固息、浮息、累进）'!L320)</f>
        <v>#NAME?</v>
      </c>
      <c r="H318" s="149" t="e">
        <f ca="1">IF(G318="",0,IF(OR(G318&lt;=$B$5,G318&gt;$B$10),0,'债券现金流（固息、浮息、累进）'!S320))</f>
        <v>#NAME?</v>
      </c>
    </row>
    <row r="319" spans="7:8">
      <c r="G319" s="151" t="e">
        <f ca="1">IF('债券现金流（固息、浮息、累进）'!L321="","",'债券现金流（固息、浮息、累进）'!L321)</f>
        <v>#NAME?</v>
      </c>
      <c r="H319" s="149" t="e">
        <f ca="1">IF(G319="",0,IF(OR(G319&lt;=$B$5,G319&gt;$B$10),0,'债券现金流（固息、浮息、累进）'!S321))</f>
        <v>#NAME?</v>
      </c>
    </row>
    <row r="320" spans="7:8">
      <c r="G320" s="151" t="e">
        <f ca="1">IF('债券现金流（固息、浮息、累进）'!L322="","",'债券现金流（固息、浮息、累进）'!L322)</f>
        <v>#NAME?</v>
      </c>
      <c r="H320" s="149" t="e">
        <f ca="1">IF(G320="",0,IF(OR(G320&lt;=$B$5,G320&gt;$B$10),0,'债券现金流（固息、浮息、累进）'!S322))</f>
        <v>#NAME?</v>
      </c>
    </row>
    <row r="321" spans="7:8">
      <c r="G321" s="151" t="e">
        <f ca="1">IF('债券现金流（固息、浮息、累进）'!L323="","",'债券现金流（固息、浮息、累进）'!L323)</f>
        <v>#NAME?</v>
      </c>
      <c r="H321" s="149" t="e">
        <f ca="1">IF(G321="",0,IF(OR(G321&lt;=$B$5,G321&gt;$B$10),0,'债券现金流（固息、浮息、累进）'!S323))</f>
        <v>#NAME?</v>
      </c>
    </row>
    <row r="322" spans="7:8">
      <c r="G322" s="151" t="e">
        <f ca="1">IF('债券现金流（固息、浮息、累进）'!L324="","",'债券现金流（固息、浮息、累进）'!L324)</f>
        <v>#NAME?</v>
      </c>
      <c r="H322" s="149" t="e">
        <f ca="1">IF(G322="",0,IF(OR(G322&lt;=$B$5,G322&gt;$B$10),0,'债券现金流（固息、浮息、累进）'!S324))</f>
        <v>#NAME?</v>
      </c>
    </row>
    <row r="323" spans="7:8">
      <c r="G323" s="151" t="e">
        <f ca="1">IF('债券现金流（固息、浮息、累进）'!L325="","",'债券现金流（固息、浮息、累进）'!L325)</f>
        <v>#NAME?</v>
      </c>
      <c r="H323" s="149" t="e">
        <f ca="1">IF(G323="",0,IF(OR(G323&lt;=$B$5,G323&gt;$B$10),0,'债券现金流（固息、浮息、累进）'!S325))</f>
        <v>#NAME?</v>
      </c>
    </row>
    <row r="324" spans="7:8">
      <c r="G324" s="151" t="e">
        <f ca="1">IF('债券现金流（固息、浮息、累进）'!L326="","",'债券现金流（固息、浮息、累进）'!L326)</f>
        <v>#NAME?</v>
      </c>
      <c r="H324" s="149" t="e">
        <f ca="1">IF(G324="",0,IF(OR(G324&lt;=$B$5,G324&gt;$B$10),0,'债券现金流（固息、浮息、累进）'!S326))</f>
        <v>#NAME?</v>
      </c>
    </row>
    <row r="325" spans="7:8">
      <c r="G325" s="151" t="e">
        <f ca="1">IF('债券现金流（固息、浮息、累进）'!L327="","",'债券现金流（固息、浮息、累进）'!L327)</f>
        <v>#NAME?</v>
      </c>
      <c r="H325" s="149" t="e">
        <f ca="1">IF(G325="",0,IF(OR(G325&lt;=$B$5,G325&gt;$B$10),0,'债券现金流（固息、浮息、累进）'!S327))</f>
        <v>#NAME?</v>
      </c>
    </row>
    <row r="326" spans="7:8">
      <c r="G326" s="151" t="e">
        <f ca="1">IF('债券现金流（固息、浮息、累进）'!L328="","",'债券现金流（固息、浮息、累进）'!L328)</f>
        <v>#NAME?</v>
      </c>
      <c r="H326" s="149" t="e">
        <f ca="1">IF(G326="",0,IF(OR(G326&lt;=$B$5,G326&gt;$B$10),0,'债券现金流（固息、浮息、累进）'!S328))</f>
        <v>#NAME?</v>
      </c>
    </row>
    <row r="327" spans="7:8">
      <c r="G327" s="151" t="e">
        <f ca="1">IF('债券现金流（固息、浮息、累进）'!L329="","",'债券现金流（固息、浮息、累进）'!L329)</f>
        <v>#NAME?</v>
      </c>
      <c r="H327" s="149" t="e">
        <f ca="1">IF(G327="",0,IF(OR(G327&lt;=$B$5,G327&gt;$B$10),0,'债券现金流（固息、浮息、累进）'!S329))</f>
        <v>#NAME?</v>
      </c>
    </row>
    <row r="328" spans="7:8">
      <c r="G328" s="151" t="e">
        <f ca="1">IF('债券现金流（固息、浮息、累进）'!L330="","",'债券现金流（固息、浮息、累进）'!L330)</f>
        <v>#NAME?</v>
      </c>
      <c r="H328" s="149" t="e">
        <f ca="1">IF(G328="",0,IF(OR(G328&lt;=$B$5,G328&gt;$B$10),0,'债券现金流（固息、浮息、累进）'!S330))</f>
        <v>#NAME?</v>
      </c>
    </row>
    <row r="329" spans="7:8">
      <c r="G329" s="151" t="e">
        <f ca="1">IF('债券现金流（固息、浮息、累进）'!L331="","",'债券现金流（固息、浮息、累进）'!L331)</f>
        <v>#NAME?</v>
      </c>
      <c r="H329" s="149" t="e">
        <f ca="1">IF(G329="",0,IF(OR(G329&lt;=$B$5,G329&gt;$B$10),0,'债券现金流（固息、浮息、累进）'!S331))</f>
        <v>#NAME?</v>
      </c>
    </row>
    <row r="330" spans="7:8">
      <c r="G330" s="151" t="e">
        <f ca="1">IF('债券现金流（固息、浮息、累进）'!L332="","",'债券现金流（固息、浮息、累进）'!L332)</f>
        <v>#NAME?</v>
      </c>
      <c r="H330" s="149" t="e">
        <f ca="1">IF(G330="",0,IF(OR(G330&lt;=$B$5,G330&gt;$B$10),0,'债券现金流（固息、浮息、累进）'!S332))</f>
        <v>#NAME?</v>
      </c>
    </row>
    <row r="331" spans="7:8">
      <c r="G331" s="151" t="e">
        <f ca="1">IF('债券现金流（固息、浮息、累进）'!L333="","",'债券现金流（固息、浮息、累进）'!L333)</f>
        <v>#NAME?</v>
      </c>
      <c r="H331" s="149" t="e">
        <f ca="1">IF(G331="",0,IF(OR(G331&lt;=$B$5,G331&gt;$B$10),0,'债券现金流（固息、浮息、累进）'!S333))</f>
        <v>#NAME?</v>
      </c>
    </row>
    <row r="332" spans="7:8">
      <c r="G332" s="151" t="e">
        <f ca="1">IF('债券现金流（固息、浮息、累进）'!L334="","",'债券现金流（固息、浮息、累进）'!L334)</f>
        <v>#NAME?</v>
      </c>
      <c r="H332" s="149" t="e">
        <f ca="1">IF(G332="",0,IF(OR(G332&lt;=$B$5,G332&gt;$B$10),0,'债券现金流（固息、浮息、累进）'!S334))</f>
        <v>#NAME?</v>
      </c>
    </row>
    <row r="333" spans="7:8">
      <c r="G333" s="151" t="e">
        <f ca="1">IF('债券现金流（固息、浮息、累进）'!L335="","",'债券现金流（固息、浮息、累进）'!L335)</f>
        <v>#NAME?</v>
      </c>
      <c r="H333" s="149" t="e">
        <f ca="1">IF(G333="",0,IF(OR(G333&lt;=$B$5,G333&gt;$B$10),0,'债券现金流（固息、浮息、累进）'!S335))</f>
        <v>#NAME?</v>
      </c>
    </row>
    <row r="334" spans="7:8">
      <c r="G334" s="151" t="e">
        <f ca="1">IF('债券现金流（固息、浮息、累进）'!L336="","",'债券现金流（固息、浮息、累进）'!L336)</f>
        <v>#NAME?</v>
      </c>
      <c r="H334" s="149" t="e">
        <f ca="1">IF(G334="",0,IF(OR(G334&lt;=$B$5,G334&gt;$B$10),0,'债券现金流（固息、浮息、累进）'!S336))</f>
        <v>#NAME?</v>
      </c>
    </row>
    <row r="335" spans="7:8">
      <c r="G335" s="151" t="e">
        <f ca="1">IF('债券现金流（固息、浮息、累进）'!L337="","",'债券现金流（固息、浮息、累进）'!L337)</f>
        <v>#NAME?</v>
      </c>
      <c r="H335" s="149" t="e">
        <f ca="1">IF(G335="",0,IF(OR(G335&lt;=$B$5,G335&gt;$B$10),0,'债券现金流（固息、浮息、累进）'!S337))</f>
        <v>#NAME?</v>
      </c>
    </row>
    <row r="336" spans="7:8">
      <c r="G336" s="151" t="e">
        <f ca="1">IF('债券现金流（固息、浮息、累进）'!L338="","",'债券现金流（固息、浮息、累进）'!L338)</f>
        <v>#NAME?</v>
      </c>
      <c r="H336" s="149" t="e">
        <f ca="1">IF(G336="",0,IF(OR(G336&lt;=$B$5,G336&gt;$B$10),0,'债券现金流（固息、浮息、累进）'!S338))</f>
        <v>#NAME?</v>
      </c>
    </row>
    <row r="337" spans="7:8">
      <c r="G337" s="151" t="e">
        <f ca="1">IF('债券现金流（固息、浮息、累进）'!L339="","",'债券现金流（固息、浮息、累进）'!L339)</f>
        <v>#NAME?</v>
      </c>
      <c r="H337" s="149" t="e">
        <f ca="1">IF(G337="",0,IF(OR(G337&lt;=$B$5,G337&gt;$B$10),0,'债券现金流（固息、浮息、累进）'!S339))</f>
        <v>#NAME?</v>
      </c>
    </row>
    <row r="338" spans="7:8">
      <c r="G338" s="151" t="e">
        <f ca="1">IF('债券现金流（固息、浮息、累进）'!L340="","",'债券现金流（固息、浮息、累进）'!L340)</f>
        <v>#NAME?</v>
      </c>
      <c r="H338" s="149" t="e">
        <f ca="1">IF(G338="",0,IF(OR(G338&lt;=$B$5,G338&gt;$B$10),0,'债券现金流（固息、浮息、累进）'!S340))</f>
        <v>#NAME?</v>
      </c>
    </row>
    <row r="339" spans="7:8">
      <c r="G339" s="151" t="e">
        <f ca="1">IF('债券现金流（固息、浮息、累进）'!L341="","",'债券现金流（固息、浮息、累进）'!L341)</f>
        <v>#NAME?</v>
      </c>
      <c r="H339" s="149" t="e">
        <f ca="1">IF(G339="",0,IF(OR(G339&lt;=$B$5,G339&gt;$B$10),0,'债券现金流（固息、浮息、累进）'!S341))</f>
        <v>#NAME?</v>
      </c>
    </row>
    <row r="340" spans="7:8">
      <c r="G340" s="151" t="e">
        <f ca="1">IF('债券现金流（固息、浮息、累进）'!L342="","",'债券现金流（固息、浮息、累进）'!L342)</f>
        <v>#NAME?</v>
      </c>
      <c r="H340" s="149" t="e">
        <f ca="1">IF(G340="",0,IF(OR(G340&lt;=$B$5,G340&gt;$B$10),0,'债券现金流（固息、浮息、累进）'!S342))</f>
        <v>#NAME?</v>
      </c>
    </row>
    <row r="341" spans="7:8">
      <c r="G341" s="151" t="e">
        <f ca="1">IF('债券现金流（固息、浮息、累进）'!L343="","",'债券现金流（固息、浮息、累进）'!L343)</f>
        <v>#NAME?</v>
      </c>
      <c r="H341" s="149" t="e">
        <f ca="1">IF(G341="",0,IF(OR(G341&lt;=$B$5,G341&gt;$B$10),0,'债券现金流（固息、浮息、累进）'!S343))</f>
        <v>#NAME?</v>
      </c>
    </row>
    <row r="342" spans="7:8">
      <c r="G342" s="151" t="e">
        <f ca="1">IF('债券现金流（固息、浮息、累进）'!L344="","",'债券现金流（固息、浮息、累进）'!L344)</f>
        <v>#NAME?</v>
      </c>
      <c r="H342" s="149" t="e">
        <f ca="1">IF(G342="",0,IF(OR(G342&lt;=$B$5,G342&gt;$B$10),0,'债券现金流（固息、浮息、累进）'!S344))</f>
        <v>#NAME?</v>
      </c>
    </row>
    <row r="343" spans="7:8">
      <c r="G343" s="151" t="e">
        <f ca="1">IF('债券现金流（固息、浮息、累进）'!L345="","",'债券现金流（固息、浮息、累进）'!L345)</f>
        <v>#NAME?</v>
      </c>
      <c r="H343" s="149" t="e">
        <f ca="1">IF(G343="",0,IF(OR(G343&lt;=$B$5,G343&gt;$B$10),0,'债券现金流（固息、浮息、累进）'!S345))</f>
        <v>#NAME?</v>
      </c>
    </row>
    <row r="344" spans="7:8">
      <c r="G344" s="151" t="e">
        <f ca="1">IF('债券现金流（固息、浮息、累进）'!L346="","",'债券现金流（固息、浮息、累进）'!L346)</f>
        <v>#NAME?</v>
      </c>
      <c r="H344" s="149" t="e">
        <f ca="1">IF(G344="",0,IF(OR(G344&lt;=$B$5,G344&gt;$B$10),0,'债券现金流（固息、浮息、累进）'!S346))</f>
        <v>#NAME?</v>
      </c>
    </row>
    <row r="345" spans="7:8">
      <c r="G345" s="151" t="e">
        <f ca="1">IF('债券现金流（固息、浮息、累进）'!L347="","",'债券现金流（固息、浮息、累进）'!L347)</f>
        <v>#NAME?</v>
      </c>
      <c r="H345" s="149" t="e">
        <f ca="1">IF(G345="",0,IF(OR(G345&lt;=$B$5,G345&gt;$B$10),0,'债券现金流（固息、浮息、累进）'!S347))</f>
        <v>#NAME?</v>
      </c>
    </row>
    <row r="346" spans="7:8">
      <c r="G346" s="151" t="e">
        <f ca="1">IF('债券现金流（固息、浮息、累进）'!L348="","",'债券现金流（固息、浮息、累进）'!L348)</f>
        <v>#NAME?</v>
      </c>
      <c r="H346" s="149" t="e">
        <f ca="1">IF(G346="",0,IF(OR(G346&lt;=$B$5,G346&gt;$B$10),0,'债券现金流（固息、浮息、累进）'!S348))</f>
        <v>#NAME?</v>
      </c>
    </row>
    <row r="347" spans="7:8">
      <c r="G347" s="151" t="e">
        <f ca="1">IF('债券现金流（固息、浮息、累进）'!L349="","",'债券现金流（固息、浮息、累进）'!L349)</f>
        <v>#NAME?</v>
      </c>
      <c r="H347" s="149" t="e">
        <f ca="1">IF(G347="",0,IF(OR(G347&lt;=$B$5,G347&gt;$B$10),0,'债券现金流（固息、浮息、累进）'!S349))</f>
        <v>#NAME?</v>
      </c>
    </row>
    <row r="348" spans="7:8">
      <c r="G348" s="151" t="e">
        <f ca="1">IF('债券现金流（固息、浮息、累进）'!L350="","",'债券现金流（固息、浮息、累进）'!L350)</f>
        <v>#NAME?</v>
      </c>
      <c r="H348" s="149" t="e">
        <f ca="1">IF(G348="",0,IF(OR(G348&lt;=$B$5,G348&gt;$B$10),0,'债券现金流（固息、浮息、累进）'!S350))</f>
        <v>#NAME?</v>
      </c>
    </row>
    <row r="349" spans="7:8">
      <c r="G349" s="151" t="e">
        <f ca="1">IF('债券现金流（固息、浮息、累进）'!L351="","",'债券现金流（固息、浮息、累进）'!L351)</f>
        <v>#NAME?</v>
      </c>
      <c r="H349" s="149" t="e">
        <f ca="1">IF(G349="",0,IF(OR(G349&lt;=$B$5,G349&gt;$B$10),0,'债券现金流（固息、浮息、累进）'!S351))</f>
        <v>#NAME?</v>
      </c>
    </row>
    <row r="350" spans="7:8">
      <c r="G350" s="151" t="e">
        <f ca="1">IF('债券现金流（固息、浮息、累进）'!L352="","",'债券现金流（固息、浮息、累进）'!L352)</f>
        <v>#NAME?</v>
      </c>
      <c r="H350" s="149" t="e">
        <f ca="1">IF(G350="",0,IF(OR(G350&lt;=$B$5,G350&gt;$B$10),0,'债券现金流（固息、浮息、累进）'!S352))</f>
        <v>#NAME?</v>
      </c>
    </row>
    <row r="351" spans="7:8">
      <c r="G351" s="151" t="e">
        <f ca="1">IF('债券现金流（固息、浮息、累进）'!L353="","",'债券现金流（固息、浮息、累进）'!L353)</f>
        <v>#NAME?</v>
      </c>
      <c r="H351" s="149" t="e">
        <f ca="1">IF(G351="",0,IF(OR(G351&lt;=$B$5,G351&gt;$B$10),0,'债券现金流（固息、浮息、累进）'!S353))</f>
        <v>#NAME?</v>
      </c>
    </row>
    <row r="352" spans="7:8">
      <c r="G352" s="151" t="e">
        <f ca="1">IF('债券现金流（固息、浮息、累进）'!L354="","",'债券现金流（固息、浮息、累进）'!L354)</f>
        <v>#NAME?</v>
      </c>
      <c r="H352" s="149" t="e">
        <f ca="1">IF(G352="",0,IF(OR(G352&lt;=$B$5,G352&gt;$B$10),0,'债券现金流（固息、浮息、累进）'!S354))</f>
        <v>#NAME?</v>
      </c>
    </row>
    <row r="353" spans="7:8">
      <c r="G353" s="151" t="e">
        <f ca="1">IF('债券现金流（固息、浮息、累进）'!L355="","",'债券现金流（固息、浮息、累进）'!L355)</f>
        <v>#NAME?</v>
      </c>
      <c r="H353" s="149" t="e">
        <f ca="1">IF(G353="",0,IF(OR(G353&lt;=$B$5,G353&gt;$B$10),0,'债券现金流（固息、浮息、累进）'!S355))</f>
        <v>#NAME?</v>
      </c>
    </row>
    <row r="354" spans="7:8">
      <c r="G354" s="151" t="e">
        <f ca="1">IF('债券现金流（固息、浮息、累进）'!L356="","",'债券现金流（固息、浮息、累进）'!L356)</f>
        <v>#NAME?</v>
      </c>
      <c r="H354" s="149" t="e">
        <f ca="1">IF(G354="",0,IF(OR(G354&lt;=$B$5,G354&gt;$B$10),0,'债券现金流（固息、浮息、累进）'!S356))</f>
        <v>#NAME?</v>
      </c>
    </row>
    <row r="355" spans="7:8">
      <c r="G355" s="151" t="e">
        <f ca="1">IF('债券现金流（固息、浮息、累进）'!L357="","",'债券现金流（固息、浮息、累进）'!L357)</f>
        <v>#NAME?</v>
      </c>
      <c r="H355" s="149" t="e">
        <f ca="1">IF(G355="",0,IF(OR(G355&lt;=$B$5,G355&gt;$B$10),0,'债券现金流（固息、浮息、累进）'!S357))</f>
        <v>#NAME?</v>
      </c>
    </row>
    <row r="356" spans="7:8">
      <c r="G356" s="151" t="e">
        <f ca="1">IF('债券现金流（固息、浮息、累进）'!L358="","",'债券现金流（固息、浮息、累进）'!L358)</f>
        <v>#NAME?</v>
      </c>
      <c r="H356" s="149" t="e">
        <f ca="1">IF(G356="",0,IF(OR(G356&lt;=$B$5,G356&gt;$B$10),0,'债券现金流（固息、浮息、累进）'!S358))</f>
        <v>#NAME?</v>
      </c>
    </row>
    <row r="357" spans="7:8">
      <c r="G357" s="151" t="e">
        <f ca="1">IF('债券现金流（固息、浮息、累进）'!L359="","",'债券现金流（固息、浮息、累进）'!L359)</f>
        <v>#NAME?</v>
      </c>
      <c r="H357" s="149" t="e">
        <f ca="1">IF(G357="",0,IF(OR(G357&lt;=$B$5,G357&gt;$B$10),0,'债券现金流（固息、浮息、累进）'!S359))</f>
        <v>#NAME?</v>
      </c>
    </row>
    <row r="358" spans="7:8">
      <c r="G358" s="151" t="e">
        <f ca="1">IF('债券现金流（固息、浮息、累进）'!L360="","",'债券现金流（固息、浮息、累进）'!L360)</f>
        <v>#NAME?</v>
      </c>
      <c r="H358" s="149" t="e">
        <f ca="1">IF(G358="",0,IF(OR(G358&lt;=$B$5,G358&gt;$B$10),0,'债券现金流（固息、浮息、累进）'!S360))</f>
        <v>#NAME?</v>
      </c>
    </row>
    <row r="359" spans="7:8">
      <c r="G359" s="151" t="e">
        <f ca="1">IF('债券现金流（固息、浮息、累进）'!L361="","",'债券现金流（固息、浮息、累进）'!L361)</f>
        <v>#NAME?</v>
      </c>
      <c r="H359" s="149" t="e">
        <f ca="1">IF(G359="",0,IF(OR(G359&lt;=$B$5,G359&gt;$B$10),0,'债券现金流（固息、浮息、累进）'!S361))</f>
        <v>#NAME?</v>
      </c>
    </row>
    <row r="360" spans="7:8">
      <c r="G360" s="151" t="e">
        <f ca="1">IF('债券现金流（固息、浮息、累进）'!L362="","",'债券现金流（固息、浮息、累进）'!L362)</f>
        <v>#NAME?</v>
      </c>
      <c r="H360" s="149" t="e">
        <f ca="1">IF(G360="",0,IF(OR(G360&lt;=$B$5,G360&gt;$B$10),0,'债券现金流（固息、浮息、累进）'!S362))</f>
        <v>#NAME?</v>
      </c>
    </row>
    <row r="361" spans="7:8">
      <c r="G361" s="151" t="e">
        <f ca="1">IF('债券现金流（固息、浮息、累进）'!L363="","",'债券现金流（固息、浮息、累进）'!L363)</f>
        <v>#NAME?</v>
      </c>
      <c r="H361" s="149" t="e">
        <f ca="1">IF(G361="",0,IF(OR(G361&lt;=$B$5,G361&gt;$B$10),0,'债券现金流（固息、浮息、累进）'!S363))</f>
        <v>#NAME?</v>
      </c>
    </row>
    <row r="362" spans="7:8">
      <c r="G362" s="151" t="e">
        <f ca="1">IF('债券现金流（固息、浮息、累进）'!L364="","",'债券现金流（固息、浮息、累进）'!L364)</f>
        <v>#NAME?</v>
      </c>
      <c r="H362" s="149" t="e">
        <f ca="1">IF(G362="",0,IF(OR(G362&lt;=$B$5,G362&gt;$B$10),0,'债券现金流（固息、浮息、累进）'!S364))</f>
        <v>#NAME?</v>
      </c>
    </row>
    <row r="363" spans="7:8">
      <c r="G363" s="151" t="e">
        <f ca="1">IF('债券现金流（固息、浮息、累进）'!L365="","",'债券现金流（固息、浮息、累进）'!L365)</f>
        <v>#NAME?</v>
      </c>
      <c r="H363" s="149" t="e">
        <f ca="1">IF(G363="",0,IF(OR(G363&lt;=$B$5,G363&gt;$B$10),0,'债券现金流（固息、浮息、累进）'!S365))</f>
        <v>#NAME?</v>
      </c>
    </row>
    <row r="364" spans="7:8">
      <c r="G364" s="151" t="e">
        <f ca="1">IF('债券现金流（固息、浮息、累进）'!L366="","",'债券现金流（固息、浮息、累进）'!L366)</f>
        <v>#NAME?</v>
      </c>
      <c r="H364" s="149" t="e">
        <f ca="1">IF(G364="",0,IF(OR(G364&lt;=$B$5,G364&gt;$B$10),0,'债券现金流（固息、浮息、累进）'!S366))</f>
        <v>#NAME?</v>
      </c>
    </row>
    <row r="365" spans="7:8">
      <c r="G365" s="151" t="e">
        <f ca="1">IF('债券现金流（固息、浮息、累进）'!L367="","",'债券现金流（固息、浮息、累进）'!L367)</f>
        <v>#NAME?</v>
      </c>
      <c r="H365" s="149" t="e">
        <f ca="1">IF(G365="",0,IF(OR(G365&lt;=$B$5,G365&gt;$B$10),0,'债券现金流（固息、浮息、累进）'!S367))</f>
        <v>#NAME?</v>
      </c>
    </row>
    <row r="366" spans="7:8">
      <c r="G366" s="151" t="e">
        <f ca="1">IF('债券现金流（固息、浮息、累进）'!L368="","",'债券现金流（固息、浮息、累进）'!L368)</f>
        <v>#NAME?</v>
      </c>
      <c r="H366" s="149" t="e">
        <f ca="1">IF(G366="",0,IF(OR(G366&lt;=$B$5,G366&gt;$B$10),0,'债券现金流（固息、浮息、累进）'!S368))</f>
        <v>#NAME?</v>
      </c>
    </row>
    <row r="367" spans="7:8">
      <c r="G367" s="151" t="e">
        <f ca="1">IF('债券现金流（固息、浮息、累进）'!L369="","",'债券现金流（固息、浮息、累进）'!L369)</f>
        <v>#NAME?</v>
      </c>
      <c r="H367" s="149" t="e">
        <f ca="1">IF(G367="",0,IF(OR(G367&lt;=$B$5,G367&gt;$B$10),0,'债券现金流（固息、浮息、累进）'!S369))</f>
        <v>#NAME?</v>
      </c>
    </row>
    <row r="368" spans="7:8">
      <c r="G368" s="151" t="e">
        <f ca="1">IF('债券现金流（固息、浮息、累进）'!L370="","",'债券现金流（固息、浮息、累进）'!L370)</f>
        <v>#NAME?</v>
      </c>
      <c r="H368" s="149" t="e">
        <f ca="1">IF(G368="",0,IF(OR(G368&lt;=$B$5,G368&gt;$B$10),0,'债券现金流（固息、浮息、累进）'!S370))</f>
        <v>#NAME?</v>
      </c>
    </row>
    <row r="369" spans="7:8">
      <c r="G369" s="151" t="e">
        <f ca="1">IF('债券现金流（固息、浮息、累进）'!L371="","",'债券现金流（固息、浮息、累进）'!L371)</f>
        <v>#NAME?</v>
      </c>
      <c r="H369" s="149" t="e">
        <f ca="1">IF(G369="",0,IF(OR(G369&lt;=$B$5,G369&gt;$B$10),0,'债券现金流（固息、浮息、累进）'!S371))</f>
        <v>#NAME?</v>
      </c>
    </row>
    <row r="370" spans="7:8">
      <c r="G370" s="151" t="e">
        <f ca="1">IF('债券现金流（固息、浮息、累进）'!L372="","",'债券现金流（固息、浮息、累进）'!L372)</f>
        <v>#NAME?</v>
      </c>
      <c r="H370" s="149" t="e">
        <f ca="1">IF(G370="",0,IF(OR(G370&lt;=$B$5,G370&gt;$B$10),0,'债券现金流（固息、浮息、累进）'!S372))</f>
        <v>#NAME?</v>
      </c>
    </row>
    <row r="371" spans="7:8">
      <c r="G371" s="151" t="e">
        <f ca="1">IF('债券现金流（固息、浮息、累进）'!L373="","",'债券现金流（固息、浮息、累进）'!L373)</f>
        <v>#NAME?</v>
      </c>
      <c r="H371" s="149" t="e">
        <f ca="1">IF(G371="",0,IF(OR(G371&lt;=$B$5,G371&gt;$B$10),0,'债券现金流（固息、浮息、累进）'!S373))</f>
        <v>#NAME?</v>
      </c>
    </row>
    <row r="372" spans="7:8">
      <c r="G372" s="151" t="e">
        <f ca="1">IF('债券现金流（固息、浮息、累进）'!L374="","",'债券现金流（固息、浮息、累进）'!L374)</f>
        <v>#NAME?</v>
      </c>
      <c r="H372" s="149" t="e">
        <f ca="1">IF(G372="",0,IF(OR(G372&lt;=$B$5,G372&gt;$B$10),0,'债券现金流（固息、浮息、累进）'!S374))</f>
        <v>#NAME?</v>
      </c>
    </row>
    <row r="373" spans="7:8">
      <c r="G373" s="151" t="e">
        <f ca="1">IF('债券现金流（固息、浮息、累进）'!L375="","",'债券现金流（固息、浮息、累进）'!L375)</f>
        <v>#NAME?</v>
      </c>
      <c r="H373" s="149" t="e">
        <f ca="1">IF(G373="",0,IF(OR(G373&lt;=$B$5,G373&gt;$B$10),0,'债券现金流（固息、浮息、累进）'!S375))</f>
        <v>#NAME?</v>
      </c>
    </row>
    <row r="374" spans="7:8">
      <c r="G374" s="151" t="e">
        <f ca="1">IF('债券现金流（固息、浮息、累进）'!L376="","",'债券现金流（固息、浮息、累进）'!L376)</f>
        <v>#NAME?</v>
      </c>
      <c r="H374" s="149" t="e">
        <f ca="1">IF(G374="",0,IF(OR(G374&lt;=$B$5,G374&gt;$B$10),0,'债券现金流（固息、浮息、累进）'!S376))</f>
        <v>#NAME?</v>
      </c>
    </row>
    <row r="375" spans="7:8">
      <c r="G375" s="151" t="e">
        <f ca="1">IF('债券现金流（固息、浮息、累进）'!L377="","",'债券现金流（固息、浮息、累进）'!L377)</f>
        <v>#NAME?</v>
      </c>
      <c r="H375" s="149" t="e">
        <f ca="1">IF(G375="",0,IF(OR(G375&lt;=$B$5,G375&gt;$B$10),0,'债券现金流（固息、浮息、累进）'!S377))</f>
        <v>#NAME?</v>
      </c>
    </row>
    <row r="376" spans="7:8">
      <c r="G376" s="151" t="e">
        <f ca="1">IF('债券现金流（固息、浮息、累进）'!L378="","",'债券现金流（固息、浮息、累进）'!L378)</f>
        <v>#NAME?</v>
      </c>
      <c r="H376" s="149" t="e">
        <f ca="1">IF(G376="",0,IF(OR(G376&lt;=$B$5,G376&gt;$B$10),0,'债券现金流（固息、浮息、累进）'!S378))</f>
        <v>#NAME?</v>
      </c>
    </row>
    <row r="377" spans="7:8">
      <c r="G377" s="151" t="e">
        <f ca="1">IF('债券现金流（固息、浮息、累进）'!L379="","",'债券现金流（固息、浮息、累进）'!L379)</f>
        <v>#NAME?</v>
      </c>
      <c r="H377" s="149" t="e">
        <f ca="1">IF(G377="",0,IF(OR(G377&lt;=$B$5,G377&gt;$B$10),0,'债券现金流（固息、浮息、累进）'!S379))</f>
        <v>#NAME?</v>
      </c>
    </row>
    <row r="378" spans="7:8">
      <c r="G378" s="151" t="e">
        <f ca="1">IF('债券现金流（固息、浮息、累进）'!L380="","",'债券现金流（固息、浮息、累进）'!L380)</f>
        <v>#NAME?</v>
      </c>
      <c r="H378" s="149" t="e">
        <f ca="1">IF(G378="",0,IF(OR(G378&lt;=$B$5,G378&gt;$B$10),0,'债券现金流（固息、浮息、累进）'!S380))</f>
        <v>#NAME?</v>
      </c>
    </row>
    <row r="379" spans="7:8">
      <c r="G379" s="151" t="e">
        <f ca="1">IF('债券现金流（固息、浮息、累进）'!L381="","",'债券现金流（固息、浮息、累进）'!L381)</f>
        <v>#NAME?</v>
      </c>
      <c r="H379" s="149" t="e">
        <f ca="1">IF(G379="",0,IF(OR(G379&lt;=$B$5,G379&gt;$B$10),0,'债券现金流（固息、浮息、累进）'!S381))</f>
        <v>#NAME?</v>
      </c>
    </row>
    <row r="380" spans="7:8">
      <c r="G380" s="151" t="e">
        <f ca="1">IF('债券现金流（固息、浮息、累进）'!L382="","",'债券现金流（固息、浮息、累进）'!L382)</f>
        <v>#NAME?</v>
      </c>
      <c r="H380" s="149" t="e">
        <f ca="1">IF(G380="",0,IF(OR(G380&lt;=$B$5,G380&gt;$B$10),0,'债券现金流（固息、浮息、累进）'!S382))</f>
        <v>#NAME?</v>
      </c>
    </row>
    <row r="381" spans="7:8">
      <c r="G381" s="151" t="e">
        <f ca="1">IF('债券现金流（固息、浮息、累进）'!L383="","",'债券现金流（固息、浮息、累进）'!L383)</f>
        <v>#NAME?</v>
      </c>
      <c r="H381" s="149" t="e">
        <f ca="1">IF(G381="",0,IF(OR(G381&lt;=$B$5,G381&gt;$B$10),0,'债券现金流（固息、浮息、累进）'!S383))</f>
        <v>#NAME?</v>
      </c>
    </row>
    <row r="382" spans="7:8">
      <c r="G382" s="151" t="e">
        <f ca="1">IF('债券现金流（固息、浮息、累进）'!L384="","",'债券现金流（固息、浮息、累进）'!L384)</f>
        <v>#NAME?</v>
      </c>
      <c r="H382" s="149" t="e">
        <f ca="1">IF(G382="",0,IF(OR(G382&lt;=$B$5,G382&gt;$B$10),0,'债券现金流（固息、浮息、累进）'!S384))</f>
        <v>#NAME?</v>
      </c>
    </row>
    <row r="383" spans="7:8">
      <c r="G383" s="151" t="e">
        <f ca="1">IF('债券现金流（固息、浮息、累进）'!L385="","",'债券现金流（固息、浮息、累进）'!L385)</f>
        <v>#NAME?</v>
      </c>
      <c r="H383" s="149" t="e">
        <f ca="1">IF(G383="",0,IF(OR(G383&lt;=$B$5,G383&gt;$B$10),0,'债券现金流（固息、浮息、累进）'!S385))</f>
        <v>#NAME?</v>
      </c>
    </row>
    <row r="384" spans="7:8">
      <c r="G384" s="151" t="e">
        <f ca="1">IF('债券现金流（固息、浮息、累进）'!L386="","",'债券现金流（固息、浮息、累进）'!L386)</f>
        <v>#NAME?</v>
      </c>
      <c r="H384" s="149" t="e">
        <f ca="1">IF(G384="",0,IF(OR(G384&lt;=$B$5,G384&gt;$B$10),0,'债券现金流（固息、浮息、累进）'!S386))</f>
        <v>#NAME?</v>
      </c>
    </row>
    <row r="385" spans="7:8">
      <c r="G385" s="151" t="e">
        <f ca="1">IF('债券现金流（固息、浮息、累进）'!L387="","",'债券现金流（固息、浮息、累进）'!L387)</f>
        <v>#NAME?</v>
      </c>
      <c r="H385" s="149" t="e">
        <f ca="1">IF(G385="",0,IF(OR(G385&lt;=$B$5,G385&gt;$B$10),0,'债券现金流（固息、浮息、累进）'!S387))</f>
        <v>#NAME?</v>
      </c>
    </row>
    <row r="386" spans="7:8">
      <c r="G386" s="151" t="e">
        <f ca="1">IF('债券现金流（固息、浮息、累进）'!L388="","",'债券现金流（固息、浮息、累进）'!L388)</f>
        <v>#NAME?</v>
      </c>
      <c r="H386" s="149" t="e">
        <f ca="1">IF(G386="",0,IF(OR(G386&lt;=$B$5,G386&gt;$B$10),0,'债券现金流（固息、浮息、累进）'!S388))</f>
        <v>#NAME?</v>
      </c>
    </row>
    <row r="387" spans="7:8">
      <c r="G387" s="151" t="e">
        <f ca="1">IF('债券现金流（固息、浮息、累进）'!L389="","",'债券现金流（固息、浮息、累进）'!L389)</f>
        <v>#NAME?</v>
      </c>
      <c r="H387" s="149" t="e">
        <f ca="1">IF(G387="",0,IF(OR(G387&lt;=$B$5,G387&gt;$B$10),0,'债券现金流（固息、浮息、累进）'!S389))</f>
        <v>#NAME?</v>
      </c>
    </row>
    <row r="388" spans="7:8">
      <c r="G388" s="151" t="e">
        <f ca="1">IF('债券现金流（固息、浮息、累进）'!L390="","",'债券现金流（固息、浮息、累进）'!L390)</f>
        <v>#NAME?</v>
      </c>
      <c r="H388" s="149" t="e">
        <f ca="1">IF(G388="",0,IF(OR(G388&lt;=$B$5,G388&gt;$B$10),0,'债券现金流（固息、浮息、累进）'!S390))</f>
        <v>#NAME?</v>
      </c>
    </row>
    <row r="389" spans="7:8">
      <c r="G389" s="151" t="e">
        <f ca="1">IF('债券现金流（固息、浮息、累进）'!L391="","",'债券现金流（固息、浮息、累进）'!L391)</f>
        <v>#NAME?</v>
      </c>
      <c r="H389" s="149" t="e">
        <f ca="1">IF(G389="",0,IF(OR(G389&lt;=$B$5,G389&gt;$B$10),0,'债券现金流（固息、浮息、累进）'!S391))</f>
        <v>#NAME?</v>
      </c>
    </row>
    <row r="390" spans="7:8">
      <c r="G390" s="151" t="e">
        <f ca="1">IF('债券现金流（固息、浮息、累进）'!L392="","",'债券现金流（固息、浮息、累进）'!L392)</f>
        <v>#NAME?</v>
      </c>
      <c r="H390" s="149" t="e">
        <f ca="1">IF(G390="",0,IF(OR(G390&lt;=$B$5,G390&gt;$B$10),0,'债券现金流（固息、浮息、累进）'!S392))</f>
        <v>#NAME?</v>
      </c>
    </row>
    <row r="391" spans="7:8">
      <c r="G391" s="151" t="e">
        <f ca="1">IF('债券现金流（固息、浮息、累进）'!L393="","",'债券现金流（固息、浮息、累进）'!L393)</f>
        <v>#NAME?</v>
      </c>
      <c r="H391" s="149" t="e">
        <f ca="1">IF(G391="",0,IF(OR(G391&lt;=$B$5,G391&gt;$B$10),0,'债券现金流（固息、浮息、累进）'!S393))</f>
        <v>#NAME?</v>
      </c>
    </row>
    <row r="392" spans="7:8">
      <c r="G392" s="151" t="e">
        <f ca="1">IF('债券现金流（固息、浮息、累进）'!L394="","",'债券现金流（固息、浮息、累进）'!L394)</f>
        <v>#NAME?</v>
      </c>
      <c r="H392" s="149" t="e">
        <f ca="1">IF(G392="",0,IF(OR(G392&lt;=$B$5,G392&gt;$B$10),0,'债券现金流（固息、浮息、累进）'!S394))</f>
        <v>#NAME?</v>
      </c>
    </row>
    <row r="393" spans="7:8">
      <c r="G393" s="151" t="e">
        <f ca="1">IF('债券现金流（固息、浮息、累进）'!L395="","",'债券现金流（固息、浮息、累进）'!L395)</f>
        <v>#NAME?</v>
      </c>
      <c r="H393" s="149" t="e">
        <f ca="1">IF(G393="",0,IF(OR(G393&lt;=$B$5,G393&gt;$B$10),0,'债券现金流（固息、浮息、累进）'!S395))</f>
        <v>#NAME?</v>
      </c>
    </row>
    <row r="394" spans="7:8">
      <c r="G394" s="151" t="e">
        <f ca="1">IF('债券现金流（固息、浮息、累进）'!L396="","",'债券现金流（固息、浮息、累进）'!L396)</f>
        <v>#NAME?</v>
      </c>
      <c r="H394" s="149" t="e">
        <f ca="1">IF(G394="",0,IF(OR(G394&lt;=$B$5,G394&gt;$B$10),0,'债券现金流（固息、浮息、累进）'!S396))</f>
        <v>#NAME?</v>
      </c>
    </row>
    <row r="395" spans="7:8">
      <c r="G395" s="151" t="e">
        <f ca="1">IF('债券现金流（固息、浮息、累进）'!L397="","",'债券现金流（固息、浮息、累进）'!L397)</f>
        <v>#NAME?</v>
      </c>
      <c r="H395" s="149" t="e">
        <f ca="1">IF(G395="",0,IF(OR(G395&lt;=$B$5,G395&gt;$B$10),0,'债券现金流（固息、浮息、累进）'!S397))</f>
        <v>#NAME?</v>
      </c>
    </row>
    <row r="396" spans="7:8">
      <c r="G396" s="151" t="e">
        <f ca="1">IF('债券现金流（固息、浮息、累进）'!L398="","",'债券现金流（固息、浮息、累进）'!L398)</f>
        <v>#NAME?</v>
      </c>
      <c r="H396" s="149" t="e">
        <f ca="1">IF(G396="",0,IF(OR(G396&lt;=$B$5,G396&gt;$B$10),0,'债券现金流（固息、浮息、累进）'!S398))</f>
        <v>#NAME?</v>
      </c>
    </row>
    <row r="397" spans="7:8">
      <c r="G397" s="151" t="e">
        <f ca="1">IF('债券现金流（固息、浮息、累进）'!L399="","",'债券现金流（固息、浮息、累进）'!L399)</f>
        <v>#NAME?</v>
      </c>
      <c r="H397" s="149" t="e">
        <f ca="1">IF(G397="",0,IF(OR(G397&lt;=$B$5,G397&gt;$B$10),0,'债券现金流（固息、浮息、累进）'!S399))</f>
        <v>#NAME?</v>
      </c>
    </row>
    <row r="398" spans="7:8">
      <c r="G398" s="151" t="e">
        <f ca="1">IF('债券现金流（固息、浮息、累进）'!L400="","",'债券现金流（固息、浮息、累进）'!L400)</f>
        <v>#NAME?</v>
      </c>
      <c r="H398" s="149" t="e">
        <f ca="1">IF(G398="",0,IF(OR(G398&lt;=$B$5,G398&gt;$B$10),0,'债券现金流（固息、浮息、累进）'!S400))</f>
        <v>#NAME?</v>
      </c>
    </row>
    <row r="399" spans="7:8">
      <c r="G399" s="151" t="e">
        <f ca="1">IF('债券现金流（固息、浮息、累进）'!L401="","",'债券现金流（固息、浮息、累进）'!L401)</f>
        <v>#NAME?</v>
      </c>
      <c r="H399" s="149" t="e">
        <f ca="1">IF(G399="",0,IF(OR(G399&lt;=$B$5,G399&gt;$B$10),0,'债券现金流（固息、浮息、累进）'!S401))</f>
        <v>#NAME?</v>
      </c>
    </row>
    <row r="400" spans="7:8">
      <c r="G400" s="151" t="e">
        <f ca="1">IF('债券现金流（固息、浮息、累进）'!L402="","",'债券现金流（固息、浮息、累进）'!L402)</f>
        <v>#NAME?</v>
      </c>
      <c r="H400" s="149" t="e">
        <f ca="1">IF(G400="",0,IF(OR(G400&lt;=$B$5,G400&gt;$B$10),0,'债券现金流（固息、浮息、累进）'!S402))</f>
        <v>#NAME?</v>
      </c>
    </row>
    <row r="401" spans="7:8">
      <c r="G401" s="151" t="e">
        <f ca="1">IF('债券现金流（固息、浮息、累进）'!L403="","",'债券现金流（固息、浮息、累进）'!L403)</f>
        <v>#NAME?</v>
      </c>
      <c r="H401" s="149" t="e">
        <f ca="1">IF(G401="",0,IF(OR(G401&lt;=$B$5,G401&gt;$B$10),0,'债券现金流（固息、浮息、累进）'!S403))</f>
        <v>#NAME?</v>
      </c>
    </row>
    <row r="402" spans="7:8">
      <c r="G402" s="151" t="e">
        <f ca="1">IF('债券现金流（固息、浮息、累进）'!L404="","",'债券现金流（固息、浮息、累进）'!L404)</f>
        <v>#NAME?</v>
      </c>
      <c r="H402" s="149" t="e">
        <f ca="1">IF(G402="",0,IF(OR(G402&lt;=$B$5,G402&gt;$B$10),0,'债券现金流（固息、浮息、累进）'!S404))</f>
        <v>#NAME?</v>
      </c>
    </row>
    <row r="403" spans="7:8">
      <c r="G403" s="151" t="e">
        <f ca="1">IF('债券现金流（固息、浮息、累进）'!L405="","",'债券现金流（固息、浮息、累进）'!L405)</f>
        <v>#NAME?</v>
      </c>
      <c r="H403" s="149" t="e">
        <f ca="1">IF(G403="",0,IF(OR(G403&lt;=$B$5,G403&gt;$B$10),0,'债券现金流（固息、浮息、累进）'!S405))</f>
        <v>#NAME?</v>
      </c>
    </row>
    <row r="404" spans="7:8">
      <c r="G404" s="151" t="e">
        <f ca="1">IF('债券现金流（固息、浮息、累进）'!L406="","",'债券现金流（固息、浮息、累进）'!L406)</f>
        <v>#NAME?</v>
      </c>
      <c r="H404" s="149" t="e">
        <f ca="1">IF(G404="",0,IF(OR(G404&lt;=$B$5,G404&gt;$B$10),0,'债券现金流（固息、浮息、累进）'!S406))</f>
        <v>#NAME?</v>
      </c>
    </row>
    <row r="405" spans="7:8">
      <c r="G405" s="151" t="e">
        <f ca="1">IF('债券现金流（固息、浮息、累进）'!L407="","",'债券现金流（固息、浮息、累进）'!L407)</f>
        <v>#NAME?</v>
      </c>
      <c r="H405" s="149" t="e">
        <f ca="1">IF(G405="",0,IF(OR(G405&lt;=$B$5,G405&gt;$B$10),0,'债券现金流（固息、浮息、累进）'!S407))</f>
        <v>#NAME?</v>
      </c>
    </row>
    <row r="406" spans="7:8">
      <c r="G406" s="151" t="e">
        <f ca="1">IF('债券现金流（固息、浮息、累进）'!L408="","",'债券现金流（固息、浮息、累进）'!L408)</f>
        <v>#NAME?</v>
      </c>
      <c r="H406" s="149" t="e">
        <f ca="1">IF(G406="",0,IF(OR(G406&lt;=$B$5,G406&gt;$B$10),0,'债券现金流（固息、浮息、累进）'!S408))</f>
        <v>#NAME?</v>
      </c>
    </row>
    <row r="407" spans="7:8">
      <c r="G407" s="151" t="e">
        <f ca="1">IF('债券现金流（固息、浮息、累进）'!L409="","",'债券现金流（固息、浮息、累进）'!L409)</f>
        <v>#NAME?</v>
      </c>
      <c r="H407" s="149" t="e">
        <f ca="1">IF(G407="",0,IF(OR(G407&lt;=$B$5,G407&gt;$B$10),0,'债券现金流（固息、浮息、累进）'!S409))</f>
        <v>#NAME?</v>
      </c>
    </row>
    <row r="408" spans="7:8">
      <c r="G408" s="151" t="e">
        <f ca="1">IF('债券现金流（固息、浮息、累进）'!L410="","",'债券现金流（固息、浮息、累进）'!L410)</f>
        <v>#NAME?</v>
      </c>
      <c r="H408" s="149" t="e">
        <f ca="1">IF(G408="",0,IF(OR(G408&lt;=$B$5,G408&gt;$B$10),0,'债券现金流（固息、浮息、累进）'!S410))</f>
        <v>#NAME?</v>
      </c>
    </row>
    <row r="409" spans="7:8">
      <c r="G409" s="151" t="e">
        <f ca="1">IF('债券现金流（固息、浮息、累进）'!L411="","",'债券现金流（固息、浮息、累进）'!L411)</f>
        <v>#NAME?</v>
      </c>
      <c r="H409" s="149" t="e">
        <f ca="1">IF(G409="",0,IF(OR(G409&lt;=$B$5,G409&gt;$B$10),0,'债券现金流（固息、浮息、累进）'!S411))</f>
        <v>#NAME?</v>
      </c>
    </row>
    <row r="410" spans="7:8">
      <c r="G410" s="151" t="e">
        <f ca="1">IF('债券现金流（固息、浮息、累进）'!L412="","",'债券现金流（固息、浮息、累进）'!L412)</f>
        <v>#NAME?</v>
      </c>
      <c r="H410" s="149" t="e">
        <f ca="1">IF(G410="",0,IF(OR(G410&lt;=$B$5,G410&gt;$B$10),0,'债券现金流（固息、浮息、累进）'!S412))</f>
        <v>#NAME?</v>
      </c>
    </row>
    <row r="411" spans="7:8">
      <c r="G411" s="151" t="e">
        <f ca="1">IF('债券现金流（固息、浮息、累进）'!L413="","",'债券现金流（固息、浮息、累进）'!L413)</f>
        <v>#NAME?</v>
      </c>
      <c r="H411" s="149" t="e">
        <f ca="1">IF(G411="",0,IF(OR(G411&lt;=$B$5,G411&gt;$B$10),0,'债券现金流（固息、浮息、累进）'!S413))</f>
        <v>#NAME?</v>
      </c>
    </row>
    <row r="412" spans="7:8">
      <c r="G412" s="151" t="e">
        <f ca="1">IF('债券现金流（固息、浮息、累进）'!L414="","",'债券现金流（固息、浮息、累进）'!L414)</f>
        <v>#NAME?</v>
      </c>
      <c r="H412" s="149" t="e">
        <f ca="1">IF(G412="",0,IF(OR(G412&lt;=$B$5,G412&gt;$B$10),0,'债券现金流（固息、浮息、累进）'!S414))</f>
        <v>#NAME?</v>
      </c>
    </row>
    <row r="413" spans="7:8">
      <c r="G413" s="151" t="e">
        <f ca="1">IF('债券现金流（固息、浮息、累进）'!L415="","",'债券现金流（固息、浮息、累进）'!L415)</f>
        <v>#NAME?</v>
      </c>
      <c r="H413" s="149" t="e">
        <f ca="1">IF(G413="",0,IF(OR(G413&lt;=$B$5,G413&gt;$B$10),0,'债券现金流（固息、浮息、累进）'!S415))</f>
        <v>#NAME?</v>
      </c>
    </row>
    <row r="414" spans="7:8">
      <c r="G414" s="151" t="e">
        <f ca="1">IF('债券现金流（固息、浮息、累进）'!L416="","",'债券现金流（固息、浮息、累进）'!L416)</f>
        <v>#NAME?</v>
      </c>
      <c r="H414" s="149" t="e">
        <f ca="1">IF(G414="",0,IF(OR(G414&lt;=$B$5,G414&gt;$B$10),0,'债券现金流（固息、浮息、累进）'!S416))</f>
        <v>#NAME?</v>
      </c>
    </row>
    <row r="415" spans="7:8">
      <c r="G415" s="151" t="e">
        <f ca="1">IF('债券现金流（固息、浮息、累进）'!L417="","",'债券现金流（固息、浮息、累进）'!L417)</f>
        <v>#NAME?</v>
      </c>
      <c r="H415" s="149" t="e">
        <f ca="1">IF(G415="",0,IF(OR(G415&lt;=$B$5,G415&gt;$B$10),0,'债券现金流（固息、浮息、累进）'!S417))</f>
        <v>#NAME?</v>
      </c>
    </row>
    <row r="416" spans="7:8">
      <c r="G416" s="151" t="e">
        <f ca="1">IF('债券现金流（固息、浮息、累进）'!L418="","",'债券现金流（固息、浮息、累进）'!L418)</f>
        <v>#NAME?</v>
      </c>
      <c r="H416" s="149" t="e">
        <f ca="1">IF(G416="",0,IF(OR(G416&lt;=$B$5,G416&gt;$B$10),0,'债券现金流（固息、浮息、累进）'!S418))</f>
        <v>#NAME?</v>
      </c>
    </row>
    <row r="417" spans="7:8">
      <c r="G417" s="151" t="e">
        <f ca="1">IF('债券现金流（固息、浮息、累进）'!L419="","",'债券现金流（固息、浮息、累进）'!L419)</f>
        <v>#NAME?</v>
      </c>
      <c r="H417" s="149" t="e">
        <f ca="1">IF(G417="",0,IF(OR(G417&lt;=$B$5,G417&gt;$B$10),0,'债券现金流（固息、浮息、累进）'!S419))</f>
        <v>#NAME?</v>
      </c>
    </row>
    <row r="418" spans="7:8">
      <c r="G418" s="151" t="e">
        <f ca="1">IF('债券现金流（固息、浮息、累进）'!L420="","",'债券现金流（固息、浮息、累进）'!L420)</f>
        <v>#NAME?</v>
      </c>
      <c r="H418" s="149" t="e">
        <f ca="1">IF(G418="",0,IF(OR(G418&lt;=$B$5,G418&gt;$B$10),0,'债券现金流（固息、浮息、累进）'!S420))</f>
        <v>#NAME?</v>
      </c>
    </row>
    <row r="419" spans="7:8">
      <c r="G419" s="151" t="e">
        <f ca="1">IF('债券现金流（固息、浮息、累进）'!L421="","",'债券现金流（固息、浮息、累进）'!L421)</f>
        <v>#NAME?</v>
      </c>
      <c r="H419" s="149" t="e">
        <f ca="1">IF(G419="",0,IF(OR(G419&lt;=$B$5,G419&gt;$B$10),0,'债券现金流（固息、浮息、累进）'!S421))</f>
        <v>#NAME?</v>
      </c>
    </row>
    <row r="420" spans="7:8">
      <c r="G420" s="151" t="e">
        <f ca="1">IF('债券现金流（固息、浮息、累进）'!L422="","",'债券现金流（固息、浮息、累进）'!L422)</f>
        <v>#NAME?</v>
      </c>
      <c r="H420" s="149" t="e">
        <f ca="1">IF(G420="",0,IF(OR(G420&lt;=$B$5,G420&gt;$B$10),0,'债券现金流（固息、浮息、累进）'!S422))</f>
        <v>#NAME?</v>
      </c>
    </row>
    <row r="421" spans="7:8">
      <c r="G421" s="151" t="e">
        <f ca="1">IF('债券现金流（固息、浮息、累进）'!L423="","",'债券现金流（固息、浮息、累进）'!L423)</f>
        <v>#NAME?</v>
      </c>
      <c r="H421" s="149" t="e">
        <f ca="1">IF(G421="",0,IF(OR(G421&lt;=$B$5,G421&gt;$B$10),0,'债券现金流（固息、浮息、累进）'!S423))</f>
        <v>#NAME?</v>
      </c>
    </row>
    <row r="422" spans="7:8">
      <c r="G422" s="151" t="e">
        <f ca="1">IF('债券现金流（固息、浮息、累进）'!L424="","",'债券现金流（固息、浮息、累进）'!L424)</f>
        <v>#NAME?</v>
      </c>
      <c r="H422" s="149" t="e">
        <f ca="1">IF(G422="",0,IF(OR(G422&lt;=$B$5,G422&gt;$B$10),0,'债券现金流（固息、浮息、累进）'!S424))</f>
        <v>#NAME?</v>
      </c>
    </row>
    <row r="423" spans="7:8">
      <c r="G423" s="151" t="e">
        <f ca="1">IF('债券现金流（固息、浮息、累进）'!L425="","",'债券现金流（固息、浮息、累进）'!L425)</f>
        <v>#NAME?</v>
      </c>
      <c r="H423" s="149" t="e">
        <f ca="1">IF(G423="",0,IF(OR(G423&lt;=$B$5,G423&gt;$B$10),0,'债券现金流（固息、浮息、累进）'!S425))</f>
        <v>#NAME?</v>
      </c>
    </row>
    <row r="424" spans="7:8">
      <c r="G424" s="151" t="e">
        <f ca="1">IF('债券现金流（固息、浮息、累进）'!L426="","",'债券现金流（固息、浮息、累进）'!L426)</f>
        <v>#NAME?</v>
      </c>
      <c r="H424" s="149" t="e">
        <f ca="1">IF(G424="",0,IF(OR(G424&lt;=$B$5,G424&gt;$B$10),0,'债券现金流（固息、浮息、累进）'!S426))</f>
        <v>#NAME?</v>
      </c>
    </row>
    <row r="425" spans="7:8">
      <c r="G425" s="151" t="e">
        <f ca="1">IF('债券现金流（固息、浮息、累进）'!L427="","",'债券现金流（固息、浮息、累进）'!L427)</f>
        <v>#NAME?</v>
      </c>
      <c r="H425" s="149" t="e">
        <f ca="1">IF(G425="",0,IF(OR(G425&lt;=$B$5,G425&gt;$B$10),0,'债券现金流（固息、浮息、累进）'!S427))</f>
        <v>#NAME?</v>
      </c>
    </row>
    <row r="426" spans="7:8">
      <c r="G426" s="151" t="e">
        <f ca="1">IF('债券现金流（固息、浮息、累进）'!L428="","",'债券现金流（固息、浮息、累进）'!L428)</f>
        <v>#NAME?</v>
      </c>
      <c r="H426" s="149" t="e">
        <f ca="1">IF(G426="",0,IF(OR(G426&lt;=$B$5,G426&gt;$B$10),0,'债券现金流（固息、浮息、累进）'!S428))</f>
        <v>#NAME?</v>
      </c>
    </row>
    <row r="427" spans="7:8">
      <c r="G427" s="151" t="e">
        <f ca="1">IF('债券现金流（固息、浮息、累进）'!L429="","",'债券现金流（固息、浮息、累进）'!L429)</f>
        <v>#NAME?</v>
      </c>
      <c r="H427" s="149" t="e">
        <f ca="1">IF(G427="",0,IF(OR(G427&lt;=$B$5,G427&gt;$B$10),0,'债券现金流（固息、浮息、累进）'!S429))</f>
        <v>#NAME?</v>
      </c>
    </row>
    <row r="428" spans="7:8">
      <c r="G428" s="151" t="e">
        <f ca="1">IF('债券现金流（固息、浮息、累进）'!L430="","",'债券现金流（固息、浮息、累进）'!L430)</f>
        <v>#NAME?</v>
      </c>
      <c r="H428" s="149" t="e">
        <f ca="1">IF(G428="",0,IF(OR(G428&lt;=$B$5,G428&gt;$B$10),0,'债券现金流（固息、浮息、累进）'!S430))</f>
        <v>#NAME?</v>
      </c>
    </row>
    <row r="429" spans="7:8">
      <c r="G429" s="151" t="e">
        <f ca="1">IF('债券现金流（固息、浮息、累进）'!L431="","",'债券现金流（固息、浮息、累进）'!L431)</f>
        <v>#NAME?</v>
      </c>
      <c r="H429" s="149" t="e">
        <f ca="1">IF(G429="",0,IF(OR(G429&lt;=$B$5,G429&gt;$B$10),0,'债券现金流（固息、浮息、累进）'!S431))</f>
        <v>#NAME?</v>
      </c>
    </row>
    <row r="430" spans="7:8">
      <c r="G430" s="151" t="e">
        <f ca="1">IF('债券现金流（固息、浮息、累进）'!L432="","",'债券现金流（固息、浮息、累进）'!L432)</f>
        <v>#NAME?</v>
      </c>
      <c r="H430" s="149" t="e">
        <f ca="1">IF(G430="",0,IF(OR(G430&lt;=$B$5,G430&gt;$B$10),0,'债券现金流（固息、浮息、累进）'!S432))</f>
        <v>#NAME?</v>
      </c>
    </row>
    <row r="431" spans="7:8">
      <c r="G431" s="151" t="e">
        <f ca="1">IF('债券现金流（固息、浮息、累进）'!L433="","",'债券现金流（固息、浮息、累进）'!L433)</f>
        <v>#NAME?</v>
      </c>
      <c r="H431" s="149" t="e">
        <f ca="1">IF(G431="",0,IF(OR(G431&lt;=$B$5,G431&gt;$B$10),0,'债券现金流（固息、浮息、累进）'!S433))</f>
        <v>#NAME?</v>
      </c>
    </row>
    <row r="432" spans="7:8">
      <c r="G432" s="151" t="e">
        <f ca="1">IF('债券现金流（固息、浮息、累进）'!L434="","",'债券现金流（固息、浮息、累进）'!L434)</f>
        <v>#NAME?</v>
      </c>
      <c r="H432" s="149" t="e">
        <f ca="1">IF(G432="",0,IF(OR(G432&lt;=$B$5,G432&gt;$B$10),0,'债券现金流（固息、浮息、累进）'!S434))</f>
        <v>#NAME?</v>
      </c>
    </row>
    <row r="433" spans="7:8">
      <c r="G433" s="151" t="e">
        <f ca="1">IF('债券现金流（固息、浮息、累进）'!L435="","",'债券现金流（固息、浮息、累进）'!L435)</f>
        <v>#NAME?</v>
      </c>
      <c r="H433" s="149" t="e">
        <f ca="1">IF(G433="",0,IF(OR(G433&lt;=$B$5,G433&gt;$B$10),0,'债券现金流（固息、浮息、累进）'!S435))</f>
        <v>#NAME?</v>
      </c>
    </row>
    <row r="434" spans="7:8">
      <c r="G434" s="151" t="e">
        <f ca="1">IF('债券现金流（固息、浮息、累进）'!L436="","",'债券现金流（固息、浮息、累进）'!L436)</f>
        <v>#NAME?</v>
      </c>
      <c r="H434" s="149" t="e">
        <f ca="1">IF(G434="",0,IF(OR(G434&lt;=$B$5,G434&gt;$B$10),0,'债券现金流（固息、浮息、累进）'!S436))</f>
        <v>#NAME?</v>
      </c>
    </row>
    <row r="435" spans="7:8">
      <c r="G435" s="151" t="e">
        <f ca="1">IF('债券现金流（固息、浮息、累进）'!L437="","",'债券现金流（固息、浮息、累进）'!L437)</f>
        <v>#NAME?</v>
      </c>
      <c r="H435" s="149" t="e">
        <f ca="1">IF(G435="",0,IF(OR(G435&lt;=$B$5,G435&gt;$B$10),0,'债券现金流（固息、浮息、累进）'!S437))</f>
        <v>#NAME?</v>
      </c>
    </row>
    <row r="436" spans="7:8">
      <c r="G436" s="151" t="e">
        <f ca="1">IF('债券现金流（固息、浮息、累进）'!L438="","",'债券现金流（固息、浮息、累进）'!L438)</f>
        <v>#NAME?</v>
      </c>
      <c r="H436" s="149" t="e">
        <f ca="1">IF(G436="",0,IF(OR(G436&lt;=$B$5,G436&gt;$B$10),0,'债券现金流（固息、浮息、累进）'!S438))</f>
        <v>#NAME?</v>
      </c>
    </row>
    <row r="437" spans="7:8">
      <c r="G437" s="151" t="e">
        <f ca="1">IF('债券现金流（固息、浮息、累进）'!L439="","",'债券现金流（固息、浮息、累进）'!L439)</f>
        <v>#NAME?</v>
      </c>
      <c r="H437" s="149" t="e">
        <f ca="1">IF(G437="",0,IF(OR(G437&lt;=$B$5,G437&gt;$B$10),0,'债券现金流（固息、浮息、累进）'!S439))</f>
        <v>#NAME?</v>
      </c>
    </row>
    <row r="438" spans="7:8">
      <c r="G438" s="151" t="e">
        <f ca="1">IF('债券现金流（固息、浮息、累进）'!L440="","",'债券现金流（固息、浮息、累进）'!L440)</f>
        <v>#NAME?</v>
      </c>
      <c r="H438" s="149" t="e">
        <f ca="1">IF(G438="",0,IF(OR(G438&lt;=$B$5,G438&gt;$B$10),0,'债券现金流（固息、浮息、累进）'!S440))</f>
        <v>#NAME?</v>
      </c>
    </row>
    <row r="439" spans="7:8">
      <c r="G439" s="151" t="e">
        <f ca="1">IF('债券现金流（固息、浮息、累进）'!L441="","",'债券现金流（固息、浮息、累进）'!L441)</f>
        <v>#NAME?</v>
      </c>
      <c r="H439" s="149" t="e">
        <f ca="1">IF(G439="",0,IF(OR(G439&lt;=$B$5,G439&gt;$B$10),0,'债券现金流（固息、浮息、累进）'!S441))</f>
        <v>#NAME?</v>
      </c>
    </row>
    <row r="440" spans="7:8">
      <c r="G440" s="151" t="e">
        <f ca="1">IF('债券现金流（固息、浮息、累进）'!L442="","",'债券现金流（固息、浮息、累进）'!L442)</f>
        <v>#NAME?</v>
      </c>
      <c r="H440" s="149" t="e">
        <f ca="1">IF(G440="",0,IF(OR(G440&lt;=$B$5,G440&gt;$B$10),0,'债券现金流（固息、浮息、累进）'!S442))</f>
        <v>#NAME?</v>
      </c>
    </row>
    <row r="441" spans="7:8">
      <c r="G441" s="151" t="e">
        <f ca="1">IF('债券现金流（固息、浮息、累进）'!L443="","",'债券现金流（固息、浮息、累进）'!L443)</f>
        <v>#NAME?</v>
      </c>
      <c r="H441" s="149" t="e">
        <f ca="1">IF(G441="",0,IF(OR(G441&lt;=$B$5,G441&gt;$B$10),0,'债券现金流（固息、浮息、累进）'!S443))</f>
        <v>#NAME?</v>
      </c>
    </row>
    <row r="442" spans="7:8">
      <c r="G442" s="151" t="e">
        <f ca="1">IF('债券现金流（固息、浮息、累进）'!L444="","",'债券现金流（固息、浮息、累进）'!L444)</f>
        <v>#NAME?</v>
      </c>
      <c r="H442" s="149" t="e">
        <f ca="1">IF(G442="",0,IF(OR(G442&lt;=$B$5,G442&gt;$B$10),0,'债券现金流（固息、浮息、累进）'!S444))</f>
        <v>#NAME?</v>
      </c>
    </row>
    <row r="443" spans="7:8">
      <c r="G443" s="151" t="e">
        <f ca="1">IF('债券现金流（固息、浮息、累进）'!L445="","",'债券现金流（固息、浮息、累进）'!L445)</f>
        <v>#NAME?</v>
      </c>
      <c r="H443" s="149" t="e">
        <f ca="1">IF(G443="",0,IF(OR(G443&lt;=$B$5,G443&gt;$B$10),0,'债券现金流（固息、浮息、累进）'!S445))</f>
        <v>#NAME?</v>
      </c>
    </row>
    <row r="444" spans="7:8">
      <c r="G444" s="151" t="e">
        <f ca="1">IF('债券现金流（固息、浮息、累进）'!L446="","",'债券现金流（固息、浮息、累进）'!L446)</f>
        <v>#NAME?</v>
      </c>
      <c r="H444" s="149" t="e">
        <f ca="1">IF(G444="",0,IF(OR(G444&lt;=$B$5,G444&gt;$B$10),0,'债券现金流（固息、浮息、累进）'!S446))</f>
        <v>#NAME?</v>
      </c>
    </row>
    <row r="445" spans="7:8">
      <c r="G445" s="151" t="e">
        <f ca="1">IF('债券现金流（固息、浮息、累进）'!L447="","",'债券现金流（固息、浮息、累进）'!L447)</f>
        <v>#NAME?</v>
      </c>
      <c r="H445" s="149" t="e">
        <f ca="1">IF(G445="",0,IF(OR(G445&lt;=$B$5,G445&gt;$B$10),0,'债券现金流（固息、浮息、累进）'!S447))</f>
        <v>#NAME?</v>
      </c>
    </row>
    <row r="446" spans="7:8">
      <c r="G446" s="151" t="e">
        <f ca="1">IF('债券现金流（固息、浮息、累进）'!L448="","",'债券现金流（固息、浮息、累进）'!L448)</f>
        <v>#NAME?</v>
      </c>
      <c r="H446" s="149" t="e">
        <f ca="1">IF(G446="",0,IF(OR(G446&lt;=$B$5,G446&gt;$B$10),0,'债券现金流（固息、浮息、累进）'!S448))</f>
        <v>#NAME?</v>
      </c>
    </row>
    <row r="447" spans="7:8">
      <c r="G447" s="151" t="e">
        <f ca="1">IF('债券现金流（固息、浮息、累进）'!L449="","",'债券现金流（固息、浮息、累进）'!L449)</f>
        <v>#NAME?</v>
      </c>
      <c r="H447" s="149" t="e">
        <f ca="1">IF(G447="",0,IF(OR(G447&lt;=$B$5,G447&gt;$B$10),0,'债券现金流（固息、浮息、累进）'!S449))</f>
        <v>#NAME?</v>
      </c>
    </row>
    <row r="448" spans="7:8">
      <c r="G448" s="151" t="e">
        <f ca="1">IF('债券现金流（固息、浮息、累进）'!L450="","",'债券现金流（固息、浮息、累进）'!L450)</f>
        <v>#NAME?</v>
      </c>
      <c r="H448" s="149" t="e">
        <f ca="1">IF(G448="",0,IF(OR(G448&lt;=$B$5,G448&gt;$B$10),0,'债券现金流（固息、浮息、累进）'!S450))</f>
        <v>#NAME?</v>
      </c>
    </row>
    <row r="449" spans="7:8">
      <c r="G449" s="151" t="e">
        <f ca="1">IF('债券现金流（固息、浮息、累进）'!L451="","",'债券现金流（固息、浮息、累进）'!L451)</f>
        <v>#NAME?</v>
      </c>
      <c r="H449" s="149" t="e">
        <f ca="1">IF(G449="",0,IF(OR(G449&lt;=$B$5,G449&gt;$B$10),0,'债券现金流（固息、浮息、累进）'!S451))</f>
        <v>#NAME?</v>
      </c>
    </row>
    <row r="450" spans="7:8">
      <c r="G450" s="151" t="e">
        <f ca="1">IF('债券现金流（固息、浮息、累进）'!L452="","",'债券现金流（固息、浮息、累进）'!L452)</f>
        <v>#NAME?</v>
      </c>
      <c r="H450" s="149" t="e">
        <f ca="1">IF(G450="",0,IF(OR(G450&lt;=$B$5,G450&gt;$B$10),0,'债券现金流（固息、浮息、累进）'!S452))</f>
        <v>#NAME?</v>
      </c>
    </row>
    <row r="451" spans="7:8">
      <c r="G451" s="151" t="e">
        <f ca="1">IF('债券现金流（固息、浮息、累进）'!L453="","",'债券现金流（固息、浮息、累进）'!L453)</f>
        <v>#NAME?</v>
      </c>
      <c r="H451" s="149" t="e">
        <f ca="1">IF(G451="",0,IF(OR(G451&lt;=$B$5,G451&gt;$B$10),0,'债券现金流（固息、浮息、累进）'!S453))</f>
        <v>#NAME?</v>
      </c>
    </row>
    <row r="452" spans="7:8">
      <c r="G452" s="151" t="e">
        <f ca="1">IF('债券现金流（固息、浮息、累进）'!L454="","",'债券现金流（固息、浮息、累进）'!L454)</f>
        <v>#NAME?</v>
      </c>
      <c r="H452" s="149" t="e">
        <f ca="1">IF(G452="",0,IF(OR(G452&lt;=$B$5,G452&gt;$B$10),0,'债券现金流（固息、浮息、累进）'!S454))</f>
        <v>#NAME?</v>
      </c>
    </row>
    <row r="453" spans="7:8">
      <c r="G453" s="151" t="e">
        <f ca="1">IF('债券现金流（固息、浮息、累进）'!L455="","",'债券现金流（固息、浮息、累进）'!L455)</f>
        <v>#NAME?</v>
      </c>
      <c r="H453" s="149" t="e">
        <f ca="1">IF(G453="",0,IF(OR(G453&lt;=$B$5,G453&gt;$B$10),0,'债券现金流（固息、浮息、累进）'!S455))</f>
        <v>#NAME?</v>
      </c>
    </row>
    <row r="454" spans="7:8">
      <c r="G454" s="151" t="e">
        <f ca="1">IF('债券现金流（固息、浮息、累进）'!L456="","",'债券现金流（固息、浮息、累进）'!L456)</f>
        <v>#NAME?</v>
      </c>
      <c r="H454" s="149" t="e">
        <f ca="1">IF(G454="",0,IF(OR(G454&lt;=$B$5,G454&gt;$B$10),0,'债券现金流（固息、浮息、累进）'!S456))</f>
        <v>#NAME?</v>
      </c>
    </row>
    <row r="455" spans="7:8">
      <c r="G455" s="151" t="e">
        <f ca="1">IF('债券现金流（固息、浮息、累进）'!L457="","",'债券现金流（固息、浮息、累进）'!L457)</f>
        <v>#NAME?</v>
      </c>
      <c r="H455" s="149" t="e">
        <f ca="1">IF(G455="",0,IF(OR(G455&lt;=$B$5,G455&gt;$B$10),0,'债券现金流（固息、浮息、累进）'!S457))</f>
        <v>#NAME?</v>
      </c>
    </row>
    <row r="456" spans="7:8">
      <c r="G456" s="151" t="e">
        <f ca="1">IF('债券现金流（固息、浮息、累进）'!L458="","",'债券现金流（固息、浮息、累进）'!L458)</f>
        <v>#NAME?</v>
      </c>
      <c r="H456" s="149" t="e">
        <f ca="1">IF(G456="",0,IF(OR(G456&lt;=$B$5,G456&gt;$B$10),0,'债券现金流（固息、浮息、累进）'!S458))</f>
        <v>#NAME?</v>
      </c>
    </row>
    <row r="457" spans="7:8">
      <c r="G457" s="151" t="e">
        <f ca="1">IF('债券现金流（固息、浮息、累进）'!L459="","",'债券现金流（固息、浮息、累进）'!L459)</f>
        <v>#NAME?</v>
      </c>
      <c r="H457" s="149" t="e">
        <f ca="1">IF(G457="",0,IF(OR(G457&lt;=$B$5,G457&gt;$B$10),0,'债券现金流（固息、浮息、累进）'!S459))</f>
        <v>#NAME?</v>
      </c>
    </row>
    <row r="458" spans="7:8">
      <c r="G458" s="151" t="e">
        <f ca="1">IF('债券现金流（固息、浮息、累进）'!L460="","",'债券现金流（固息、浮息、累进）'!L460)</f>
        <v>#NAME?</v>
      </c>
      <c r="H458" s="149" t="e">
        <f ca="1">IF(G458="",0,IF(OR(G458&lt;=$B$5,G458&gt;$B$10),0,'债券现金流（固息、浮息、累进）'!S460))</f>
        <v>#NAME?</v>
      </c>
    </row>
    <row r="459" spans="7:8">
      <c r="G459" s="151" t="e">
        <f ca="1">IF('债券现金流（固息、浮息、累进）'!L461="","",'债券现金流（固息、浮息、累进）'!L461)</f>
        <v>#NAME?</v>
      </c>
      <c r="H459" s="149" t="e">
        <f ca="1">IF(G459="",0,IF(OR(G459&lt;=$B$5,G459&gt;$B$10),0,'债券现金流（固息、浮息、累进）'!S461))</f>
        <v>#NAME?</v>
      </c>
    </row>
    <row r="460" spans="7:8">
      <c r="G460" s="151" t="e">
        <f ca="1">IF('债券现金流（固息、浮息、累进）'!L462="","",'债券现金流（固息、浮息、累进）'!L462)</f>
        <v>#NAME?</v>
      </c>
      <c r="H460" s="149" t="e">
        <f ca="1">IF(G460="",0,IF(OR(G460&lt;=$B$5,G460&gt;$B$10),0,'债券现金流（固息、浮息、累进）'!S462))</f>
        <v>#NAME?</v>
      </c>
    </row>
    <row r="461" spans="7:8">
      <c r="G461" s="151" t="e">
        <f ca="1">IF('债券现金流（固息、浮息、累进）'!L463="","",'债券现金流（固息、浮息、累进）'!L463)</f>
        <v>#NAME?</v>
      </c>
      <c r="H461" s="149" t="e">
        <f ca="1">IF(G461="",0,IF(OR(G461&lt;=$B$5,G461&gt;$B$10),0,'债券现金流（固息、浮息、累进）'!S463))</f>
        <v>#NAME?</v>
      </c>
    </row>
    <row r="462" spans="7:8">
      <c r="G462" s="151" t="e">
        <f ca="1">IF('债券现金流（固息、浮息、累进）'!L464="","",'债券现金流（固息、浮息、累进）'!L464)</f>
        <v>#NAME?</v>
      </c>
      <c r="H462" s="149" t="e">
        <f ca="1">IF(G462="",0,IF(OR(G462&lt;=$B$5,G462&gt;$B$10),0,'债券现金流（固息、浮息、累进）'!S464))</f>
        <v>#NAME?</v>
      </c>
    </row>
    <row r="463" spans="7:8">
      <c r="G463" s="151" t="e">
        <f ca="1">IF('债券现金流（固息、浮息、累进）'!L465="","",'债券现金流（固息、浮息、累进）'!L465)</f>
        <v>#NAME?</v>
      </c>
      <c r="H463" s="149" t="e">
        <f ca="1">IF(G463="",0,IF(OR(G463&lt;=$B$5,G463&gt;$B$10),0,'债券现金流（固息、浮息、累进）'!S465))</f>
        <v>#NAME?</v>
      </c>
    </row>
    <row r="464" spans="7:8">
      <c r="G464" s="151" t="e">
        <f ca="1">IF('债券现金流（固息、浮息、累进）'!L466="","",'债券现金流（固息、浮息、累进）'!L466)</f>
        <v>#NAME?</v>
      </c>
      <c r="H464" s="149" t="e">
        <f ca="1">IF(G464="",0,IF(OR(G464&lt;=$B$5,G464&gt;$B$10),0,'债券现金流（固息、浮息、累进）'!S466))</f>
        <v>#NAME?</v>
      </c>
    </row>
    <row r="465" spans="7:8">
      <c r="G465" s="151" t="e">
        <f ca="1">IF('债券现金流（固息、浮息、累进）'!L467="","",'债券现金流（固息、浮息、累进）'!L467)</f>
        <v>#NAME?</v>
      </c>
      <c r="H465" s="149" t="e">
        <f ca="1">IF(G465="",0,IF(OR(G465&lt;=$B$5,G465&gt;$B$10),0,'债券现金流（固息、浮息、累进）'!S467))</f>
        <v>#NAME?</v>
      </c>
    </row>
    <row r="466" spans="7:8">
      <c r="G466" s="151" t="e">
        <f ca="1">IF('债券现金流（固息、浮息、累进）'!L468="","",'债券现金流（固息、浮息、累进）'!L468)</f>
        <v>#NAME?</v>
      </c>
      <c r="H466" s="149" t="e">
        <f ca="1">IF(G466="",0,IF(OR(G466&lt;=$B$5,G466&gt;$B$10),0,'债券现金流（固息、浮息、累进）'!S468))</f>
        <v>#NAME?</v>
      </c>
    </row>
    <row r="467" spans="7:8">
      <c r="G467" s="151" t="e">
        <f ca="1">IF('债券现金流（固息、浮息、累进）'!L469="","",'债券现金流（固息、浮息、累进）'!L469)</f>
        <v>#NAME?</v>
      </c>
      <c r="H467" s="149" t="e">
        <f ca="1">IF(G467="",0,IF(OR(G467&lt;=$B$5,G467&gt;$B$10),0,'债券现金流（固息、浮息、累进）'!S469))</f>
        <v>#NAME?</v>
      </c>
    </row>
    <row r="468" spans="7:8">
      <c r="G468" s="151" t="e">
        <f ca="1">IF('债券现金流（固息、浮息、累进）'!L470="","",'债券现金流（固息、浮息、累进）'!L470)</f>
        <v>#NAME?</v>
      </c>
      <c r="H468" s="149" t="e">
        <f ca="1">IF(G468="",0,IF(OR(G468&lt;=$B$5,G468&gt;$B$10),0,'债券现金流（固息、浮息、累进）'!S470))</f>
        <v>#NAME?</v>
      </c>
    </row>
    <row r="469" spans="7:8">
      <c r="G469" s="151" t="e">
        <f ca="1">IF('债券现金流（固息、浮息、累进）'!L471="","",'债券现金流（固息、浮息、累进）'!L471)</f>
        <v>#NAME?</v>
      </c>
      <c r="H469" s="149" t="e">
        <f ca="1">IF(G469="",0,IF(OR(G469&lt;=$B$5,G469&gt;$B$10),0,'债券现金流（固息、浮息、累进）'!S471))</f>
        <v>#NAME?</v>
      </c>
    </row>
    <row r="470" spans="7:8">
      <c r="G470" s="151" t="e">
        <f ca="1">IF('债券现金流（固息、浮息、累进）'!L472="","",'债券现金流（固息、浮息、累进）'!L472)</f>
        <v>#NAME?</v>
      </c>
      <c r="H470" s="149" t="e">
        <f ca="1">IF(G470="",0,IF(OR(G470&lt;=$B$5,G470&gt;$B$10),0,'债券现金流（固息、浮息、累进）'!S472))</f>
        <v>#NAME?</v>
      </c>
    </row>
    <row r="471" spans="7:8">
      <c r="G471" s="151" t="e">
        <f ca="1">IF('债券现金流（固息、浮息、累进）'!L473="","",'债券现金流（固息、浮息、累进）'!L473)</f>
        <v>#NAME?</v>
      </c>
      <c r="H471" s="149" t="e">
        <f ca="1">IF(G471="",0,IF(OR(G471&lt;=$B$5,G471&gt;$B$10),0,'债券现金流（固息、浮息、累进）'!S473))</f>
        <v>#NAME?</v>
      </c>
    </row>
    <row r="472" spans="7:8">
      <c r="G472" s="151" t="e">
        <f ca="1">IF('债券现金流（固息、浮息、累进）'!L474="","",'债券现金流（固息、浮息、累进）'!L474)</f>
        <v>#NAME?</v>
      </c>
      <c r="H472" s="149" t="e">
        <f ca="1">IF(G472="",0,IF(OR(G472&lt;=$B$5,G472&gt;$B$10),0,'债券现金流（固息、浮息、累进）'!S474))</f>
        <v>#NAME?</v>
      </c>
    </row>
    <row r="473" spans="7:8">
      <c r="G473" s="151" t="e">
        <f ca="1">IF('债券现金流（固息、浮息、累进）'!L475="","",'债券现金流（固息、浮息、累进）'!L475)</f>
        <v>#NAME?</v>
      </c>
      <c r="H473" s="149" t="e">
        <f ca="1">IF(G473="",0,IF(OR(G473&lt;=$B$5,G473&gt;$B$10),0,'债券现金流（固息、浮息、累进）'!S475))</f>
        <v>#NAME?</v>
      </c>
    </row>
    <row r="474" spans="7:8">
      <c r="G474" s="151" t="e">
        <f ca="1">IF('债券现金流（固息、浮息、累进）'!L476="","",'债券现金流（固息、浮息、累进）'!L476)</f>
        <v>#NAME?</v>
      </c>
      <c r="H474" s="149" t="e">
        <f ca="1">IF(G474="",0,IF(OR(G474&lt;=$B$5,G474&gt;$B$10),0,'债券现金流（固息、浮息、累进）'!S476))</f>
        <v>#NAME?</v>
      </c>
    </row>
    <row r="475" spans="7:8">
      <c r="G475" s="151" t="e">
        <f ca="1">IF('债券现金流（固息、浮息、累进）'!L477="","",'债券现金流（固息、浮息、累进）'!L477)</f>
        <v>#NAME?</v>
      </c>
      <c r="H475" s="149" t="e">
        <f ca="1">IF(G475="",0,IF(OR(G475&lt;=$B$5,G475&gt;$B$10),0,'债券现金流（固息、浮息、累进）'!S477))</f>
        <v>#NAME?</v>
      </c>
    </row>
    <row r="476" spans="7:8">
      <c r="G476" s="151" t="e">
        <f ca="1">IF('债券现金流（固息、浮息、累进）'!L478="","",'债券现金流（固息、浮息、累进）'!L478)</f>
        <v>#NAME?</v>
      </c>
      <c r="H476" s="149" t="e">
        <f ca="1">IF(G476="",0,IF(OR(G476&lt;=$B$5,G476&gt;$B$10),0,'债券现金流（固息、浮息、累进）'!S478))</f>
        <v>#NAME?</v>
      </c>
    </row>
    <row r="477" spans="7:8">
      <c r="G477" s="151" t="e">
        <f ca="1">IF('债券现金流（固息、浮息、累进）'!L479="","",'债券现金流（固息、浮息、累进）'!L479)</f>
        <v>#NAME?</v>
      </c>
      <c r="H477" s="149" t="e">
        <f ca="1">IF(G477="",0,IF(OR(G477&lt;=$B$5,G477&gt;$B$10),0,'债券现金流（固息、浮息、累进）'!S479))</f>
        <v>#NAME?</v>
      </c>
    </row>
    <row r="478" spans="7:8">
      <c r="G478" s="151" t="e">
        <f ca="1">IF('债券现金流（固息、浮息、累进）'!L480="","",'债券现金流（固息、浮息、累进）'!L480)</f>
        <v>#NAME?</v>
      </c>
      <c r="H478" s="149" t="e">
        <f ca="1">IF(G478="",0,IF(OR(G478&lt;=$B$5,G478&gt;$B$10),0,'债券现金流（固息、浮息、累进）'!S480))</f>
        <v>#NAME?</v>
      </c>
    </row>
    <row r="479" spans="7:8">
      <c r="G479" s="151" t="e">
        <f ca="1">IF('债券现金流（固息、浮息、累进）'!L481="","",'债券现金流（固息、浮息、累进）'!L481)</f>
        <v>#NAME?</v>
      </c>
      <c r="H479" s="149" t="e">
        <f ca="1">IF(G479="",0,IF(OR(G479&lt;=$B$5,G479&gt;$B$10),0,'债券现金流（固息、浮息、累进）'!S481))</f>
        <v>#NAME?</v>
      </c>
    </row>
    <row r="480" spans="7:8">
      <c r="G480" s="151" t="e">
        <f ca="1">IF('债券现金流（固息、浮息、累进）'!L482="","",'债券现金流（固息、浮息、累进）'!L482)</f>
        <v>#NAME?</v>
      </c>
      <c r="H480" s="149" t="e">
        <f ca="1">IF(G480="",0,IF(OR(G480&lt;=$B$5,G480&gt;$B$10),0,'债券现金流（固息、浮息、累进）'!S482))</f>
        <v>#NAME?</v>
      </c>
    </row>
    <row r="481" spans="7:8">
      <c r="G481" s="151" t="e">
        <f ca="1">IF('债券现金流（固息、浮息、累进）'!L483="","",'债券现金流（固息、浮息、累进）'!L483)</f>
        <v>#NAME?</v>
      </c>
      <c r="H481" s="149" t="e">
        <f ca="1">IF(G481="",0,IF(OR(G481&lt;=$B$5,G481&gt;$B$10),0,'债券现金流（固息、浮息、累进）'!S483))</f>
        <v>#NAME?</v>
      </c>
    </row>
    <row r="482" spans="7:8">
      <c r="G482" s="151" t="e">
        <f ca="1">IF('债券现金流（固息、浮息、累进）'!L484="","",'债券现金流（固息、浮息、累进）'!L484)</f>
        <v>#NAME?</v>
      </c>
      <c r="H482" s="149" t="e">
        <f ca="1">IF(G482="",0,IF(OR(G482&lt;=$B$5,G482&gt;$B$10),0,'债券现金流（固息、浮息、累进）'!S484))</f>
        <v>#NAME?</v>
      </c>
    </row>
    <row r="483" spans="7:8">
      <c r="G483" s="151" t="e">
        <f ca="1">IF('债券现金流（固息、浮息、累进）'!L485="","",'债券现金流（固息、浮息、累进）'!L485)</f>
        <v>#NAME?</v>
      </c>
      <c r="H483" s="149" t="e">
        <f ca="1">IF(G483="",0,IF(OR(G483&lt;=$B$5,G483&gt;$B$10),0,'债券现金流（固息、浮息、累进）'!S485))</f>
        <v>#NAME?</v>
      </c>
    </row>
    <row r="484" spans="7:8">
      <c r="G484" s="151" t="e">
        <f ca="1">IF('债券现金流（固息、浮息、累进）'!L486="","",'债券现金流（固息、浮息、累进）'!L486)</f>
        <v>#NAME?</v>
      </c>
      <c r="H484" s="149" t="e">
        <f ca="1">IF(G484="",0,IF(OR(G484&lt;=$B$5,G484&gt;$B$10),0,'债券现金流（固息、浮息、累进）'!S486))</f>
        <v>#NAME?</v>
      </c>
    </row>
    <row r="485" spans="7:8">
      <c r="G485" s="151" t="e">
        <f ca="1">IF('债券现金流（固息、浮息、累进）'!L487="","",'债券现金流（固息、浮息、累进）'!L487)</f>
        <v>#NAME?</v>
      </c>
      <c r="H485" s="149" t="e">
        <f ca="1">IF(G485="",0,IF(OR(G485&lt;=$B$5,G485&gt;$B$10),0,'债券现金流（固息、浮息、累进）'!S487))</f>
        <v>#NAME?</v>
      </c>
    </row>
    <row r="486" spans="7:8">
      <c r="G486" s="151" t="e">
        <f ca="1">IF('债券现金流（固息、浮息、累进）'!L488="","",'债券现金流（固息、浮息、累进）'!L488)</f>
        <v>#NAME?</v>
      </c>
      <c r="H486" s="149" t="e">
        <f ca="1">IF(G486="",0,IF(OR(G486&lt;=$B$5,G486&gt;$B$10),0,'债券现金流（固息、浮息、累进）'!S488))</f>
        <v>#NAME?</v>
      </c>
    </row>
    <row r="487" spans="7:8">
      <c r="G487" s="151" t="e">
        <f ca="1">IF('债券现金流（固息、浮息、累进）'!L489="","",'债券现金流（固息、浮息、累进）'!L489)</f>
        <v>#NAME?</v>
      </c>
      <c r="H487" s="149" t="e">
        <f ca="1">IF(G487="",0,IF(OR(G487&lt;=$B$5,G487&gt;$B$10),0,'债券现金流（固息、浮息、累进）'!S489))</f>
        <v>#NAME?</v>
      </c>
    </row>
    <row r="488" spans="7:8">
      <c r="G488" s="151" t="e">
        <f ca="1">IF('债券现金流（固息、浮息、累进）'!L490="","",'债券现金流（固息、浮息、累进）'!L490)</f>
        <v>#NAME?</v>
      </c>
      <c r="H488" s="149" t="e">
        <f ca="1">IF(G488="",0,IF(OR(G488&lt;=$B$5,G488&gt;$B$10),0,'债券现金流（固息、浮息、累进）'!S490))</f>
        <v>#NAME?</v>
      </c>
    </row>
    <row r="489" spans="7:8">
      <c r="G489" s="151" t="e">
        <f ca="1">IF('债券现金流（固息、浮息、累进）'!L491="","",'债券现金流（固息、浮息、累进）'!L491)</f>
        <v>#NAME?</v>
      </c>
      <c r="H489" s="149" t="e">
        <f ca="1">IF(G489="",0,IF(OR(G489&lt;=$B$5,G489&gt;$B$10),0,'债券现金流（固息、浮息、累进）'!S491))</f>
        <v>#NAME?</v>
      </c>
    </row>
    <row r="490" spans="7:8">
      <c r="G490" s="151" t="e">
        <f ca="1">IF('债券现金流（固息、浮息、累进）'!L492="","",'债券现金流（固息、浮息、累进）'!L492)</f>
        <v>#NAME?</v>
      </c>
      <c r="H490" s="149" t="e">
        <f ca="1">IF(G490="",0,IF(OR(G490&lt;=$B$5,G490&gt;$B$10),0,'债券现金流（固息、浮息、累进）'!S492))</f>
        <v>#NAME?</v>
      </c>
    </row>
    <row r="491" spans="7:8">
      <c r="G491" s="151" t="e">
        <f ca="1">IF('债券现金流（固息、浮息、累进）'!L493="","",'债券现金流（固息、浮息、累进）'!L493)</f>
        <v>#NAME?</v>
      </c>
      <c r="H491" s="149" t="e">
        <f ca="1">IF(G491="",0,IF(OR(G491&lt;=$B$5,G491&gt;$B$10),0,'债券现金流（固息、浮息、累进）'!S493))</f>
        <v>#NAME?</v>
      </c>
    </row>
    <row r="492" spans="7:8">
      <c r="G492" s="151" t="e">
        <f ca="1">IF('债券现金流（固息、浮息、累进）'!L494="","",'债券现金流（固息、浮息、累进）'!L494)</f>
        <v>#NAME?</v>
      </c>
      <c r="H492" s="149" t="e">
        <f ca="1">IF(G492="",0,IF(OR(G492&lt;=$B$5,G492&gt;$B$10),0,'债券现金流（固息、浮息、累进）'!S494))</f>
        <v>#NAME?</v>
      </c>
    </row>
    <row r="493" spans="7:8">
      <c r="G493" s="151" t="e">
        <f ca="1">IF('债券现金流（固息、浮息、累进）'!L495="","",'债券现金流（固息、浮息、累进）'!L495)</f>
        <v>#NAME?</v>
      </c>
      <c r="H493" s="149" t="e">
        <f ca="1">IF(G493="",0,IF(OR(G493&lt;=$B$5,G493&gt;$B$10),0,'债券现金流（固息、浮息、累进）'!S495))</f>
        <v>#NAME?</v>
      </c>
    </row>
    <row r="494" spans="7:8">
      <c r="G494" s="151" t="e">
        <f ca="1">IF('债券现金流（固息、浮息、累进）'!L496="","",'债券现金流（固息、浮息、累进）'!L496)</f>
        <v>#NAME?</v>
      </c>
      <c r="H494" s="149" t="e">
        <f ca="1">IF(G494="",0,IF(OR(G494&lt;=$B$5,G494&gt;$B$10),0,'债券现金流（固息、浮息、累进）'!S496))</f>
        <v>#NAME?</v>
      </c>
    </row>
    <row r="495" spans="7:8">
      <c r="G495" s="151" t="e">
        <f ca="1">IF('债券现金流（固息、浮息、累进）'!L497="","",'债券现金流（固息、浮息、累进）'!L497)</f>
        <v>#NAME?</v>
      </c>
      <c r="H495" s="149" t="e">
        <f ca="1">IF(G495="",0,IF(OR(G495&lt;=$B$5,G495&gt;$B$10),0,'债券现金流（固息、浮息、累进）'!S497))</f>
        <v>#NAME?</v>
      </c>
    </row>
    <row r="496" spans="7:8">
      <c r="G496" s="151" t="e">
        <f ca="1">IF('债券现金流（固息、浮息、累进）'!L498="","",'债券现金流（固息、浮息、累进）'!L498)</f>
        <v>#NAME?</v>
      </c>
      <c r="H496" s="149" t="e">
        <f ca="1">IF(G496="",0,IF(OR(G496&lt;=$B$5,G496&gt;$B$10),0,'债券现金流（固息、浮息、累进）'!S498))</f>
        <v>#NAME?</v>
      </c>
    </row>
    <row r="497" spans="7:8">
      <c r="G497" s="151" t="e">
        <f ca="1">IF('债券现金流（固息、浮息、累进）'!L499="","",'债券现金流（固息、浮息、累进）'!L499)</f>
        <v>#NAME?</v>
      </c>
      <c r="H497" s="149" t="e">
        <f ca="1">IF(G497="",0,IF(OR(G497&lt;=$B$5,G497&gt;$B$10),0,'债券现金流（固息、浮息、累进）'!S499))</f>
        <v>#NAME?</v>
      </c>
    </row>
    <row r="498" spans="7:8">
      <c r="G498" s="151" t="e">
        <f ca="1">IF('债券现金流（固息、浮息、累进）'!L500="","",'债券现金流（固息、浮息、累进）'!L500)</f>
        <v>#NAME?</v>
      </c>
      <c r="H498" s="149" t="e">
        <f ca="1">IF(G498="",0,IF(OR(G498&lt;=$B$5,G498&gt;$B$10),0,'债券现金流（固息、浮息、累进）'!S500))</f>
        <v>#NAME?</v>
      </c>
    </row>
    <row r="499" spans="7:8">
      <c r="G499" s="151" t="e">
        <f ca="1">IF('债券现金流（固息、浮息、累进）'!L501="","",'债券现金流（固息、浮息、累进）'!L501)</f>
        <v>#NAME?</v>
      </c>
      <c r="H499" s="149" t="e">
        <f ca="1">IF(G499="",0,IF(OR(G499&lt;=$B$5,G499&gt;$B$10),0,'债券现金流（固息、浮息、累进）'!S501))</f>
        <v>#NAME?</v>
      </c>
    </row>
    <row r="500" spans="7:8">
      <c r="G500" s="151" t="e">
        <f ca="1">IF('债券现金流（固息、浮息、累进）'!L502="","",'债券现金流（固息、浮息、累进）'!L502)</f>
        <v>#NAME?</v>
      </c>
      <c r="H500" s="149" t="e">
        <f ca="1">IF(G500="",0,IF(OR(G500&lt;=$B$5,G500&gt;$B$10),0,'债券现金流（固息、浮息、累进）'!S502))</f>
        <v>#NAME?</v>
      </c>
    </row>
    <row r="501" spans="7:8">
      <c r="G501" s="151" t="e">
        <f ca="1">IF('债券现金流（固息、浮息、累进）'!L503="","",'债券现金流（固息、浮息、累进）'!L503)</f>
        <v>#NAME?</v>
      </c>
      <c r="H501" s="149" t="e">
        <f ca="1">IF(G501="",0,IF(OR(G501&lt;=$B$5,G501&gt;$B$10),0,'债券现金流（固息、浮息、累进）'!S503))</f>
        <v>#NAME?</v>
      </c>
    </row>
    <row r="502" spans="7:8">
      <c r="G502" s="151" t="e">
        <f ca="1">IF('债券现金流（固息、浮息、累进）'!L504="","",'债券现金流（固息、浮息、累进）'!L504)</f>
        <v>#NAME?</v>
      </c>
      <c r="H502" s="149" t="e">
        <f ca="1">IF(G502="",0,IF(OR(G502&lt;=$B$5,G502&gt;$B$10),0,'债券现金流（固息、浮息、累进）'!S504))</f>
        <v>#NAME?</v>
      </c>
    </row>
    <row r="503" spans="7:8">
      <c r="G503" s="151" t="e">
        <f ca="1">IF('债券现金流（固息、浮息、累进）'!L505="","",'债券现金流（固息、浮息、累进）'!L505)</f>
        <v>#NAME?</v>
      </c>
      <c r="H503" s="149" t="e">
        <f ca="1">IF(G503="",0,IF(OR(G503&lt;=$B$5,G503&gt;$B$10),0,'债券现金流（固息、浮息、累进）'!S505))</f>
        <v>#NAME?</v>
      </c>
    </row>
    <row r="504" spans="7:8">
      <c r="G504" s="151" t="e">
        <f ca="1">IF('债券现金流（固息、浮息、累进）'!L506="","",'债券现金流（固息、浮息、累进）'!L506)</f>
        <v>#NAME?</v>
      </c>
      <c r="H504" s="149" t="e">
        <f ca="1">IF(G504="",0,IF(OR(G504&lt;=$B$5,G504&gt;$B$10),0,'债券现金流（固息、浮息、累进）'!S506))</f>
        <v>#NAME?</v>
      </c>
    </row>
    <row r="505" spans="7:8">
      <c r="G505" s="151" t="e">
        <f ca="1">IF('债券现金流（固息、浮息、累进）'!L507="","",'债券现金流（固息、浮息、累进）'!L507)</f>
        <v>#NAME?</v>
      </c>
      <c r="H505" s="149" t="e">
        <f ca="1">IF(G505="",0,IF(OR(G505&lt;=$B$5,G505&gt;$B$10),0,'债券现金流（固息、浮息、累进）'!S507))</f>
        <v>#NAME?</v>
      </c>
    </row>
    <row r="506" spans="7:8">
      <c r="G506" s="151" t="e">
        <f ca="1">IF('债券现金流（固息、浮息、累进）'!L508="","",'债券现金流（固息、浮息、累进）'!L508)</f>
        <v>#NAME?</v>
      </c>
      <c r="H506" s="149" t="e">
        <f ca="1">IF(G506="",0,IF(OR(G506&lt;=$B$5,G506&gt;$B$10),0,'债券现金流（固息、浮息、累进）'!S508))</f>
        <v>#NAME?</v>
      </c>
    </row>
    <row r="507" spans="7:8">
      <c r="G507" s="151" t="e">
        <f ca="1">IF('债券现金流（固息、浮息、累进）'!L509="","",'债券现金流（固息、浮息、累进）'!L509)</f>
        <v>#NAME?</v>
      </c>
      <c r="H507" s="149" t="e">
        <f ca="1">IF(G507="",0,IF(OR(G507&lt;=$B$5,G507&gt;$B$10),0,'债券现金流（固息、浮息、累进）'!S509))</f>
        <v>#NAME?</v>
      </c>
    </row>
    <row r="508" spans="7:8">
      <c r="G508" s="151" t="e">
        <f ca="1">IF('债券现金流（固息、浮息、累进）'!L510="","",'债券现金流（固息、浮息、累进）'!L510)</f>
        <v>#NAME?</v>
      </c>
      <c r="H508" s="149" t="e">
        <f ca="1">IF(G508="",0,IF(OR(G508&lt;=$B$5,G508&gt;$B$10),0,'债券现金流（固息、浮息、累进）'!S510))</f>
        <v>#NAME?</v>
      </c>
    </row>
    <row r="509" spans="7:8">
      <c r="G509" s="151" t="e">
        <f ca="1">IF('债券现金流（固息、浮息、累进）'!L511="","",'债券现金流（固息、浮息、累进）'!L511)</f>
        <v>#NAME?</v>
      </c>
      <c r="H509" s="149" t="e">
        <f ca="1">IF(G509="",0,IF(OR(G509&lt;=$B$5,G509&gt;$B$10),0,'债券现金流（固息、浮息、累进）'!S511))</f>
        <v>#NAME?</v>
      </c>
    </row>
    <row r="510" spans="7:8">
      <c r="G510" s="151" t="e">
        <f ca="1">IF('债券现金流（固息、浮息、累进）'!L512="","",'债券现金流（固息、浮息、累进）'!L512)</f>
        <v>#NAME?</v>
      </c>
      <c r="H510" s="149" t="e">
        <f ca="1">IF(G510="",0,IF(OR(G510&lt;=$B$5,G510&gt;$B$10),0,'债券现金流（固息、浮息、累进）'!S512))</f>
        <v>#NAME?</v>
      </c>
    </row>
    <row r="511" spans="7:8">
      <c r="G511" s="151" t="e">
        <f ca="1">IF('债券现金流（固息、浮息、累进）'!L513="","",'债券现金流（固息、浮息、累进）'!L513)</f>
        <v>#NAME?</v>
      </c>
      <c r="H511" s="149" t="e">
        <f ca="1">IF(G511="",0,IF(OR(G511&lt;=$B$5,G511&gt;$B$10),0,'债券现金流（固息、浮息、累进）'!S513))</f>
        <v>#NAME?</v>
      </c>
    </row>
    <row r="512" spans="7:8">
      <c r="G512" s="151" t="e">
        <f ca="1">IF('债券现金流（固息、浮息、累进）'!L514="","",'债券现金流（固息、浮息、累进）'!L514)</f>
        <v>#NAME?</v>
      </c>
      <c r="H512" s="149" t="e">
        <f ca="1">IF(G512="",0,IF(OR(G512&lt;=$B$5,G512&gt;$B$10),0,'债券现金流（固息、浮息、累进）'!S514))</f>
        <v>#NAME?</v>
      </c>
    </row>
    <row r="513" spans="7:8">
      <c r="G513" s="151" t="e">
        <f ca="1">IF('债券现金流（固息、浮息、累进）'!L515="","",'债券现金流（固息、浮息、累进）'!L515)</f>
        <v>#NAME?</v>
      </c>
      <c r="H513" s="149" t="e">
        <f ca="1">IF(G513="",0,IF(OR(G513&lt;=$B$5,G513&gt;$B$10),0,'债券现金流（固息、浮息、累进）'!S515))</f>
        <v>#NAME?</v>
      </c>
    </row>
    <row r="514" spans="7:8">
      <c r="G514" s="151" t="e">
        <f ca="1">IF('债券现金流（固息、浮息、累进）'!L516="","",'债券现金流（固息、浮息、累进）'!L516)</f>
        <v>#NAME?</v>
      </c>
      <c r="H514" s="149" t="e">
        <f ca="1">IF(G514="",0,IF(OR(G514&lt;=$B$5,G514&gt;$B$10),0,'债券现金流（固息、浮息、累进）'!S516))</f>
        <v>#NAME?</v>
      </c>
    </row>
    <row r="515" spans="7:8">
      <c r="G515" s="151" t="e">
        <f ca="1">IF('债券现金流（固息、浮息、累进）'!L517="","",'债券现金流（固息、浮息、累进）'!L517)</f>
        <v>#NAME?</v>
      </c>
      <c r="H515" s="149" t="e">
        <f ca="1">IF(G515="",0,IF(OR(G515&lt;=$B$5,G515&gt;$B$10),0,'债券现金流（固息、浮息、累进）'!S517))</f>
        <v>#NAME?</v>
      </c>
    </row>
    <row r="516" spans="7:8">
      <c r="G516" s="151" t="e">
        <f ca="1">IF('债券现金流（固息、浮息、累进）'!L518="","",'债券现金流（固息、浮息、累进）'!L518)</f>
        <v>#NAME?</v>
      </c>
      <c r="H516" s="149" t="e">
        <f ca="1">IF(G516="",0,IF(OR(G516&lt;=$B$5,G516&gt;$B$10),0,'债券现金流（固息、浮息、累进）'!S518))</f>
        <v>#NAME?</v>
      </c>
    </row>
    <row r="517" spans="7:8">
      <c r="G517" s="151" t="e">
        <f ca="1">IF('债券现金流（固息、浮息、累进）'!L519="","",'债券现金流（固息、浮息、累进）'!L519)</f>
        <v>#NAME?</v>
      </c>
      <c r="H517" s="149" t="e">
        <f ca="1">IF(G517="",0,IF(OR(G517&lt;=$B$5,G517&gt;$B$10),0,'债券现金流（固息、浮息、累进）'!S519))</f>
        <v>#NAME?</v>
      </c>
    </row>
    <row r="518" spans="7:8">
      <c r="G518" s="151" t="e">
        <f ca="1">IF('债券现金流（固息、浮息、累进）'!L520="","",'债券现金流（固息、浮息、累进）'!L520)</f>
        <v>#NAME?</v>
      </c>
      <c r="H518" s="149" t="e">
        <f ca="1">IF(G518="",0,IF(OR(G518&lt;=$B$5,G518&gt;$B$10),0,'债券现金流（固息、浮息、累进）'!S520))</f>
        <v>#NAME?</v>
      </c>
    </row>
    <row r="519" spans="7:8">
      <c r="G519" s="151" t="e">
        <f ca="1">IF('债券现金流（固息、浮息、累进）'!L521="","",'债券现金流（固息、浮息、累进）'!L521)</f>
        <v>#NAME?</v>
      </c>
      <c r="H519" s="149" t="e">
        <f ca="1">IF(G519="",0,IF(OR(G519&lt;=$B$5,G519&gt;$B$10),0,'债券现金流（固息、浮息、累进）'!S521))</f>
        <v>#NAME?</v>
      </c>
    </row>
    <row r="520" spans="7:8">
      <c r="G520" s="151" t="e">
        <f ca="1">IF('债券现金流（固息、浮息、累进）'!L522="","",'债券现金流（固息、浮息、累进）'!L522)</f>
        <v>#NAME?</v>
      </c>
      <c r="H520" s="149" t="e">
        <f ca="1">IF(G520="",0,IF(OR(G520&lt;=$B$5,G520&gt;$B$10),0,'债券现金流（固息、浮息、累进）'!S522))</f>
        <v>#NAME?</v>
      </c>
    </row>
    <row r="521" spans="7:8">
      <c r="G521" s="151" t="e">
        <f ca="1">IF('债券现金流（固息、浮息、累进）'!L523="","",'债券现金流（固息、浮息、累进）'!L523)</f>
        <v>#NAME?</v>
      </c>
      <c r="H521" s="149" t="e">
        <f ca="1">IF(G521="",0,IF(OR(G521&lt;=$B$5,G521&gt;$B$10),0,'债券现金流（固息、浮息、累进）'!S523))</f>
        <v>#NAME?</v>
      </c>
    </row>
    <row r="522" spans="7:8">
      <c r="G522" s="151" t="e">
        <f ca="1">IF('债券现金流（固息、浮息、累进）'!L524="","",'债券现金流（固息、浮息、累进）'!L524)</f>
        <v>#NAME?</v>
      </c>
      <c r="H522" s="149" t="e">
        <f ca="1">IF(G522="",0,IF(OR(G522&lt;=$B$5,G522&gt;$B$10),0,'债券现金流（固息、浮息、累进）'!S524))</f>
        <v>#NAME?</v>
      </c>
    </row>
    <row r="523" spans="7:8">
      <c r="G523" s="151" t="e">
        <f ca="1">IF('债券现金流（固息、浮息、累进）'!L525="","",'债券现金流（固息、浮息、累进）'!L525)</f>
        <v>#NAME?</v>
      </c>
      <c r="H523" s="149" t="e">
        <f ca="1">IF(G523="",0,IF(OR(G523&lt;=$B$5,G523&gt;$B$10),0,'债券现金流（固息、浮息、累进）'!S525))</f>
        <v>#NAME?</v>
      </c>
    </row>
    <row r="524" spans="7:8">
      <c r="G524" s="151" t="e">
        <f ca="1">IF('债券现金流（固息、浮息、累进）'!L526="","",'债券现金流（固息、浮息、累进）'!L526)</f>
        <v>#NAME?</v>
      </c>
      <c r="H524" s="149" t="e">
        <f ca="1">IF(G524="",0,IF(OR(G524&lt;=$B$5,G524&gt;$B$10),0,'债券现金流（固息、浮息、累进）'!S526))</f>
        <v>#NAME?</v>
      </c>
    </row>
    <row r="525" spans="7:8">
      <c r="G525" s="151" t="e">
        <f ca="1">IF('债券现金流（固息、浮息、累进）'!L527="","",'债券现金流（固息、浮息、累进）'!L527)</f>
        <v>#NAME?</v>
      </c>
      <c r="H525" s="149" t="e">
        <f ca="1">IF(G525="",0,IF(OR(G525&lt;=$B$5,G525&gt;$B$10),0,'债券现金流（固息、浮息、累进）'!S527))</f>
        <v>#NAME?</v>
      </c>
    </row>
    <row r="526" spans="7:8">
      <c r="G526" s="151" t="e">
        <f ca="1">IF('债券现金流（固息、浮息、累进）'!L528="","",'债券现金流（固息、浮息、累进）'!L528)</f>
        <v>#NAME?</v>
      </c>
      <c r="H526" s="149" t="e">
        <f ca="1">IF(G526="",0,IF(OR(G526&lt;=$B$5,G526&gt;$B$10),0,'债券现金流（固息、浮息、累进）'!S528))</f>
        <v>#NAME?</v>
      </c>
    </row>
    <row r="527" spans="7:8">
      <c r="G527" s="151" t="e">
        <f ca="1">IF('债券现金流（固息、浮息、累进）'!L529="","",'债券现金流（固息、浮息、累进）'!L529)</f>
        <v>#NAME?</v>
      </c>
      <c r="H527" s="149" t="e">
        <f ca="1">IF(G527="",0,IF(OR(G527&lt;=$B$5,G527&gt;$B$10),0,'债券现金流（固息、浮息、累进）'!S529))</f>
        <v>#NAME?</v>
      </c>
    </row>
    <row r="528" spans="7:8">
      <c r="G528" s="151" t="e">
        <f ca="1">IF('债券现金流（固息、浮息、累进）'!L530="","",'债券现金流（固息、浮息、累进）'!L530)</f>
        <v>#NAME?</v>
      </c>
      <c r="H528" s="149" t="e">
        <f ca="1">IF(G528="",0,IF(OR(G528&lt;=$B$5,G528&gt;$B$10),0,'债券现金流（固息、浮息、累进）'!S530))</f>
        <v>#NAME?</v>
      </c>
    </row>
    <row r="529" spans="7:8">
      <c r="G529" s="151" t="e">
        <f ca="1">IF('债券现金流（固息、浮息、累进）'!L531="","",'债券现金流（固息、浮息、累进）'!L531)</f>
        <v>#NAME?</v>
      </c>
      <c r="H529" s="149" t="e">
        <f ca="1">IF(G529="",0,IF(OR(G529&lt;=$B$5,G529&gt;$B$10),0,'债券现金流（固息、浮息、累进）'!S531))</f>
        <v>#NAME?</v>
      </c>
    </row>
    <row r="530" spans="7:8">
      <c r="G530" s="151" t="e">
        <f ca="1">IF('债券现金流（固息、浮息、累进）'!L532="","",'债券现金流（固息、浮息、累进）'!L532)</f>
        <v>#NAME?</v>
      </c>
      <c r="H530" s="149" t="e">
        <f ca="1">IF(G530="",0,IF(OR(G530&lt;=$B$5,G530&gt;$B$10),0,'债券现金流（固息、浮息、累进）'!S532))</f>
        <v>#NAME?</v>
      </c>
    </row>
    <row r="531" spans="7:8">
      <c r="G531" s="151" t="e">
        <f ca="1">IF('债券现金流（固息、浮息、累进）'!L533="","",'债券现金流（固息、浮息、累进）'!L533)</f>
        <v>#NAME?</v>
      </c>
      <c r="H531" s="149" t="e">
        <f ca="1">IF(G531="",0,IF(OR(G531&lt;=$B$5,G531&gt;$B$10),0,'债券现金流（固息、浮息、累进）'!S533))</f>
        <v>#NAME?</v>
      </c>
    </row>
    <row r="532" spans="7:8">
      <c r="G532" s="151" t="e">
        <f ca="1">IF('债券现金流（固息、浮息、累进）'!L534="","",'债券现金流（固息、浮息、累进）'!L534)</f>
        <v>#NAME?</v>
      </c>
      <c r="H532" s="149" t="e">
        <f ca="1">IF(G532="",0,IF(OR(G532&lt;=$B$5,G532&gt;$B$10),0,'债券现金流（固息、浮息、累进）'!S534))</f>
        <v>#NAME?</v>
      </c>
    </row>
    <row r="533" spans="7:8">
      <c r="G533" s="151" t="e">
        <f ca="1">IF('债券现金流（固息、浮息、累进）'!L535="","",'债券现金流（固息、浮息、累进）'!L535)</f>
        <v>#NAME?</v>
      </c>
      <c r="H533" s="149" t="e">
        <f ca="1">IF(G533="",0,IF(OR(G533&lt;=$B$5,G533&gt;$B$10),0,'债券现金流（固息、浮息、累进）'!S535))</f>
        <v>#NAME?</v>
      </c>
    </row>
    <row r="534" spans="7:8">
      <c r="G534" s="151" t="e">
        <f ca="1">IF('债券现金流（固息、浮息、累进）'!L536="","",'债券现金流（固息、浮息、累进）'!L536)</f>
        <v>#NAME?</v>
      </c>
      <c r="H534" s="149" t="e">
        <f ca="1">IF(G534="",0,IF(OR(G534&lt;=$B$5,G534&gt;$B$10),0,'债券现金流（固息、浮息、累进）'!S536))</f>
        <v>#NAME?</v>
      </c>
    </row>
    <row r="535" spans="7:8">
      <c r="G535" s="151" t="e">
        <f ca="1">IF('债券现金流（固息、浮息、累进）'!L537="","",'债券现金流（固息、浮息、累进）'!L537)</f>
        <v>#NAME?</v>
      </c>
      <c r="H535" s="149" t="e">
        <f ca="1">IF(G535="",0,IF(OR(G535&lt;=$B$5,G535&gt;$B$10),0,'债券现金流（固息、浮息、累进）'!S537))</f>
        <v>#NAME?</v>
      </c>
    </row>
    <row r="536" spans="7:8">
      <c r="G536" s="151" t="e">
        <f ca="1">IF('债券现金流（固息、浮息、累进）'!L538="","",'债券现金流（固息、浮息、累进）'!L538)</f>
        <v>#NAME?</v>
      </c>
      <c r="H536" s="149" t="e">
        <f ca="1">IF(G536="",0,IF(OR(G536&lt;=$B$5,G536&gt;$B$10),0,'债券现金流（固息、浮息、累进）'!S538))</f>
        <v>#NAME?</v>
      </c>
    </row>
    <row r="537" spans="7:8">
      <c r="G537" s="151" t="e">
        <f ca="1">IF('债券现金流（固息、浮息、累进）'!L539="","",'债券现金流（固息、浮息、累进）'!L539)</f>
        <v>#NAME?</v>
      </c>
      <c r="H537" s="149" t="e">
        <f ca="1">IF(G537="",0,IF(OR(G537&lt;=$B$5,G537&gt;$B$10),0,'债券现金流（固息、浮息、累进）'!S539))</f>
        <v>#NAME?</v>
      </c>
    </row>
    <row r="538" spans="7:8">
      <c r="G538" s="151" t="e">
        <f ca="1">IF('债券现金流（固息、浮息、累进）'!L540="","",'债券现金流（固息、浮息、累进）'!L540)</f>
        <v>#NAME?</v>
      </c>
      <c r="H538" s="149" t="e">
        <f ca="1">IF(G538="",0,IF(OR(G538&lt;=$B$5,G538&gt;$B$10),0,'债券现金流（固息、浮息、累进）'!S540))</f>
        <v>#NAME?</v>
      </c>
    </row>
    <row r="539" spans="7:8">
      <c r="G539" s="151" t="e">
        <f ca="1">IF('债券现金流（固息、浮息、累进）'!L541="","",'债券现金流（固息、浮息、累进）'!L541)</f>
        <v>#NAME?</v>
      </c>
      <c r="H539" s="149" t="e">
        <f ca="1">IF(G539="",0,IF(OR(G539&lt;=$B$5,G539&gt;$B$10),0,'债券现金流（固息、浮息、累进）'!S541))</f>
        <v>#NAME?</v>
      </c>
    </row>
    <row r="540" spans="7:8">
      <c r="G540" s="151" t="e">
        <f ca="1">IF('债券现金流（固息、浮息、累进）'!L542="","",'债券现金流（固息、浮息、累进）'!L542)</f>
        <v>#NAME?</v>
      </c>
      <c r="H540" s="149" t="e">
        <f ca="1">IF(G540="",0,IF(OR(G540&lt;=$B$5,G540&gt;$B$10),0,'债券现金流（固息、浮息、累进）'!S542))</f>
        <v>#NAME?</v>
      </c>
    </row>
    <row r="541" spans="7:8">
      <c r="G541" s="151" t="e">
        <f ca="1">IF('债券现金流（固息、浮息、累进）'!L543="","",'债券现金流（固息、浮息、累进）'!L543)</f>
        <v>#NAME?</v>
      </c>
      <c r="H541" s="149" t="e">
        <f ca="1">IF(G541="",0,IF(OR(G541&lt;=$B$5,G541&gt;$B$10),0,'债券现金流（固息、浮息、累进）'!S543))</f>
        <v>#NAME?</v>
      </c>
    </row>
    <row r="542" spans="7:8">
      <c r="G542" s="151" t="e">
        <f ca="1">IF('债券现金流（固息、浮息、累进）'!L544="","",'债券现金流（固息、浮息、累进）'!L544)</f>
        <v>#NAME?</v>
      </c>
      <c r="H542" s="149" t="e">
        <f ca="1">IF(G542="",0,IF(OR(G542&lt;=$B$5,G542&gt;$B$10),0,'债券现金流（固息、浮息、累进）'!S544))</f>
        <v>#NAME?</v>
      </c>
    </row>
    <row r="543" spans="7:8">
      <c r="G543" s="151" t="e">
        <f ca="1">IF('债券现金流（固息、浮息、累进）'!L545="","",'债券现金流（固息、浮息、累进）'!L545)</f>
        <v>#NAME?</v>
      </c>
      <c r="H543" s="149" t="e">
        <f ca="1">IF(G543="",0,IF(OR(G543&lt;=$B$5,G543&gt;$B$10),0,'债券现金流（固息、浮息、累进）'!S545))</f>
        <v>#NAME?</v>
      </c>
    </row>
    <row r="544" spans="7:8">
      <c r="G544" s="151" t="e">
        <f ca="1">IF('债券现金流（固息、浮息、累进）'!L546="","",'债券现金流（固息、浮息、累进）'!L546)</f>
        <v>#NAME?</v>
      </c>
      <c r="H544" s="149" t="e">
        <f ca="1">IF(G544="",0,IF(OR(G544&lt;=$B$5,G544&gt;$B$10),0,'债券现金流（固息、浮息、累进）'!S546))</f>
        <v>#NAME?</v>
      </c>
    </row>
    <row r="545" spans="7:8">
      <c r="G545" s="151" t="e">
        <f ca="1">IF('债券现金流（固息、浮息、累进）'!L547="","",'债券现金流（固息、浮息、累进）'!L547)</f>
        <v>#NAME?</v>
      </c>
      <c r="H545" s="149" t="e">
        <f ca="1">IF(G545="",0,IF(OR(G545&lt;=$B$5,G545&gt;$B$10),0,'债券现金流（固息、浮息、累进）'!S547))</f>
        <v>#NAME?</v>
      </c>
    </row>
    <row r="546" spans="7:8">
      <c r="G546" s="151" t="e">
        <f ca="1">IF('债券现金流（固息、浮息、累进）'!L548="","",'债券现金流（固息、浮息、累进）'!L548)</f>
        <v>#NAME?</v>
      </c>
      <c r="H546" s="149" t="e">
        <f ca="1">IF(G546="",0,IF(OR(G546&lt;=$B$5,G546&gt;$B$10),0,'债券现金流（固息、浮息、累进）'!S548))</f>
        <v>#NAME?</v>
      </c>
    </row>
    <row r="547" spans="7:8">
      <c r="G547" s="151" t="e">
        <f ca="1">IF('债券现金流（固息、浮息、累进）'!L549="","",'债券现金流（固息、浮息、累进）'!L549)</f>
        <v>#NAME?</v>
      </c>
      <c r="H547" s="149" t="e">
        <f ca="1">IF(G547="",0,IF(OR(G547&lt;=$B$5,G547&gt;$B$10),0,'债券现金流（固息、浮息、累进）'!S549))</f>
        <v>#NAME?</v>
      </c>
    </row>
    <row r="548" spans="7:8">
      <c r="G548" s="151" t="e">
        <f ca="1">IF('债券现金流（固息、浮息、累进）'!L550="","",'债券现金流（固息、浮息、累进）'!L550)</f>
        <v>#NAME?</v>
      </c>
      <c r="H548" s="149" t="e">
        <f ca="1">IF(G548="",0,IF(OR(G548&lt;=$B$5,G548&gt;$B$10),0,'债券现金流（固息、浮息、累进）'!S550))</f>
        <v>#NAME?</v>
      </c>
    </row>
    <row r="549" spans="7:8">
      <c r="G549" s="151" t="e">
        <f ca="1">IF('债券现金流（固息、浮息、累进）'!L551="","",'债券现金流（固息、浮息、累进）'!L551)</f>
        <v>#NAME?</v>
      </c>
      <c r="H549" s="149" t="e">
        <f ca="1">IF(G549="",0,IF(OR(G549&lt;=$B$5,G549&gt;$B$10),0,'债券现金流（固息、浮息、累进）'!S551))</f>
        <v>#NAME?</v>
      </c>
    </row>
    <row r="550" spans="7:8">
      <c r="G550" s="151" t="e">
        <f ca="1">IF('债券现金流（固息、浮息、累进）'!L552="","",'债券现金流（固息、浮息、累进）'!L552)</f>
        <v>#NAME?</v>
      </c>
      <c r="H550" s="149" t="e">
        <f ca="1">IF(G550="",0,IF(OR(G550&lt;=$B$5,G550&gt;$B$10),0,'债券现金流（固息、浮息、累进）'!S552))</f>
        <v>#NAME?</v>
      </c>
    </row>
    <row r="551" spans="7:8">
      <c r="G551" s="151" t="e">
        <f ca="1">IF('债券现金流（固息、浮息、累进）'!L553="","",'债券现金流（固息、浮息、累进）'!L553)</f>
        <v>#NAME?</v>
      </c>
      <c r="H551" s="149" t="e">
        <f ca="1">IF(G551="",0,IF(OR(G551&lt;=$B$5,G551&gt;$B$10),0,'债券现金流（固息、浮息、累进）'!S553))</f>
        <v>#NAME?</v>
      </c>
    </row>
    <row r="552" spans="7:8">
      <c r="G552" s="151" t="e">
        <f ca="1">IF('债券现金流（固息、浮息、累进）'!L554="","",'债券现金流（固息、浮息、累进）'!L554)</f>
        <v>#NAME?</v>
      </c>
      <c r="H552" s="149" t="e">
        <f ca="1">IF(G552="",0,IF(OR(G552&lt;=$B$5,G552&gt;$B$10),0,'债券现金流（固息、浮息、累进）'!S554))</f>
        <v>#NAME?</v>
      </c>
    </row>
    <row r="553" spans="7:8">
      <c r="G553" s="151" t="e">
        <f ca="1">IF('债券现金流（固息、浮息、累进）'!L555="","",'债券现金流（固息、浮息、累进）'!L555)</f>
        <v>#NAME?</v>
      </c>
      <c r="H553" s="149" t="e">
        <f ca="1">IF(G553="",0,IF(OR(G553&lt;=$B$5,G553&gt;$B$10),0,'债券现金流（固息、浮息、累进）'!S555))</f>
        <v>#NAME?</v>
      </c>
    </row>
    <row r="554" spans="7:8">
      <c r="G554" s="151" t="e">
        <f ca="1">IF('债券现金流（固息、浮息、累进）'!L556="","",'债券现金流（固息、浮息、累进）'!L556)</f>
        <v>#NAME?</v>
      </c>
      <c r="H554" s="149" t="e">
        <f ca="1">IF(G554="",0,IF(OR(G554&lt;=$B$5,G554&gt;$B$10),0,'债券现金流（固息、浮息、累进）'!S556))</f>
        <v>#NAME?</v>
      </c>
    </row>
    <row r="555" spans="7:8">
      <c r="G555" s="151" t="e">
        <f ca="1">IF('债券现金流（固息、浮息、累进）'!L557="","",'债券现金流（固息、浮息、累进）'!L557)</f>
        <v>#NAME?</v>
      </c>
      <c r="H555" s="149" t="e">
        <f ca="1">IF(G555="",0,IF(OR(G555&lt;=$B$5,G555&gt;$B$10),0,'债券现金流（固息、浮息、累进）'!S557))</f>
        <v>#NAME?</v>
      </c>
    </row>
    <row r="556" spans="7:8">
      <c r="G556" s="151" t="e">
        <f ca="1">IF('债券现金流（固息、浮息、累进）'!L558="","",'债券现金流（固息、浮息、累进）'!L558)</f>
        <v>#NAME?</v>
      </c>
      <c r="H556" s="149" t="e">
        <f ca="1">IF(G556="",0,IF(OR(G556&lt;=$B$5,G556&gt;$B$10),0,'债券现金流（固息、浮息、累进）'!S558))</f>
        <v>#NAME?</v>
      </c>
    </row>
    <row r="557" spans="7:8">
      <c r="G557" s="151" t="e">
        <f ca="1">IF('债券现金流（固息、浮息、累进）'!L559="","",'债券现金流（固息、浮息、累进）'!L559)</f>
        <v>#NAME?</v>
      </c>
      <c r="H557" s="149" t="e">
        <f ca="1">IF(G557="",0,IF(OR(G557&lt;=$B$5,G557&gt;$B$10),0,'债券现金流（固息、浮息、累进）'!S559))</f>
        <v>#NAME?</v>
      </c>
    </row>
    <row r="558" spans="7:8">
      <c r="G558" s="151" t="e">
        <f ca="1">IF('债券现金流（固息、浮息、累进）'!L560="","",'债券现金流（固息、浮息、累进）'!L560)</f>
        <v>#NAME?</v>
      </c>
      <c r="H558" s="149" t="e">
        <f ca="1">IF(G558="",0,IF(OR(G558&lt;=$B$5,G558&gt;$B$10),0,'债券现金流（固息、浮息、累进）'!S560))</f>
        <v>#NAME?</v>
      </c>
    </row>
    <row r="559" spans="7:8">
      <c r="G559" s="151" t="e">
        <f ca="1">IF('债券现金流（固息、浮息、累进）'!L561="","",'债券现金流（固息、浮息、累进）'!L561)</f>
        <v>#NAME?</v>
      </c>
      <c r="H559" s="149" t="e">
        <f ca="1">IF(G559="",0,IF(OR(G559&lt;=$B$5,G559&gt;$B$10),0,'债券现金流（固息、浮息、累进）'!S561))</f>
        <v>#NAME?</v>
      </c>
    </row>
    <row r="560" spans="7:8">
      <c r="G560" s="151" t="e">
        <f ca="1">IF('债券现金流（固息、浮息、累进）'!L562="","",'债券现金流（固息、浮息、累进）'!L562)</f>
        <v>#NAME?</v>
      </c>
      <c r="H560" s="149" t="e">
        <f ca="1">IF(G560="",0,IF(OR(G560&lt;=$B$5,G560&gt;$B$10),0,'债券现金流（固息、浮息、累进）'!S562))</f>
        <v>#NAME?</v>
      </c>
    </row>
    <row r="561" spans="7:8">
      <c r="G561" s="151" t="e">
        <f ca="1">IF('债券现金流（固息、浮息、累进）'!L563="","",'债券现金流（固息、浮息、累进）'!L563)</f>
        <v>#NAME?</v>
      </c>
      <c r="H561" s="149" t="e">
        <f ca="1">IF(G561="",0,IF(OR(G561&lt;=$B$5,G561&gt;$B$10),0,'债券现金流（固息、浮息、累进）'!S563))</f>
        <v>#NAME?</v>
      </c>
    </row>
    <row r="562" spans="7:8">
      <c r="G562" s="151" t="e">
        <f ca="1">IF('债券现金流（固息、浮息、累进）'!L564="","",'债券现金流（固息、浮息、累进）'!L564)</f>
        <v>#NAME?</v>
      </c>
      <c r="H562" s="149" t="e">
        <f ca="1">IF(G562="",0,IF(OR(G562&lt;=$B$5,G562&gt;$B$10),0,'债券现金流（固息、浮息、累进）'!S564))</f>
        <v>#NAME?</v>
      </c>
    </row>
    <row r="563" spans="7:8">
      <c r="G563" s="151" t="e">
        <f ca="1">IF('债券现金流（固息、浮息、累进）'!L565="","",'债券现金流（固息、浮息、累进）'!L565)</f>
        <v>#NAME?</v>
      </c>
      <c r="H563" s="149" t="e">
        <f ca="1">IF(G563="",0,IF(OR(G563&lt;=$B$5,G563&gt;$B$10),0,'债券现金流（固息、浮息、累进）'!S565))</f>
        <v>#NAME?</v>
      </c>
    </row>
    <row r="564" spans="7:8">
      <c r="G564" s="151" t="e">
        <f ca="1">IF('债券现金流（固息、浮息、累进）'!L566="","",'债券现金流（固息、浮息、累进）'!L566)</f>
        <v>#NAME?</v>
      </c>
      <c r="H564" s="149" t="e">
        <f ca="1">IF(G564="",0,IF(OR(G564&lt;=$B$5,G564&gt;$B$10),0,'债券现金流（固息、浮息、累进）'!S566))</f>
        <v>#NAME?</v>
      </c>
    </row>
    <row r="565" spans="7:8">
      <c r="G565" s="151" t="e">
        <f ca="1">IF('债券现金流（固息、浮息、累进）'!L567="","",'债券现金流（固息、浮息、累进）'!L567)</f>
        <v>#NAME?</v>
      </c>
      <c r="H565" s="149" t="e">
        <f ca="1">IF(G565="",0,IF(OR(G565&lt;=$B$5,G565&gt;$B$10),0,'债券现金流（固息、浮息、累进）'!S567))</f>
        <v>#NAME?</v>
      </c>
    </row>
    <row r="566" spans="7:8">
      <c r="G566" s="151" t="e">
        <f ca="1">IF('债券现金流（固息、浮息、累进）'!L568="","",'债券现金流（固息、浮息、累进）'!L568)</f>
        <v>#NAME?</v>
      </c>
      <c r="H566" s="149" t="e">
        <f ca="1">IF(G566="",0,IF(OR(G566&lt;=$B$5,G566&gt;$B$10),0,'债券现金流（固息、浮息、累进）'!S568))</f>
        <v>#NAME?</v>
      </c>
    </row>
    <row r="567" spans="7:8">
      <c r="G567" s="151" t="e">
        <f ca="1">IF('债券现金流（固息、浮息、累进）'!L569="","",'债券现金流（固息、浮息、累进）'!L569)</f>
        <v>#NAME?</v>
      </c>
      <c r="H567" s="149" t="e">
        <f ca="1">IF(G567="",0,IF(OR(G567&lt;=$B$5,G567&gt;$B$10),0,'债券现金流（固息、浮息、累进）'!S569))</f>
        <v>#NAME?</v>
      </c>
    </row>
    <row r="568" spans="7:8">
      <c r="G568" s="151" t="e">
        <f ca="1">IF('债券现金流（固息、浮息、累进）'!L570="","",'债券现金流（固息、浮息、累进）'!L570)</f>
        <v>#NAME?</v>
      </c>
      <c r="H568" s="149" t="e">
        <f ca="1">IF(G568="",0,IF(OR(G568&lt;=$B$5,G568&gt;$B$10),0,'债券现金流（固息、浮息、累进）'!S570))</f>
        <v>#NAME?</v>
      </c>
    </row>
    <row r="569" spans="7:8">
      <c r="G569" s="151" t="e">
        <f ca="1">IF('债券现金流（固息、浮息、累进）'!L571="","",'债券现金流（固息、浮息、累进）'!L571)</f>
        <v>#NAME?</v>
      </c>
      <c r="H569" s="149" t="e">
        <f ca="1">IF(G569="",0,IF(OR(G569&lt;=$B$5,G569&gt;$B$10),0,'债券现金流（固息、浮息、累进）'!S571))</f>
        <v>#NAME?</v>
      </c>
    </row>
    <row r="570" spans="7:8">
      <c r="G570" s="151" t="e">
        <f ca="1">IF('债券现金流（固息、浮息、累进）'!L572="","",'债券现金流（固息、浮息、累进）'!L572)</f>
        <v>#NAME?</v>
      </c>
      <c r="H570" s="149" t="e">
        <f ca="1">IF(G570="",0,IF(OR(G570&lt;=$B$5,G570&gt;$B$10),0,'债券现金流（固息、浮息、累进）'!S572))</f>
        <v>#NAME?</v>
      </c>
    </row>
    <row r="571" spans="7:8">
      <c r="G571" s="151" t="e">
        <f ca="1">IF('债券现金流（固息、浮息、累进）'!L573="","",'债券现金流（固息、浮息、累进）'!L573)</f>
        <v>#NAME?</v>
      </c>
      <c r="H571" s="149" t="e">
        <f ca="1">IF(G571="",0,IF(OR(G571&lt;=$B$5,G571&gt;$B$10),0,'债券现金流（固息、浮息、累进）'!S573))</f>
        <v>#NAME?</v>
      </c>
    </row>
    <row r="572" spans="7:8">
      <c r="G572" s="151" t="e">
        <f ca="1">IF('债券现金流（固息、浮息、累进）'!L574="","",'债券现金流（固息、浮息、累进）'!L574)</f>
        <v>#NAME?</v>
      </c>
      <c r="H572" s="149" t="e">
        <f ca="1">IF(G572="",0,IF(OR(G572&lt;=$B$5,G572&gt;$B$10),0,'债券现金流（固息、浮息、累进）'!S574))</f>
        <v>#NAME?</v>
      </c>
    </row>
    <row r="573" spans="7:8">
      <c r="G573" s="151" t="e">
        <f ca="1">IF('债券现金流（固息、浮息、累进）'!L575="","",'债券现金流（固息、浮息、累进）'!L575)</f>
        <v>#NAME?</v>
      </c>
      <c r="H573" s="149" t="e">
        <f ca="1">IF(G573="",0,IF(OR(G573&lt;=$B$5,G573&gt;$B$10),0,'债券现金流（固息、浮息、累进）'!S575))</f>
        <v>#NAME?</v>
      </c>
    </row>
    <row r="574" spans="7:8">
      <c r="G574" s="151" t="e">
        <f ca="1">IF('债券现金流（固息、浮息、累进）'!L576="","",'债券现金流（固息、浮息、累进）'!L576)</f>
        <v>#NAME?</v>
      </c>
      <c r="H574" s="149" t="e">
        <f ca="1">IF(G574="",0,IF(OR(G574&lt;=$B$5,G574&gt;$B$10),0,'债券现金流（固息、浮息、累进）'!S576))</f>
        <v>#NAME?</v>
      </c>
    </row>
    <row r="575" spans="7:8">
      <c r="G575" s="151" t="e">
        <f ca="1">IF('债券现金流（固息、浮息、累进）'!L577="","",'债券现金流（固息、浮息、累进）'!L577)</f>
        <v>#NAME?</v>
      </c>
      <c r="H575" s="149" t="e">
        <f ca="1">IF(G575="",0,IF(OR(G575&lt;=$B$5,G575&gt;$B$10),0,'债券现金流（固息、浮息、累进）'!S577))</f>
        <v>#NAME?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AB462"/>
  <sheetViews>
    <sheetView workbookViewId="0">
      <selection activeCell="C29" sqref="C29"/>
    </sheetView>
  </sheetViews>
  <sheetFormatPr baseColWidth="10" defaultColWidth="8.83203125" defaultRowHeight="14"/>
  <cols>
    <col min="1" max="1" width="26.33203125" style="109" customWidth="1"/>
    <col min="2" max="2" width="11.33203125" bestFit="1" customWidth="1"/>
    <col min="3" max="3" width="11.33203125" style="113" bestFit="1" customWidth="1"/>
    <col min="4" max="4" width="11.33203125" style="1" bestFit="1" customWidth="1"/>
    <col min="5" max="5" width="10.1640625" bestFit="1" customWidth="1"/>
    <col min="6" max="6" width="24.33203125" bestFit="1" customWidth="1"/>
    <col min="7" max="7" width="11.33203125" style="1" bestFit="1" customWidth="1"/>
    <col min="8" max="8" width="13.5" bestFit="1" customWidth="1"/>
    <col min="9" max="9" width="11.33203125" bestFit="1" customWidth="1"/>
    <col min="11" max="11" width="21.1640625" bestFit="1" customWidth="1"/>
    <col min="12" max="12" width="11.33203125" style="1" bestFit="1" customWidth="1"/>
    <col min="13" max="13" width="13.5" bestFit="1" customWidth="1"/>
    <col min="14" max="14" width="11.33203125" bestFit="1" customWidth="1"/>
    <col min="17" max="17" width="20" bestFit="1" customWidth="1"/>
    <col min="18" max="18" width="10.1640625" bestFit="1" customWidth="1"/>
    <col min="20" max="20" width="17.83203125" bestFit="1" customWidth="1"/>
    <col min="21" max="21" width="11.33203125" bestFit="1" customWidth="1"/>
    <col min="23" max="23" width="9.33203125" customWidth="1"/>
    <col min="24" max="24" width="10.1640625" bestFit="1" customWidth="1"/>
  </cols>
  <sheetData>
    <row r="1" spans="1:28">
      <c r="A1" s="109" t="s">
        <v>292</v>
      </c>
      <c r="B1" t="s">
        <v>293</v>
      </c>
      <c r="C1" s="113" t="s">
        <v>294</v>
      </c>
      <c r="D1" s="1" t="s">
        <v>295</v>
      </c>
      <c r="F1" t="s">
        <v>296</v>
      </c>
      <c r="G1" s="1" t="s">
        <v>297</v>
      </c>
      <c r="H1" t="s">
        <v>294</v>
      </c>
      <c r="I1" t="s">
        <v>295</v>
      </c>
      <c r="K1" t="s">
        <v>298</v>
      </c>
      <c r="L1" s="1" t="s">
        <v>297</v>
      </c>
      <c r="M1" t="s">
        <v>294</v>
      </c>
      <c r="N1" t="s">
        <v>295</v>
      </c>
      <c r="Q1" t="s">
        <v>74</v>
      </c>
      <c r="T1" s="165" t="s">
        <v>61</v>
      </c>
      <c r="U1" s="165"/>
      <c r="W1" t="s">
        <v>340</v>
      </c>
      <c r="Z1" t="s">
        <v>347</v>
      </c>
      <c r="AB1" t="s">
        <v>348</v>
      </c>
    </row>
    <row r="2" spans="1:28">
      <c r="A2" s="114" t="s">
        <v>299</v>
      </c>
      <c r="B2" s="1">
        <f>持有期收益率!B5</f>
        <v>44382</v>
      </c>
      <c r="C2" s="113" t="e">
        <f ca="1">-1*持有期收益率!B8</f>
        <v>#NAME?</v>
      </c>
      <c r="D2" s="1">
        <f>B2</f>
        <v>44382</v>
      </c>
      <c r="E2" s="1"/>
      <c r="F2" s="114" t="s">
        <v>300</v>
      </c>
      <c r="G2" s="1">
        <f>持有期收益率!B5</f>
        <v>44382</v>
      </c>
      <c r="H2" t="e">
        <f ca="1">-1*持有期收益率!B8</f>
        <v>#NAME?</v>
      </c>
      <c r="I2" s="1">
        <f>G2</f>
        <v>44382</v>
      </c>
      <c r="K2" s="114" t="s">
        <v>300</v>
      </c>
      <c r="L2" s="1">
        <f>持有期收益率!B5</f>
        <v>44382</v>
      </c>
      <c r="M2" t="e">
        <f ca="1">-1*持有期收益率!B8</f>
        <v>#NAME?</v>
      </c>
      <c r="N2" s="1">
        <f>L2</f>
        <v>44382</v>
      </c>
      <c r="Q2" t="s">
        <v>11</v>
      </c>
      <c r="R2" t="str">
        <f>债券信息!B2</f>
        <v>019657.SH</v>
      </c>
      <c r="T2" t="s">
        <v>60</v>
      </c>
      <c r="U2" s="2" t="e">
        <f ca="1">'行权现金流（回售&amp;赎回）'!J2</f>
        <v>#NAME?</v>
      </c>
      <c r="W2" t="s">
        <v>343</v>
      </c>
      <c r="X2" t="s">
        <v>344</v>
      </c>
      <c r="Z2" s="126" t="str">
        <f ca="1">IF(OR(U6="P", U6="C"),K3,IF(U32="Y",A3,"-"))</f>
        <v>-</v>
      </c>
      <c r="AB2" s="126" t="e">
        <f ca="1">IF(R24="否",A3,IF(R23="是",F3,A3))</f>
        <v>#NAME?</v>
      </c>
    </row>
    <row r="3" spans="1:28">
      <c r="A3" s="115" t="e">
        <f ca="1">XIRR(C2:C500,D2:D500)</f>
        <v>#NAME?</v>
      </c>
      <c r="B3" s="1" t="e">
        <f ca="1">IF('债券现金流（固息、浮息、累进）'!K4="","",'债券现金流（固息、浮息、累进）'!K4)</f>
        <v>#NAME?</v>
      </c>
      <c r="C3" s="113" t="e">
        <f ca="1">IF(B3="",0,IF(B3&lt;=$B$2,0,'债券现金流（固息、浮息、累进）'!S4))</f>
        <v>#NAME?</v>
      </c>
      <c r="D3" s="1" t="e">
        <f ca="1">IF(B3="",0,IF(B3&lt;$B$2,0,IF(OR(D2&lt;=$B$2,D2=""),B3-$B$2+$B$2,D2+365/债券信息!$B$12)))</f>
        <v>#NAME?</v>
      </c>
      <c r="E3" s="1"/>
      <c r="F3" s="115" t="e">
        <f ca="1">XIRR(H2:H500,I2:I500)</f>
        <v>#NAME?</v>
      </c>
      <c r="G3" s="1" t="e">
        <f ca="1">IF('行权现金流（永续债延期）'!I4="","",'行权现金流（永续债延期）'!I4)</f>
        <v>#NAME?</v>
      </c>
      <c r="H3" s="113" t="e">
        <f ca="1">IF(G3="",0,IF(G3&lt;=$G$2,0,'行权现金流（永续债延期）'!K4))</f>
        <v>#NAME?</v>
      </c>
      <c r="I3" s="1" t="e">
        <f ca="1">IF(G3="",0,IF(G3&lt;$G$2,0,IF(OR(I2&lt;=$G$2,I2=""),G3-$G$2+$G$2,I2+365/债券信息!$B$12)))</f>
        <v>#NAME?</v>
      </c>
      <c r="K3" s="115" t="e">
        <f ca="1">XIRR(M2:M500,N2:N500)</f>
        <v>#NAME?</v>
      </c>
      <c r="L3" s="1" t="e">
        <f ca="1">IF('行权现金流（回售&amp;赎回）'!O4="","",'行权现金流（回售&amp;赎回）'!O4)</f>
        <v>#NAME?</v>
      </c>
      <c r="M3" t="e">
        <f ca="1">IF(L3="",0,IF(L3&lt;=$L$2,0,'行权现金流（回售&amp;赎回）'!V4))</f>
        <v>#NAME?</v>
      </c>
      <c r="N3" s="1" t="e">
        <f ca="1">IF(L3="",0,IF(L3&lt;$L$2,0,IF(OR(N2&lt;=$L$2,N2=""),L3-$L$2+$L$2,N2+365/债券信息!$B$12)))</f>
        <v>#NAME?</v>
      </c>
      <c r="Q3" t="s">
        <v>188</v>
      </c>
      <c r="R3" t="e">
        <f ca="1">债券信息!B3</f>
        <v>#NAME?</v>
      </c>
      <c r="T3" t="s">
        <v>63</v>
      </c>
      <c r="U3" s="2" t="e">
        <f ca="1">'行权现金流（回售&amp;赎回）'!J3</f>
        <v>#NAME?</v>
      </c>
      <c r="W3" t="s">
        <v>345</v>
      </c>
      <c r="X3" t="s">
        <v>346</v>
      </c>
    </row>
    <row r="4" spans="1:28">
      <c r="B4" s="1" t="e">
        <f ca="1">IF('债券现金流（固息、浮息、累进）'!K5="","",'债券现金流（固息、浮息、累进）'!K5)</f>
        <v>#NAME?</v>
      </c>
      <c r="C4" s="113" t="e">
        <f ca="1">IF(B4="",0,IF(B4&lt;=$B$2,0,'债券现金流（固息、浮息、累进）'!S5))</f>
        <v>#NAME?</v>
      </c>
      <c r="D4" s="1" t="e">
        <f ca="1">IF(B4="",0,IF(B4&lt;$B$2,0,IF(OR(D3&lt;=$B$2,D3=""),B4-$B$2+$B$2,D3+365/债券信息!$B$12)))</f>
        <v>#NAME?</v>
      </c>
      <c r="E4" s="1"/>
      <c r="G4" s="1" t="e">
        <f ca="1">IF('行权现金流（永续债延期）'!I5="","",'行权现金流（永续债延期）'!I5)</f>
        <v>#NAME?</v>
      </c>
      <c r="H4" s="113" t="e">
        <f ca="1">IF(G4="",0,IF(G4&lt;=$G$2,0,'行权现金流（永续债延期）'!K5))</f>
        <v>#NAME?</v>
      </c>
      <c r="I4" s="1" t="e">
        <f ca="1">IF(G4="",0,IF(G4&lt;$G$2,0,IF(OR(I3&lt;=$G$2,I3=""),G4-$G$2+$G$2,I3+365/债券信息!$B$12)))</f>
        <v>#NAME?</v>
      </c>
      <c r="L4" s="1" t="e">
        <f ca="1">IF('行权现金流（回售&amp;赎回）'!O5="","",'行权现金流（回售&amp;赎回）'!O5)</f>
        <v>#NAME?</v>
      </c>
      <c r="M4" t="e">
        <f ca="1">IF(L4="",0,IF(L4&lt;=$L$2,0,'行权现金流（回售&amp;赎回）'!V5))</f>
        <v>#NAME?</v>
      </c>
      <c r="N4" s="1" t="e">
        <f ca="1">IF(L4="",0,IF(L4&lt;$L$2,0,IF(OR(N3&lt;=$L$2,N3=""),L4-$L$2+$L$2,N3+365/债券信息!$B$12)))</f>
        <v>#NAME?</v>
      </c>
      <c r="Q4" t="s">
        <v>222</v>
      </c>
      <c r="R4" t="e">
        <f ca="1">债券信息!B5</f>
        <v>#NAME?</v>
      </c>
      <c r="T4" t="s">
        <v>62</v>
      </c>
      <c r="U4" s="1" t="e">
        <f ca="1">'行权现金流（回售&amp;赎回）'!J4</f>
        <v>#NAME?</v>
      </c>
    </row>
    <row r="5" spans="1:28">
      <c r="A5" s="109" t="s">
        <v>301</v>
      </c>
      <c r="B5" s="1" t="e">
        <f ca="1">IF('债券现金流（固息、浮息、累进）'!K6="","",'债券现金流（固息、浮息、累进）'!K6)</f>
        <v>#NAME?</v>
      </c>
      <c r="C5" s="113" t="e">
        <f ca="1">IF(B5="",0,IF(B5&lt;=$B$2,0,'债券现金流（固息、浮息、累进）'!S6))</f>
        <v>#NAME?</v>
      </c>
      <c r="D5" s="1" t="e">
        <f ca="1">IF(B5="",0,IF(B5&lt;$B$2,0,IF(OR(D4&lt;=$B$2,D4=""),B5-$B$2+$B$2,D4+365/债券信息!$B$12)))</f>
        <v>#NAME?</v>
      </c>
      <c r="E5" s="1"/>
      <c r="G5" s="1" t="e">
        <f ca="1">IF('行权现金流（永续债延期）'!I6="","",'行权现金流（永续债延期）'!I6)</f>
        <v>#NAME?</v>
      </c>
      <c r="H5" s="113" t="e">
        <f ca="1">IF(G5="",0,IF(G5&lt;=$G$2,0,'行权现金流（永续债延期）'!K6))</f>
        <v>#NAME?</v>
      </c>
      <c r="I5" s="1" t="e">
        <f ca="1">IF(G5="",0,IF(G5&lt;$G$2,0,IF(OR(I4&lt;=$G$2,I4=""),G5-$G$2+$G$2,I4+365/债券信息!$B$12)))</f>
        <v>#NAME?</v>
      </c>
      <c r="L5" s="1" t="e">
        <f ca="1">IF('行权现金流（回售&amp;赎回）'!O6="","",'行权现金流（回售&amp;赎回）'!O6)</f>
        <v>#NAME?</v>
      </c>
      <c r="M5" t="e">
        <f ca="1">IF(L5="",0,IF(L5&lt;=$L$2,0,'行权现金流（回售&amp;赎回）'!V6))</f>
        <v>#NAME?</v>
      </c>
      <c r="N5" s="1" t="e">
        <f ca="1">IF(L5="",0,IF(L5&lt;$L$2,0,IF(OR(N4&lt;=$L$2,N4=""),L5-$L$2+$L$2,N4+365/债券信息!$B$12)))</f>
        <v>#NAME?</v>
      </c>
      <c r="Q5" t="s">
        <v>225</v>
      </c>
      <c r="R5" t="e">
        <f ca="1">债券信息!B6</f>
        <v>#NAME?</v>
      </c>
      <c r="T5" t="s">
        <v>175</v>
      </c>
      <c r="U5" s="1" t="e">
        <f ca="1">'行权现金流（回售&amp;赎回）'!J5</f>
        <v>#NAME?</v>
      </c>
      <c r="W5" t="s">
        <v>350</v>
      </c>
    </row>
    <row r="6" spans="1:28">
      <c r="A6" s="109" t="s">
        <v>302</v>
      </c>
      <c r="B6" s="1" t="e">
        <f ca="1">IF('债券现金流（固息、浮息、累进）'!K7="","",'债券现金流（固息、浮息、累进）'!K7)</f>
        <v>#NAME?</v>
      </c>
      <c r="C6" s="113" t="e">
        <f ca="1">IF(B6="",0,IF(B6&lt;=$B$2,0,'债券现金流（固息、浮息、累进）'!S7))</f>
        <v>#NAME?</v>
      </c>
      <c r="D6" s="1" t="e">
        <f ca="1">IF(B6="",0,IF(B6&lt;$B$2,0,IF(OR(D5&lt;=$B$2,D5=""),B6-$B$2+$B$2,D5+365/债券信息!$B$12)))</f>
        <v>#NAME?</v>
      </c>
      <c r="E6" s="1"/>
      <c r="F6" s="1"/>
      <c r="G6" s="1" t="e">
        <f ca="1">IF('行权现金流（永续债延期）'!I7="","",'行权现金流（永续债延期）'!I7)</f>
        <v>#NAME?</v>
      </c>
      <c r="H6" s="113" t="e">
        <f ca="1">IF(G6="",0,IF(G6&lt;=$G$2,0,'行权现金流（永续债延期）'!K7))</f>
        <v>#NAME?</v>
      </c>
      <c r="I6" s="1" t="e">
        <f ca="1">IF(G6="",0,IF(G6&lt;$G$2,0,IF(OR(I5&lt;=$G$2,I5=""),G6-$G$2+$G$2,I5+365/债券信息!$B$12)))</f>
        <v>#NAME?</v>
      </c>
      <c r="L6" s="1" t="e">
        <f ca="1">IF('行权现金流（回售&amp;赎回）'!O7="","",'行权现金流（回售&amp;赎回）'!O7)</f>
        <v>#NAME?</v>
      </c>
      <c r="M6" t="e">
        <f ca="1">IF(L6="",0,IF(L6&lt;=$L$2,0,'行权现金流（回售&amp;赎回）'!V7))</f>
        <v>#NAME?</v>
      </c>
      <c r="N6" s="1" t="e">
        <f ca="1">IF(L6="",0,IF(L6&lt;$L$2,0,IF(OR(N5&lt;=$L$2,N5=""),L6-$L$2+$L$2,N5+365/债券信息!$B$12)))</f>
        <v>#NAME?</v>
      </c>
      <c r="Q6" t="s">
        <v>80</v>
      </c>
      <c r="R6" t="e">
        <f ca="1">债券信息!B17</f>
        <v>#NAME?</v>
      </c>
      <c r="T6" t="s">
        <v>97</v>
      </c>
      <c r="U6" s="2" t="str">
        <f ca="1">'行权现金流（回售&amp;赎回）'!J6</f>
        <v>A</v>
      </c>
    </row>
    <row r="7" spans="1:28">
      <c r="A7" s="109" t="s">
        <v>303</v>
      </c>
      <c r="B7" s="1" t="e">
        <f ca="1">IF('债券现金流（固息、浮息、累进）'!K8="","",'债券现金流（固息、浮息、累进）'!K8)</f>
        <v>#NAME?</v>
      </c>
      <c r="C7" s="113" t="e">
        <f ca="1">IF(B7="",0,IF(B7&lt;=$B$2,0,'债券现金流（固息、浮息、累进）'!S8))</f>
        <v>#NAME?</v>
      </c>
      <c r="D7" s="1" t="e">
        <f ca="1">IF(B7="",0,IF(B7&lt;$B$2,0,IF(OR(D6&lt;=$B$2,D6=""),B7-$B$2+$B$2,D6+365/债券信息!$B$12)))</f>
        <v>#NAME?</v>
      </c>
      <c r="E7" s="1"/>
      <c r="F7" s="1"/>
      <c r="G7" s="1" t="e">
        <f ca="1">IF('行权现金流（永续债延期）'!I8="","",'行权现金流（永续债延期）'!I8)</f>
        <v>#NAME?</v>
      </c>
      <c r="H7" s="113" t="e">
        <f ca="1">IF(G7="",0,IF(G7&lt;=$G$2,0,'行权现金流（永续债延期）'!K8))</f>
        <v>#NAME?</v>
      </c>
      <c r="I7" s="1" t="e">
        <f ca="1">IF(G7="",0,IF(G7&lt;$G$2,0,IF(OR(I6&lt;=$G$2,I6=""),G7-$G$2+$G$2,I6+365/债券信息!$B$12)))</f>
        <v>#NAME?</v>
      </c>
      <c r="L7" s="1" t="e">
        <f ca="1">IF('行权现金流（回售&amp;赎回）'!O8="","",'行权现金流（回售&amp;赎回）'!O8)</f>
        <v>#NAME?</v>
      </c>
      <c r="M7" t="e">
        <f ca="1">IF(L7="",0,IF(L7&lt;=$L$2,0,'行权现金流（回售&amp;赎回）'!V8))</f>
        <v>#NAME?</v>
      </c>
      <c r="N7" s="1" t="e">
        <f ca="1">IF(L7="",0,IF(L7&lt;$L$2,0,IF(OR(N6&lt;=$L$2,N6=""),L7-$L$2+$L$2,N6+365/债券信息!$B$12)))</f>
        <v>#NAME?</v>
      </c>
      <c r="Q7" t="s">
        <v>331</v>
      </c>
      <c r="R7" t="e">
        <f ca="1">债券信息!B18</f>
        <v>#NAME?</v>
      </c>
      <c r="T7" t="s">
        <v>98</v>
      </c>
      <c r="U7" s="2">
        <f ca="1">'行权现金流（回售&amp;赎回）'!J7</f>
        <v>0</v>
      </c>
    </row>
    <row r="8" spans="1:28">
      <c r="A8" s="109" t="s">
        <v>304</v>
      </c>
      <c r="B8" s="1" t="e">
        <f ca="1">IF('债券现金流（固息、浮息、累进）'!K9="","",'债券现金流（固息、浮息、累进）'!K9)</f>
        <v>#NAME?</v>
      </c>
      <c r="C8" s="113" t="e">
        <f ca="1">IF(B8="",0,IF(B8&lt;=$B$2,0,'债券现金流（固息、浮息、累进）'!S9))</f>
        <v>#NAME?</v>
      </c>
      <c r="D8" s="1" t="e">
        <f ca="1">IF(B8="",0,IF(B8&lt;$B$2,0,IF(OR(D7&lt;=$B$2,D7=""),B8-$B$2+$B$2,D7+365/债券信息!$B$12)))</f>
        <v>#NAME?</v>
      </c>
      <c r="E8" s="1"/>
      <c r="F8" s="1"/>
      <c r="G8" s="1" t="e">
        <f ca="1">IF('行权现金流（永续债延期）'!I9="","",'行权现金流（永续债延期）'!I9)</f>
        <v>#NAME?</v>
      </c>
      <c r="H8" s="113" t="e">
        <f ca="1">IF(G8="",0,IF(G8&lt;=$G$2,0,'行权现金流（永续债延期）'!K9))</f>
        <v>#NAME?</v>
      </c>
      <c r="I8" s="1" t="e">
        <f ca="1">IF(G8="",0,IF(G8&lt;$G$2,0,IF(OR(I7&lt;=$G$2,I7=""),G8-$G$2+$G$2,I7+365/债券信息!$B$12)))</f>
        <v>#NAME?</v>
      </c>
      <c r="L8" s="1" t="e">
        <f ca="1">IF('行权现金流（回售&amp;赎回）'!O9="","",'行权现金流（回售&amp;赎回）'!O9)</f>
        <v>#NAME?</v>
      </c>
      <c r="M8" t="e">
        <f ca="1">IF(L8="",0,IF(L8&lt;=$L$2,0,'行权现金流（回售&amp;赎回）'!V9))</f>
        <v>#NAME?</v>
      </c>
      <c r="N8" s="1" t="e">
        <f ca="1">IF(L8="",0,IF(L8&lt;$L$2,0,IF(OR(N7&lt;=$L$2,N7=""),L8-$L$2+$L$2,N7+365/债券信息!$B$12)))</f>
        <v>#NAME?</v>
      </c>
      <c r="Q8" t="s">
        <v>77</v>
      </c>
      <c r="R8" s="1">
        <f>债券信息!B22</f>
        <v>44382</v>
      </c>
      <c r="T8" t="s">
        <v>47</v>
      </c>
      <c r="U8" s="2" t="e">
        <f ca="1">'行权现金流（回售&amp;赎回）'!J8</f>
        <v>#NAME?</v>
      </c>
    </row>
    <row r="9" spans="1:28">
      <c r="A9" s="109" t="s">
        <v>305</v>
      </c>
      <c r="B9" s="1" t="e">
        <f ca="1">IF('债券现金流（固息、浮息、累进）'!K10="","",'债券现金流（固息、浮息、累进）'!K10)</f>
        <v>#NAME?</v>
      </c>
      <c r="C9" s="113" t="e">
        <f ca="1">IF(B9="",0,IF(B9&lt;=$B$2,0,'债券现金流（固息、浮息、累进）'!S10))</f>
        <v>#NAME?</v>
      </c>
      <c r="D9" s="1" t="e">
        <f ca="1">IF(B9="",0,IF(B9&lt;$B$2,0,IF(OR(D8&lt;=$B$2,D8=""),B9-$B$2+$B$2,D8+365/债券信息!$B$12)))</f>
        <v>#NAME?</v>
      </c>
      <c r="E9" s="1"/>
      <c r="F9" s="1"/>
      <c r="G9" s="1" t="e">
        <f ca="1">IF('行权现金流（永续债延期）'!I10="","",'行权现金流（永续债延期）'!I10)</f>
        <v>#NAME?</v>
      </c>
      <c r="H9" s="113" t="e">
        <f ca="1">IF(G9="",0,IF(G9&lt;=$G$2,0,'行权现金流（永续债延期）'!K10))</f>
        <v>#NAME?</v>
      </c>
      <c r="I9" s="1" t="e">
        <f ca="1">IF(G9="",0,IF(G9&lt;$G$2,0,IF(OR(I8&lt;=$G$2,I8=""),G9-$G$2+$G$2,I8+365/债券信息!$B$12)))</f>
        <v>#NAME?</v>
      </c>
      <c r="L9" s="1" t="e">
        <f ca="1">IF('行权现金流（回售&amp;赎回）'!O10="","",'行权现金流（回售&amp;赎回）'!O10)</f>
        <v>#NAME?</v>
      </c>
      <c r="M9" t="e">
        <f ca="1">IF(L9="",0,IF(L9&lt;=$L$2,0,'行权现金流（回售&amp;赎回）'!V10))</f>
        <v>#NAME?</v>
      </c>
      <c r="N9" s="1" t="e">
        <f ca="1">IF(L9="",0,IF(L9&lt;$L$2,0,IF(OR(N8&lt;=$L$2,N8=""),L9-$L$2+$L$2,N8+365/债券信息!$B$12)))</f>
        <v>#NAME?</v>
      </c>
      <c r="Q9" t="s">
        <v>228</v>
      </c>
      <c r="R9" t="e">
        <f ca="1">债券信息!B7</f>
        <v>#NAME?</v>
      </c>
    </row>
    <row r="10" spans="1:28">
      <c r="B10" s="1" t="e">
        <f ca="1">IF('债券现金流（固息、浮息、累进）'!K11="","",'债券现金流（固息、浮息、累进）'!K11)</f>
        <v>#NAME?</v>
      </c>
      <c r="C10" s="113" t="e">
        <f ca="1">IF(B10="",0,IF(B10&lt;=$B$2,0,'债券现金流（固息、浮息、累进）'!S11))</f>
        <v>#NAME?</v>
      </c>
      <c r="D10" s="1" t="e">
        <f ca="1">IF(B10="",0,IF(B10&lt;$B$2,0,IF(OR(D9&lt;=$B$2,D9=""),B10-$B$2+$B$2,D9+365/债券信息!$B$12)))</f>
        <v>#NAME?</v>
      </c>
      <c r="E10" s="1"/>
      <c r="F10" s="1"/>
      <c r="G10" s="1" t="e">
        <f ca="1">IF('行权现金流（永续债延期）'!I11="","",'行权现金流（永续债延期）'!I11)</f>
        <v>#NAME?</v>
      </c>
      <c r="H10" s="113" t="e">
        <f ca="1">IF(G10="",0,IF(G10&lt;=$G$2,0,'行权现金流（永续债延期）'!K11))</f>
        <v>#NAME?</v>
      </c>
      <c r="I10" s="1" t="e">
        <f ca="1">IF(G10="",0,IF(G10&lt;$G$2,0,IF(OR(I9&lt;=$G$2,I9=""),G10-$G$2+$G$2,I9+365/债券信息!$B$12)))</f>
        <v>#NAME?</v>
      </c>
      <c r="L10" s="1" t="e">
        <f ca="1">IF('行权现金流（回售&amp;赎回）'!O11="","",'行权现金流（回售&amp;赎回）'!O11)</f>
        <v>#NAME?</v>
      </c>
      <c r="M10" t="e">
        <f ca="1">IF(L10="",0,IF(L10&lt;=$L$2,0,'行权现金流（回售&amp;赎回）'!V11))</f>
        <v>#NAME?</v>
      </c>
      <c r="N10" s="1" t="e">
        <f ca="1">IF(L10="",0,IF(L10&lt;$L$2,0,IF(OR(N9&lt;=$L$2,N9=""),L10-$L$2+$L$2,N9+365/债券信息!$B$12)))</f>
        <v>#NAME?</v>
      </c>
      <c r="Q10" t="s">
        <v>230</v>
      </c>
      <c r="R10" t="e">
        <f ca="1">债券信息!B8</f>
        <v>#NAME?</v>
      </c>
      <c r="T10" s="165" t="s">
        <v>35</v>
      </c>
      <c r="U10" s="165"/>
    </row>
    <row r="11" spans="1:28">
      <c r="B11" s="1" t="e">
        <f ca="1">IF('债券现金流（固息、浮息、累进）'!K12="","",'债券现金流（固息、浮息、累进）'!K12)</f>
        <v>#NAME?</v>
      </c>
      <c r="C11" s="113" t="e">
        <f ca="1">IF(B11="",0,IF(B11&lt;=$B$2,0,'债券现金流（固息、浮息、累进）'!S12))</f>
        <v>#NAME?</v>
      </c>
      <c r="D11" s="1" t="e">
        <f ca="1">IF(B11="",0,IF(B11&lt;$B$2,0,IF(OR(D10&lt;=$B$2,D10=""),B11-$B$2+$B$2,D10+365/债券信息!$B$12)))</f>
        <v>#NAME?</v>
      </c>
      <c r="E11" s="1"/>
      <c r="F11" s="1"/>
      <c r="G11" s="1" t="e">
        <f ca="1">IF('行权现金流（永续债延期）'!I12="","",'行权现金流（永续债延期）'!I12)</f>
        <v>#NAME?</v>
      </c>
      <c r="H11" s="113" t="e">
        <f ca="1">IF(G11="",0,IF(G11&lt;=$G$2,0,'行权现金流（永续债延期）'!K12))</f>
        <v>#NAME?</v>
      </c>
      <c r="I11" s="1" t="e">
        <f ca="1">IF(G11="",0,IF(G11&lt;$G$2,0,IF(OR(I10&lt;=$G$2,I10=""),G11-$G$2+$G$2,I10+365/债券信息!$B$12)))</f>
        <v>#NAME?</v>
      </c>
      <c r="L11" s="1" t="e">
        <f ca="1">IF('行权现金流（回售&amp;赎回）'!O12="","",'行权现金流（回售&amp;赎回）'!O12)</f>
        <v>#NAME?</v>
      </c>
      <c r="M11" t="e">
        <f ca="1">IF(L11="",0,IF(L11&lt;=$L$2,0,'行权现金流（回售&amp;赎回）'!V12))</f>
        <v>#NAME?</v>
      </c>
      <c r="N11" s="1" t="e">
        <f ca="1">IF(L11="",0,IF(L11&lt;$L$2,0,IF(OR(N10&lt;=$L$2,N10=""),L11-$L$2+$L$2,N10+365/债券信息!$B$12)))</f>
        <v>#NAME?</v>
      </c>
      <c r="Q11" t="s">
        <v>232</v>
      </c>
      <c r="R11" t="e">
        <f ca="1">债券信息!B9</f>
        <v>#NAME?</v>
      </c>
      <c r="T11" t="s">
        <v>42</v>
      </c>
      <c r="U11" t="e">
        <f ca="1">'行权现金流（回售&amp;赎回）'!J11</f>
        <v>#NAME?</v>
      </c>
    </row>
    <row r="12" spans="1:28">
      <c r="B12" s="1" t="e">
        <f ca="1">IF('债券现金流（固息、浮息、累进）'!K13="","",'债券现金流（固息、浮息、累进）'!K13)</f>
        <v>#NAME?</v>
      </c>
      <c r="C12" s="113" t="e">
        <f ca="1">IF(B12="",0,IF(B12&lt;=$B$2,0,'债券现金流（固息、浮息、累进）'!S13))</f>
        <v>#NAME?</v>
      </c>
      <c r="D12" s="1" t="e">
        <f ca="1">IF(B12="",0,IF(B12&lt;$B$2,0,IF(OR(D11&lt;=$B$2,D11=""),B12-$B$2+$B$2,D11+365/债券信息!$B$12)))</f>
        <v>#NAME?</v>
      </c>
      <c r="E12" s="1"/>
      <c r="F12" s="1"/>
      <c r="G12" s="1" t="e">
        <f ca="1">IF('行权现金流（永续债延期）'!I13="","",'行权现金流（永续债延期）'!I13)</f>
        <v>#NAME?</v>
      </c>
      <c r="H12" s="113" t="e">
        <f ca="1">IF(G12="",0,IF(G12&lt;=$G$2,0,'行权现金流（永续债延期）'!K13))</f>
        <v>#NAME?</v>
      </c>
      <c r="I12" s="1" t="e">
        <f ca="1">IF(G12="",0,IF(G12&lt;$G$2,0,IF(OR(I11&lt;=$G$2,I11=""),G12-$G$2+$G$2,I11+365/债券信息!$B$12)))</f>
        <v>#NAME?</v>
      </c>
      <c r="L12" s="1" t="e">
        <f ca="1">IF('行权现金流（回售&amp;赎回）'!O13="","",'行权现金流（回售&amp;赎回）'!O13)</f>
        <v>#NAME?</v>
      </c>
      <c r="M12" t="e">
        <f ca="1">IF(L12="",0,IF(L12&lt;=$L$2,0,'行权现金流（回售&amp;赎回）'!V13))</f>
        <v>#NAME?</v>
      </c>
      <c r="N12" s="1" t="e">
        <f ca="1">IF(L12="",0,IF(L12&lt;$L$2,0,IF(OR(N11&lt;=$L$2,N11=""),L12-$L$2+$L$2,N11+365/债券信息!$B$12)))</f>
        <v>#NAME?</v>
      </c>
      <c r="Q12" t="s">
        <v>234</v>
      </c>
      <c r="R12" t="e">
        <f ca="1">债券信息!B10</f>
        <v>#NAME?</v>
      </c>
      <c r="T12" t="s">
        <v>33</v>
      </c>
      <c r="U12" t="e">
        <f ca="1">'行权现金流（回售&amp;赎回）'!J12</f>
        <v>#NAME?</v>
      </c>
    </row>
    <row r="13" spans="1:28">
      <c r="B13" s="1" t="e">
        <f ca="1">IF('债券现金流（固息、浮息、累进）'!K14="","",'债券现金流（固息、浮息、累进）'!K14)</f>
        <v>#NAME?</v>
      </c>
      <c r="C13" s="113" t="e">
        <f ca="1">IF(B13="",0,IF(B13&lt;=$B$2,0,'债券现金流（固息、浮息、累进）'!S14))</f>
        <v>#NAME?</v>
      </c>
      <c r="D13" s="1" t="e">
        <f ca="1">IF(B13="",0,IF(B13&lt;$B$2,0,IF(OR(D12&lt;=$B$2,D12=""),B13-$B$2+$B$2,D12+365/债券信息!$B$12)))</f>
        <v>#NAME?</v>
      </c>
      <c r="F13" s="1"/>
      <c r="G13" s="1" t="e">
        <f ca="1">IF('行权现金流（永续债延期）'!I14="","",'行权现金流（永续债延期）'!I14)</f>
        <v>#NAME?</v>
      </c>
      <c r="H13" s="113" t="e">
        <f ca="1">IF(G13="",0,IF(G13&lt;=$G$2,0,'行权现金流（永续债延期）'!K14))</f>
        <v>#NAME?</v>
      </c>
      <c r="I13" s="1" t="e">
        <f ca="1">IF(G13="",0,IF(G13&lt;$G$2,0,IF(OR(I12&lt;=$G$2,I12=""),G13-$G$2+$G$2,I12+365/债券信息!$B$12)))</f>
        <v>#NAME?</v>
      </c>
      <c r="L13" s="1" t="e">
        <f ca="1">IF('行权现金流（回售&amp;赎回）'!O14="","",'行权现金流（回售&amp;赎回）'!O14)</f>
        <v>#NAME?</v>
      </c>
      <c r="M13" t="e">
        <f ca="1">IF(L13="",0,IF(L13&lt;=$L$2,0,'行权现金流（回售&amp;赎回）'!V14))</f>
        <v>#NAME?</v>
      </c>
      <c r="N13" s="1" t="e">
        <f ca="1">IF(L13="",0,IF(L13&lt;$L$2,0,IF(OR(N12&lt;=$L$2,N12=""),L13-$L$2+$L$2,N12+365/债券信息!$B$12)))</f>
        <v>#NAME?</v>
      </c>
      <c r="Q13" t="s">
        <v>82</v>
      </c>
      <c r="R13" t="e">
        <f ca="1">债券信息!B11</f>
        <v>#NAME?</v>
      </c>
      <c r="T13" t="s">
        <v>34</v>
      </c>
      <c r="U13" t="e">
        <f ca="1">'行权现金流（回售&amp;赎回）'!J13</f>
        <v>#NAME?</v>
      </c>
    </row>
    <row r="14" spans="1:28">
      <c r="B14" s="1" t="e">
        <f ca="1">IF('债券现金流（固息、浮息、累进）'!K15="","",'债券现金流（固息、浮息、累进）'!K15)</f>
        <v>#NAME?</v>
      </c>
      <c r="C14" s="113" t="e">
        <f ca="1">IF(B14="",0,IF(B14&lt;=$B$2,0,'债券现金流（固息、浮息、累进）'!S15))</f>
        <v>#NAME?</v>
      </c>
      <c r="D14" s="1" t="e">
        <f ca="1">IF(B14="",0,IF(B14&lt;$B$2,0,IF(OR(D13&lt;=$B$2,D13=""),B14-$B$2+$B$2,D13+365/债券信息!$B$12)))</f>
        <v>#NAME?</v>
      </c>
      <c r="F14" s="1"/>
      <c r="G14" s="1" t="e">
        <f ca="1">IF('行权现金流（永续债延期）'!I15="","",'行权现金流（永续债延期）'!I15)</f>
        <v>#NAME?</v>
      </c>
      <c r="H14" s="113" t="e">
        <f ca="1">IF(G14="",0,IF(G14&lt;=$G$2,0,'行权现金流（永续债延期）'!K15))</f>
        <v>#NAME?</v>
      </c>
      <c r="I14" s="1" t="e">
        <f ca="1">IF(G14="",0,IF(G14&lt;$G$2,0,IF(OR(I13&lt;=$G$2,I13=""),G14-$G$2+$G$2,I13+365/债券信息!$B$12)))</f>
        <v>#NAME?</v>
      </c>
      <c r="L14" s="1" t="e">
        <f ca="1">IF('行权现金流（回售&amp;赎回）'!O15="","",'行权现金流（回售&amp;赎回）'!O15)</f>
        <v>#NAME?</v>
      </c>
      <c r="M14" t="e">
        <f ca="1">IF(L14="",0,IF(L14&lt;=$L$2,0,'行权现金流（回售&amp;赎回）'!V15))</f>
        <v>#NAME?</v>
      </c>
      <c r="N14" s="1" t="e">
        <f ca="1">IF(L14="",0,IF(L14&lt;$L$2,0,IF(OR(N13&lt;=$L$2,N13=""),L14-$L$2+$L$2,N13+365/债券信息!$B$12)))</f>
        <v>#NAME?</v>
      </c>
      <c r="Q14" t="s">
        <v>332</v>
      </c>
      <c r="R14">
        <f ca="1">IF(ISERROR(FIND("A",LEFT(R13,2))),30,"ACT")</f>
        <v>30</v>
      </c>
      <c r="T14" t="s">
        <v>58</v>
      </c>
      <c r="U14" t="e">
        <f ca="1">'行权现金流（回售&amp;赎回）'!J14</f>
        <v>#NAME?</v>
      </c>
    </row>
    <row r="15" spans="1:28">
      <c r="B15" s="1" t="e">
        <f ca="1">IF('债券现金流（固息、浮息、累进）'!K16="","",'债券现金流（固息、浮息、累进）'!K16)</f>
        <v>#NAME?</v>
      </c>
      <c r="C15" s="113" t="e">
        <f ca="1">IF(B15="",0,IF(B15&lt;=$B$2,0,'债券现金流（固息、浮息、累进）'!S16))</f>
        <v>#NAME?</v>
      </c>
      <c r="D15" s="1" t="e">
        <f ca="1">IF(B15="",0,IF(B15&lt;$B$2,0,IF(OR(D14&lt;=$B$2,D14=""),B15-$B$2+$B$2,D14+365/债券信息!$B$12)))</f>
        <v>#NAME?</v>
      </c>
      <c r="F15" s="1"/>
      <c r="G15" s="1" t="e">
        <f ca="1">IF('行权现金流（永续债延期）'!I16="","",'行权现金流（永续债延期）'!I16)</f>
        <v>#NAME?</v>
      </c>
      <c r="H15" s="113" t="e">
        <f ca="1">IF(G15="",0,IF(G15&lt;=$G$2,0,'行权现金流（永续债延期）'!K16))</f>
        <v>#NAME?</v>
      </c>
      <c r="I15" s="1" t="e">
        <f ca="1">IF(G15="",0,IF(G15&lt;$G$2,0,IF(OR(I14&lt;=$G$2,I14=""),G15-$G$2+$G$2,I14+365/债券信息!$B$12)))</f>
        <v>#NAME?</v>
      </c>
      <c r="L15" s="1" t="e">
        <f ca="1">IF('行权现金流（回售&amp;赎回）'!O16="","",'行权现金流（回售&amp;赎回）'!O16)</f>
        <v>#NAME?</v>
      </c>
      <c r="M15" t="e">
        <f ca="1">IF(L15="",0,IF(L15&lt;=$L$2,0,'行权现金流（回售&amp;赎回）'!V16))</f>
        <v>#NAME?</v>
      </c>
      <c r="N15" s="1" t="e">
        <f ca="1">IF(L15="",0,IF(L15&lt;$L$2,0,IF(OR(N14&lt;=$L$2,N14=""),L15-$L$2+$L$2,N14+365/债券信息!$B$12)))</f>
        <v>#NAME?</v>
      </c>
      <c r="Q15" t="s">
        <v>333</v>
      </c>
      <c r="R15">
        <f ca="1">IF(ISERROR(FIND("T",RIGHT(R13,2))),IF(ISERROR(FIND(5,RIGHT(R13,2))),360,365),"ACT")</f>
        <v>360</v>
      </c>
      <c r="T15" t="s">
        <v>59</v>
      </c>
      <c r="U15" t="str">
        <f ca="1">'行权现金流（回售&amp;赎回）'!J15</f>
        <v>N</v>
      </c>
    </row>
    <row r="16" spans="1:28">
      <c r="B16" s="1" t="e">
        <f ca="1">IF('债券现金流（固息、浮息、累进）'!K17="","",'债券现金流（固息、浮息、累进）'!K17)</f>
        <v>#NAME?</v>
      </c>
      <c r="C16" s="113" t="e">
        <f ca="1">IF(B16="",0,IF(B16&lt;=$B$2,0,'债券现金流（固息、浮息、累进）'!S17))</f>
        <v>#NAME?</v>
      </c>
      <c r="D16" s="1" t="e">
        <f ca="1">IF(B16="",0,IF(B16&lt;$B$2,0,IF(OR(D15&lt;=$B$2,D15=""),B16-$B$2+$B$2,D15+365/债券信息!$B$12)))</f>
        <v>#NAME?</v>
      </c>
      <c r="F16" s="1"/>
      <c r="G16" s="1" t="e">
        <f ca="1">IF('行权现金流（永续债延期）'!I17="","",'行权现金流（永续债延期）'!I17)</f>
        <v>#NAME?</v>
      </c>
      <c r="H16" s="113" t="e">
        <f ca="1">IF(G16="",0,IF(G16&lt;=$G$2,0,'行权现金流（永续债延期）'!K17))</f>
        <v>#NAME?</v>
      </c>
      <c r="I16" s="1" t="e">
        <f ca="1">IF(G16="",0,IF(G16&lt;$G$2,0,IF(OR(I15&lt;=$G$2,I15=""),G16-$G$2+$G$2,I15+365/债券信息!$B$12)))</f>
        <v>#NAME?</v>
      </c>
      <c r="L16" s="1" t="e">
        <f ca="1">IF('行权现金流（回售&amp;赎回）'!O17="","",'行权现金流（回售&amp;赎回）'!O17)</f>
        <v>#NAME?</v>
      </c>
      <c r="M16" t="e">
        <f ca="1">IF(L16="",0,IF(L16&lt;=$L$2,0,'行权现金流（回售&amp;赎回）'!V17))</f>
        <v>#NAME?</v>
      </c>
      <c r="N16" s="1" t="e">
        <f ca="1">IF(L16="",0,IF(L16&lt;$L$2,0,IF(OR(N15&lt;=$L$2,N15=""),L16-$L$2+$L$2,N15+365/债券信息!$B$12)))</f>
        <v>#NAME?</v>
      </c>
      <c r="Q16" t="s">
        <v>334</v>
      </c>
      <c r="R16">
        <f ca="1">IF(R14="ACT",IF(R15="ACT",1,IF(R15=360,2,3)),0)</f>
        <v>0</v>
      </c>
      <c r="T16" t="s">
        <v>57</v>
      </c>
      <c r="U16" t="e">
        <f ca="1">'行权现金流（回售&amp;赎回）'!J16</f>
        <v>#NAME?</v>
      </c>
    </row>
    <row r="17" spans="2:21">
      <c r="B17" s="1" t="e">
        <f ca="1">IF('债券现金流（固息、浮息、累进）'!K18="","",'债券现金流（固息、浮息、累进）'!K18)</f>
        <v>#NAME?</v>
      </c>
      <c r="C17" s="113" t="e">
        <f ca="1">IF(B17="",0,IF(B17&lt;=$B$2,0,'债券现金流（固息、浮息、累进）'!S18))</f>
        <v>#NAME?</v>
      </c>
      <c r="D17" s="1" t="e">
        <f ca="1">IF(B17="",0,IF(B17&lt;$B$2,0,IF(OR(D16&lt;=$B$2,D16=""),B17-$B$2+$B$2,D16+365/债券信息!$B$12)))</f>
        <v>#NAME?</v>
      </c>
      <c r="F17" s="1"/>
      <c r="G17" s="1" t="e">
        <f ca="1">IF('行权现金流（永续债延期）'!I18="","",'行权现金流（永续债延期）'!I18)</f>
        <v>#NAME?</v>
      </c>
      <c r="H17" s="113" t="e">
        <f ca="1">IF(G17="",0,IF(G17&lt;=$G$2,0,'行权现金流（永续债延期）'!K18))</f>
        <v>#NAME?</v>
      </c>
      <c r="I17" s="1" t="e">
        <f ca="1">IF(G17="",0,IF(G17&lt;$G$2,0,IF(OR(I16&lt;=$G$2,I16=""),G17-$G$2+$G$2,I16+365/债券信息!$B$12)))</f>
        <v>#NAME?</v>
      </c>
      <c r="L17" s="1" t="e">
        <f ca="1">IF('行权现金流（回售&amp;赎回）'!O18="","",'行权现金流（回售&amp;赎回）'!O18)</f>
        <v>#NAME?</v>
      </c>
      <c r="M17" t="e">
        <f ca="1">IF(L17="",0,IF(L17&lt;=$L$2,0,'行权现金流（回售&amp;赎回）'!V18))</f>
        <v>#NAME?</v>
      </c>
      <c r="N17" s="1" t="e">
        <f ca="1">IF(L17="",0,IF(L17&lt;$L$2,0,IF(OR(N16&lt;=$L$2,N16=""),L17-$L$2+$L$2,N16+365/债券信息!$B$12)))</f>
        <v>#NAME?</v>
      </c>
      <c r="Q17" t="s">
        <v>335</v>
      </c>
      <c r="R17">
        <f ca="1">IF(ISERROR(FIND("F",R13)),0,"Y")</f>
        <v>0</v>
      </c>
    </row>
    <row r="18" spans="2:21">
      <c r="B18" s="1" t="e">
        <f ca="1">IF('债券现金流（固息、浮息、累进）'!K19="","",'债券现金流（固息、浮息、累进）'!K19)</f>
        <v>#NAME?</v>
      </c>
      <c r="C18" s="113" t="e">
        <f ca="1">IF(B18="",0,IF(B18&lt;=$B$2,0,'债券现金流（固息、浮息、累进）'!S19))</f>
        <v>#NAME?</v>
      </c>
      <c r="D18" s="1" t="e">
        <f ca="1">IF(B18="",0,IF(B18&lt;$B$2,0,IF(OR(D17&lt;=$B$2,D17=""),B18-$B$2+$B$2,D17+365/债券信息!$B$12)))</f>
        <v>#NAME?</v>
      </c>
      <c r="F18" s="1"/>
      <c r="G18" s="1" t="e">
        <f ca="1">IF('行权现金流（永续债延期）'!I19="","",'行权现金流（永续债延期）'!I19)</f>
        <v>#NAME?</v>
      </c>
      <c r="H18" s="113" t="e">
        <f ca="1">IF(G18="",0,IF(G18&lt;=$G$2,0,'行权现金流（永续债延期）'!K19))</f>
        <v>#NAME?</v>
      </c>
      <c r="I18" s="1" t="e">
        <f ca="1">IF(G18="",0,IF(G18&lt;$G$2,0,IF(OR(I17&lt;=$G$2,I17=""),G18-$G$2+$G$2,I17+365/债券信息!$B$12)))</f>
        <v>#NAME?</v>
      </c>
      <c r="L18" s="1" t="e">
        <f ca="1">IF('行权现金流（回售&amp;赎回）'!O19="","",'行权现金流（回售&amp;赎回）'!O19)</f>
        <v>#NAME?</v>
      </c>
      <c r="M18" t="e">
        <f ca="1">IF(L18="",0,IF(L18&lt;=$L$2,0,'行权现金流（回售&amp;赎回）'!V19))</f>
        <v>#NAME?</v>
      </c>
      <c r="N18" s="1" t="e">
        <f ca="1">IF(L18="",0,IF(L18&lt;$L$2,0,IF(OR(N17&lt;=$L$2,N17=""),L18-$L$2+$L$2,N17+365/债券信息!$B$12)))</f>
        <v>#NAME?</v>
      </c>
      <c r="Q18" t="s">
        <v>336</v>
      </c>
      <c r="R18" t="e">
        <f ca="1">债券信息!B14</f>
        <v>#NAME?</v>
      </c>
      <c r="T18" s="165" t="s">
        <v>36</v>
      </c>
      <c r="U18" s="165"/>
    </row>
    <row r="19" spans="2:21">
      <c r="B19" s="1" t="e">
        <f ca="1">IF('债券现金流（固息、浮息、累进）'!K20="","",'债券现金流（固息、浮息、累进）'!K20)</f>
        <v>#NAME?</v>
      </c>
      <c r="C19" s="113" t="e">
        <f ca="1">IF(B19="",0,IF(B19&lt;=$B$2,0,'债券现金流（固息、浮息、累进）'!S20))</f>
        <v>#NAME?</v>
      </c>
      <c r="D19" s="1" t="e">
        <f ca="1">IF(B19="",0,IF(B19&lt;$B$2,0,IF(OR(D18&lt;=$B$2,D18=""),B19-$B$2+$B$2,D18+365/债券信息!$B$12)))</f>
        <v>#NAME?</v>
      </c>
      <c r="F19" s="1"/>
      <c r="G19" s="1" t="e">
        <f ca="1">IF('行权现金流（永续债延期）'!I20="","",'行权现金流（永续债延期）'!I20)</f>
        <v>#NAME?</v>
      </c>
      <c r="H19" s="113" t="e">
        <f ca="1">IF(G19="",0,IF(G19&lt;=$G$2,0,'行权现金流（永续债延期）'!K20))</f>
        <v>#NAME?</v>
      </c>
      <c r="I19" s="1" t="e">
        <f ca="1">IF(G19="",0,IF(G19&lt;$G$2,0,IF(OR(I18&lt;=$G$2,I18=""),G19-$G$2+$G$2,I18+365/债券信息!$B$12)))</f>
        <v>#NAME?</v>
      </c>
      <c r="L19" s="1" t="e">
        <f ca="1">IF('行权现金流（回售&amp;赎回）'!O20="","",'行权现金流（回售&amp;赎回）'!O20)</f>
        <v>#NAME?</v>
      </c>
      <c r="M19" t="e">
        <f ca="1">IF(L19="",0,IF(L19&lt;=$L$2,0,'行权现金流（回售&amp;赎回）'!V20))</f>
        <v>#NAME?</v>
      </c>
      <c r="N19" s="1" t="e">
        <f ca="1">IF(L19="",0,IF(L19&lt;$L$2,0,IF(OR(N18&lt;=$L$2,N18=""),L19-$L$2+$L$2,N18+365/债券信息!$B$12)))</f>
        <v>#NAME?</v>
      </c>
      <c r="Q19" t="s">
        <v>81</v>
      </c>
      <c r="R19" t="e">
        <f ca="1">债券信息!B12</f>
        <v>#NAME?</v>
      </c>
      <c r="T19" t="s">
        <v>38</v>
      </c>
      <c r="U19" t="e">
        <f ca="1">'行权现金流（回售&amp;赎回）'!J19</f>
        <v>#NAME?</v>
      </c>
    </row>
    <row r="20" spans="2:21">
      <c r="B20" s="1" t="e">
        <f ca="1">IF('债券现金流（固息、浮息、累进）'!K21="","",'债券现金流（固息、浮息、累进）'!K21)</f>
        <v>#NAME?</v>
      </c>
      <c r="C20" s="113" t="e">
        <f ca="1">IF(B20="",0,IF(B20&lt;=$B$2,0,'债券现金流（固息、浮息、累进）'!S21))</f>
        <v>#NAME?</v>
      </c>
      <c r="D20" s="1" t="e">
        <f ca="1">IF(B20="",0,IF(B20&lt;$B$2,0,IF(OR(D19&lt;=$B$2,D19=""),B20-$B$2+$B$2,D19+365/债券信息!$B$12)))</f>
        <v>#NAME?</v>
      </c>
      <c r="F20" s="1"/>
      <c r="G20" s="1" t="e">
        <f ca="1">IF('行权现金流（永续债延期）'!I21="","",'行权现金流（永续债延期）'!I21)</f>
        <v>#NAME?</v>
      </c>
      <c r="H20" s="113" t="e">
        <f ca="1">IF(G20="",0,IF(G20&lt;=$G$2,0,'行权现金流（永续债延期）'!K21))</f>
        <v>#NAME?</v>
      </c>
      <c r="I20" s="1" t="e">
        <f ca="1">IF(G20="",0,IF(G20&lt;$G$2,0,IF(OR(I19&lt;=$G$2,I19=""),G20-$G$2+$G$2,I19+365/债券信息!$B$12)))</f>
        <v>#NAME?</v>
      </c>
      <c r="L20" s="1" t="e">
        <f ca="1">IF('行权现金流（回售&amp;赎回）'!O21="","",'行权现金流（回售&amp;赎回）'!O21)</f>
        <v>#NAME?</v>
      </c>
      <c r="M20" t="e">
        <f ca="1">IF(L20="",0,IF(L20&lt;=$L$2,0,'行权现金流（回售&amp;赎回）'!V21))</f>
        <v>#NAME?</v>
      </c>
      <c r="N20" s="1" t="e">
        <f ca="1">IF(L20="",0,IF(L20&lt;$L$2,0,IF(OR(N19&lt;=$L$2,N19=""),L20-$L$2+$L$2,N19+365/债券信息!$B$12)))</f>
        <v>#NAME?</v>
      </c>
      <c r="Q20" t="s">
        <v>240</v>
      </c>
      <c r="R20" t="e">
        <f ca="1">债券信息!B13</f>
        <v>#NAME?</v>
      </c>
      <c r="T20" t="s">
        <v>39</v>
      </c>
      <c r="U20" t="e">
        <f ca="1">'行权现金流（回售&amp;赎回）'!J20</f>
        <v>#NAME?</v>
      </c>
    </row>
    <row r="21" spans="2:21">
      <c r="B21" s="1" t="e">
        <f ca="1">IF('债券现金流（固息、浮息、累进）'!K22="","",'债券现金流（固息、浮息、累进）'!K22)</f>
        <v>#NAME?</v>
      </c>
      <c r="C21" s="113" t="e">
        <f ca="1">IF(B21="",0,IF(B21&lt;=$B$2,0,'债券现金流（固息、浮息、累进）'!S22))</f>
        <v>#NAME?</v>
      </c>
      <c r="D21" s="1" t="e">
        <f ca="1">IF(B21="",0,IF(B21&lt;$B$2,0,IF(OR(D20&lt;=$B$2,D20=""),B21-$B$2+$B$2,D20+365/债券信息!$B$12)))</f>
        <v>#NAME?</v>
      </c>
      <c r="F21" s="1"/>
      <c r="G21" s="1" t="e">
        <f ca="1">IF('行权现金流（永续债延期）'!I22="","",'行权现金流（永续债延期）'!I22)</f>
        <v>#NAME?</v>
      </c>
      <c r="H21" s="113" t="e">
        <f ca="1">IF(G21="",0,IF(G21&lt;=$G$2,0,'行权现金流（永续债延期）'!K22))</f>
        <v>#NAME?</v>
      </c>
      <c r="I21" s="1" t="e">
        <f ca="1">IF(G21="",0,IF(G21&lt;$G$2,0,IF(OR(I20&lt;=$G$2,I20=""),G21-$G$2+$G$2,I20+365/债券信息!$B$12)))</f>
        <v>#NAME?</v>
      </c>
      <c r="L21" s="1" t="e">
        <f ca="1">IF('行权现金流（回售&amp;赎回）'!O22="","",'行权现金流（回售&amp;赎回）'!O22)</f>
        <v>#NAME?</v>
      </c>
      <c r="M21" t="e">
        <f ca="1">IF(L21="",0,IF(L21&lt;=$L$2,0,'行权现金流（回售&amp;赎回）'!V22))</f>
        <v>#NAME?</v>
      </c>
      <c r="N21" s="1" t="e">
        <f ca="1">IF(L21="",0,IF(L21&lt;$L$2,0,IF(OR(N20&lt;=$L$2,N20=""),L21-$L$2+$L$2,N20+365/债券信息!$B$12)))</f>
        <v>#NAME?</v>
      </c>
      <c r="Q21" t="s">
        <v>337</v>
      </c>
      <c r="R21" t="e">
        <f ca="1">IF(ROUND(R18*R19,0)=0,1,ROUND(R18*R19,0))</f>
        <v>#NAME?</v>
      </c>
      <c r="T21" t="s">
        <v>40</v>
      </c>
      <c r="U21" t="e">
        <f ca="1">'行权现金流（回售&amp;赎回）'!J21</f>
        <v>#NAME?</v>
      </c>
    </row>
    <row r="22" spans="2:21">
      <c r="B22" s="1" t="e">
        <f ca="1">IF('债券现金流（固息、浮息、累进）'!K23="","",'债券现金流（固息、浮息、累进）'!K23)</f>
        <v>#NAME?</v>
      </c>
      <c r="C22" s="113" t="e">
        <f ca="1">IF(B22="",0,IF(B22&lt;=$B$2,0,'债券现金流（固息、浮息、累进）'!S23))</f>
        <v>#NAME?</v>
      </c>
      <c r="D22" s="1" t="e">
        <f ca="1">IF(B22="",0,IF(B22&lt;$B$2,0,IF(OR(D21&lt;=$B$2,D21=""),B22-$B$2+$B$2,D21+365/债券信息!$B$12)))</f>
        <v>#NAME?</v>
      </c>
      <c r="F22" s="1"/>
      <c r="G22" s="1" t="e">
        <f ca="1">IF('行权现金流（永续债延期）'!I23="","",'行权现金流（永续债延期）'!I23)</f>
        <v>#NAME?</v>
      </c>
      <c r="H22" s="113" t="e">
        <f ca="1">IF(G22="",0,IF(G22&lt;=$G$2,0,'行权现金流（永续债延期）'!K23))</f>
        <v>#NAME?</v>
      </c>
      <c r="I22" s="1" t="e">
        <f ca="1">IF(G22="",0,IF(G22&lt;$G$2,0,IF(OR(I21&lt;=$G$2,I21=""),G22-$G$2+$G$2,I21+365/债券信息!$B$12)))</f>
        <v>#NAME?</v>
      </c>
      <c r="L22" s="1" t="e">
        <f ca="1">IF('行权现金流（回售&amp;赎回）'!O23="","",'行权现金流（回售&amp;赎回）'!O23)</f>
        <v>#NAME?</v>
      </c>
      <c r="M22" t="e">
        <f ca="1">IF(L22="",0,IF(L22&lt;=$L$2,0,'行权现金流（回售&amp;赎回）'!V23))</f>
        <v>#NAME?</v>
      </c>
      <c r="N22" s="1" t="e">
        <f ca="1">IF(L22="",0,IF(L22&lt;$L$2,0,IF(OR(N21&lt;=$L$2,N21=""),L22-$L$2+$L$2,N21+365/债券信息!$B$12)))</f>
        <v>#NAME?</v>
      </c>
      <c r="Q22" t="s">
        <v>338</v>
      </c>
      <c r="R22" t="e">
        <f ca="1">债券信息!B16</f>
        <v>#NAME?</v>
      </c>
      <c r="T22" t="s">
        <v>48</v>
      </c>
      <c r="U22" t="e">
        <f ca="1">'行权现金流（回售&amp;赎回）'!J22</f>
        <v>#NAME?</v>
      </c>
    </row>
    <row r="23" spans="2:21">
      <c r="B23" s="1" t="e">
        <f ca="1">IF('债券现金流（固息、浮息、累进）'!K24="","",'债券现金流（固息、浮息、累进）'!K24)</f>
        <v>#NAME?</v>
      </c>
      <c r="C23" s="113" t="e">
        <f ca="1">IF(B23="",0,IF(B23&lt;=$B$2,0,'债券现金流（固息、浮息、累进）'!S24))</f>
        <v>#NAME?</v>
      </c>
      <c r="D23" s="1" t="e">
        <f ca="1">IF(B23="",0,IF(B23&lt;$B$2,0,IF(OR(D22&lt;=$B$2,D22=""),B23-$B$2+$B$2,D22+365/债券信息!$B$12)))</f>
        <v>#NAME?</v>
      </c>
      <c r="F23" s="1"/>
      <c r="G23" s="1" t="e">
        <f ca="1">IF('行权现金流（永续债延期）'!I24="","",'行权现金流（永续债延期）'!I24)</f>
        <v>#NAME?</v>
      </c>
      <c r="H23" s="113" t="e">
        <f ca="1">IF(G23="",0,IF(G23&lt;=$G$2,0,'行权现金流（永续债延期）'!K24))</f>
        <v>#NAME?</v>
      </c>
      <c r="I23" s="1" t="e">
        <f ca="1">IF(G23="",0,IF(G23&lt;$G$2,0,IF(OR(I22&lt;=$G$2,I22=""),G23-$G$2+$G$2,I22+365/债券信息!$B$12)))</f>
        <v>#NAME?</v>
      </c>
      <c r="L23" s="1" t="e">
        <f ca="1">IF('行权现金流（回售&amp;赎回）'!O24="","",'行权现金流（回售&amp;赎回）'!O24)</f>
        <v>#NAME?</v>
      </c>
      <c r="M23" t="e">
        <f ca="1">IF(L23="",0,IF(L23&lt;=$L$2,0,'行权现金流（回售&amp;赎回）'!V24))</f>
        <v>#NAME?</v>
      </c>
      <c r="N23" s="1" t="e">
        <f ca="1">IF(L23="",0,IF(L23&lt;$L$2,0,IF(OR(N22&lt;=$L$2,N22=""),L23-$L$2+$L$2,N22+365/债券信息!$B$12)))</f>
        <v>#NAME?</v>
      </c>
      <c r="Q23" t="s">
        <v>339</v>
      </c>
      <c r="R23" t="e">
        <f ca="1">债券信息!B20</f>
        <v>#NAME?</v>
      </c>
      <c r="T23" t="s">
        <v>49</v>
      </c>
      <c r="U23" t="str">
        <f ca="1">'行权现金流（回售&amp;赎回）'!J23</f>
        <v>N</v>
      </c>
    </row>
    <row r="24" spans="2:21">
      <c r="B24" s="1" t="e">
        <f ca="1">IF('债券现金流（固息、浮息、累进）'!K25="","",'债券现金流（固息、浮息、累进）'!K25)</f>
        <v>#NAME?</v>
      </c>
      <c r="C24" s="113" t="e">
        <f ca="1">IF(B24="",0,IF(B24&lt;=$B$2,0,'债券现金流（固息、浮息、累进）'!S25))</f>
        <v>#NAME?</v>
      </c>
      <c r="D24" s="1" t="e">
        <f ca="1">IF(B24="",0,IF(B24&lt;$B$2,0,IF(OR(D23&lt;=$B$2,D23=""),B24-$B$2+$B$2,D23+365/债券信息!$B$12)))</f>
        <v>#NAME?</v>
      </c>
      <c r="F24" s="1"/>
      <c r="G24" s="1" t="e">
        <f ca="1">IF('行权现金流（永续债延期）'!I25="","",'行权现金流（永续债延期）'!I25)</f>
        <v>#NAME?</v>
      </c>
      <c r="H24" s="113" t="e">
        <f ca="1">IF(G24="",0,IF(G24&lt;=$G$2,0,'行权现金流（永续债延期）'!K25))</f>
        <v>#NAME?</v>
      </c>
      <c r="I24" s="1" t="e">
        <f ca="1">IF(G24="",0,IF(G24&lt;$G$2,0,IF(OR(I23&lt;=$G$2,I23=""),G24-$G$2+$G$2,I23+365/债券信息!$B$12)))</f>
        <v>#NAME?</v>
      </c>
      <c r="L24" s="1" t="e">
        <f ca="1">IF('行权现金流（回售&amp;赎回）'!O25="","",'行权现金流（回售&amp;赎回）'!O25)</f>
        <v>#NAME?</v>
      </c>
      <c r="M24" t="e">
        <f ca="1">IF(L24="",0,IF(L24&lt;=$L$2,0,'行权现金流（回售&amp;赎回）'!V25))</f>
        <v>#NAME?</v>
      </c>
      <c r="N24" s="1" t="e">
        <f ca="1">IF(L24="",0,IF(L24&lt;$L$2,0,IF(OR(N23&lt;=$L$2,N23=""),L24-$L$2+$L$2,N23+365/债券信息!$B$12)))</f>
        <v>#NAME?</v>
      </c>
      <c r="Q24" t="s">
        <v>349</v>
      </c>
      <c r="R24" t="e">
        <f ca="1">债券信息!B19</f>
        <v>#NAME?</v>
      </c>
    </row>
    <row r="25" spans="2:21">
      <c r="B25" s="1" t="e">
        <f ca="1">IF('债券现金流（固息、浮息、累进）'!K26="","",'债券现金流（固息、浮息、累进）'!K26)</f>
        <v>#NAME?</v>
      </c>
      <c r="C25" s="113" t="e">
        <f ca="1">IF(B25="",0,IF(B25&lt;=$B$2,0,'债券现金流（固息、浮息、累进）'!S26))</f>
        <v>#NAME?</v>
      </c>
      <c r="D25" s="1" t="e">
        <f ca="1">IF(B25="",0,IF(B25&lt;$B$2,0,IF(OR(D24&lt;=$B$2,D24=""),B25-$B$2+$B$2,D24+365/债券信息!$B$12)))</f>
        <v>#NAME?</v>
      </c>
      <c r="F25" s="1"/>
      <c r="G25" s="1" t="e">
        <f ca="1">IF('行权现金流（永续债延期）'!I26="","",'行权现金流（永续债延期）'!I26)</f>
        <v>#NAME?</v>
      </c>
      <c r="H25" s="113" t="e">
        <f ca="1">IF(G25="",0,IF(G25&lt;=$G$2,0,'行权现金流（永续债延期）'!K26))</f>
        <v>#NAME?</v>
      </c>
      <c r="I25" s="1" t="e">
        <f ca="1">IF(G25="",0,IF(G25&lt;$G$2,0,IF(OR(I24&lt;=$G$2,I24=""),G25-$G$2+$G$2,I24+365/债券信息!$B$12)))</f>
        <v>#NAME?</v>
      </c>
      <c r="L25" s="1" t="e">
        <f ca="1">IF('行权现金流（回售&amp;赎回）'!O26="","",'行权现金流（回售&amp;赎回）'!O26)</f>
        <v>#NAME?</v>
      </c>
      <c r="M25" t="e">
        <f ca="1">IF(L25="",0,IF(L25&lt;=$L$2,0,'行权现金流（回售&amp;赎回）'!V26))</f>
        <v>#NAME?</v>
      </c>
      <c r="N25" s="1" t="e">
        <f ca="1">IF(L25="",0,IF(L25&lt;$L$2,0,IF(OR(N24&lt;=$L$2,N24=""),L25-$L$2+$L$2,N24+365/债券信息!$B$12)))</f>
        <v>#NAME?</v>
      </c>
      <c r="T25" s="165" t="s">
        <v>37</v>
      </c>
      <c r="U25" s="165"/>
    </row>
    <row r="26" spans="2:21">
      <c r="B26" s="1" t="e">
        <f ca="1">IF('债券现金流（固息、浮息、累进）'!K27="","",'债券现金流（固息、浮息、累进）'!K27)</f>
        <v>#NAME?</v>
      </c>
      <c r="C26" s="113" t="e">
        <f ca="1">IF(B26="",0,IF(B26&lt;=$B$2,0,'债券现金流（固息、浮息、累进）'!S27))</f>
        <v>#NAME?</v>
      </c>
      <c r="D26" s="1" t="e">
        <f ca="1">IF(B26="",0,IF(B26&lt;$B$2,0,IF(OR(D25&lt;=$B$2,D25=""),B26-$B$2+$B$2,D25+365/债券信息!$B$12)))</f>
        <v>#NAME?</v>
      </c>
      <c r="F26" s="1"/>
      <c r="G26" s="1" t="e">
        <f ca="1">IF('行权现金流（永续债延期）'!I27="","",'行权现金流（永续债延期）'!I27)</f>
        <v>#NAME?</v>
      </c>
      <c r="H26" s="113" t="e">
        <f ca="1">IF(G26="",0,IF(G26&lt;=$G$2,0,'行权现金流（永续债延期）'!K27))</f>
        <v>#NAME?</v>
      </c>
      <c r="I26" s="1" t="e">
        <f ca="1">IF(G26="",0,IF(G26&lt;$G$2,0,IF(OR(I25&lt;=$G$2,I25=""),G26-$G$2+$G$2,I25+365/债券信息!$B$12)))</f>
        <v>#NAME?</v>
      </c>
      <c r="L26" s="1" t="e">
        <f ca="1">IF('行权现金流（回售&amp;赎回）'!O27="","",'行权现金流（回售&amp;赎回）'!O27)</f>
        <v>#NAME?</v>
      </c>
      <c r="M26" t="e">
        <f ca="1">IF(L26="",0,IF(L26&lt;=$L$2,0,'行权现金流（回售&amp;赎回）'!V27))</f>
        <v>#NAME?</v>
      </c>
      <c r="N26" s="1" t="e">
        <f ca="1">IF(L26="",0,IF(L26&lt;$L$2,0,IF(OR(N25&lt;=$L$2,N25=""),L26-$L$2+$L$2,N25+365/债券信息!$B$12)))</f>
        <v>#NAME?</v>
      </c>
      <c r="T26" t="s">
        <v>43</v>
      </c>
      <c r="U26" t="e">
        <f ca="1">'行权现金流（回售&amp;赎回）'!J26</f>
        <v>#NAME?</v>
      </c>
    </row>
    <row r="27" spans="2:21">
      <c r="B27" s="1" t="e">
        <f ca="1">IF('债券现金流（固息、浮息、累进）'!K28="","",'债券现金流（固息、浮息、累进）'!K28)</f>
        <v>#NAME?</v>
      </c>
      <c r="C27" s="113" t="e">
        <f ca="1">IF(B27="",0,IF(B27&lt;=$B$2,0,'债券现金流（固息、浮息、累进）'!S28))</f>
        <v>#NAME?</v>
      </c>
      <c r="D27" s="1" t="e">
        <f ca="1">IF(B27="",0,IF(B27&lt;$B$2,0,IF(OR(D26&lt;=$B$2,D26=""),B27-$B$2+$B$2,D26+365/债券信息!$B$12)))</f>
        <v>#NAME?</v>
      </c>
      <c r="F27" s="1"/>
      <c r="G27" s="1" t="e">
        <f ca="1">IF('行权现金流（永续债延期）'!I28="","",'行权现金流（永续债延期）'!I28)</f>
        <v>#NAME?</v>
      </c>
      <c r="H27" s="113" t="e">
        <f ca="1">IF(G27="",0,IF(G27&lt;=$G$2,0,'行权现金流（永续债延期）'!K28))</f>
        <v>#NAME?</v>
      </c>
      <c r="I27" s="1" t="e">
        <f ca="1">IF(G27="",0,IF(G27&lt;$G$2,0,IF(OR(I26&lt;=$G$2,I26=""),G27-$G$2+$G$2,I26+365/债券信息!$B$12)))</f>
        <v>#NAME?</v>
      </c>
      <c r="L27" s="1" t="e">
        <f ca="1">IF('行权现金流（回售&amp;赎回）'!O28="","",'行权现金流（回售&amp;赎回）'!O28)</f>
        <v>#NAME?</v>
      </c>
      <c r="M27" t="e">
        <f ca="1">IF(L27="",0,IF(L27&lt;=$L$2,0,'行权现金流（回售&amp;赎回）'!V28))</f>
        <v>#NAME?</v>
      </c>
      <c r="N27" s="1" t="e">
        <f ca="1">IF(L27="",0,IF(L27&lt;$L$2,0,IF(OR(N26&lt;=$L$2,N26=""),L27-$L$2+$L$2,N26+365/债券信息!$B$12)))</f>
        <v>#NAME?</v>
      </c>
      <c r="T27" t="s">
        <v>44</v>
      </c>
      <c r="U27" t="e">
        <f ca="1">'行权现金流（回售&amp;赎回）'!J27</f>
        <v>#NAME?</v>
      </c>
    </row>
    <row r="28" spans="2:21">
      <c r="B28" s="1" t="e">
        <f ca="1">IF('债券现金流（固息、浮息、累进）'!K29="","",'债券现金流（固息、浮息、累进）'!K29)</f>
        <v>#NAME?</v>
      </c>
      <c r="C28" s="113" t="e">
        <f ca="1">IF(B28="",0,IF(B28&lt;=$B$2,0,'债券现金流（固息、浮息、累进）'!S29))</f>
        <v>#NAME?</v>
      </c>
      <c r="D28" s="1" t="e">
        <f ca="1">IF(B28="",0,IF(B28&lt;$B$2,0,IF(OR(D27&lt;=$B$2,D27=""),B28-$B$2+$B$2,D27+365/债券信息!$B$12)))</f>
        <v>#NAME?</v>
      </c>
      <c r="F28" s="1"/>
      <c r="G28" s="1" t="e">
        <f ca="1">IF('行权现金流（永续债延期）'!I29="","",'行权现金流（永续债延期）'!I29)</f>
        <v>#NAME?</v>
      </c>
      <c r="H28" s="113" t="e">
        <f ca="1">IF(G28="",0,IF(G28&lt;=$G$2,0,'行权现金流（永续债延期）'!K29))</f>
        <v>#NAME?</v>
      </c>
      <c r="I28" s="1" t="e">
        <f ca="1">IF(G28="",0,IF(G28&lt;$G$2,0,IF(OR(I27&lt;=$G$2,I27=""),G28-$G$2+$G$2,I27+365/债券信息!$B$12)))</f>
        <v>#NAME?</v>
      </c>
      <c r="L28" s="1" t="e">
        <f ca="1">IF('行权现金流（回售&amp;赎回）'!O29="","",'行权现金流（回售&amp;赎回）'!O29)</f>
        <v>#NAME?</v>
      </c>
      <c r="M28" t="e">
        <f ca="1">IF(L28="",0,IF(L28&lt;=$L$2,0,'行权现金流（回售&amp;赎回）'!V29))</f>
        <v>#NAME?</v>
      </c>
      <c r="N28" s="1" t="e">
        <f ca="1">IF(L28="",0,IF(L28&lt;$L$2,0,IF(OR(N27&lt;=$L$2,N27=""),L28-$L$2+$L$2,N27+365/债券信息!$B$12)))</f>
        <v>#NAME?</v>
      </c>
      <c r="T28" t="s">
        <v>54</v>
      </c>
      <c r="U28" t="e">
        <f ca="1">'行权现金流（回售&amp;赎回）'!J28</f>
        <v>#NAME?</v>
      </c>
    </row>
    <row r="29" spans="2:21">
      <c r="B29" s="1" t="e">
        <f ca="1">IF('债券现金流（固息、浮息、累进）'!K30="","",'债券现金流（固息、浮息、累进）'!K30)</f>
        <v>#NAME?</v>
      </c>
      <c r="C29" s="113" t="e">
        <f ca="1">IF(B29="",0,IF(B29&lt;=$B$2,0,'债券现金流（固息、浮息、累进）'!S30))</f>
        <v>#NAME?</v>
      </c>
      <c r="D29" s="1" t="e">
        <f ca="1">IF(B29="",0,IF(B29&lt;$B$2,0,IF(OR(D28&lt;=$B$2,D28=""),B29-$B$2+$B$2,D28+365/债券信息!$B$12)))</f>
        <v>#NAME?</v>
      </c>
      <c r="F29" s="1"/>
      <c r="G29" s="1" t="e">
        <f ca="1">IF('行权现金流（永续债延期）'!I30="","",'行权现金流（永续债延期）'!I30)</f>
        <v>#NAME?</v>
      </c>
      <c r="H29" s="113" t="e">
        <f ca="1">IF(G29="",0,IF(G29&lt;=$G$2,0,'行权现金流（永续债延期）'!K30))</f>
        <v>#NAME?</v>
      </c>
      <c r="I29" s="1" t="e">
        <f ca="1">IF(G29="",0,IF(G29&lt;$G$2,0,IF(OR(I28&lt;=$G$2,I28=""),G29-$G$2+$G$2,I28+365/债券信息!$B$12)))</f>
        <v>#NAME?</v>
      </c>
      <c r="L29" s="1" t="e">
        <f ca="1">IF('行权现金流（回售&amp;赎回）'!O30="","",'行权现金流（回售&amp;赎回）'!O30)</f>
        <v>#NAME?</v>
      </c>
      <c r="M29" t="e">
        <f ca="1">IF(L29="",0,IF(L29&lt;=$L$2,0,'行权现金流（回售&amp;赎回）'!V30))</f>
        <v>#NAME?</v>
      </c>
      <c r="N29" s="1" t="e">
        <f ca="1">IF(L29="",0,IF(L29&lt;$L$2,0,IF(OR(N28&lt;=$L$2,N28=""),L29-$L$2+$L$2,N28+365/债券信息!$B$12)))</f>
        <v>#NAME?</v>
      </c>
      <c r="T29" t="s">
        <v>55</v>
      </c>
      <c r="U29" t="str">
        <f ca="1">'行权现金流（回售&amp;赎回）'!J29</f>
        <v>N</v>
      </c>
    </row>
    <row r="30" spans="2:21">
      <c r="B30" s="1" t="e">
        <f ca="1">IF('债券现金流（固息、浮息、累进）'!K31="","",'债券现金流（固息、浮息、累进）'!K31)</f>
        <v>#NAME?</v>
      </c>
      <c r="C30" s="113" t="e">
        <f ca="1">IF(B30="",0,IF(B30&lt;=$B$2,0,'债券现金流（固息、浮息、累进）'!S31))</f>
        <v>#NAME?</v>
      </c>
      <c r="D30" s="1" t="e">
        <f ca="1">IF(B30="",0,IF(B30&lt;$B$2,0,IF(OR(D29&lt;=$B$2,D29=""),B30-$B$2+$B$2,D29+365/债券信息!$B$12)))</f>
        <v>#NAME?</v>
      </c>
      <c r="G30" s="1" t="e">
        <f ca="1">IF('行权现金流（永续债延期）'!I31="","",'行权现金流（永续债延期）'!I31)</f>
        <v>#NAME?</v>
      </c>
      <c r="H30" s="113" t="e">
        <f ca="1">IF(G30="",0,IF(G30&lt;=$G$2,0,'行权现金流（永续债延期）'!K31))</f>
        <v>#NAME?</v>
      </c>
      <c r="I30" s="1" t="e">
        <f ca="1">IF(G30="",0,IF(G30&lt;$G$2,0,IF(OR(I29&lt;=$G$2,I29=""),G30-$G$2+$G$2,I29+365/债券信息!$B$12)))</f>
        <v>#NAME?</v>
      </c>
      <c r="L30" s="1" t="e">
        <f ca="1">IF('行权现金流（回售&amp;赎回）'!O31="","",'行权现金流（回售&amp;赎回）'!O31)</f>
        <v>#NAME?</v>
      </c>
      <c r="M30" t="e">
        <f ca="1">IF(L30="",0,IF(L30&lt;=$L$2,0,'行权现金流（回售&amp;赎回）'!V31))</f>
        <v>#NAME?</v>
      </c>
      <c r="N30" s="1" t="e">
        <f ca="1">IF(L30="",0,IF(L30&lt;$L$2,0,IF(OR(N29&lt;=$L$2,N29=""),L30-$L$2+$L$2,N29+365/债券信息!$B$12)))</f>
        <v>#NAME?</v>
      </c>
    </row>
    <row r="31" spans="2:21">
      <c r="B31" s="1" t="e">
        <f ca="1">IF('债券现金流（固息、浮息、累进）'!K32="","",'债券现金流（固息、浮息、累进）'!K32)</f>
        <v>#NAME?</v>
      </c>
      <c r="C31" s="113" t="e">
        <f ca="1">IF(B31="",0,IF(B31&lt;=$B$2,0,'债券现金流（固息、浮息、累进）'!S32))</f>
        <v>#NAME?</v>
      </c>
      <c r="D31" s="1" t="e">
        <f ca="1">IF(B31="",0,IF(B31&lt;$B$2,0,IF(OR(D30&lt;=$B$2,D30=""),B31-$B$2+$B$2,D30+365/债券信息!$B$12)))</f>
        <v>#NAME?</v>
      </c>
      <c r="G31" s="1" t="e">
        <f ca="1">IF('行权现金流（永续债延期）'!I32="","",'行权现金流（永续债延期）'!I32)</f>
        <v>#NAME?</v>
      </c>
      <c r="H31" s="113" t="e">
        <f ca="1">IF(G31="",0,IF(G31&lt;=$G$2,0,'行权现金流（永续债延期）'!K32))</f>
        <v>#NAME?</v>
      </c>
      <c r="I31" s="1" t="e">
        <f ca="1">IF(G31="",0,IF(G31&lt;$G$2,0,IF(OR(I30&lt;=$G$2,I30=""),G31-$G$2+$G$2,I30+365/债券信息!$B$12)))</f>
        <v>#NAME?</v>
      </c>
      <c r="L31" s="1" t="e">
        <f ca="1">IF('行权现金流（回售&amp;赎回）'!O32="","",'行权现金流（回售&amp;赎回）'!O32)</f>
        <v>#NAME?</v>
      </c>
      <c r="M31" t="e">
        <f ca="1">IF(L31="",0,IF(L31&lt;=$L$2,0,'行权现金流（回售&amp;赎回）'!V32))</f>
        <v>#NAME?</v>
      </c>
      <c r="N31" s="1" t="e">
        <f ca="1">IF(L31="",0,IF(L31&lt;$L$2,0,IF(OR(N30&lt;=$L$2,N30=""),L31-$L$2+$L$2,N30+365/债券信息!$B$12)))</f>
        <v>#NAME?</v>
      </c>
      <c r="T31" s="165" t="s">
        <v>124</v>
      </c>
      <c r="U31" s="165"/>
    </row>
    <row r="32" spans="2:21">
      <c r="B32" s="1" t="e">
        <f ca="1">IF('债券现金流（固息、浮息、累进）'!K33="","",'债券现金流（固息、浮息、累进）'!K33)</f>
        <v>#NAME?</v>
      </c>
      <c r="C32" s="113" t="e">
        <f ca="1">IF(B32="",0,IF(B32&lt;=$B$2,0,'债券现金流（固息、浮息、累进）'!S33))</f>
        <v>#NAME?</v>
      </c>
      <c r="D32" s="1" t="e">
        <f ca="1">IF(B32="",0,IF(B32&lt;$B$2,0,IF(OR(D31&lt;=$B$2,D31=""),B32-$B$2+$B$2,D31+365/债券信息!$B$12)))</f>
        <v>#NAME?</v>
      </c>
      <c r="G32" s="1" t="e">
        <f ca="1">IF('行权现金流（永续债延期）'!I33="","",'行权现金流（永续债延期）'!I33)</f>
        <v>#NAME?</v>
      </c>
      <c r="H32" s="113" t="e">
        <f ca="1">IF(G32="",0,IF(G32&lt;=$G$2,0,'行权现金流（永续债延期）'!K33))</f>
        <v>#NAME?</v>
      </c>
      <c r="I32" s="1" t="e">
        <f ca="1">IF(G32="",0,IF(G32&lt;$G$2,0,IF(OR(I31&lt;=$G$2,I31=""),G32-$G$2+$G$2,I31+365/债券信息!$B$12)))</f>
        <v>#NAME?</v>
      </c>
      <c r="L32" s="1" t="e">
        <f ca="1">IF('行权现金流（回售&amp;赎回）'!O33="","",'行权现金流（回售&amp;赎回）'!O33)</f>
        <v>#NAME?</v>
      </c>
      <c r="M32" t="e">
        <f ca="1">IF(L32="",0,IF(L32&lt;=$L$2,0,'行权现金流（回售&amp;赎回）'!V33))</f>
        <v>#NAME?</v>
      </c>
      <c r="N32" s="1" t="e">
        <f ca="1">IF(L32="",0,IF(L32&lt;$L$2,0,IF(OR(N31&lt;=$L$2,N31=""),L32-$L$2+$L$2,N31+365/债券信息!$B$12)))</f>
        <v>#NAME?</v>
      </c>
      <c r="T32" t="s">
        <v>125</v>
      </c>
      <c r="U32" t="str">
        <f ca="1">'行权现金流（回售&amp;赎回）'!J32</f>
        <v>N</v>
      </c>
    </row>
    <row r="33" spans="2:20">
      <c r="B33" s="1" t="e">
        <f ca="1">IF('债券现金流（固息、浮息、累进）'!K34="","",'债券现金流（固息、浮息、累进）'!K34)</f>
        <v>#NAME?</v>
      </c>
      <c r="C33" s="113" t="e">
        <f ca="1">IF(B33="",0,IF(B33&lt;=$B$2,0,'债券现金流（固息、浮息、累进）'!S34))</f>
        <v>#NAME?</v>
      </c>
      <c r="D33" s="1" t="e">
        <f ca="1">IF(B33="",0,IF(B33&lt;$B$2,0,IF(OR(D32&lt;=$B$2,D32=""),B33-$B$2+$B$2,D32+365/债券信息!$B$12)))</f>
        <v>#NAME?</v>
      </c>
      <c r="G33" s="1" t="e">
        <f ca="1">IF('行权现金流（永续债延期）'!I34="","",'行权现金流（永续债延期）'!I34)</f>
        <v>#NAME?</v>
      </c>
      <c r="H33" s="113" t="e">
        <f ca="1">IF(G33="",0,IF(G33&lt;=$G$2,0,'行权现金流（永续债延期）'!K34))</f>
        <v>#NAME?</v>
      </c>
      <c r="I33" s="1" t="e">
        <f ca="1">IF(G33="",0,IF(G33&lt;$G$2,0,IF(OR(I32&lt;=$G$2,I32=""),G33-$G$2+$G$2,I32+365/债券信息!$B$12)))</f>
        <v>#NAME?</v>
      </c>
      <c r="L33" s="1" t="e">
        <f ca="1">IF('行权现金流（回售&amp;赎回）'!O34="","",'行权现金流（回售&amp;赎回）'!O34)</f>
        <v>#NAME?</v>
      </c>
      <c r="M33" t="e">
        <f ca="1">IF(L33="",0,IF(L33&lt;=$L$2,0,'行权现金流（回售&amp;赎回）'!V34))</f>
        <v>#NAME?</v>
      </c>
      <c r="N33" s="1" t="e">
        <f ca="1">IF(L33="",0,IF(L33&lt;$L$2,0,IF(OR(N32&lt;=$L$2,N32=""),L33-$L$2+$L$2,N32+365/债券信息!$B$12)))</f>
        <v>#NAME?</v>
      </c>
      <c r="T33" s="2" t="s">
        <v>126</v>
      </c>
    </row>
    <row r="34" spans="2:20">
      <c r="B34" s="1" t="e">
        <f ca="1">IF('债券现金流（固息、浮息、累进）'!K35="","",'债券现金流（固息、浮息、累进）'!K35)</f>
        <v>#NAME?</v>
      </c>
      <c r="C34" s="113" t="e">
        <f ca="1">IF(B34="",0,IF(B34&lt;=$B$2,0,'债券现金流（固息、浮息、累进）'!S35))</f>
        <v>#NAME?</v>
      </c>
      <c r="D34" s="1" t="e">
        <f ca="1">IF(B34="",0,IF(B34&lt;$B$2,0,IF(OR(D33&lt;=$B$2,D33=""),B34-$B$2+$B$2,D33+365/债券信息!$B$12)))</f>
        <v>#NAME?</v>
      </c>
      <c r="G34" s="1" t="e">
        <f ca="1">IF('行权现金流（永续债延期）'!I35="","",'行权现金流（永续债延期）'!I35)</f>
        <v>#NAME?</v>
      </c>
      <c r="H34" s="113" t="e">
        <f ca="1">IF(G34="",0,IF(G34&lt;=$G$2,0,'行权现金流（永续债延期）'!K35))</f>
        <v>#NAME?</v>
      </c>
      <c r="I34" s="1" t="e">
        <f ca="1">IF(G34="",0,IF(G34&lt;$G$2,0,IF(OR(I33&lt;=$G$2,I33=""),G34-$G$2+$G$2,I33+365/债券信息!$B$12)))</f>
        <v>#NAME?</v>
      </c>
      <c r="L34" s="1" t="e">
        <f ca="1">IF('行权现金流（回售&amp;赎回）'!O35="","",'行权现金流（回售&amp;赎回）'!O35)</f>
        <v>#NAME?</v>
      </c>
      <c r="M34" t="e">
        <f ca="1">IF(L34="",0,IF(L34&lt;=$L$2,0,'行权现金流（回售&amp;赎回）'!V35))</f>
        <v>#NAME?</v>
      </c>
      <c r="N34" s="1" t="e">
        <f ca="1">IF(L34="",0,IF(L34&lt;$L$2,0,IF(OR(N33&lt;=$L$2,N33=""),L34-$L$2+$L$2,N33+365/债券信息!$B$12)))</f>
        <v>#NAME?</v>
      </c>
    </row>
    <row r="35" spans="2:20">
      <c r="B35" s="1" t="e">
        <f ca="1">IF('债券现金流（固息、浮息、累进）'!K36="","",'债券现金流（固息、浮息、累进）'!K36)</f>
        <v>#NAME?</v>
      </c>
      <c r="C35" s="113" t="e">
        <f ca="1">IF(B35="",0,IF(B35&lt;=$B$2,0,'债券现金流（固息、浮息、累进）'!S36))</f>
        <v>#NAME?</v>
      </c>
      <c r="D35" s="1" t="e">
        <f ca="1">IF(B35="",0,IF(B35&lt;$B$2,0,IF(OR(D34&lt;=$B$2,D34=""),B35-$B$2+$B$2,D34+365/债券信息!$B$12)))</f>
        <v>#NAME?</v>
      </c>
      <c r="G35" s="1" t="e">
        <f ca="1">IF('行权现金流（永续债延期）'!I36="","",'行权现金流（永续债延期）'!I36)</f>
        <v>#NAME?</v>
      </c>
      <c r="H35" s="113" t="e">
        <f ca="1">IF(G35="",0,IF(G35&lt;=$G$2,0,'行权现金流（永续债延期）'!K36))</f>
        <v>#NAME?</v>
      </c>
      <c r="I35" s="1" t="e">
        <f ca="1">IF(G35="",0,IF(G35&lt;$G$2,0,IF(OR(I34&lt;=$G$2,I34=""),G35-$G$2+$G$2,I34+365/债券信息!$B$12)))</f>
        <v>#NAME?</v>
      </c>
      <c r="L35" s="1" t="e">
        <f ca="1">IF('行权现金流（回售&amp;赎回）'!O36="","",'行权现金流（回售&amp;赎回）'!O36)</f>
        <v>#NAME?</v>
      </c>
      <c r="M35" t="e">
        <f ca="1">IF(L35="",0,IF(L35&lt;=$L$2,0,'行权现金流（回售&amp;赎回）'!V36))</f>
        <v>#NAME?</v>
      </c>
      <c r="N35" s="1" t="e">
        <f ca="1">IF(L35="",0,IF(L35&lt;$L$2,0,IF(OR(N34&lt;=$L$2,N34=""),L35-$L$2+$L$2,N34+365/债券信息!$B$12)))</f>
        <v>#NAME?</v>
      </c>
    </row>
    <row r="36" spans="2:20">
      <c r="B36" s="1" t="e">
        <f ca="1">IF('债券现金流（固息、浮息、累进）'!K37="","",'债券现金流（固息、浮息、累进）'!K37)</f>
        <v>#NAME?</v>
      </c>
      <c r="C36" s="113" t="e">
        <f ca="1">IF(B36="",0,IF(B36&lt;=$B$2,0,'债券现金流（固息、浮息、累进）'!S37))</f>
        <v>#NAME?</v>
      </c>
      <c r="D36" s="1" t="e">
        <f ca="1">IF(B36="",0,IF(B36&lt;$B$2,0,IF(OR(D35&lt;=$B$2,D35=""),B36-$B$2+$B$2,D35+365/债券信息!$B$12)))</f>
        <v>#NAME?</v>
      </c>
      <c r="G36" s="1" t="e">
        <f ca="1">IF('行权现金流（永续债延期）'!I37="","",'行权现金流（永续债延期）'!I37)</f>
        <v>#NAME?</v>
      </c>
      <c r="H36" s="113" t="e">
        <f ca="1">IF(G36="",0,IF(G36&lt;=$G$2,0,'行权现金流（永续债延期）'!K37))</f>
        <v>#NAME?</v>
      </c>
      <c r="I36" s="1" t="e">
        <f ca="1">IF(G36="",0,IF(G36&lt;$G$2,0,IF(OR(I35&lt;=$G$2,I35=""),G36-$G$2+$G$2,I35+365/债券信息!$B$12)))</f>
        <v>#NAME?</v>
      </c>
      <c r="L36" s="1" t="e">
        <f ca="1">IF('行权现金流（回售&amp;赎回）'!O37="","",'行权现金流（回售&amp;赎回）'!O37)</f>
        <v>#NAME?</v>
      </c>
      <c r="M36" t="e">
        <f ca="1">IF(L36="",0,IF(L36&lt;=$L$2,0,'行权现金流（回售&amp;赎回）'!V37))</f>
        <v>#NAME?</v>
      </c>
      <c r="N36" s="1" t="e">
        <f ca="1">IF(L36="",0,IF(L36&lt;$L$2,0,IF(OR(N35&lt;=$L$2,N35=""),L36-$L$2+$L$2,N35+365/债券信息!$B$12)))</f>
        <v>#NAME?</v>
      </c>
    </row>
    <row r="37" spans="2:20">
      <c r="B37" s="1" t="e">
        <f ca="1">IF('债券现金流（固息、浮息、累进）'!K38="","",'债券现金流（固息、浮息、累进）'!K38)</f>
        <v>#NAME?</v>
      </c>
      <c r="C37" s="113" t="e">
        <f ca="1">IF(B37="",0,IF(B37&lt;=$B$2,0,'债券现金流（固息、浮息、累进）'!S38))</f>
        <v>#NAME?</v>
      </c>
      <c r="D37" s="1" t="e">
        <f ca="1">IF(B37="",0,IF(B37&lt;$B$2,0,IF(OR(D36&lt;=$B$2,D36=""),B37-$B$2+$B$2,D36+365/债券信息!$B$12)))</f>
        <v>#NAME?</v>
      </c>
      <c r="G37" s="1" t="e">
        <f ca="1">IF('行权现金流（永续债延期）'!I38="","",'行权现金流（永续债延期）'!I38)</f>
        <v>#NAME?</v>
      </c>
      <c r="H37" s="113" t="e">
        <f ca="1">IF(G37="",0,IF(G37&lt;=$G$2,0,'行权现金流（永续债延期）'!K38))</f>
        <v>#NAME?</v>
      </c>
      <c r="I37" s="1" t="e">
        <f ca="1">IF(G37="",0,IF(G37&lt;$G$2,0,IF(OR(I36&lt;=$G$2,I36=""),G37-$G$2+$G$2,I36+365/债券信息!$B$12)))</f>
        <v>#NAME?</v>
      </c>
      <c r="L37" s="1" t="e">
        <f ca="1">IF('行权现金流（回售&amp;赎回）'!O38="","",'行权现金流（回售&amp;赎回）'!O38)</f>
        <v>#NAME?</v>
      </c>
      <c r="M37" t="e">
        <f ca="1">IF(L37="",0,IF(L37&lt;=$L$2,0,'行权现金流（回售&amp;赎回）'!V38))</f>
        <v>#NAME?</v>
      </c>
      <c r="N37" s="1" t="e">
        <f ca="1">IF(L37="",0,IF(L37&lt;$L$2,0,IF(OR(N36&lt;=$L$2,N36=""),L37-$L$2+$L$2,N36+365/债券信息!$B$12)))</f>
        <v>#NAME?</v>
      </c>
    </row>
    <row r="38" spans="2:20">
      <c r="B38" s="1" t="e">
        <f ca="1">IF('债券现金流（固息、浮息、累进）'!K39="","",'债券现金流（固息、浮息、累进）'!K39)</f>
        <v>#NAME?</v>
      </c>
      <c r="C38" s="113" t="e">
        <f ca="1">IF(B38="",0,IF(B38&lt;=$B$2,0,'债券现金流（固息、浮息、累进）'!S39))</f>
        <v>#NAME?</v>
      </c>
      <c r="D38" s="1" t="e">
        <f ca="1">IF(B38="",0,IF(B38&lt;$B$2,0,IF(OR(D37&lt;=$B$2,D37=""),B38-$B$2+$B$2,D37+365/债券信息!$B$12)))</f>
        <v>#NAME?</v>
      </c>
      <c r="G38" s="1" t="e">
        <f ca="1">IF('行权现金流（永续债延期）'!I39="","",'行权现金流（永续债延期）'!I39)</f>
        <v>#NAME?</v>
      </c>
      <c r="H38" s="113" t="e">
        <f ca="1">IF(G38="",0,IF(G38&lt;=$G$2,0,'行权现金流（永续债延期）'!K39))</f>
        <v>#NAME?</v>
      </c>
      <c r="I38" s="1" t="e">
        <f ca="1">IF(G38="",0,IF(G38&lt;$G$2,0,IF(OR(I37&lt;=$G$2,I37=""),G38-$G$2+$G$2,I37+365/债券信息!$B$12)))</f>
        <v>#NAME?</v>
      </c>
      <c r="L38" s="1" t="e">
        <f ca="1">IF('行权现金流（回售&amp;赎回）'!O39="","",'行权现金流（回售&amp;赎回）'!O39)</f>
        <v>#NAME?</v>
      </c>
      <c r="M38" t="e">
        <f ca="1">IF(L38="",0,IF(L38&lt;=$L$2,0,'行权现金流（回售&amp;赎回）'!V39))</f>
        <v>#NAME?</v>
      </c>
      <c r="N38" s="1" t="e">
        <f ca="1">IF(L38="",0,IF(L38&lt;$L$2,0,IF(OR(N37&lt;=$L$2,N37=""),L38-$L$2+$L$2,N37+365/债券信息!$B$12)))</f>
        <v>#NAME?</v>
      </c>
    </row>
    <row r="39" spans="2:20">
      <c r="B39" s="1" t="e">
        <f ca="1">IF('债券现金流（固息、浮息、累进）'!K40="","",'债券现金流（固息、浮息、累进）'!K40)</f>
        <v>#NAME?</v>
      </c>
      <c r="C39" s="113" t="e">
        <f ca="1">IF(B39="",0,IF(B39&lt;=$B$2,0,'债券现金流（固息、浮息、累进）'!S40))</f>
        <v>#NAME?</v>
      </c>
      <c r="D39" s="1" t="e">
        <f ca="1">IF(B39="",0,IF(B39&lt;$B$2,0,IF(OR(D38&lt;=$B$2,D38=""),B39-$B$2+$B$2,D38+365/债券信息!$B$12)))</f>
        <v>#NAME?</v>
      </c>
      <c r="G39" s="1" t="e">
        <f ca="1">IF('行权现金流（永续债延期）'!I40="","",'行权现金流（永续债延期）'!I40)</f>
        <v>#NAME?</v>
      </c>
      <c r="H39" s="113" t="e">
        <f ca="1">IF(G39="",0,IF(G39&lt;=$G$2,0,'行权现金流（永续债延期）'!K40))</f>
        <v>#NAME?</v>
      </c>
      <c r="I39" s="1" t="e">
        <f ca="1">IF(G39="",0,IF(G39&lt;$G$2,0,IF(OR(I38&lt;=$G$2,I38=""),G39-$G$2+$G$2,I38+365/债券信息!$B$12)))</f>
        <v>#NAME?</v>
      </c>
      <c r="L39" s="1" t="e">
        <f ca="1">IF('行权现金流（回售&amp;赎回）'!O40="","",'行权现金流（回售&amp;赎回）'!O40)</f>
        <v>#NAME?</v>
      </c>
      <c r="M39" t="e">
        <f ca="1">IF(L39="",0,IF(L39&lt;=$L$2,0,'行权现金流（回售&amp;赎回）'!V40))</f>
        <v>#NAME?</v>
      </c>
      <c r="N39" s="1" t="e">
        <f ca="1">IF(L39="",0,IF(L39&lt;$L$2,0,IF(OR(N38&lt;=$L$2,N38=""),L39-$L$2+$L$2,N38+365/债券信息!$B$12)))</f>
        <v>#NAME?</v>
      </c>
    </row>
    <row r="40" spans="2:20">
      <c r="B40" s="1" t="e">
        <f ca="1">IF('债券现金流（固息、浮息、累进）'!K41="","",'债券现金流（固息、浮息、累进）'!K41)</f>
        <v>#NAME?</v>
      </c>
      <c r="C40" s="113" t="e">
        <f ca="1">IF(B40="",0,IF(B40&lt;=$B$2,0,'债券现金流（固息、浮息、累进）'!S41))</f>
        <v>#NAME?</v>
      </c>
      <c r="D40" s="1" t="e">
        <f ca="1">IF(B40="",0,IF(B40&lt;$B$2,0,IF(OR(D39&lt;=$B$2,D39=""),B40-$B$2+$B$2,D39+365/债券信息!$B$12)))</f>
        <v>#NAME?</v>
      </c>
      <c r="G40" s="1" t="e">
        <f ca="1">IF('行权现金流（永续债延期）'!I41="","",'行权现金流（永续债延期）'!I41)</f>
        <v>#NAME?</v>
      </c>
      <c r="H40" s="113" t="e">
        <f ca="1">IF(G40="",0,IF(G40&lt;=$G$2,0,'行权现金流（永续债延期）'!K41))</f>
        <v>#NAME?</v>
      </c>
      <c r="I40" s="1" t="e">
        <f ca="1">IF(G40="",0,IF(G40&lt;$G$2,0,IF(OR(I39&lt;=$G$2,I39=""),G40-$G$2+$G$2,I39+365/债券信息!$B$12)))</f>
        <v>#NAME?</v>
      </c>
      <c r="L40" s="1" t="e">
        <f ca="1">IF('行权现金流（回售&amp;赎回）'!O41="","",'行权现金流（回售&amp;赎回）'!O41)</f>
        <v>#NAME?</v>
      </c>
      <c r="M40" t="e">
        <f ca="1">IF(L40="",0,IF(L40&lt;=$L$2,0,'行权现金流（回售&amp;赎回）'!V41))</f>
        <v>#NAME?</v>
      </c>
      <c r="N40" s="1" t="e">
        <f ca="1">IF(L40="",0,IF(L40&lt;$L$2,0,IF(OR(N39&lt;=$L$2,N39=""),L40-$L$2+$L$2,N39+365/债券信息!$B$12)))</f>
        <v>#NAME?</v>
      </c>
    </row>
    <row r="41" spans="2:20">
      <c r="B41" s="1" t="e">
        <f ca="1">IF('债券现金流（固息、浮息、累进）'!K42="","",'债券现金流（固息、浮息、累进）'!K42)</f>
        <v>#NAME?</v>
      </c>
      <c r="C41" s="113" t="e">
        <f ca="1">IF(B41="",0,IF(B41&lt;=$B$2,0,'债券现金流（固息、浮息、累进）'!S42))</f>
        <v>#NAME?</v>
      </c>
      <c r="D41" s="1" t="e">
        <f ca="1">IF(B41="",0,IF(B41&lt;$B$2,0,IF(OR(D40&lt;=$B$2,D40=""),B41-$B$2+$B$2,D40+365/债券信息!$B$12)))</f>
        <v>#NAME?</v>
      </c>
      <c r="G41" s="1" t="e">
        <f ca="1">IF('行权现金流（永续债延期）'!I42="","",'行权现金流（永续债延期）'!I42)</f>
        <v>#NAME?</v>
      </c>
      <c r="H41" s="113" t="e">
        <f ca="1">IF(G41="",0,IF(G41&lt;=$G$2,0,'行权现金流（永续债延期）'!K42))</f>
        <v>#NAME?</v>
      </c>
      <c r="I41" s="1" t="e">
        <f ca="1">IF(G41="",0,IF(G41&lt;$G$2,0,IF(OR(I40&lt;=$G$2,I40=""),G41-$G$2+$G$2,I40+365/债券信息!$B$12)))</f>
        <v>#NAME?</v>
      </c>
      <c r="L41" s="1" t="e">
        <f ca="1">IF('行权现金流（回售&amp;赎回）'!O42="","",'行权现金流（回售&amp;赎回）'!O42)</f>
        <v>#NAME?</v>
      </c>
      <c r="M41" t="e">
        <f ca="1">IF(L41="",0,IF(L41&lt;=$L$2,0,'行权现金流（回售&amp;赎回）'!V42))</f>
        <v>#NAME?</v>
      </c>
      <c r="N41" s="1" t="e">
        <f ca="1">IF(L41="",0,IF(L41&lt;$L$2,0,IF(OR(N40&lt;=$L$2,N40=""),L41-$L$2+$L$2,N40+365/债券信息!$B$12)))</f>
        <v>#NAME?</v>
      </c>
    </row>
    <row r="42" spans="2:20">
      <c r="B42" s="1" t="e">
        <f ca="1">IF('债券现金流（固息、浮息、累进）'!K43="","",'债券现金流（固息、浮息、累进）'!K43)</f>
        <v>#NAME?</v>
      </c>
      <c r="C42" s="113" t="e">
        <f ca="1">IF(B42="",0,IF(B42&lt;=$B$2,0,'债券现金流（固息、浮息、累进）'!S43))</f>
        <v>#NAME?</v>
      </c>
      <c r="D42" s="1" t="e">
        <f ca="1">IF(B42="",0,IF(B42&lt;$B$2,0,IF(OR(D41&lt;=$B$2,D41=""),B42-$B$2+$B$2,D41+365/债券信息!$B$12)))</f>
        <v>#NAME?</v>
      </c>
      <c r="G42" s="1" t="e">
        <f ca="1">IF('行权现金流（永续债延期）'!I43="","",'行权现金流（永续债延期）'!I43)</f>
        <v>#NAME?</v>
      </c>
      <c r="H42" s="113" t="e">
        <f ca="1">IF(G42="",0,IF(G42&lt;=$G$2,0,'行权现金流（永续债延期）'!K43))</f>
        <v>#NAME?</v>
      </c>
      <c r="I42" s="1" t="e">
        <f ca="1">IF(G42="",0,IF(G42&lt;$G$2,0,IF(OR(I41&lt;=$G$2,I41=""),G42-$G$2+$G$2,I41+365/债券信息!$B$12)))</f>
        <v>#NAME?</v>
      </c>
      <c r="L42" s="1" t="e">
        <f ca="1">IF('行权现金流（回售&amp;赎回）'!O43="","",'行权现金流（回售&amp;赎回）'!O43)</f>
        <v>#NAME?</v>
      </c>
      <c r="M42" t="e">
        <f ca="1">IF(L42="",0,IF(L42&lt;=$L$2,0,'行权现金流（回售&amp;赎回）'!V43))</f>
        <v>#NAME?</v>
      </c>
      <c r="N42" s="1" t="e">
        <f ca="1">IF(L42="",0,IF(L42&lt;$L$2,0,IF(OR(N41&lt;=$L$2,N41=""),L42-$L$2+$L$2,N41+365/债券信息!$B$12)))</f>
        <v>#NAME?</v>
      </c>
    </row>
    <row r="43" spans="2:20">
      <c r="B43" s="1" t="e">
        <f ca="1">IF('债券现金流（固息、浮息、累进）'!K44="","",'债券现金流（固息、浮息、累进）'!K44)</f>
        <v>#NAME?</v>
      </c>
      <c r="C43" s="113" t="e">
        <f ca="1">IF(B43="",0,IF(B43&lt;=$B$2,0,'债券现金流（固息、浮息、累进）'!S44))</f>
        <v>#NAME?</v>
      </c>
      <c r="D43" s="1" t="e">
        <f ca="1">IF(B43="",0,IF(B43&lt;$B$2,0,IF(OR(D42&lt;=$B$2,D42=""),B43-$B$2+$B$2,D42+365/债券信息!$B$12)))</f>
        <v>#NAME?</v>
      </c>
      <c r="G43" s="1" t="e">
        <f ca="1">IF('行权现金流（永续债延期）'!I44="","",'行权现金流（永续债延期）'!I44)</f>
        <v>#NAME?</v>
      </c>
      <c r="H43" s="113" t="e">
        <f ca="1">IF(G43="",0,IF(G43&lt;=$G$2,0,'行权现金流（永续债延期）'!K44))</f>
        <v>#NAME?</v>
      </c>
      <c r="I43" s="1" t="e">
        <f ca="1">IF(G43="",0,IF(G43&lt;$G$2,0,IF(OR(I42&lt;=$G$2,I42=""),G43-$G$2+$G$2,I42+365/债券信息!$B$12)))</f>
        <v>#NAME?</v>
      </c>
      <c r="L43" s="1" t="e">
        <f ca="1">IF('行权现金流（回售&amp;赎回）'!O44="","",'行权现金流（回售&amp;赎回）'!O44)</f>
        <v>#NAME?</v>
      </c>
      <c r="M43" t="e">
        <f ca="1">IF(L43="",0,IF(L43&lt;=$L$2,0,'行权现金流（回售&amp;赎回）'!V44))</f>
        <v>#NAME?</v>
      </c>
      <c r="N43" s="1" t="e">
        <f ca="1">IF(L43="",0,IF(L43&lt;$L$2,0,IF(OR(N42&lt;=$L$2,N42=""),L43-$L$2+$L$2,N42+365/债券信息!$B$12)))</f>
        <v>#NAME?</v>
      </c>
    </row>
    <row r="44" spans="2:20">
      <c r="B44" s="1" t="e">
        <f ca="1">IF('债券现金流（固息、浮息、累进）'!K45="","",'债券现金流（固息、浮息、累进）'!K45)</f>
        <v>#NAME?</v>
      </c>
      <c r="C44" s="113" t="e">
        <f ca="1">IF(B44="",0,IF(B44&lt;=$B$2,0,'债券现金流（固息、浮息、累进）'!S45))</f>
        <v>#NAME?</v>
      </c>
      <c r="D44" s="1" t="e">
        <f ca="1">IF(B44="",0,IF(B44&lt;$B$2,0,IF(OR(D43&lt;=$B$2,D43=""),B44-$B$2+$B$2,D43+365/债券信息!$B$12)))</f>
        <v>#NAME?</v>
      </c>
      <c r="G44" s="1" t="e">
        <f ca="1">IF('行权现金流（永续债延期）'!I45="","",'行权现金流（永续债延期）'!I45)</f>
        <v>#NAME?</v>
      </c>
      <c r="H44" s="113" t="e">
        <f ca="1">IF(G44="",0,IF(G44&lt;=$G$2,0,'行权现金流（永续债延期）'!K45))</f>
        <v>#NAME?</v>
      </c>
      <c r="I44" s="1" t="e">
        <f ca="1">IF(G44="",0,IF(G44&lt;$G$2,0,IF(OR(I43&lt;=$G$2,I43=""),G44-$G$2+$G$2,I43+365/债券信息!$B$12)))</f>
        <v>#NAME?</v>
      </c>
      <c r="L44" s="1" t="e">
        <f ca="1">IF('行权现金流（回售&amp;赎回）'!O45="","",'行权现金流（回售&amp;赎回）'!O45)</f>
        <v>#NAME?</v>
      </c>
      <c r="M44" t="e">
        <f ca="1">IF(L44="",0,IF(L44&lt;=$L$2,0,'行权现金流（回售&amp;赎回）'!V45))</f>
        <v>#NAME?</v>
      </c>
      <c r="N44" s="1" t="e">
        <f ca="1">IF(L44="",0,IF(L44&lt;$L$2,0,IF(OR(N43&lt;=$L$2,N43=""),L44-$L$2+$L$2,N43+365/债券信息!$B$12)))</f>
        <v>#NAME?</v>
      </c>
    </row>
    <row r="45" spans="2:20">
      <c r="B45" s="1" t="e">
        <f ca="1">IF('债券现金流（固息、浮息、累进）'!K46="","",'债券现金流（固息、浮息、累进）'!K46)</f>
        <v>#NAME?</v>
      </c>
      <c r="C45" s="113" t="e">
        <f ca="1">IF(B45="",0,IF(B45&lt;=$B$2,0,'债券现金流（固息、浮息、累进）'!S46))</f>
        <v>#NAME?</v>
      </c>
      <c r="D45" s="1" t="e">
        <f ca="1">IF(B45="",0,IF(B45&lt;$B$2,0,IF(OR(D44&lt;=$B$2,D44=""),B45-$B$2+$B$2,D44+365/债券信息!$B$12)))</f>
        <v>#NAME?</v>
      </c>
      <c r="G45" s="1" t="e">
        <f ca="1">IF('行权现金流（永续债延期）'!I46="","",'行权现金流（永续债延期）'!I46)</f>
        <v>#NAME?</v>
      </c>
      <c r="H45" s="113" t="e">
        <f ca="1">IF(G45="",0,IF(G45&lt;=$G$2,0,'行权现金流（永续债延期）'!K46))</f>
        <v>#NAME?</v>
      </c>
      <c r="I45" s="1" t="e">
        <f ca="1">IF(G45="",0,IF(G45&lt;$G$2,0,IF(OR(I44&lt;=$G$2,I44=""),G45-$G$2+$G$2,I44+365/债券信息!$B$12)))</f>
        <v>#NAME?</v>
      </c>
      <c r="L45" s="1" t="e">
        <f ca="1">IF('行权现金流（回售&amp;赎回）'!O46="","",'行权现金流（回售&amp;赎回）'!O46)</f>
        <v>#NAME?</v>
      </c>
      <c r="M45" t="e">
        <f ca="1">IF(L45="",0,IF(L45&lt;=$L$2,0,'行权现金流（回售&amp;赎回）'!V46))</f>
        <v>#NAME?</v>
      </c>
      <c r="N45" s="1" t="e">
        <f ca="1">IF(L45="",0,IF(L45&lt;$L$2,0,IF(OR(N44&lt;=$L$2,N44=""),L45-$L$2+$L$2,N44+365/债券信息!$B$12)))</f>
        <v>#NAME?</v>
      </c>
    </row>
    <row r="46" spans="2:20">
      <c r="B46" s="1" t="e">
        <f ca="1">IF('债券现金流（固息、浮息、累进）'!K47="","",'债券现金流（固息、浮息、累进）'!K47)</f>
        <v>#NAME?</v>
      </c>
      <c r="C46" s="113" t="e">
        <f ca="1">IF(B46="",0,IF(B46&lt;=$B$2,0,'债券现金流（固息、浮息、累进）'!S47))</f>
        <v>#NAME?</v>
      </c>
      <c r="D46" s="1" t="e">
        <f ca="1">IF(B46="",0,IF(B46&lt;$B$2,0,IF(OR(D45&lt;=$B$2,D45=""),B46-$B$2+$B$2,D45+365/债券信息!$B$12)))</f>
        <v>#NAME?</v>
      </c>
      <c r="G46" s="1" t="e">
        <f ca="1">IF('行权现金流（永续债延期）'!I47="","",'行权现金流（永续债延期）'!I47)</f>
        <v>#NAME?</v>
      </c>
      <c r="H46" s="113" t="e">
        <f ca="1">IF(G46="",0,IF(G46&lt;=$G$2,0,'行权现金流（永续债延期）'!K47))</f>
        <v>#NAME?</v>
      </c>
      <c r="I46" s="1" t="e">
        <f ca="1">IF(G46="",0,IF(G46&lt;$G$2,0,IF(OR(I45&lt;=$G$2,I45=""),G46-$G$2+$G$2,I45+365/债券信息!$B$12)))</f>
        <v>#NAME?</v>
      </c>
      <c r="L46" s="1" t="e">
        <f ca="1">IF('行权现金流（回售&amp;赎回）'!O47="","",'行权现金流（回售&amp;赎回）'!O47)</f>
        <v>#NAME?</v>
      </c>
      <c r="M46" t="e">
        <f ca="1">IF(L46="",0,IF(L46&lt;=$L$2,0,'行权现金流（回售&amp;赎回）'!V47))</f>
        <v>#NAME?</v>
      </c>
      <c r="N46" s="1" t="e">
        <f ca="1">IF(L46="",0,IF(L46&lt;$L$2,0,IF(OR(N45&lt;=$L$2,N45=""),L46-$L$2+$L$2,N45+365/债券信息!$B$12)))</f>
        <v>#NAME?</v>
      </c>
    </row>
    <row r="47" spans="2:20">
      <c r="B47" s="1" t="e">
        <f ca="1">IF('债券现金流（固息、浮息、累进）'!K48="","",'债券现金流（固息、浮息、累进）'!K48)</f>
        <v>#NAME?</v>
      </c>
      <c r="C47" s="113" t="e">
        <f ca="1">IF(B47="",0,IF(B47&lt;=$B$2,0,'债券现金流（固息、浮息、累进）'!S48))</f>
        <v>#NAME?</v>
      </c>
      <c r="D47" s="1" t="e">
        <f ca="1">IF(B47="",0,IF(B47&lt;$B$2,0,IF(OR(D46&lt;=$B$2,D46=""),B47-$B$2+$B$2,D46+365/债券信息!$B$12)))</f>
        <v>#NAME?</v>
      </c>
      <c r="G47" s="1" t="e">
        <f ca="1">IF('行权现金流（永续债延期）'!I48="","",'行权现金流（永续债延期）'!I48)</f>
        <v>#NAME?</v>
      </c>
      <c r="H47" s="113" t="e">
        <f ca="1">IF(G47="",0,IF(G47&lt;=$G$2,0,'行权现金流（永续债延期）'!K48))</f>
        <v>#NAME?</v>
      </c>
      <c r="I47" s="1" t="e">
        <f ca="1">IF(G47="",0,IF(G47&lt;$G$2,0,IF(OR(I46&lt;=$G$2,I46=""),G47-$G$2+$G$2,I46+365/债券信息!$B$12)))</f>
        <v>#NAME?</v>
      </c>
      <c r="L47" s="1" t="e">
        <f ca="1">IF('行权现金流（回售&amp;赎回）'!O48="","",'行权现金流（回售&amp;赎回）'!O48)</f>
        <v>#NAME?</v>
      </c>
      <c r="M47" t="e">
        <f ca="1">IF(L47="",0,IF(L47&lt;=$L$2,0,'行权现金流（回售&amp;赎回）'!V48))</f>
        <v>#NAME?</v>
      </c>
      <c r="N47" s="1" t="e">
        <f ca="1">IF(L47="",0,IF(L47&lt;$L$2,0,IF(OR(N46&lt;=$L$2,N46=""),L47-$L$2+$L$2,N46+365/债券信息!$B$12)))</f>
        <v>#NAME?</v>
      </c>
    </row>
    <row r="48" spans="2:20">
      <c r="B48" s="1" t="e">
        <f ca="1">IF('债券现金流（固息、浮息、累进）'!K49="","",'债券现金流（固息、浮息、累进）'!K49)</f>
        <v>#NAME?</v>
      </c>
      <c r="C48" s="113" t="e">
        <f ca="1">IF(B48="",0,IF(B48&lt;=$B$2,0,'债券现金流（固息、浮息、累进）'!S49))</f>
        <v>#NAME?</v>
      </c>
      <c r="D48" s="1" t="e">
        <f ca="1">IF(B48="",0,IF(B48&lt;$B$2,0,IF(OR(D47&lt;=$B$2,D47=""),B48-$B$2+$B$2,D47+365/债券信息!$B$12)))</f>
        <v>#NAME?</v>
      </c>
      <c r="G48" s="1" t="e">
        <f ca="1">IF('行权现金流（永续债延期）'!I49="","",'行权现金流（永续债延期）'!I49)</f>
        <v>#NAME?</v>
      </c>
      <c r="H48" s="113" t="e">
        <f ca="1">IF(G48="",0,IF(G48&lt;=$G$2,0,'行权现金流（永续债延期）'!K49))</f>
        <v>#NAME?</v>
      </c>
      <c r="I48" s="1" t="e">
        <f ca="1">IF(G48="",0,IF(G48&lt;$G$2,0,IF(OR(I47&lt;=$G$2,I47=""),G48-$G$2+$G$2,I47+365/债券信息!$B$12)))</f>
        <v>#NAME?</v>
      </c>
      <c r="L48" s="1" t="e">
        <f ca="1">IF('行权现金流（回售&amp;赎回）'!O49="","",'行权现金流（回售&amp;赎回）'!O49)</f>
        <v>#NAME?</v>
      </c>
      <c r="M48" t="e">
        <f ca="1">IF(L48="",0,IF(L48&lt;=$L$2,0,'行权现金流（回售&amp;赎回）'!V49))</f>
        <v>#NAME?</v>
      </c>
      <c r="N48" s="1" t="e">
        <f ca="1">IF(L48="",0,IF(L48&lt;$L$2,0,IF(OR(N47&lt;=$L$2,N47=""),L48-$L$2+$L$2,N47+365/债券信息!$B$12)))</f>
        <v>#NAME?</v>
      </c>
    </row>
    <row r="49" spans="2:14">
      <c r="B49" s="1" t="e">
        <f ca="1">IF('债券现金流（固息、浮息、累进）'!K50="","",'债券现金流（固息、浮息、累进）'!K50)</f>
        <v>#NAME?</v>
      </c>
      <c r="C49" s="113" t="e">
        <f ca="1">IF(B49="",0,IF(B49&lt;=$B$2,0,'债券现金流（固息、浮息、累进）'!S50))</f>
        <v>#NAME?</v>
      </c>
      <c r="D49" s="1" t="e">
        <f ca="1">IF(B49="",0,IF(B49&lt;$B$2,0,IF(OR(D48&lt;=$B$2,D48=""),B49-$B$2+$B$2,D48+365/债券信息!$B$12)))</f>
        <v>#NAME?</v>
      </c>
      <c r="G49" s="1" t="e">
        <f ca="1">IF('行权现金流（永续债延期）'!I50="","",'行权现金流（永续债延期）'!I50)</f>
        <v>#NAME?</v>
      </c>
      <c r="H49" s="113" t="e">
        <f ca="1">IF(G49="",0,IF(G49&lt;=$G$2,0,'行权现金流（永续债延期）'!K50))</f>
        <v>#NAME?</v>
      </c>
      <c r="I49" s="1" t="e">
        <f ca="1">IF(G49="",0,IF(G49&lt;$G$2,0,IF(OR(I48&lt;=$G$2,I48=""),G49-$G$2+$G$2,I48+365/债券信息!$B$12)))</f>
        <v>#NAME?</v>
      </c>
      <c r="L49" s="1" t="e">
        <f ca="1">IF('行权现金流（回售&amp;赎回）'!O50="","",'行权现金流（回售&amp;赎回）'!O50)</f>
        <v>#NAME?</v>
      </c>
      <c r="M49" t="e">
        <f ca="1">IF(L49="",0,IF(L49&lt;=$L$2,0,'行权现金流（回售&amp;赎回）'!V50))</f>
        <v>#NAME?</v>
      </c>
      <c r="N49" s="1" t="e">
        <f ca="1">IF(L49="",0,IF(L49&lt;$L$2,0,IF(OR(N48&lt;=$L$2,N48=""),L49-$L$2+$L$2,N48+365/债券信息!$B$12)))</f>
        <v>#NAME?</v>
      </c>
    </row>
    <row r="50" spans="2:14">
      <c r="B50" s="1" t="e">
        <f ca="1">IF('债券现金流（固息、浮息、累进）'!K51="","",'债券现金流（固息、浮息、累进）'!K51)</f>
        <v>#NAME?</v>
      </c>
      <c r="C50" s="113" t="e">
        <f ca="1">IF(B50="",0,IF(B50&lt;=$B$2,0,'债券现金流（固息、浮息、累进）'!S51))</f>
        <v>#NAME?</v>
      </c>
      <c r="D50" s="1" t="e">
        <f ca="1">IF(B50="",0,IF(B50&lt;$B$2,0,IF(OR(D49&lt;=$B$2,D49=""),B50-$B$2+$B$2,D49+365/债券信息!$B$12)))</f>
        <v>#NAME?</v>
      </c>
      <c r="G50" s="1" t="e">
        <f ca="1">IF('行权现金流（永续债延期）'!I51="","",'行权现金流（永续债延期）'!I51)</f>
        <v>#NAME?</v>
      </c>
      <c r="H50" s="113" t="e">
        <f ca="1">IF(G50="",0,IF(G50&lt;=$G$2,0,'行权现金流（永续债延期）'!K51))</f>
        <v>#NAME?</v>
      </c>
      <c r="I50" s="1" t="e">
        <f ca="1">IF(G50="",0,IF(G50&lt;$G$2,0,IF(OR(I49&lt;=$G$2,I49=""),G50-$G$2+$G$2,I49+365/债券信息!$B$12)))</f>
        <v>#NAME?</v>
      </c>
      <c r="L50" s="1" t="e">
        <f ca="1">IF('行权现金流（回售&amp;赎回）'!O51="","",'行权现金流（回售&amp;赎回）'!O51)</f>
        <v>#NAME?</v>
      </c>
      <c r="M50" t="e">
        <f ca="1">IF(L50="",0,IF(L50&lt;=$L$2,0,'行权现金流（回售&amp;赎回）'!V51))</f>
        <v>#NAME?</v>
      </c>
      <c r="N50" s="1" t="e">
        <f ca="1">IF(L50="",0,IF(L50&lt;$L$2,0,IF(OR(N49&lt;=$L$2,N49=""),L50-$L$2+$L$2,N49+365/债券信息!$B$12)))</f>
        <v>#NAME?</v>
      </c>
    </row>
    <row r="51" spans="2:14">
      <c r="B51" s="1" t="e">
        <f ca="1">IF('债券现金流（固息、浮息、累进）'!K52="","",'债券现金流（固息、浮息、累进）'!K52)</f>
        <v>#NAME?</v>
      </c>
      <c r="C51" s="113" t="e">
        <f ca="1">IF(B51="",0,IF(B51&lt;=$B$2,0,'债券现金流（固息、浮息、累进）'!S52))</f>
        <v>#NAME?</v>
      </c>
      <c r="D51" s="1" t="e">
        <f ca="1">IF(B51="",0,IF(B51&lt;$B$2,0,IF(OR(D50&lt;=$B$2,D50=""),B51-$B$2+$B$2,D50+365/债券信息!$B$12)))</f>
        <v>#NAME?</v>
      </c>
      <c r="G51" s="1" t="e">
        <f ca="1">IF('行权现金流（永续债延期）'!I52="","",'行权现金流（永续债延期）'!I52)</f>
        <v>#NAME?</v>
      </c>
      <c r="H51" s="113" t="e">
        <f ca="1">IF(G51="",0,IF(G51&lt;=$G$2,0,'行权现金流（永续债延期）'!K52))</f>
        <v>#NAME?</v>
      </c>
      <c r="I51" s="1" t="e">
        <f ca="1">IF(G51="",0,IF(G51&lt;$G$2,0,IF(OR(I50&lt;=$G$2,I50=""),G51-$G$2+$G$2,I50+365/债券信息!$B$12)))</f>
        <v>#NAME?</v>
      </c>
      <c r="L51" s="1" t="e">
        <f ca="1">IF('行权现金流（回售&amp;赎回）'!O52="","",'行权现金流（回售&amp;赎回）'!O52)</f>
        <v>#NAME?</v>
      </c>
      <c r="M51" t="e">
        <f ca="1">IF(L51="",0,IF(L51&lt;=$L$2,0,'行权现金流（回售&amp;赎回）'!V52))</f>
        <v>#NAME?</v>
      </c>
      <c r="N51" s="1" t="e">
        <f ca="1">IF(L51="",0,IF(L51&lt;$L$2,0,IF(OR(N50&lt;=$L$2,N50=""),L51-$L$2+$L$2,N50+365/债券信息!$B$12)))</f>
        <v>#NAME?</v>
      </c>
    </row>
    <row r="52" spans="2:14">
      <c r="B52" s="1" t="e">
        <f ca="1">IF('债券现金流（固息、浮息、累进）'!K53="","",'债券现金流（固息、浮息、累进）'!K53)</f>
        <v>#NAME?</v>
      </c>
      <c r="C52" s="113" t="e">
        <f ca="1">IF(B52="",0,IF(B52&lt;=$B$2,0,'债券现金流（固息、浮息、累进）'!S53))</f>
        <v>#NAME?</v>
      </c>
      <c r="D52" s="1" t="e">
        <f ca="1">IF(B52="",0,IF(B52&lt;$B$2,0,IF(OR(D51&lt;=$B$2,D51=""),B52-$B$2+$B$2,D51+365/债券信息!$B$12)))</f>
        <v>#NAME?</v>
      </c>
      <c r="G52" s="1" t="e">
        <f ca="1">IF('行权现金流（永续债延期）'!I53="","",'行权现金流（永续债延期）'!I53)</f>
        <v>#NAME?</v>
      </c>
      <c r="H52" s="113" t="e">
        <f ca="1">IF(G52="",0,IF(G52&lt;=$G$2,0,'行权现金流（永续债延期）'!K53))</f>
        <v>#NAME?</v>
      </c>
      <c r="I52" s="1" t="e">
        <f ca="1">IF(G52="",0,IF(G52&lt;$G$2,0,IF(OR(I51&lt;=$G$2,I51=""),G52-$G$2+$G$2,I51+365/债券信息!$B$12)))</f>
        <v>#NAME?</v>
      </c>
      <c r="L52" s="1" t="e">
        <f ca="1">IF('行权现金流（回售&amp;赎回）'!O53="","",'行权现金流（回售&amp;赎回）'!O53)</f>
        <v>#NAME?</v>
      </c>
      <c r="M52" t="e">
        <f ca="1">IF(L52="",0,IF(L52&lt;=$L$2,0,'行权现金流（回售&amp;赎回）'!V53))</f>
        <v>#NAME?</v>
      </c>
      <c r="N52" s="1" t="e">
        <f ca="1">IF(L52="",0,IF(L52&lt;$L$2,0,IF(OR(N51&lt;=$L$2,N51=""),L52-$L$2+$L$2,N51+365/债券信息!$B$12)))</f>
        <v>#NAME?</v>
      </c>
    </row>
    <row r="53" spans="2:14">
      <c r="B53" s="1" t="e">
        <f ca="1">IF('债券现金流（固息、浮息、累进）'!K54="","",'债券现金流（固息、浮息、累进）'!K54)</f>
        <v>#NAME?</v>
      </c>
      <c r="C53" s="113" t="e">
        <f ca="1">IF(B53="",0,IF(B53&lt;=$B$2,0,'债券现金流（固息、浮息、累进）'!S54))</f>
        <v>#NAME?</v>
      </c>
      <c r="D53" s="1" t="e">
        <f ca="1">IF(B53="",0,IF(B53&lt;$B$2,0,IF(OR(D52&lt;=$B$2,D52=""),B53-$B$2+$B$2,D52+365/债券信息!$B$12)))</f>
        <v>#NAME?</v>
      </c>
      <c r="G53" s="1" t="e">
        <f ca="1">IF('行权现金流（永续债延期）'!I54="","",'行权现金流（永续债延期）'!I54)</f>
        <v>#NAME?</v>
      </c>
      <c r="H53" s="113" t="e">
        <f ca="1">IF(G53="",0,IF(G53&lt;=$G$2,0,'行权现金流（永续债延期）'!K54))</f>
        <v>#NAME?</v>
      </c>
      <c r="I53" s="1" t="e">
        <f ca="1">IF(G53="",0,IF(G53&lt;$G$2,0,IF(OR(I52&lt;=$G$2,I52=""),G53-$G$2+$G$2,I52+365/债券信息!$B$12)))</f>
        <v>#NAME?</v>
      </c>
      <c r="L53" s="1" t="e">
        <f ca="1">IF('行权现金流（回售&amp;赎回）'!O54="","",'行权现金流（回售&amp;赎回）'!O54)</f>
        <v>#NAME?</v>
      </c>
      <c r="M53" t="e">
        <f ca="1">IF(L53="",0,IF(L53&lt;=$L$2,0,'行权现金流（回售&amp;赎回）'!V54))</f>
        <v>#NAME?</v>
      </c>
      <c r="N53" s="1" t="e">
        <f ca="1">IF(L53="",0,IF(L53&lt;$L$2,0,IF(OR(N52&lt;=$L$2,N52=""),L53-$L$2+$L$2,N52+365/债券信息!$B$12)))</f>
        <v>#NAME?</v>
      </c>
    </row>
    <row r="54" spans="2:14">
      <c r="B54" s="1" t="e">
        <f ca="1">IF('债券现金流（固息、浮息、累进）'!K55="","",'债券现金流（固息、浮息、累进）'!K55)</f>
        <v>#NAME?</v>
      </c>
      <c r="C54" s="113" t="e">
        <f ca="1">IF(B54="",0,IF(B54&lt;=$B$2,0,'债券现金流（固息、浮息、累进）'!S55))</f>
        <v>#NAME?</v>
      </c>
      <c r="D54" s="1" t="e">
        <f ca="1">IF(B54="",0,IF(B54&lt;$B$2,0,IF(OR(D53&lt;=$B$2,D53=""),B54-$B$2+$B$2,D53+365/债券信息!$B$12)))</f>
        <v>#NAME?</v>
      </c>
      <c r="G54" s="1" t="e">
        <f ca="1">IF('行权现金流（永续债延期）'!I55="","",'行权现金流（永续债延期）'!I55)</f>
        <v>#NAME?</v>
      </c>
      <c r="H54" s="113" t="e">
        <f ca="1">IF(G54="",0,IF(G54&lt;=$G$2,0,'行权现金流（永续债延期）'!K55))</f>
        <v>#NAME?</v>
      </c>
      <c r="I54" s="1" t="e">
        <f ca="1">IF(G54="",0,IF(G54&lt;$G$2,0,IF(OR(I53&lt;=$G$2,I53=""),G54-$G$2+$G$2,I53+365/债券信息!$B$12)))</f>
        <v>#NAME?</v>
      </c>
      <c r="L54" s="1" t="e">
        <f ca="1">IF('行权现金流（回售&amp;赎回）'!O55="","",'行权现金流（回售&amp;赎回）'!O55)</f>
        <v>#NAME?</v>
      </c>
      <c r="M54" t="e">
        <f ca="1">IF(L54="",0,IF(L54&lt;=$L$2,0,'行权现金流（回售&amp;赎回）'!V55))</f>
        <v>#NAME?</v>
      </c>
      <c r="N54" s="1" t="e">
        <f ca="1">IF(L54="",0,IF(L54&lt;$L$2,0,IF(OR(N53&lt;=$L$2,N53=""),L54-$L$2+$L$2,N53+365/债券信息!$B$12)))</f>
        <v>#NAME?</v>
      </c>
    </row>
    <row r="55" spans="2:14">
      <c r="B55" s="1" t="e">
        <f ca="1">IF('债券现金流（固息、浮息、累进）'!K56="","",'债券现金流（固息、浮息、累进）'!K56)</f>
        <v>#NAME?</v>
      </c>
      <c r="C55" s="113" t="e">
        <f ca="1">IF(B55="",0,IF(B55&lt;=$B$2,0,'债券现金流（固息、浮息、累进）'!S56))</f>
        <v>#NAME?</v>
      </c>
      <c r="D55" s="1" t="e">
        <f ca="1">IF(B55="",0,IF(B55&lt;$B$2,0,IF(OR(D54&lt;=$B$2,D54=""),B55-$B$2+$B$2,D54+365/债券信息!$B$12)))</f>
        <v>#NAME?</v>
      </c>
      <c r="G55" s="1" t="e">
        <f ca="1">IF('行权现金流（永续债延期）'!I56="","",'行权现金流（永续债延期）'!I56)</f>
        <v>#NAME?</v>
      </c>
      <c r="H55" s="113" t="e">
        <f ca="1">IF(G55="",0,IF(G55&lt;=$G$2,0,'行权现金流（永续债延期）'!K56))</f>
        <v>#NAME?</v>
      </c>
      <c r="I55" s="1" t="e">
        <f ca="1">IF(G55="",0,IF(G55&lt;$G$2,0,IF(OR(I54&lt;=$G$2,I54=""),G55-$G$2+$G$2,I54+365/债券信息!$B$12)))</f>
        <v>#NAME?</v>
      </c>
      <c r="L55" s="1" t="e">
        <f ca="1">IF('行权现金流（回售&amp;赎回）'!O56="","",'行权现金流（回售&amp;赎回）'!O56)</f>
        <v>#NAME?</v>
      </c>
      <c r="M55" t="e">
        <f ca="1">IF(L55="",0,IF(L55&lt;=$L$2,0,'行权现金流（回售&amp;赎回）'!V56))</f>
        <v>#NAME?</v>
      </c>
      <c r="N55" s="1" t="e">
        <f ca="1">IF(L55="",0,IF(L55&lt;$L$2,0,IF(OR(N54&lt;=$L$2,N54=""),L55-$L$2+$L$2,N54+365/债券信息!$B$12)))</f>
        <v>#NAME?</v>
      </c>
    </row>
    <row r="56" spans="2:14">
      <c r="B56" s="1" t="e">
        <f ca="1">IF('债券现金流（固息、浮息、累进）'!K57="","",'债券现金流（固息、浮息、累进）'!K57)</f>
        <v>#NAME?</v>
      </c>
      <c r="C56" s="113" t="e">
        <f ca="1">IF(B56="",0,IF(B56&lt;=$B$2,0,'债券现金流（固息、浮息、累进）'!S57))</f>
        <v>#NAME?</v>
      </c>
      <c r="D56" s="1" t="e">
        <f ca="1">IF(B56="",0,IF(B56&lt;$B$2,0,IF(OR(D55&lt;=$B$2,D55=""),B56-$B$2+$B$2,D55+365/债券信息!$B$12)))</f>
        <v>#NAME?</v>
      </c>
      <c r="G56" s="1" t="e">
        <f ca="1">IF('行权现金流（永续债延期）'!I57="","",'行权现金流（永续债延期）'!I57)</f>
        <v>#NAME?</v>
      </c>
      <c r="H56" s="113" t="e">
        <f ca="1">IF(G56="",0,IF(G56&lt;=$G$2,0,'行权现金流（永续债延期）'!K57))</f>
        <v>#NAME?</v>
      </c>
      <c r="I56" s="1" t="e">
        <f ca="1">IF(G56="",0,IF(G56&lt;$G$2,0,IF(OR(I55&lt;=$G$2,I55=""),G56-$G$2+$G$2,I55+365/债券信息!$B$12)))</f>
        <v>#NAME?</v>
      </c>
      <c r="L56" s="1" t="e">
        <f ca="1">IF('行权现金流（回售&amp;赎回）'!O57="","",'行权现金流（回售&amp;赎回）'!O57)</f>
        <v>#NAME?</v>
      </c>
      <c r="M56" t="e">
        <f ca="1">IF(L56="",0,IF(L56&lt;=$L$2,0,'行权现金流（回售&amp;赎回）'!V57))</f>
        <v>#NAME?</v>
      </c>
      <c r="N56" s="1" t="e">
        <f ca="1">IF(L56="",0,IF(L56&lt;$L$2,0,IF(OR(N55&lt;=$L$2,N55=""),L56-$L$2+$L$2,N55+365/债券信息!$B$12)))</f>
        <v>#NAME?</v>
      </c>
    </row>
    <row r="57" spans="2:14">
      <c r="B57" s="1" t="e">
        <f ca="1">IF('债券现金流（固息、浮息、累进）'!K58="","",'债券现金流（固息、浮息、累进）'!K58)</f>
        <v>#NAME?</v>
      </c>
      <c r="C57" s="113" t="e">
        <f ca="1">IF(B57="",0,IF(B57&lt;=$B$2,0,'债券现金流（固息、浮息、累进）'!S58))</f>
        <v>#NAME?</v>
      </c>
      <c r="D57" s="1" t="e">
        <f ca="1">IF(B57="",0,IF(B57&lt;$B$2,0,IF(OR(D56&lt;=$B$2,D56=""),B57-$B$2+$B$2,D56+365/债券信息!$B$12)))</f>
        <v>#NAME?</v>
      </c>
      <c r="G57" s="1" t="e">
        <f ca="1">IF('行权现金流（永续债延期）'!I58="","",'行权现金流（永续债延期）'!I58)</f>
        <v>#NAME?</v>
      </c>
      <c r="H57" s="113" t="e">
        <f ca="1">IF(G57="",0,IF(G57&lt;=$G$2,0,'行权现金流（永续债延期）'!K58))</f>
        <v>#NAME?</v>
      </c>
      <c r="I57" s="1" t="e">
        <f ca="1">IF(G57="",0,IF(G57&lt;$G$2,0,IF(OR(I56&lt;=$G$2,I56=""),G57-$G$2+$G$2,I56+365/债券信息!$B$12)))</f>
        <v>#NAME?</v>
      </c>
      <c r="L57" s="1" t="e">
        <f ca="1">IF('行权现金流（回售&amp;赎回）'!O58="","",'行权现金流（回售&amp;赎回）'!O58)</f>
        <v>#NAME?</v>
      </c>
      <c r="M57" t="e">
        <f ca="1">IF(L57="",0,IF(L57&lt;=$L$2,0,'行权现金流（回售&amp;赎回）'!V58))</f>
        <v>#NAME?</v>
      </c>
      <c r="N57" s="1" t="e">
        <f ca="1">IF(L57="",0,IF(L57&lt;$L$2,0,IF(OR(N56&lt;=$L$2,N56=""),L57-$L$2+$L$2,N56+365/债券信息!$B$12)))</f>
        <v>#NAME?</v>
      </c>
    </row>
    <row r="58" spans="2:14">
      <c r="B58" s="1" t="e">
        <f ca="1">IF('债券现金流（固息、浮息、累进）'!K59="","",'债券现金流（固息、浮息、累进）'!K59)</f>
        <v>#NAME?</v>
      </c>
      <c r="C58" s="113" t="e">
        <f ca="1">IF(B58="",0,IF(B58&lt;=$B$2,0,'债券现金流（固息、浮息、累进）'!S59))</f>
        <v>#NAME?</v>
      </c>
      <c r="D58" s="1" t="e">
        <f ca="1">IF(B58="",0,IF(B58&lt;$B$2,0,IF(OR(D57&lt;=$B$2,D57=""),B58-$B$2+$B$2,D57+365/债券信息!$B$12)))</f>
        <v>#NAME?</v>
      </c>
      <c r="G58" s="1" t="e">
        <f ca="1">IF('行权现金流（永续债延期）'!I59="","",'行权现金流（永续债延期）'!I59)</f>
        <v>#NAME?</v>
      </c>
      <c r="H58" s="113" t="e">
        <f ca="1">IF(G58="",0,IF(G58&lt;=$G$2,0,'行权现金流（永续债延期）'!K59))</f>
        <v>#NAME?</v>
      </c>
      <c r="I58" s="1" t="e">
        <f ca="1">IF(G58="",0,IF(G58&lt;$G$2,0,IF(OR(I57&lt;=$G$2,I57=""),G58-$G$2+$G$2,I57+365/债券信息!$B$12)))</f>
        <v>#NAME?</v>
      </c>
      <c r="L58" s="1" t="e">
        <f ca="1">IF('行权现金流（回售&amp;赎回）'!O59="","",'行权现金流（回售&amp;赎回）'!O59)</f>
        <v>#NAME?</v>
      </c>
      <c r="M58" t="e">
        <f ca="1">IF(L58="",0,IF(L58&lt;=$L$2,0,'行权现金流（回售&amp;赎回）'!V59))</f>
        <v>#NAME?</v>
      </c>
      <c r="N58" s="1" t="e">
        <f ca="1">IF(L58="",0,IF(L58&lt;$L$2,0,IF(OR(N57&lt;=$L$2,N57=""),L58-$L$2+$L$2,N57+365/债券信息!$B$12)))</f>
        <v>#NAME?</v>
      </c>
    </row>
    <row r="59" spans="2:14">
      <c r="B59" s="1" t="e">
        <f ca="1">IF('债券现金流（固息、浮息、累进）'!K60="","",'债券现金流（固息、浮息、累进）'!K60)</f>
        <v>#NAME?</v>
      </c>
      <c r="C59" s="113" t="e">
        <f ca="1">IF(B59="",0,IF(B59&lt;=$B$2,0,'债券现金流（固息、浮息、累进）'!S60))</f>
        <v>#NAME?</v>
      </c>
      <c r="D59" s="1" t="e">
        <f ca="1">IF(B59="",0,IF(B59&lt;$B$2,0,IF(OR(D58&lt;=$B$2,D58=""),B59-$B$2+$B$2,D58+365/债券信息!$B$12)))</f>
        <v>#NAME?</v>
      </c>
      <c r="G59" s="1" t="e">
        <f ca="1">IF('行权现金流（永续债延期）'!I60="","",'行权现金流（永续债延期）'!I60)</f>
        <v>#NAME?</v>
      </c>
      <c r="H59" s="113" t="e">
        <f ca="1">IF(G59="",0,IF(G59&lt;=$G$2,0,'行权现金流（永续债延期）'!K60))</f>
        <v>#NAME?</v>
      </c>
      <c r="I59" s="1" t="e">
        <f ca="1">IF(G59="",0,IF(G59&lt;$G$2,0,IF(OR(I58&lt;=$G$2,I58=""),G59-$G$2+$G$2,I58+365/债券信息!$B$12)))</f>
        <v>#NAME?</v>
      </c>
      <c r="L59" s="1" t="e">
        <f ca="1">IF('行权现金流（回售&amp;赎回）'!O60="","",'行权现金流（回售&amp;赎回）'!O60)</f>
        <v>#NAME?</v>
      </c>
      <c r="M59" t="e">
        <f ca="1">IF(L59="",0,IF(L59&lt;=$L$2,0,'行权现金流（回售&amp;赎回）'!V60))</f>
        <v>#NAME?</v>
      </c>
      <c r="N59" s="1" t="e">
        <f ca="1">IF(L59="",0,IF(L59&lt;$L$2,0,IF(OR(N58&lt;=$L$2,N58=""),L59-$L$2+$L$2,N58+365/债券信息!$B$12)))</f>
        <v>#NAME?</v>
      </c>
    </row>
    <row r="60" spans="2:14">
      <c r="B60" s="1" t="e">
        <f ca="1">IF('债券现金流（固息、浮息、累进）'!K61="","",'债券现金流（固息、浮息、累进）'!K61)</f>
        <v>#NAME?</v>
      </c>
      <c r="C60" s="113" t="e">
        <f ca="1">IF(B60="",0,IF(B60&lt;=$B$2,0,'债券现金流（固息、浮息、累进）'!S61))</f>
        <v>#NAME?</v>
      </c>
      <c r="D60" s="1" t="e">
        <f ca="1">IF(B60="",0,IF(B60&lt;$B$2,0,IF(OR(D59&lt;=$B$2,D59=""),B60-$B$2+$B$2,D59+365/债券信息!$B$12)))</f>
        <v>#NAME?</v>
      </c>
      <c r="G60" s="1" t="e">
        <f ca="1">IF('行权现金流（永续债延期）'!I61="","",'行权现金流（永续债延期）'!I61)</f>
        <v>#NAME?</v>
      </c>
      <c r="H60" s="113" t="e">
        <f ca="1">IF(G60="",0,IF(G60&lt;=$G$2,0,'行权现金流（永续债延期）'!K61))</f>
        <v>#NAME?</v>
      </c>
      <c r="I60" s="1" t="e">
        <f ca="1">IF(G60="",0,IF(G60&lt;$G$2,0,IF(OR(I59&lt;=$G$2,I59=""),G60-$G$2+$G$2,I59+365/债券信息!$B$12)))</f>
        <v>#NAME?</v>
      </c>
      <c r="L60" s="1" t="e">
        <f ca="1">IF('行权现金流（回售&amp;赎回）'!O61="","",'行权现金流（回售&amp;赎回）'!O61)</f>
        <v>#NAME?</v>
      </c>
      <c r="M60" t="e">
        <f ca="1">IF(L60="",0,IF(L60&lt;=$L$2,0,'行权现金流（回售&amp;赎回）'!V61))</f>
        <v>#NAME?</v>
      </c>
      <c r="N60" s="1" t="e">
        <f ca="1">IF(L60="",0,IF(L60&lt;$L$2,0,IF(OR(N59&lt;=$L$2,N59=""),L60-$L$2+$L$2,N59+365/债券信息!$B$12)))</f>
        <v>#NAME?</v>
      </c>
    </row>
    <row r="61" spans="2:14">
      <c r="B61" s="1" t="e">
        <f ca="1">IF('债券现金流（固息、浮息、累进）'!K62="","",'债券现金流（固息、浮息、累进）'!K62)</f>
        <v>#NAME?</v>
      </c>
      <c r="C61" s="113" t="e">
        <f ca="1">IF(B61="",0,IF(B61&lt;=$B$2,0,'债券现金流（固息、浮息、累进）'!S62))</f>
        <v>#NAME?</v>
      </c>
      <c r="D61" s="1" t="e">
        <f ca="1">IF(B61="",0,IF(B61&lt;$B$2,0,IF(OR(D60&lt;=$B$2,D60=""),B61-$B$2+$B$2,D60+365/债券信息!$B$12)))</f>
        <v>#NAME?</v>
      </c>
      <c r="G61" s="1" t="e">
        <f ca="1">IF('行权现金流（永续债延期）'!I62="","",'行权现金流（永续债延期）'!I62)</f>
        <v>#NAME?</v>
      </c>
      <c r="H61" s="113" t="e">
        <f ca="1">IF(G61="",0,IF(G61&lt;=$G$2,0,'行权现金流（永续债延期）'!K62))</f>
        <v>#NAME?</v>
      </c>
      <c r="I61" s="1" t="e">
        <f ca="1">IF(G61="",0,IF(G61&lt;$G$2,0,IF(OR(I60&lt;=$G$2,I60=""),G61-$G$2+$G$2,I60+365/债券信息!$B$12)))</f>
        <v>#NAME?</v>
      </c>
      <c r="L61" s="1" t="e">
        <f ca="1">IF('行权现金流（回售&amp;赎回）'!O62="","",'行权现金流（回售&amp;赎回）'!O62)</f>
        <v>#NAME?</v>
      </c>
      <c r="M61" t="e">
        <f ca="1">IF(L61="",0,IF(L61&lt;=$L$2,0,'行权现金流（回售&amp;赎回）'!V62))</f>
        <v>#NAME?</v>
      </c>
      <c r="N61" s="1" t="e">
        <f ca="1">IF(L61="",0,IF(L61&lt;$L$2,0,IF(OR(N60&lt;=$L$2,N60=""),L61-$L$2+$L$2,N60+365/债券信息!$B$12)))</f>
        <v>#NAME?</v>
      </c>
    </row>
    <row r="62" spans="2:14">
      <c r="B62" s="1" t="e">
        <f ca="1">IF('债券现金流（固息、浮息、累进）'!K63="","",'债券现金流（固息、浮息、累进）'!K63)</f>
        <v>#NAME?</v>
      </c>
      <c r="C62" s="113" t="e">
        <f ca="1">IF(B62="",0,IF(B62&lt;=$B$2,0,'债券现金流（固息、浮息、累进）'!S63))</f>
        <v>#NAME?</v>
      </c>
      <c r="D62" s="1" t="e">
        <f ca="1">IF(B62="",0,IF(B62&lt;$B$2,0,IF(OR(D61&lt;=$B$2,D61=""),B62-$B$2+$B$2,D61+365/债券信息!$B$12)))</f>
        <v>#NAME?</v>
      </c>
      <c r="G62" s="1" t="e">
        <f ca="1">IF('行权现金流（永续债延期）'!I63="","",'行权现金流（永续债延期）'!I63)</f>
        <v>#NAME?</v>
      </c>
      <c r="H62" s="113" t="e">
        <f ca="1">IF(G62="",0,IF(G62&lt;=$G$2,0,'行权现金流（永续债延期）'!K63))</f>
        <v>#NAME?</v>
      </c>
      <c r="I62" s="1" t="e">
        <f ca="1">IF(G62="",0,IF(G62&lt;$G$2,0,IF(OR(I61&lt;=$G$2,I61=""),G62-$G$2+$G$2,I61+365/债券信息!$B$12)))</f>
        <v>#NAME?</v>
      </c>
      <c r="L62" s="1" t="e">
        <f ca="1">IF('行权现金流（回售&amp;赎回）'!O63="","",'行权现金流（回售&amp;赎回）'!O63)</f>
        <v>#NAME?</v>
      </c>
      <c r="M62" t="e">
        <f ca="1">IF(L62="",0,IF(L62&lt;=$L$2,0,'行权现金流（回售&amp;赎回）'!V63))</f>
        <v>#NAME?</v>
      </c>
      <c r="N62" s="1" t="e">
        <f ca="1">IF(L62="",0,IF(L62&lt;$L$2,0,IF(OR(N61&lt;=$L$2,N61=""),L62-$L$2+$L$2,N61+365/债券信息!$B$12)))</f>
        <v>#NAME?</v>
      </c>
    </row>
    <row r="63" spans="2:14">
      <c r="B63" s="1" t="e">
        <f ca="1">IF('债券现金流（固息、浮息、累进）'!K64="","",'债券现金流（固息、浮息、累进）'!K64)</f>
        <v>#NAME?</v>
      </c>
      <c r="C63" s="113" t="e">
        <f ca="1">IF(B63="",0,IF(B63&lt;=$B$2,0,'债券现金流（固息、浮息、累进）'!S64))</f>
        <v>#NAME?</v>
      </c>
      <c r="D63" s="1" t="e">
        <f ca="1">IF(B63="",0,IF(B63&lt;$B$2,0,IF(OR(D62&lt;=$B$2,D62=""),B63-$B$2+$B$2,D62+365/债券信息!$B$12)))</f>
        <v>#NAME?</v>
      </c>
      <c r="G63" s="1" t="e">
        <f ca="1">IF('行权现金流（永续债延期）'!I64="","",'行权现金流（永续债延期）'!I64)</f>
        <v>#NAME?</v>
      </c>
      <c r="H63" s="113" t="e">
        <f ca="1">IF(G63="",0,IF(G63&lt;=$G$2,0,'行权现金流（永续债延期）'!K64))</f>
        <v>#NAME?</v>
      </c>
      <c r="I63" s="1" t="e">
        <f ca="1">IF(G63="",0,IF(G63&lt;$G$2,0,IF(OR(I62&lt;=$G$2,I62=""),G63-$G$2+$G$2,I62+365/债券信息!$B$12)))</f>
        <v>#NAME?</v>
      </c>
      <c r="L63" s="1" t="e">
        <f ca="1">IF('行权现金流（回售&amp;赎回）'!O64="","",'行权现金流（回售&amp;赎回）'!O64)</f>
        <v>#NAME?</v>
      </c>
      <c r="M63" t="e">
        <f ca="1">IF(L63="",0,IF(L63&lt;=$L$2,0,'行权现金流（回售&amp;赎回）'!V64))</f>
        <v>#NAME?</v>
      </c>
      <c r="N63" s="1" t="e">
        <f ca="1">IF(L63="",0,IF(L63&lt;$L$2,0,IF(OR(N62&lt;=$L$2,N62=""),L63-$L$2+$L$2,N62+365/债券信息!$B$12)))</f>
        <v>#NAME?</v>
      </c>
    </row>
    <row r="64" spans="2:14">
      <c r="B64" s="1" t="e">
        <f ca="1">IF('债券现金流（固息、浮息、累进）'!K65="","",'债券现金流（固息、浮息、累进）'!K65)</f>
        <v>#NAME?</v>
      </c>
      <c r="C64" s="113" t="e">
        <f ca="1">IF(B64="",0,IF(B64&lt;=$B$2,0,'债券现金流（固息、浮息、累进）'!S65))</f>
        <v>#NAME?</v>
      </c>
      <c r="D64" s="1" t="e">
        <f ca="1">IF(B64="",0,IF(B64&lt;$B$2,0,IF(OR(D63&lt;=$B$2,D63=""),B64-$B$2+$B$2,D63+365/债券信息!$B$12)))</f>
        <v>#NAME?</v>
      </c>
      <c r="G64" s="1" t="e">
        <f ca="1">IF('行权现金流（永续债延期）'!I65="","",'行权现金流（永续债延期）'!I65)</f>
        <v>#NAME?</v>
      </c>
      <c r="H64" s="113" t="e">
        <f ca="1">IF(G64="",0,IF(G64&lt;=$G$2,0,'行权现金流（永续债延期）'!K65))</f>
        <v>#NAME?</v>
      </c>
      <c r="I64" s="1" t="e">
        <f ca="1">IF(G64="",0,IF(G64&lt;$G$2,0,IF(OR(I63&lt;=$G$2,I63=""),G64-$G$2+$G$2,I63+365/债券信息!$B$12)))</f>
        <v>#NAME?</v>
      </c>
      <c r="L64" s="1" t="e">
        <f ca="1">IF('行权现金流（回售&amp;赎回）'!O65="","",'行权现金流（回售&amp;赎回）'!O65)</f>
        <v>#NAME?</v>
      </c>
      <c r="M64" t="e">
        <f ca="1">IF(L64="",0,IF(L64&lt;=$L$2,0,'行权现金流（回售&amp;赎回）'!V65))</f>
        <v>#NAME?</v>
      </c>
      <c r="N64" s="1" t="e">
        <f ca="1">IF(L64="",0,IF(L64&lt;$L$2,0,IF(OR(N63&lt;=$L$2,N63=""),L64-$L$2+$L$2,N63+365/债券信息!$B$12)))</f>
        <v>#NAME?</v>
      </c>
    </row>
    <row r="65" spans="2:14">
      <c r="B65" s="1" t="e">
        <f ca="1">IF('债券现金流（固息、浮息、累进）'!K66="","",'债券现金流（固息、浮息、累进）'!K66)</f>
        <v>#NAME?</v>
      </c>
      <c r="C65" s="113" t="e">
        <f ca="1">IF(B65="",0,IF(B65&lt;=$B$2,0,'债券现金流（固息、浮息、累进）'!S66))</f>
        <v>#NAME?</v>
      </c>
      <c r="D65" s="1" t="e">
        <f ca="1">IF(B65="",0,IF(B65&lt;$B$2,0,IF(OR(D64&lt;=$B$2,D64=""),B65-$B$2+$B$2,D64+365/债券信息!$B$12)))</f>
        <v>#NAME?</v>
      </c>
      <c r="G65" s="1" t="e">
        <f ca="1">IF('行权现金流（永续债延期）'!I66="","",'行权现金流（永续债延期）'!I66)</f>
        <v>#NAME?</v>
      </c>
      <c r="H65" s="113" t="e">
        <f ca="1">IF(G65="",0,IF(G65&lt;=$G$2,0,'行权现金流（永续债延期）'!K66))</f>
        <v>#NAME?</v>
      </c>
      <c r="I65" s="1" t="e">
        <f ca="1">IF(G65="",0,IF(G65&lt;$G$2,0,IF(OR(I64&lt;=$G$2,I64=""),G65-$G$2+$G$2,I64+365/债券信息!$B$12)))</f>
        <v>#NAME?</v>
      </c>
      <c r="L65" s="1" t="e">
        <f ca="1">IF('行权现金流（回售&amp;赎回）'!O66="","",'行权现金流（回售&amp;赎回）'!O66)</f>
        <v>#NAME?</v>
      </c>
      <c r="M65" t="e">
        <f ca="1">IF(L65="",0,IF(L65&lt;=$L$2,0,'行权现金流（回售&amp;赎回）'!V66))</f>
        <v>#NAME?</v>
      </c>
      <c r="N65" s="1" t="e">
        <f ca="1">IF(L65="",0,IF(L65&lt;$L$2,0,IF(OR(N64&lt;=$L$2,N64=""),L65-$L$2+$L$2,N64+365/债券信息!$B$12)))</f>
        <v>#NAME?</v>
      </c>
    </row>
    <row r="66" spans="2:14">
      <c r="B66" s="1" t="e">
        <f ca="1">IF('债券现金流（固息、浮息、累进）'!K67="","",'债券现金流（固息、浮息、累进）'!K67)</f>
        <v>#NAME?</v>
      </c>
      <c r="C66" s="113" t="e">
        <f ca="1">IF(B66="",0,IF(B66&lt;=$B$2,0,'债券现金流（固息、浮息、累进）'!S67))</f>
        <v>#NAME?</v>
      </c>
      <c r="D66" s="1" t="e">
        <f ca="1">IF(B66="",0,IF(B66&lt;$B$2,0,IF(OR(D65&lt;=$B$2,D65=""),B66-$B$2+$B$2,D65+365/债券信息!$B$12)))</f>
        <v>#NAME?</v>
      </c>
      <c r="G66" s="1" t="e">
        <f ca="1">IF('行权现金流（永续债延期）'!I67="","",'行权现金流（永续债延期）'!I67)</f>
        <v>#NAME?</v>
      </c>
      <c r="H66" s="113" t="e">
        <f ca="1">IF(G66="",0,IF(G66&lt;=$G$2,0,'行权现金流（永续债延期）'!K67))</f>
        <v>#NAME?</v>
      </c>
      <c r="I66" s="1" t="e">
        <f ca="1">IF(G66="",0,IF(G66&lt;$G$2,0,IF(OR(I65&lt;=$G$2,I65=""),G66-$G$2+$G$2,I65+365/债券信息!$B$12)))</f>
        <v>#NAME?</v>
      </c>
      <c r="L66" s="1" t="e">
        <f ca="1">IF('行权现金流（回售&amp;赎回）'!O67="","",'行权现金流（回售&amp;赎回）'!O67)</f>
        <v>#NAME?</v>
      </c>
      <c r="M66" t="e">
        <f ca="1">IF(L66="",0,IF(L66&lt;=$L$2,0,'行权现金流（回售&amp;赎回）'!V67))</f>
        <v>#NAME?</v>
      </c>
      <c r="N66" s="1" t="e">
        <f ca="1">IF(L66="",0,IF(L66&lt;$L$2,0,IF(OR(N65&lt;=$L$2,N65=""),L66-$L$2+$L$2,N65+365/债券信息!$B$12)))</f>
        <v>#NAME?</v>
      </c>
    </row>
    <row r="67" spans="2:14">
      <c r="B67" s="1" t="e">
        <f ca="1">IF('债券现金流（固息、浮息、累进）'!K68="","",'债券现金流（固息、浮息、累进）'!K68)</f>
        <v>#NAME?</v>
      </c>
      <c r="C67" s="113" t="e">
        <f ca="1">IF(B67="",0,IF(B67&lt;=$B$2,0,'债券现金流（固息、浮息、累进）'!S68))</f>
        <v>#NAME?</v>
      </c>
      <c r="D67" s="1" t="e">
        <f ca="1">IF(B67="",0,IF(B67&lt;$B$2,0,IF(OR(D66&lt;=$B$2,D66=""),B67-$B$2+$B$2,D66+365/债券信息!$B$12)))</f>
        <v>#NAME?</v>
      </c>
      <c r="G67" s="1" t="e">
        <f ca="1">IF('行权现金流（永续债延期）'!I68="","",'行权现金流（永续债延期）'!I68)</f>
        <v>#NAME?</v>
      </c>
      <c r="H67" s="113" t="e">
        <f ca="1">IF(G67="",0,IF(G67&lt;=$G$2,0,'行权现金流（永续债延期）'!K68))</f>
        <v>#NAME?</v>
      </c>
      <c r="I67" s="1" t="e">
        <f ca="1">IF(G67="",0,IF(G67&lt;$G$2,0,IF(OR(I66&lt;=$G$2,I66=""),G67-$G$2+$G$2,I66+365/债券信息!$B$12)))</f>
        <v>#NAME?</v>
      </c>
      <c r="L67" s="1" t="e">
        <f ca="1">IF('行权现金流（回售&amp;赎回）'!O68="","",'行权现金流（回售&amp;赎回）'!O68)</f>
        <v>#NAME?</v>
      </c>
      <c r="M67" t="e">
        <f ca="1">IF(L67="",0,IF(L67&lt;=$L$2,0,'行权现金流（回售&amp;赎回）'!V68))</f>
        <v>#NAME?</v>
      </c>
      <c r="N67" s="1" t="e">
        <f ca="1">IF(L67="",0,IF(L67&lt;$L$2,0,IF(OR(N66&lt;=$L$2,N66=""),L67-$L$2+$L$2,N66+365/债券信息!$B$12)))</f>
        <v>#NAME?</v>
      </c>
    </row>
    <row r="68" spans="2:14">
      <c r="B68" s="1" t="e">
        <f ca="1">IF('债券现金流（固息、浮息、累进）'!K69="","",'债券现金流（固息、浮息、累进）'!K69)</f>
        <v>#NAME?</v>
      </c>
      <c r="C68" s="113" t="e">
        <f ca="1">IF(B68="",0,IF(B68&lt;=$B$2,0,'债券现金流（固息、浮息、累进）'!S69))</f>
        <v>#NAME?</v>
      </c>
      <c r="D68" s="1" t="e">
        <f ca="1">IF(B68="",0,IF(B68&lt;$B$2,0,IF(OR(D67&lt;=$B$2,D67=""),B68-$B$2+$B$2,D67+365/债券信息!$B$12)))</f>
        <v>#NAME?</v>
      </c>
      <c r="G68" s="1" t="e">
        <f ca="1">IF('行权现金流（永续债延期）'!I69="","",'行权现金流（永续债延期）'!I69)</f>
        <v>#NAME?</v>
      </c>
      <c r="H68" s="113" t="e">
        <f ca="1">IF(G68="",0,IF(G68&lt;=$G$2,0,'行权现金流（永续债延期）'!K69))</f>
        <v>#NAME?</v>
      </c>
      <c r="I68" s="1" t="e">
        <f ca="1">IF(G68="",0,IF(G68&lt;$G$2,0,IF(OR(I67&lt;=$G$2,I67=""),G68-$G$2+$G$2,I67+365/债券信息!$B$12)))</f>
        <v>#NAME?</v>
      </c>
      <c r="L68" s="1" t="e">
        <f ca="1">IF('行权现金流（回售&amp;赎回）'!O69="","",'行权现金流（回售&amp;赎回）'!O69)</f>
        <v>#NAME?</v>
      </c>
      <c r="M68" t="e">
        <f ca="1">IF(L68="",0,IF(L68&lt;=$L$2,0,'行权现金流（回售&amp;赎回）'!V69))</f>
        <v>#NAME?</v>
      </c>
      <c r="N68" s="1" t="e">
        <f ca="1">IF(L68="",0,IF(L68&lt;$L$2,0,IF(OR(N67&lt;=$L$2,N67=""),L68-$L$2+$L$2,N67+365/债券信息!$B$12)))</f>
        <v>#NAME?</v>
      </c>
    </row>
    <row r="69" spans="2:14">
      <c r="B69" s="1" t="e">
        <f ca="1">IF('债券现金流（固息、浮息、累进）'!K70="","",'债券现金流（固息、浮息、累进）'!K70)</f>
        <v>#NAME?</v>
      </c>
      <c r="C69" s="113" t="e">
        <f ca="1">IF(B69="",0,IF(B69&lt;=$B$2,0,'债券现金流（固息、浮息、累进）'!S70))</f>
        <v>#NAME?</v>
      </c>
      <c r="D69" s="1" t="e">
        <f ca="1">IF(B69="",0,IF(B69&lt;$B$2,0,IF(OR(D68&lt;=$B$2,D68=""),B69-$B$2+$B$2,D68+365/债券信息!$B$12)))</f>
        <v>#NAME?</v>
      </c>
      <c r="G69" s="1" t="e">
        <f ca="1">IF('行权现金流（永续债延期）'!I70="","",'行权现金流（永续债延期）'!I70)</f>
        <v>#NAME?</v>
      </c>
      <c r="H69" s="113" t="e">
        <f ca="1">IF(G69="",0,IF(G69&lt;=$G$2,0,'行权现金流（永续债延期）'!K70))</f>
        <v>#NAME?</v>
      </c>
      <c r="I69" s="1" t="e">
        <f ca="1">IF(G69="",0,IF(G69&lt;$G$2,0,IF(OR(I68&lt;=$G$2,I68=""),G69-$G$2+$G$2,I68+365/债券信息!$B$12)))</f>
        <v>#NAME?</v>
      </c>
      <c r="L69" s="1" t="e">
        <f ca="1">IF('行权现金流（回售&amp;赎回）'!O70="","",'行权现金流（回售&amp;赎回）'!O70)</f>
        <v>#NAME?</v>
      </c>
      <c r="M69" t="e">
        <f ca="1">IF(L69="",0,IF(L69&lt;=$L$2,0,'行权现金流（回售&amp;赎回）'!V70))</f>
        <v>#NAME?</v>
      </c>
      <c r="N69" s="1" t="e">
        <f ca="1">IF(L69="",0,IF(L69&lt;$L$2,0,IF(OR(N68&lt;=$L$2,N68=""),L69-$L$2+$L$2,N68+365/债券信息!$B$12)))</f>
        <v>#NAME?</v>
      </c>
    </row>
    <row r="70" spans="2:14">
      <c r="B70" s="1" t="e">
        <f ca="1">IF('债券现金流（固息、浮息、累进）'!K71="","",'债券现金流（固息、浮息、累进）'!K71)</f>
        <v>#NAME?</v>
      </c>
      <c r="C70" s="113" t="e">
        <f ca="1">IF(B70="",0,IF(B70&lt;=$B$2,0,'债券现金流（固息、浮息、累进）'!S71))</f>
        <v>#NAME?</v>
      </c>
      <c r="D70" s="1" t="e">
        <f ca="1">IF(B70="",0,IF(B70&lt;$B$2,0,IF(OR(D69&lt;=$B$2,D69=""),B70-$B$2+$B$2,D69+365/债券信息!$B$12)))</f>
        <v>#NAME?</v>
      </c>
      <c r="G70" s="1" t="e">
        <f ca="1">IF('行权现金流（永续债延期）'!I71="","",'行权现金流（永续债延期）'!I71)</f>
        <v>#NAME?</v>
      </c>
      <c r="H70" s="113" t="e">
        <f ca="1">IF(G70="",0,IF(G70&lt;=$G$2,0,'行权现金流（永续债延期）'!K71))</f>
        <v>#NAME?</v>
      </c>
      <c r="I70" s="1" t="e">
        <f ca="1">IF(G70="",0,IF(G70&lt;$G$2,0,IF(OR(I69&lt;=$G$2,I69=""),G70-$G$2+$G$2,I69+365/债券信息!$B$12)))</f>
        <v>#NAME?</v>
      </c>
      <c r="L70" s="1" t="e">
        <f ca="1">IF('行权现金流（回售&amp;赎回）'!O71="","",'行权现金流（回售&amp;赎回）'!O71)</f>
        <v>#NAME?</v>
      </c>
      <c r="M70" t="e">
        <f ca="1">IF(L70="",0,IF(L70&lt;=$L$2,0,'行权现金流（回售&amp;赎回）'!V71))</f>
        <v>#NAME?</v>
      </c>
      <c r="N70" s="1" t="e">
        <f ca="1">IF(L70="",0,IF(L70&lt;$L$2,0,IF(OR(N69&lt;=$L$2,N69=""),L70-$L$2+$L$2,N69+365/债券信息!$B$12)))</f>
        <v>#NAME?</v>
      </c>
    </row>
    <row r="71" spans="2:14">
      <c r="B71" s="1" t="e">
        <f ca="1">IF('债券现金流（固息、浮息、累进）'!K72="","",'债券现金流（固息、浮息、累进）'!K72)</f>
        <v>#NAME?</v>
      </c>
      <c r="C71" s="113" t="e">
        <f ca="1">IF(B71="",0,IF(B71&lt;=$B$2,0,'债券现金流（固息、浮息、累进）'!S72))</f>
        <v>#NAME?</v>
      </c>
      <c r="D71" s="1" t="e">
        <f ca="1">IF(B71="",0,IF(B71&lt;$B$2,0,IF(OR(D70&lt;=$B$2,D70=""),B71-$B$2+$B$2,D70+365/债券信息!$B$12)))</f>
        <v>#NAME?</v>
      </c>
      <c r="G71" s="1" t="e">
        <f ca="1">IF('行权现金流（永续债延期）'!I72="","",'行权现金流（永续债延期）'!I72)</f>
        <v>#NAME?</v>
      </c>
      <c r="H71" s="113" t="e">
        <f ca="1">IF(G71="",0,IF(G71&lt;=$G$2,0,'行权现金流（永续债延期）'!K72))</f>
        <v>#NAME?</v>
      </c>
      <c r="I71" s="1" t="e">
        <f ca="1">IF(G71="",0,IF(G71&lt;$G$2,0,IF(OR(I70&lt;=$G$2,I70=""),G71-$G$2+$G$2,I70+365/债券信息!$B$12)))</f>
        <v>#NAME?</v>
      </c>
      <c r="L71" s="1" t="e">
        <f ca="1">IF('行权现金流（回售&amp;赎回）'!O72="","",'行权现金流（回售&amp;赎回）'!O72)</f>
        <v>#NAME?</v>
      </c>
      <c r="M71" t="e">
        <f ca="1">IF(L71="",0,IF(L71&lt;=$L$2,0,'行权现金流（回售&amp;赎回）'!V72))</f>
        <v>#NAME?</v>
      </c>
      <c r="N71" s="1" t="e">
        <f ca="1">IF(L71="",0,IF(L71&lt;$L$2,0,IF(OR(N70&lt;=$L$2,N70=""),L71-$L$2+$L$2,N70+365/债券信息!$B$12)))</f>
        <v>#NAME?</v>
      </c>
    </row>
    <row r="72" spans="2:14">
      <c r="B72" s="1" t="e">
        <f ca="1">IF('债券现金流（固息、浮息、累进）'!K73="","",'债券现金流（固息、浮息、累进）'!K73)</f>
        <v>#NAME?</v>
      </c>
      <c r="C72" s="113" t="e">
        <f ca="1">IF(B72="",0,IF(B72&lt;=$B$2,0,'债券现金流（固息、浮息、累进）'!S73))</f>
        <v>#NAME?</v>
      </c>
      <c r="D72" s="1" t="e">
        <f ca="1">IF(B72="",0,IF(B72&lt;$B$2,0,IF(OR(D71&lt;=$B$2,D71=""),B72-$B$2+$B$2,D71+365/债券信息!$B$12)))</f>
        <v>#NAME?</v>
      </c>
      <c r="G72" s="1" t="e">
        <f ca="1">IF('行权现金流（永续债延期）'!I73="","",'行权现金流（永续债延期）'!I73)</f>
        <v>#NAME?</v>
      </c>
      <c r="H72" s="113" t="e">
        <f ca="1">IF(G72="",0,IF(G72&lt;=$G$2,0,'行权现金流（永续债延期）'!K73))</f>
        <v>#NAME?</v>
      </c>
      <c r="I72" s="1" t="e">
        <f ca="1">IF(G72="",0,IF(G72&lt;$G$2,0,IF(OR(I71&lt;=$G$2,I71=""),G72-$G$2+$G$2,I71+365/债券信息!$B$12)))</f>
        <v>#NAME?</v>
      </c>
      <c r="L72" s="1" t="e">
        <f ca="1">IF('行权现金流（回售&amp;赎回）'!O73="","",'行权现金流（回售&amp;赎回）'!O73)</f>
        <v>#NAME?</v>
      </c>
      <c r="M72" t="e">
        <f ca="1">IF(L72="",0,IF(L72&lt;=$L$2,0,'行权现金流（回售&amp;赎回）'!V73))</f>
        <v>#NAME?</v>
      </c>
      <c r="N72" s="1" t="e">
        <f ca="1">IF(L72="",0,IF(L72&lt;$L$2,0,IF(OR(N71&lt;=$L$2,N71=""),L72-$L$2+$L$2,N71+365/债券信息!$B$12)))</f>
        <v>#NAME?</v>
      </c>
    </row>
    <row r="73" spans="2:14">
      <c r="B73" s="1" t="e">
        <f ca="1">IF('债券现金流（固息、浮息、累进）'!K74="","",'债券现金流（固息、浮息、累进）'!K74)</f>
        <v>#NAME?</v>
      </c>
      <c r="C73" s="113" t="e">
        <f ca="1">IF(B73="",0,IF(B73&lt;=$B$2,0,'债券现金流（固息、浮息、累进）'!S74))</f>
        <v>#NAME?</v>
      </c>
      <c r="D73" s="1" t="e">
        <f ca="1">IF(B73="",0,IF(B73&lt;$B$2,0,IF(OR(D72&lt;=$B$2,D72=""),B73-$B$2+$B$2,D72+365/债券信息!$B$12)))</f>
        <v>#NAME?</v>
      </c>
      <c r="G73" s="1" t="e">
        <f ca="1">IF('行权现金流（永续债延期）'!I74="","",'行权现金流（永续债延期）'!I74)</f>
        <v>#NAME?</v>
      </c>
      <c r="H73" s="113" t="e">
        <f ca="1">IF(G73="",0,IF(G73&lt;=$G$2,0,'行权现金流（永续债延期）'!K74))</f>
        <v>#NAME?</v>
      </c>
      <c r="I73" s="1" t="e">
        <f ca="1">IF(G73="",0,IF(G73&lt;$G$2,0,IF(OR(I72&lt;=$G$2,I72=""),G73-$G$2+$G$2,I72+365/债券信息!$B$12)))</f>
        <v>#NAME?</v>
      </c>
      <c r="L73" s="1" t="e">
        <f ca="1">IF('行权现金流（回售&amp;赎回）'!O74="","",'行权现金流（回售&amp;赎回）'!O74)</f>
        <v>#NAME?</v>
      </c>
      <c r="M73" t="e">
        <f ca="1">IF(L73="",0,IF(L73&lt;=$L$2,0,'行权现金流（回售&amp;赎回）'!V74))</f>
        <v>#NAME?</v>
      </c>
      <c r="N73" s="1" t="e">
        <f ca="1">IF(L73="",0,IF(L73&lt;$L$2,0,IF(OR(N72&lt;=$L$2,N72=""),L73-$L$2+$L$2,N72+365/债券信息!$B$12)))</f>
        <v>#NAME?</v>
      </c>
    </row>
    <row r="74" spans="2:14">
      <c r="B74" s="1" t="e">
        <f ca="1">IF('债券现金流（固息、浮息、累进）'!K75="","",'债券现金流（固息、浮息、累进）'!K75)</f>
        <v>#NAME?</v>
      </c>
      <c r="C74" s="113" t="e">
        <f ca="1">IF(B74="",0,IF(B74&lt;=$B$2,0,'债券现金流（固息、浮息、累进）'!S75))</f>
        <v>#NAME?</v>
      </c>
      <c r="D74" s="1" t="e">
        <f ca="1">IF(B74="",0,IF(B74&lt;$B$2,0,IF(OR(D73&lt;=$B$2,D73=""),B74-$B$2+$B$2,D73+365/债券信息!$B$12)))</f>
        <v>#NAME?</v>
      </c>
      <c r="G74" s="1" t="e">
        <f ca="1">IF('行权现金流（永续债延期）'!I75="","",'行权现金流（永续债延期）'!I75)</f>
        <v>#NAME?</v>
      </c>
      <c r="H74" s="113" t="e">
        <f ca="1">IF(G74="",0,IF(G74&lt;=$G$2,0,'行权现金流（永续债延期）'!K75))</f>
        <v>#NAME?</v>
      </c>
      <c r="I74" s="1" t="e">
        <f ca="1">IF(G74="",0,IF(G74&lt;$G$2,0,IF(OR(I73&lt;=$G$2,I73=""),G74-$G$2+$G$2,I73+365/债券信息!$B$12)))</f>
        <v>#NAME?</v>
      </c>
      <c r="L74" s="1" t="e">
        <f ca="1">IF('行权现金流（回售&amp;赎回）'!O75="","",'行权现金流（回售&amp;赎回）'!O75)</f>
        <v>#NAME?</v>
      </c>
      <c r="M74" t="e">
        <f ca="1">IF(L74="",0,IF(L74&lt;=$L$2,0,'行权现金流（回售&amp;赎回）'!V75))</f>
        <v>#NAME?</v>
      </c>
      <c r="N74" s="1" t="e">
        <f ca="1">IF(L74="",0,IF(L74&lt;$L$2,0,IF(OR(N73&lt;=$L$2,N73=""),L74-$L$2+$L$2,N73+365/债券信息!$B$12)))</f>
        <v>#NAME?</v>
      </c>
    </row>
    <row r="75" spans="2:14">
      <c r="B75" s="1" t="e">
        <f ca="1">IF('债券现金流（固息、浮息、累进）'!K76="","",'债券现金流（固息、浮息、累进）'!K76)</f>
        <v>#NAME?</v>
      </c>
      <c r="C75" s="113" t="e">
        <f ca="1">IF(B75="",0,IF(B75&lt;=$B$2,0,'债券现金流（固息、浮息、累进）'!S76))</f>
        <v>#NAME?</v>
      </c>
      <c r="D75" s="1" t="e">
        <f ca="1">IF(B75="",0,IF(B75&lt;$B$2,0,IF(OR(D74&lt;=$B$2,D74=""),B75-$B$2+$B$2,D74+365/债券信息!$B$12)))</f>
        <v>#NAME?</v>
      </c>
      <c r="G75" s="1" t="e">
        <f ca="1">IF('行权现金流（永续债延期）'!I76="","",'行权现金流（永续债延期）'!I76)</f>
        <v>#NAME?</v>
      </c>
      <c r="H75" s="113" t="e">
        <f ca="1">IF(G75="",0,IF(G75&lt;=$G$2,0,'行权现金流（永续债延期）'!K76))</f>
        <v>#NAME?</v>
      </c>
      <c r="I75" s="1" t="e">
        <f ca="1">IF(G75="",0,IF(G75&lt;$G$2,0,IF(OR(I74&lt;=$G$2,I74=""),G75-$G$2+$G$2,I74+365/债券信息!$B$12)))</f>
        <v>#NAME?</v>
      </c>
      <c r="L75" s="1" t="e">
        <f ca="1">IF('行权现金流（回售&amp;赎回）'!O76="","",'行权现金流（回售&amp;赎回）'!O76)</f>
        <v>#NAME?</v>
      </c>
      <c r="M75" t="e">
        <f ca="1">IF(L75="",0,IF(L75&lt;=$L$2,0,'行权现金流（回售&amp;赎回）'!V76))</f>
        <v>#NAME?</v>
      </c>
      <c r="N75" s="1" t="e">
        <f ca="1">IF(L75="",0,IF(L75&lt;$L$2,0,IF(OR(N74&lt;=$L$2,N74=""),L75-$L$2+$L$2,N74+365/债券信息!$B$12)))</f>
        <v>#NAME?</v>
      </c>
    </row>
    <row r="76" spans="2:14">
      <c r="B76" s="1" t="e">
        <f ca="1">IF('债券现金流（固息、浮息、累进）'!K77="","",'债券现金流（固息、浮息、累进）'!K77)</f>
        <v>#NAME?</v>
      </c>
      <c r="C76" s="113" t="e">
        <f ca="1">IF(B76="",0,IF(B76&lt;=$B$2,0,'债券现金流（固息、浮息、累进）'!S77))</f>
        <v>#NAME?</v>
      </c>
      <c r="D76" s="1" t="e">
        <f ca="1">IF(B76="",0,IF(B76&lt;$B$2,0,IF(OR(D75&lt;=$B$2,D75=""),B76-$B$2+$B$2,D75+365/债券信息!$B$12)))</f>
        <v>#NAME?</v>
      </c>
      <c r="G76" s="1" t="e">
        <f ca="1">IF('行权现金流（永续债延期）'!I77="","",'行权现金流（永续债延期）'!I77)</f>
        <v>#NAME?</v>
      </c>
      <c r="H76" s="113" t="e">
        <f ca="1">IF(G76="",0,IF(G76&lt;=$G$2,0,'行权现金流（永续债延期）'!K77))</f>
        <v>#NAME?</v>
      </c>
      <c r="I76" s="1" t="e">
        <f ca="1">IF(G76="",0,IF(G76&lt;$G$2,0,IF(OR(I75&lt;=$G$2,I75=""),G76-$G$2+$G$2,I75+365/债券信息!$B$12)))</f>
        <v>#NAME?</v>
      </c>
      <c r="L76" s="1" t="e">
        <f ca="1">IF('行权现金流（回售&amp;赎回）'!O77="","",'行权现金流（回售&amp;赎回）'!O77)</f>
        <v>#NAME?</v>
      </c>
      <c r="M76" t="e">
        <f ca="1">IF(L76="",0,IF(L76&lt;=$L$2,0,'行权现金流（回售&amp;赎回）'!V77))</f>
        <v>#NAME?</v>
      </c>
      <c r="N76" s="1" t="e">
        <f ca="1">IF(L76="",0,IF(L76&lt;$L$2,0,IF(OR(N75&lt;=$L$2,N75=""),L76-$L$2+$L$2,N75+365/债券信息!$B$12)))</f>
        <v>#NAME?</v>
      </c>
    </row>
    <row r="77" spans="2:14">
      <c r="B77" s="1" t="e">
        <f ca="1">IF('债券现金流（固息、浮息、累进）'!K78="","",'债券现金流（固息、浮息、累进）'!K78)</f>
        <v>#NAME?</v>
      </c>
      <c r="C77" s="113" t="e">
        <f ca="1">IF(B77="",0,IF(B77&lt;=$B$2,0,'债券现金流（固息、浮息、累进）'!S78))</f>
        <v>#NAME?</v>
      </c>
      <c r="D77" s="1" t="e">
        <f ca="1">IF(B77="",0,IF(B77&lt;$B$2,0,IF(OR(D76&lt;=$B$2,D76=""),B77-$B$2+$B$2,D76+365/债券信息!$B$12)))</f>
        <v>#NAME?</v>
      </c>
      <c r="G77" s="1" t="e">
        <f ca="1">IF('行权现金流（永续债延期）'!I78="","",'行权现金流（永续债延期）'!I78)</f>
        <v>#NAME?</v>
      </c>
      <c r="H77" s="113" t="e">
        <f ca="1">IF(G77="",0,IF(G77&lt;=$G$2,0,'行权现金流（永续债延期）'!K78))</f>
        <v>#NAME?</v>
      </c>
      <c r="I77" s="1" t="e">
        <f ca="1">IF(G77="",0,IF(G77&lt;$G$2,0,IF(OR(I76&lt;=$G$2,I76=""),G77-$G$2+$G$2,I76+365/债券信息!$B$12)))</f>
        <v>#NAME?</v>
      </c>
      <c r="L77" s="1" t="e">
        <f ca="1">IF('行权现金流（回售&amp;赎回）'!O78="","",'行权现金流（回售&amp;赎回）'!O78)</f>
        <v>#NAME?</v>
      </c>
      <c r="M77" t="e">
        <f ca="1">IF(L77="",0,IF(L77&lt;=$L$2,0,'行权现金流（回售&amp;赎回）'!V78))</f>
        <v>#NAME?</v>
      </c>
      <c r="N77" s="1" t="e">
        <f ca="1">IF(L77="",0,IF(L77&lt;$L$2,0,IF(OR(N76&lt;=$L$2,N76=""),L77-$L$2+$L$2,N76+365/债券信息!$B$12)))</f>
        <v>#NAME?</v>
      </c>
    </row>
    <row r="78" spans="2:14">
      <c r="B78" s="1" t="e">
        <f ca="1">IF('债券现金流（固息、浮息、累进）'!K79="","",'债券现金流（固息、浮息、累进）'!K79)</f>
        <v>#NAME?</v>
      </c>
      <c r="C78" s="113" t="e">
        <f ca="1">IF(B78="",0,IF(B78&lt;=$B$2,0,'债券现金流（固息、浮息、累进）'!S79))</f>
        <v>#NAME?</v>
      </c>
      <c r="D78" s="1" t="e">
        <f ca="1">IF(B78="",0,IF(B78&lt;$B$2,0,IF(OR(D77&lt;=$B$2,D77=""),B78-$B$2+$B$2,D77+365/债券信息!$B$12)))</f>
        <v>#NAME?</v>
      </c>
      <c r="G78" s="1" t="e">
        <f ca="1">IF('行权现金流（永续债延期）'!I79="","",'行权现金流（永续债延期）'!I79)</f>
        <v>#NAME?</v>
      </c>
      <c r="H78" s="113" t="e">
        <f ca="1">IF(G78="",0,IF(G78&lt;=$G$2,0,'行权现金流（永续债延期）'!K79))</f>
        <v>#NAME?</v>
      </c>
      <c r="I78" s="1" t="e">
        <f ca="1">IF(G78="",0,IF(G78&lt;$G$2,0,IF(OR(I77&lt;=$G$2,I77=""),G78-$G$2+$G$2,I77+365/债券信息!$B$12)))</f>
        <v>#NAME?</v>
      </c>
      <c r="L78" s="1" t="e">
        <f ca="1">IF('行权现金流（回售&amp;赎回）'!O79="","",'行权现金流（回售&amp;赎回）'!O79)</f>
        <v>#NAME?</v>
      </c>
      <c r="M78" t="e">
        <f ca="1">IF(L78="",0,IF(L78&lt;=$L$2,0,'行权现金流（回售&amp;赎回）'!V79))</f>
        <v>#NAME?</v>
      </c>
      <c r="N78" s="1" t="e">
        <f ca="1">IF(L78="",0,IF(L78&lt;$L$2,0,IF(OR(N77&lt;=$L$2,N77=""),L78-$L$2+$L$2,N77+365/债券信息!$B$12)))</f>
        <v>#NAME?</v>
      </c>
    </row>
    <row r="79" spans="2:14">
      <c r="B79" s="1" t="e">
        <f ca="1">IF('债券现金流（固息、浮息、累进）'!K80="","",'债券现金流（固息、浮息、累进）'!K80)</f>
        <v>#NAME?</v>
      </c>
      <c r="C79" s="113" t="e">
        <f ca="1">IF(B79="",0,IF(B79&lt;=$B$2,0,'债券现金流（固息、浮息、累进）'!S80))</f>
        <v>#NAME?</v>
      </c>
      <c r="D79" s="1" t="e">
        <f ca="1">IF(B79="",0,IF(B79&lt;$B$2,0,IF(OR(D78&lt;=$B$2,D78=""),B79-$B$2+$B$2,D78+365/债券信息!$B$12)))</f>
        <v>#NAME?</v>
      </c>
      <c r="G79" s="1" t="e">
        <f ca="1">IF('行权现金流（永续债延期）'!I80="","",'行权现金流（永续债延期）'!I80)</f>
        <v>#NAME?</v>
      </c>
      <c r="H79" s="113" t="e">
        <f ca="1">IF(G79="",0,IF(G79&lt;=$G$2,0,'行权现金流（永续债延期）'!K80))</f>
        <v>#NAME?</v>
      </c>
      <c r="I79" s="1" t="e">
        <f ca="1">IF(G79="",0,IF(G79&lt;$G$2,0,IF(OR(I78&lt;=$G$2,I78=""),G79-$G$2+$G$2,I78+365/债券信息!$B$12)))</f>
        <v>#NAME?</v>
      </c>
      <c r="L79" s="1" t="e">
        <f ca="1">IF('行权现金流（回售&amp;赎回）'!O80="","",'行权现金流（回售&amp;赎回）'!O80)</f>
        <v>#NAME?</v>
      </c>
      <c r="M79" t="e">
        <f ca="1">IF(L79="",0,IF(L79&lt;=$L$2,0,'行权现金流（回售&amp;赎回）'!V80))</f>
        <v>#NAME?</v>
      </c>
      <c r="N79" s="1" t="e">
        <f ca="1">IF(L79="",0,IF(L79&lt;$L$2,0,IF(OR(N78&lt;=$L$2,N78=""),L79-$L$2+$L$2,N78+365/债券信息!$B$12)))</f>
        <v>#NAME?</v>
      </c>
    </row>
    <row r="80" spans="2:14">
      <c r="B80" s="1" t="e">
        <f ca="1">IF('债券现金流（固息、浮息、累进）'!K81="","",'债券现金流（固息、浮息、累进）'!K81)</f>
        <v>#NAME?</v>
      </c>
      <c r="C80" s="113" t="e">
        <f ca="1">IF(B80="",0,IF(B80&lt;=$B$2,0,'债券现金流（固息、浮息、累进）'!S81))</f>
        <v>#NAME?</v>
      </c>
      <c r="D80" s="1" t="e">
        <f ca="1">IF(B80="",0,IF(B80&lt;$B$2,0,IF(OR(D79&lt;=$B$2,D79=""),B80-$B$2+$B$2,D79+365/债券信息!$B$12)))</f>
        <v>#NAME?</v>
      </c>
      <c r="G80" s="1" t="e">
        <f ca="1">IF('行权现金流（永续债延期）'!I81="","",'行权现金流（永续债延期）'!I81)</f>
        <v>#NAME?</v>
      </c>
      <c r="H80" s="113" t="e">
        <f ca="1">IF(G80="",0,IF(G80&lt;=$G$2,0,'行权现金流（永续债延期）'!K81))</f>
        <v>#NAME?</v>
      </c>
      <c r="I80" s="1" t="e">
        <f ca="1">IF(G80="",0,IF(G80&lt;$G$2,0,IF(OR(I79&lt;=$G$2,I79=""),G80-$G$2+$G$2,I79+365/债券信息!$B$12)))</f>
        <v>#NAME?</v>
      </c>
      <c r="L80" s="1" t="e">
        <f ca="1">IF('行权现金流（回售&amp;赎回）'!O81="","",'行权现金流（回售&amp;赎回）'!O81)</f>
        <v>#NAME?</v>
      </c>
      <c r="M80" t="e">
        <f ca="1">IF(L80="",0,IF(L80&lt;=$L$2,0,'行权现金流（回售&amp;赎回）'!V81))</f>
        <v>#NAME?</v>
      </c>
      <c r="N80" s="1" t="e">
        <f ca="1">IF(L80="",0,IF(L80&lt;$L$2,0,IF(OR(N79&lt;=$L$2,N79=""),L80-$L$2+$L$2,N79+365/债券信息!$B$12)))</f>
        <v>#NAME?</v>
      </c>
    </row>
    <row r="81" spans="2:14">
      <c r="B81" s="1" t="e">
        <f ca="1">IF('债券现金流（固息、浮息、累进）'!K82="","",'债券现金流（固息、浮息、累进）'!K82)</f>
        <v>#NAME?</v>
      </c>
      <c r="C81" s="113" t="e">
        <f ca="1">IF(B81="",0,IF(B81&lt;=$B$2,0,'债券现金流（固息、浮息、累进）'!S82))</f>
        <v>#NAME?</v>
      </c>
      <c r="D81" s="1" t="e">
        <f ca="1">IF(B81="",0,IF(B81&lt;$B$2,0,IF(OR(D80&lt;=$B$2,D80=""),B81-$B$2+$B$2,D80+365/债券信息!$B$12)))</f>
        <v>#NAME?</v>
      </c>
      <c r="G81" s="1" t="e">
        <f ca="1">IF('行权现金流（永续债延期）'!I82="","",'行权现金流（永续债延期）'!I82)</f>
        <v>#NAME?</v>
      </c>
      <c r="H81" s="113" t="e">
        <f ca="1">IF(G81="",0,IF(G81&lt;=$G$2,0,'行权现金流（永续债延期）'!K82))</f>
        <v>#NAME?</v>
      </c>
      <c r="I81" s="1" t="e">
        <f ca="1">IF(G81="",0,IF(G81&lt;$G$2,0,IF(OR(I80&lt;=$G$2,I80=""),G81-$G$2+$G$2,I80+365/债券信息!$B$12)))</f>
        <v>#NAME?</v>
      </c>
      <c r="L81" s="1" t="e">
        <f ca="1">IF('行权现金流（回售&amp;赎回）'!O82="","",'行权现金流（回售&amp;赎回）'!O82)</f>
        <v>#NAME?</v>
      </c>
      <c r="M81" t="e">
        <f ca="1">IF(L81="",0,IF(L81&lt;=$L$2,0,'行权现金流（回售&amp;赎回）'!V82))</f>
        <v>#NAME?</v>
      </c>
      <c r="N81" s="1" t="e">
        <f ca="1">IF(L81="",0,IF(L81&lt;$L$2,0,IF(OR(N80&lt;=$L$2,N80=""),L81-$L$2+$L$2,N80+365/债券信息!$B$12)))</f>
        <v>#NAME?</v>
      </c>
    </row>
    <row r="82" spans="2:14">
      <c r="B82" s="1" t="e">
        <f ca="1">IF('债券现金流（固息、浮息、累进）'!K83="","",'债券现金流（固息、浮息、累进）'!K83)</f>
        <v>#NAME?</v>
      </c>
      <c r="C82" s="113" t="e">
        <f ca="1">IF(B82="",0,IF(B82&lt;=$B$2,0,'债券现金流（固息、浮息、累进）'!S83))</f>
        <v>#NAME?</v>
      </c>
      <c r="D82" s="1" t="e">
        <f ca="1">IF(B82="",0,IF(B82&lt;$B$2,0,IF(OR(D81&lt;=$B$2,D81=""),B82-$B$2+$B$2,D81+365/债券信息!$B$12)))</f>
        <v>#NAME?</v>
      </c>
      <c r="G82" s="1" t="e">
        <f ca="1">IF('行权现金流（永续债延期）'!I83="","",'行权现金流（永续债延期）'!I83)</f>
        <v>#NAME?</v>
      </c>
      <c r="H82" s="113" t="e">
        <f ca="1">IF(G82="",0,IF(G82&lt;=$G$2,0,'行权现金流（永续债延期）'!K83))</f>
        <v>#NAME?</v>
      </c>
      <c r="I82" s="1" t="e">
        <f ca="1">IF(G82="",0,IF(G82&lt;$G$2,0,IF(OR(I81&lt;=$G$2,I81=""),G82-$G$2+$G$2,I81+365/债券信息!$B$12)))</f>
        <v>#NAME?</v>
      </c>
      <c r="L82" s="1" t="e">
        <f ca="1">IF('行权现金流（回售&amp;赎回）'!O83="","",'行权现金流（回售&amp;赎回）'!O83)</f>
        <v>#NAME?</v>
      </c>
      <c r="M82" t="e">
        <f ca="1">IF(L82="",0,IF(L82&lt;=$L$2,0,'行权现金流（回售&amp;赎回）'!V83))</f>
        <v>#NAME?</v>
      </c>
      <c r="N82" s="1" t="e">
        <f ca="1">IF(L82="",0,IF(L82&lt;$L$2,0,IF(OR(N81&lt;=$L$2,N81=""),L82-$L$2+$L$2,N81+365/债券信息!$B$12)))</f>
        <v>#NAME?</v>
      </c>
    </row>
    <row r="83" spans="2:14">
      <c r="B83" s="1" t="e">
        <f ca="1">IF('债券现金流（固息、浮息、累进）'!K84="","",'债券现金流（固息、浮息、累进）'!K84)</f>
        <v>#NAME?</v>
      </c>
      <c r="C83" s="113" t="e">
        <f ca="1">IF(B83="",0,IF(B83&lt;=$B$2,0,'债券现金流（固息、浮息、累进）'!S84))</f>
        <v>#NAME?</v>
      </c>
      <c r="D83" s="1" t="e">
        <f ca="1">IF(B83="",0,IF(B83&lt;$B$2,0,IF(OR(D82&lt;=$B$2,D82=""),B83-$B$2+$B$2,D82+365/债券信息!$B$12)))</f>
        <v>#NAME?</v>
      </c>
      <c r="G83" s="1" t="e">
        <f ca="1">IF('行权现金流（永续债延期）'!I84="","",'行权现金流（永续债延期）'!I84)</f>
        <v>#NAME?</v>
      </c>
      <c r="H83" s="113" t="e">
        <f ca="1">IF(G83="",0,IF(G83&lt;=$G$2,0,'行权现金流（永续债延期）'!K84))</f>
        <v>#NAME?</v>
      </c>
      <c r="I83" s="1" t="e">
        <f ca="1">IF(G83="",0,IF(G83&lt;$G$2,0,IF(OR(I82&lt;=$G$2,I82=""),G83-$G$2+$G$2,I82+365/债券信息!$B$12)))</f>
        <v>#NAME?</v>
      </c>
      <c r="L83" s="1" t="e">
        <f ca="1">IF('行权现金流（回售&amp;赎回）'!O84="","",'行权现金流（回售&amp;赎回）'!O84)</f>
        <v>#NAME?</v>
      </c>
      <c r="M83" t="e">
        <f ca="1">IF(L83="",0,IF(L83&lt;=$L$2,0,'行权现金流（回售&amp;赎回）'!V84))</f>
        <v>#NAME?</v>
      </c>
      <c r="N83" s="1" t="e">
        <f ca="1">IF(L83="",0,IF(L83&lt;$L$2,0,IF(OR(N82&lt;=$L$2,N82=""),L83-$L$2+$L$2,N82+365/债券信息!$B$12)))</f>
        <v>#NAME?</v>
      </c>
    </row>
    <row r="84" spans="2:14">
      <c r="B84" s="1" t="e">
        <f ca="1">IF('债券现金流（固息、浮息、累进）'!K85="","",'债券现金流（固息、浮息、累进）'!K85)</f>
        <v>#NAME?</v>
      </c>
      <c r="C84" s="113" t="e">
        <f ca="1">IF(B84="",0,IF(B84&lt;=$B$2,0,'债券现金流（固息、浮息、累进）'!S85))</f>
        <v>#NAME?</v>
      </c>
      <c r="D84" s="1" t="e">
        <f ca="1">IF(B84="",0,IF(B84&lt;$B$2,0,IF(OR(D83&lt;=$B$2,D83=""),B84-$B$2+$B$2,D83+365/债券信息!$B$12)))</f>
        <v>#NAME?</v>
      </c>
      <c r="G84" s="1" t="e">
        <f ca="1">IF('行权现金流（永续债延期）'!I85="","",'行权现金流（永续债延期）'!I85)</f>
        <v>#NAME?</v>
      </c>
      <c r="H84" s="113" t="e">
        <f ca="1">IF(G84="",0,IF(G84&lt;=$G$2,0,'行权现金流（永续债延期）'!K85))</f>
        <v>#NAME?</v>
      </c>
      <c r="I84" s="1" t="e">
        <f ca="1">IF(G84="",0,IF(G84&lt;$G$2,0,IF(OR(I83&lt;=$G$2,I83=""),G84-$G$2+$G$2,I83+365/债券信息!$B$12)))</f>
        <v>#NAME?</v>
      </c>
      <c r="L84" s="1" t="e">
        <f ca="1">IF('行权现金流（回售&amp;赎回）'!O85="","",'行权现金流（回售&amp;赎回）'!O85)</f>
        <v>#NAME?</v>
      </c>
      <c r="M84" t="e">
        <f ca="1">IF(L84="",0,IF(L84&lt;=$L$2,0,'行权现金流（回售&amp;赎回）'!V85))</f>
        <v>#NAME?</v>
      </c>
      <c r="N84" s="1" t="e">
        <f ca="1">IF(L84="",0,IF(L84&lt;$L$2,0,IF(OR(N83&lt;=$L$2,N83=""),L84-$L$2+$L$2,N83+365/债券信息!$B$12)))</f>
        <v>#NAME?</v>
      </c>
    </row>
    <row r="85" spans="2:14">
      <c r="B85" s="1" t="e">
        <f ca="1">IF('债券现金流（固息、浮息、累进）'!K86="","",'债券现金流（固息、浮息、累进）'!K86)</f>
        <v>#NAME?</v>
      </c>
      <c r="C85" s="113" t="e">
        <f ca="1">IF(B85="",0,IF(B85&lt;=$B$2,0,'债券现金流（固息、浮息、累进）'!S86))</f>
        <v>#NAME?</v>
      </c>
      <c r="D85" s="1" t="e">
        <f ca="1">IF(B85="",0,IF(B85&lt;$B$2,0,IF(OR(D84&lt;=$B$2,D84=""),B85-$B$2+$B$2,D84+365/债券信息!$B$12)))</f>
        <v>#NAME?</v>
      </c>
      <c r="G85" s="1" t="e">
        <f ca="1">IF('行权现金流（永续债延期）'!I86="","",'行权现金流（永续债延期）'!I86)</f>
        <v>#NAME?</v>
      </c>
      <c r="H85" s="113" t="e">
        <f ca="1">IF(G85="",0,IF(G85&lt;=$G$2,0,'行权现金流（永续债延期）'!K86))</f>
        <v>#NAME?</v>
      </c>
      <c r="I85" s="1" t="e">
        <f ca="1">IF(G85="",0,IF(G85&lt;$G$2,0,IF(OR(I84&lt;=$G$2,I84=""),G85-$G$2+$G$2,I84+365/债券信息!$B$12)))</f>
        <v>#NAME?</v>
      </c>
      <c r="L85" s="1" t="e">
        <f ca="1">IF('行权现金流（回售&amp;赎回）'!O86="","",'行权现金流（回售&amp;赎回）'!O86)</f>
        <v>#NAME?</v>
      </c>
      <c r="M85" t="e">
        <f ca="1">IF(L85="",0,IF(L85&lt;=$L$2,0,'行权现金流（回售&amp;赎回）'!V86))</f>
        <v>#NAME?</v>
      </c>
      <c r="N85" s="1" t="e">
        <f ca="1">IF(L85="",0,IF(L85&lt;$L$2,0,IF(OR(N84&lt;=$L$2,N84=""),L85-$L$2+$L$2,N84+365/债券信息!$B$12)))</f>
        <v>#NAME?</v>
      </c>
    </row>
    <row r="86" spans="2:14">
      <c r="B86" s="1" t="e">
        <f ca="1">IF('债券现金流（固息、浮息、累进）'!K87="","",'债券现金流（固息、浮息、累进）'!K87)</f>
        <v>#NAME?</v>
      </c>
      <c r="C86" s="113" t="e">
        <f ca="1">IF(B86="",0,IF(B86&lt;=$B$2,0,'债券现金流（固息、浮息、累进）'!S87))</f>
        <v>#NAME?</v>
      </c>
      <c r="D86" s="1" t="e">
        <f ca="1">IF(B86="",0,IF(B86&lt;$B$2,0,IF(OR(D85&lt;=$B$2,D85=""),B86-$B$2+$B$2,D85+365/债券信息!$B$12)))</f>
        <v>#NAME?</v>
      </c>
      <c r="G86" s="1" t="e">
        <f ca="1">IF('行权现金流（永续债延期）'!I87="","",'行权现金流（永续债延期）'!I87)</f>
        <v>#NAME?</v>
      </c>
      <c r="H86" s="113" t="e">
        <f ca="1">IF(G86="",0,IF(G86&lt;=$G$2,0,'行权现金流（永续债延期）'!K87))</f>
        <v>#NAME?</v>
      </c>
      <c r="I86" s="1" t="e">
        <f ca="1">IF(G86="",0,IF(G86&lt;$G$2,0,IF(OR(I85&lt;=$G$2,I85=""),G86-$G$2+$G$2,I85+365/债券信息!$B$12)))</f>
        <v>#NAME?</v>
      </c>
      <c r="L86" s="1" t="e">
        <f ca="1">IF('行权现金流（回售&amp;赎回）'!O87="","",'行权现金流（回售&amp;赎回）'!O87)</f>
        <v>#NAME?</v>
      </c>
      <c r="M86" t="e">
        <f ca="1">IF(L86="",0,IF(L86&lt;=$L$2,0,'行权现金流（回售&amp;赎回）'!V87))</f>
        <v>#NAME?</v>
      </c>
      <c r="N86" s="1" t="e">
        <f ca="1">IF(L86="",0,IF(L86&lt;$L$2,0,IF(OR(N85&lt;=$L$2,N85=""),L86-$L$2+$L$2,N85+365/债券信息!$B$12)))</f>
        <v>#NAME?</v>
      </c>
    </row>
    <row r="87" spans="2:14">
      <c r="B87" s="1" t="e">
        <f ca="1">IF('债券现金流（固息、浮息、累进）'!K88="","",'债券现金流（固息、浮息、累进）'!K88)</f>
        <v>#NAME?</v>
      </c>
      <c r="C87" s="113" t="e">
        <f ca="1">IF(B87="",0,IF(B87&lt;=$B$2,0,'债券现金流（固息、浮息、累进）'!S88))</f>
        <v>#NAME?</v>
      </c>
      <c r="D87" s="1" t="e">
        <f ca="1">IF(B87="",0,IF(B87&lt;$B$2,0,IF(OR(D86&lt;=$B$2,D86=""),B87-$B$2+$B$2,D86+365/债券信息!$B$12)))</f>
        <v>#NAME?</v>
      </c>
      <c r="G87" s="1" t="e">
        <f ca="1">IF('行权现金流（永续债延期）'!I88="","",'行权现金流（永续债延期）'!I88)</f>
        <v>#NAME?</v>
      </c>
      <c r="H87" s="113" t="e">
        <f ca="1">IF(G87="",0,IF(G87&lt;=$G$2,0,'行权现金流（永续债延期）'!K88))</f>
        <v>#NAME?</v>
      </c>
      <c r="I87" s="1" t="e">
        <f ca="1">IF(G87="",0,IF(G87&lt;$G$2,0,IF(OR(I86&lt;=$G$2,I86=""),G87-$G$2+$G$2,I86+365/债券信息!$B$12)))</f>
        <v>#NAME?</v>
      </c>
      <c r="L87" s="1" t="e">
        <f ca="1">IF('行权现金流（回售&amp;赎回）'!O88="","",'行权现金流（回售&amp;赎回）'!O88)</f>
        <v>#NAME?</v>
      </c>
      <c r="M87" t="e">
        <f ca="1">IF(L87="",0,IF(L87&lt;=$L$2,0,'行权现金流（回售&amp;赎回）'!V88))</f>
        <v>#NAME?</v>
      </c>
      <c r="N87" s="1" t="e">
        <f ca="1">IF(L87="",0,IF(L87&lt;$L$2,0,IF(OR(N86&lt;=$L$2,N86=""),L87-$L$2+$L$2,N86+365/债券信息!$B$12)))</f>
        <v>#NAME?</v>
      </c>
    </row>
    <row r="88" spans="2:14">
      <c r="B88" s="1" t="e">
        <f ca="1">IF('债券现金流（固息、浮息、累进）'!K89="","",'债券现金流（固息、浮息、累进）'!K89)</f>
        <v>#NAME?</v>
      </c>
      <c r="C88" s="113" t="e">
        <f ca="1">IF(B88="",0,IF(B88&lt;=$B$2,0,'债券现金流（固息、浮息、累进）'!S89))</f>
        <v>#NAME?</v>
      </c>
      <c r="D88" s="1" t="e">
        <f ca="1">IF(B88="",0,IF(B88&lt;$B$2,0,IF(OR(D87&lt;=$B$2,D87=""),B88-$B$2+$B$2,D87+365/债券信息!$B$12)))</f>
        <v>#NAME?</v>
      </c>
      <c r="G88" s="1" t="e">
        <f ca="1">IF('行权现金流（永续债延期）'!I89="","",'行权现金流（永续债延期）'!I89)</f>
        <v>#NAME?</v>
      </c>
      <c r="H88" s="113" t="e">
        <f ca="1">IF(G88="",0,IF(G88&lt;=$G$2,0,'行权现金流（永续债延期）'!K89))</f>
        <v>#NAME?</v>
      </c>
      <c r="I88" s="1" t="e">
        <f ca="1">IF(G88="",0,IF(G88&lt;$G$2,0,IF(OR(I87&lt;=$G$2,I87=""),G88-$G$2+$G$2,I87+365/债券信息!$B$12)))</f>
        <v>#NAME?</v>
      </c>
      <c r="L88" s="1" t="e">
        <f ca="1">IF('行权现金流（回售&amp;赎回）'!O89="","",'行权现金流（回售&amp;赎回）'!O89)</f>
        <v>#NAME?</v>
      </c>
      <c r="M88" t="e">
        <f ca="1">IF(L88="",0,IF(L88&lt;=$L$2,0,'行权现金流（回售&amp;赎回）'!V89))</f>
        <v>#NAME?</v>
      </c>
      <c r="N88" s="1" t="e">
        <f ca="1">IF(L88="",0,IF(L88&lt;$L$2,0,IF(OR(N87&lt;=$L$2,N87=""),L88-$L$2+$L$2,N87+365/债券信息!$B$12)))</f>
        <v>#NAME?</v>
      </c>
    </row>
    <row r="89" spans="2:14">
      <c r="B89" s="1" t="e">
        <f ca="1">IF('债券现金流（固息、浮息、累进）'!K90="","",'债券现金流（固息、浮息、累进）'!K90)</f>
        <v>#NAME?</v>
      </c>
      <c r="C89" s="113" t="e">
        <f ca="1">IF(B89="",0,IF(B89&lt;=$B$2,0,'债券现金流（固息、浮息、累进）'!S90))</f>
        <v>#NAME?</v>
      </c>
      <c r="D89" s="1" t="e">
        <f ca="1">IF(B89="",0,IF(B89&lt;$B$2,0,IF(OR(D88&lt;=$B$2,D88=""),B89-$B$2+$B$2,D88+365/债券信息!$B$12)))</f>
        <v>#NAME?</v>
      </c>
      <c r="G89" s="1" t="e">
        <f ca="1">IF('行权现金流（永续债延期）'!I90="","",'行权现金流（永续债延期）'!I90)</f>
        <v>#NAME?</v>
      </c>
      <c r="H89" s="113" t="e">
        <f ca="1">IF(G89="",0,IF(G89&lt;=$G$2,0,'行权现金流（永续债延期）'!K90))</f>
        <v>#NAME?</v>
      </c>
      <c r="I89" s="1" t="e">
        <f ca="1">IF(G89="",0,IF(G89&lt;$G$2,0,IF(OR(I88&lt;=$G$2,I88=""),G89-$G$2+$G$2,I88+365/债券信息!$B$12)))</f>
        <v>#NAME?</v>
      </c>
      <c r="L89" s="1" t="e">
        <f ca="1">IF('行权现金流（回售&amp;赎回）'!O90="","",'行权现金流（回售&amp;赎回）'!O90)</f>
        <v>#NAME?</v>
      </c>
      <c r="M89" t="e">
        <f ca="1">IF(L89="",0,IF(L89&lt;=$L$2,0,'行权现金流（回售&amp;赎回）'!V90))</f>
        <v>#NAME?</v>
      </c>
      <c r="N89" s="1" t="e">
        <f ca="1">IF(L89="",0,IF(L89&lt;$L$2,0,IF(OR(N88&lt;=$L$2,N88=""),L89-$L$2+$L$2,N88+365/债券信息!$B$12)))</f>
        <v>#NAME?</v>
      </c>
    </row>
    <row r="90" spans="2:14">
      <c r="B90" s="1" t="e">
        <f ca="1">IF('债券现金流（固息、浮息、累进）'!K91="","",'债券现金流（固息、浮息、累进）'!K91)</f>
        <v>#NAME?</v>
      </c>
      <c r="C90" s="113" t="e">
        <f ca="1">IF(B90="",0,IF(B90&lt;=$B$2,0,'债券现金流（固息、浮息、累进）'!S91))</f>
        <v>#NAME?</v>
      </c>
      <c r="D90" s="1" t="e">
        <f ca="1">IF(B90="",0,IF(B90&lt;$B$2,0,IF(OR(D89&lt;=$B$2,D89=""),B90-$B$2+$B$2,D89+365/债券信息!$B$12)))</f>
        <v>#NAME?</v>
      </c>
      <c r="G90" s="1" t="e">
        <f ca="1">IF('行权现金流（永续债延期）'!I91="","",'行权现金流（永续债延期）'!I91)</f>
        <v>#NAME?</v>
      </c>
      <c r="H90" s="113" t="e">
        <f ca="1">IF(G90="",0,IF(G90&lt;=$G$2,0,'行权现金流（永续债延期）'!K91))</f>
        <v>#NAME?</v>
      </c>
      <c r="I90" s="1" t="e">
        <f ca="1">IF(G90="",0,IF(G90&lt;$G$2,0,IF(OR(I89&lt;=$G$2,I89=""),G90-$G$2+$G$2,I89+365/债券信息!$B$12)))</f>
        <v>#NAME?</v>
      </c>
      <c r="L90" s="1" t="e">
        <f ca="1">IF('行权现金流（回售&amp;赎回）'!O91="","",'行权现金流（回售&amp;赎回）'!O91)</f>
        <v>#NAME?</v>
      </c>
      <c r="M90" t="e">
        <f ca="1">IF(L90="",0,IF(L90&lt;=$L$2,0,'行权现金流（回售&amp;赎回）'!V91))</f>
        <v>#NAME?</v>
      </c>
      <c r="N90" s="1" t="e">
        <f ca="1">IF(L90="",0,IF(L90&lt;$L$2,0,IF(OR(N89&lt;=$L$2,N89=""),L90-$L$2+$L$2,N89+365/债券信息!$B$12)))</f>
        <v>#NAME?</v>
      </c>
    </row>
    <row r="91" spans="2:14">
      <c r="B91" s="1" t="e">
        <f ca="1">IF('债券现金流（固息、浮息、累进）'!K92="","",'债券现金流（固息、浮息、累进）'!K92)</f>
        <v>#NAME?</v>
      </c>
      <c r="C91" s="113" t="e">
        <f ca="1">IF(B91="",0,IF(B91&lt;=$B$2,0,'债券现金流（固息、浮息、累进）'!S92))</f>
        <v>#NAME?</v>
      </c>
      <c r="D91" s="1" t="e">
        <f ca="1">IF(B91="",0,IF(B91&lt;$B$2,0,IF(OR(D90&lt;=$B$2,D90=""),B91-$B$2+$B$2,D90+365/债券信息!$B$12)))</f>
        <v>#NAME?</v>
      </c>
      <c r="G91" s="1" t="e">
        <f ca="1">IF('行权现金流（永续债延期）'!I92="","",'行权现金流（永续债延期）'!I92)</f>
        <v>#NAME?</v>
      </c>
      <c r="H91" s="113" t="e">
        <f ca="1">IF(G91="",0,IF(G91&lt;=$G$2,0,'行权现金流（永续债延期）'!K92))</f>
        <v>#NAME?</v>
      </c>
      <c r="I91" s="1" t="e">
        <f ca="1">IF(G91="",0,IF(G91&lt;$G$2,0,IF(OR(I90&lt;=$G$2,I90=""),G91-$G$2+$G$2,I90+365/债券信息!$B$12)))</f>
        <v>#NAME?</v>
      </c>
      <c r="L91" s="1" t="e">
        <f ca="1">IF('行权现金流（回售&amp;赎回）'!O92="","",'行权现金流（回售&amp;赎回）'!O92)</f>
        <v>#NAME?</v>
      </c>
      <c r="M91" t="e">
        <f ca="1">IF(L91="",0,IF(L91&lt;=$L$2,0,'行权现金流（回售&amp;赎回）'!V92))</f>
        <v>#NAME?</v>
      </c>
      <c r="N91" s="1" t="e">
        <f ca="1">IF(L91="",0,IF(L91&lt;$L$2,0,IF(OR(N90&lt;=$L$2,N90=""),L91-$L$2+$L$2,N90+365/债券信息!$B$12)))</f>
        <v>#NAME?</v>
      </c>
    </row>
    <row r="92" spans="2:14">
      <c r="B92" s="1" t="e">
        <f ca="1">IF('债券现金流（固息、浮息、累进）'!K93="","",'债券现金流（固息、浮息、累进）'!K93)</f>
        <v>#NAME?</v>
      </c>
      <c r="C92" s="113" t="e">
        <f ca="1">IF(B92="",0,IF(B92&lt;=$B$2,0,'债券现金流（固息、浮息、累进）'!S93))</f>
        <v>#NAME?</v>
      </c>
      <c r="D92" s="1" t="e">
        <f ca="1">IF(B92="",0,IF(B92&lt;$B$2,0,IF(OR(D91&lt;=$B$2,D91=""),B92-$B$2+$B$2,D91+365/债券信息!$B$12)))</f>
        <v>#NAME?</v>
      </c>
      <c r="G92" s="1" t="e">
        <f ca="1">IF('行权现金流（永续债延期）'!I93="","",'行权现金流（永续债延期）'!I93)</f>
        <v>#NAME?</v>
      </c>
      <c r="H92" s="113" t="e">
        <f ca="1">IF(G92="",0,IF(G92&lt;=$G$2,0,'行权现金流（永续债延期）'!K93))</f>
        <v>#NAME?</v>
      </c>
      <c r="I92" s="1" t="e">
        <f ca="1">IF(G92="",0,IF(G92&lt;$G$2,0,IF(OR(I91&lt;=$G$2,I91=""),G92-$G$2+$G$2,I91+365/债券信息!$B$12)))</f>
        <v>#NAME?</v>
      </c>
      <c r="L92" s="1" t="e">
        <f ca="1">IF('行权现金流（回售&amp;赎回）'!O93="","",'行权现金流（回售&amp;赎回）'!O93)</f>
        <v>#NAME?</v>
      </c>
      <c r="M92" t="e">
        <f ca="1">IF(L92="",0,IF(L92&lt;=$L$2,0,'行权现金流（回售&amp;赎回）'!V93))</f>
        <v>#NAME?</v>
      </c>
      <c r="N92" s="1" t="e">
        <f ca="1">IF(L92="",0,IF(L92&lt;$L$2,0,IF(OR(N91&lt;=$L$2,N91=""),L92-$L$2+$L$2,N91+365/债券信息!$B$12)))</f>
        <v>#NAME?</v>
      </c>
    </row>
    <row r="93" spans="2:14">
      <c r="B93" s="1" t="e">
        <f ca="1">IF('债券现金流（固息、浮息、累进）'!K94="","",'债券现金流（固息、浮息、累进）'!K94)</f>
        <v>#NAME?</v>
      </c>
      <c r="C93" s="113" t="e">
        <f ca="1">IF(B93="",0,IF(B93&lt;=$B$2,0,'债券现金流（固息、浮息、累进）'!S94))</f>
        <v>#NAME?</v>
      </c>
      <c r="D93" s="1" t="e">
        <f ca="1">IF(B93="",0,IF(B93&lt;$B$2,0,IF(OR(D92&lt;=$B$2,D92=""),B93-$B$2+$B$2,D92+365/债券信息!$B$12)))</f>
        <v>#NAME?</v>
      </c>
      <c r="G93" s="1" t="e">
        <f ca="1">IF('行权现金流（永续债延期）'!I94="","",'行权现金流（永续债延期）'!I94)</f>
        <v>#NAME?</v>
      </c>
      <c r="H93" s="113" t="e">
        <f ca="1">IF(G93="",0,IF(G93&lt;=$G$2,0,'行权现金流（永续债延期）'!K94))</f>
        <v>#NAME?</v>
      </c>
      <c r="I93" s="1" t="e">
        <f ca="1">IF(G93="",0,IF(G93&lt;$G$2,0,IF(OR(I92&lt;=$G$2,I92=""),G93-$G$2+$G$2,I92+365/债券信息!$B$12)))</f>
        <v>#NAME?</v>
      </c>
      <c r="L93" s="1" t="e">
        <f ca="1">IF('行权现金流（回售&amp;赎回）'!O94="","",'行权现金流（回售&amp;赎回）'!O94)</f>
        <v>#NAME?</v>
      </c>
      <c r="M93" t="e">
        <f ca="1">IF(L93="",0,IF(L93&lt;=$L$2,0,'行权现金流（回售&amp;赎回）'!V94))</f>
        <v>#NAME?</v>
      </c>
      <c r="N93" s="1" t="e">
        <f ca="1">IF(L93="",0,IF(L93&lt;$L$2,0,IF(OR(N92&lt;=$L$2,N92=""),L93-$L$2+$L$2,N92+365/债券信息!$B$12)))</f>
        <v>#NAME?</v>
      </c>
    </row>
    <row r="94" spans="2:14">
      <c r="B94" s="1" t="e">
        <f ca="1">IF('债券现金流（固息、浮息、累进）'!K95="","",'债券现金流（固息、浮息、累进）'!K95)</f>
        <v>#NAME?</v>
      </c>
      <c r="C94" s="113" t="e">
        <f ca="1">IF(B94="",0,IF(B94&lt;=$B$2,0,'债券现金流（固息、浮息、累进）'!S95))</f>
        <v>#NAME?</v>
      </c>
      <c r="D94" s="1" t="e">
        <f ca="1">IF(B94="",0,IF(B94&lt;$B$2,0,IF(OR(D93&lt;=$B$2,D93=""),B94-$B$2+$B$2,D93+365/债券信息!$B$12)))</f>
        <v>#NAME?</v>
      </c>
      <c r="G94" s="1" t="e">
        <f ca="1">IF('行权现金流（永续债延期）'!I95="","",'行权现金流（永续债延期）'!I95)</f>
        <v>#NAME?</v>
      </c>
      <c r="H94" s="113" t="e">
        <f ca="1">IF(G94="",0,IF(G94&lt;=$G$2,0,'行权现金流（永续债延期）'!K95))</f>
        <v>#NAME?</v>
      </c>
      <c r="I94" s="1" t="e">
        <f ca="1">IF(G94="",0,IF(G94&lt;$G$2,0,IF(OR(I93&lt;=$G$2,I93=""),G94-$G$2+$G$2,I93+365/债券信息!$B$12)))</f>
        <v>#NAME?</v>
      </c>
      <c r="L94" s="1" t="e">
        <f ca="1">IF('行权现金流（回售&amp;赎回）'!O95="","",'行权现金流（回售&amp;赎回）'!O95)</f>
        <v>#NAME?</v>
      </c>
      <c r="M94" t="e">
        <f ca="1">IF(L94="",0,IF(L94&lt;=$L$2,0,'行权现金流（回售&amp;赎回）'!V95))</f>
        <v>#NAME?</v>
      </c>
      <c r="N94" s="1" t="e">
        <f ca="1">IF(L94="",0,IF(L94&lt;$L$2,0,IF(OR(N93&lt;=$L$2,N93=""),L94-$L$2+$L$2,N93+365/债券信息!$B$12)))</f>
        <v>#NAME?</v>
      </c>
    </row>
    <row r="95" spans="2:14">
      <c r="B95" s="1" t="e">
        <f ca="1">IF('债券现金流（固息、浮息、累进）'!K96="","",'债券现金流（固息、浮息、累进）'!K96)</f>
        <v>#NAME?</v>
      </c>
      <c r="C95" s="113" t="e">
        <f ca="1">IF(B95="",0,IF(B95&lt;=$B$2,0,'债券现金流（固息、浮息、累进）'!S96))</f>
        <v>#NAME?</v>
      </c>
      <c r="D95" s="1" t="e">
        <f ca="1">IF(B95="",0,IF(B95&lt;$B$2,0,IF(OR(D94&lt;=$B$2,D94=""),B95-$B$2+$B$2,D94+365/债券信息!$B$12)))</f>
        <v>#NAME?</v>
      </c>
      <c r="G95" s="1" t="e">
        <f ca="1">IF('行权现金流（永续债延期）'!I96="","",'行权现金流（永续债延期）'!I96)</f>
        <v>#NAME?</v>
      </c>
      <c r="H95" s="113" t="e">
        <f ca="1">IF(G95="",0,IF(G95&lt;=$G$2,0,'行权现金流（永续债延期）'!K96))</f>
        <v>#NAME?</v>
      </c>
      <c r="I95" s="1" t="e">
        <f ca="1">IF(G95="",0,IF(G95&lt;$G$2,0,IF(OR(I94&lt;=$G$2,I94=""),G95-$G$2+$G$2,I94+365/债券信息!$B$12)))</f>
        <v>#NAME?</v>
      </c>
      <c r="L95" s="1" t="e">
        <f ca="1">IF('行权现金流（回售&amp;赎回）'!O96="","",'行权现金流（回售&amp;赎回）'!O96)</f>
        <v>#NAME?</v>
      </c>
      <c r="M95" t="e">
        <f ca="1">IF(L95="",0,IF(L95&lt;=$L$2,0,'行权现金流（回售&amp;赎回）'!V96))</f>
        <v>#NAME?</v>
      </c>
      <c r="N95" s="1" t="e">
        <f ca="1">IF(L95="",0,IF(L95&lt;$L$2,0,IF(OR(N94&lt;=$L$2,N94=""),L95-$L$2+$L$2,N94+365/债券信息!$B$12)))</f>
        <v>#NAME?</v>
      </c>
    </row>
    <row r="96" spans="2:14">
      <c r="B96" s="1" t="e">
        <f ca="1">IF('债券现金流（固息、浮息、累进）'!K97="","",'债券现金流（固息、浮息、累进）'!K97)</f>
        <v>#NAME?</v>
      </c>
      <c r="C96" s="113" t="e">
        <f ca="1">IF(B96="",0,IF(B96&lt;=$B$2,0,'债券现金流（固息、浮息、累进）'!S97))</f>
        <v>#NAME?</v>
      </c>
      <c r="D96" s="1" t="e">
        <f ca="1">IF(B96="",0,IF(B96&lt;$B$2,0,IF(OR(D95&lt;=$B$2,D95=""),B96-$B$2+$B$2,D95+365/债券信息!$B$12)))</f>
        <v>#NAME?</v>
      </c>
      <c r="G96" s="1" t="e">
        <f ca="1">IF('行权现金流（永续债延期）'!I97="","",'行权现金流（永续债延期）'!I97)</f>
        <v>#NAME?</v>
      </c>
      <c r="H96" s="113" t="e">
        <f ca="1">IF(G96="",0,IF(G96&lt;=$G$2,0,'行权现金流（永续债延期）'!K97))</f>
        <v>#NAME?</v>
      </c>
      <c r="I96" s="1" t="e">
        <f ca="1">IF(G96="",0,IF(G96&lt;$G$2,0,IF(OR(I95&lt;=$G$2,I95=""),G96-$G$2+$G$2,I95+365/债券信息!$B$12)))</f>
        <v>#NAME?</v>
      </c>
      <c r="L96" s="1" t="e">
        <f ca="1">IF('行权现金流（回售&amp;赎回）'!O97="","",'行权现金流（回售&amp;赎回）'!O97)</f>
        <v>#NAME?</v>
      </c>
      <c r="M96" t="e">
        <f ca="1">IF(L96="",0,IF(L96&lt;=$L$2,0,'行权现金流（回售&amp;赎回）'!V97))</f>
        <v>#NAME?</v>
      </c>
      <c r="N96" s="1" t="e">
        <f ca="1">IF(L96="",0,IF(L96&lt;$L$2,0,IF(OR(N95&lt;=$L$2,N95=""),L96-$L$2+$L$2,N95+365/债券信息!$B$12)))</f>
        <v>#NAME?</v>
      </c>
    </row>
    <row r="97" spans="2:14">
      <c r="B97" s="1" t="e">
        <f ca="1">IF('债券现金流（固息、浮息、累进）'!K98="","",'债券现金流（固息、浮息、累进）'!K98)</f>
        <v>#NAME?</v>
      </c>
      <c r="C97" s="113" t="e">
        <f ca="1">IF(B97="",0,IF(B97&lt;=$B$2,0,'债券现金流（固息、浮息、累进）'!S98))</f>
        <v>#NAME?</v>
      </c>
      <c r="D97" s="1" t="e">
        <f ca="1">IF(B97="",0,IF(B97&lt;$B$2,0,IF(OR(D96&lt;=$B$2,D96=""),B97-$B$2+$B$2,D96+365/债券信息!$B$12)))</f>
        <v>#NAME?</v>
      </c>
      <c r="G97" s="1" t="e">
        <f ca="1">IF('行权现金流（永续债延期）'!I98="","",'行权现金流（永续债延期）'!I98)</f>
        <v>#NAME?</v>
      </c>
      <c r="H97" s="113" t="e">
        <f ca="1">IF(G97="",0,IF(G97&lt;=$G$2,0,'行权现金流（永续债延期）'!K98))</f>
        <v>#NAME?</v>
      </c>
      <c r="I97" s="1" t="e">
        <f ca="1">IF(G97="",0,IF(G97&lt;$G$2,0,IF(OR(I96&lt;=$G$2,I96=""),G97-$G$2+$G$2,I96+365/债券信息!$B$12)))</f>
        <v>#NAME?</v>
      </c>
      <c r="L97" s="1" t="e">
        <f ca="1">IF('行权现金流（回售&amp;赎回）'!O98="","",'行权现金流（回售&amp;赎回）'!O98)</f>
        <v>#NAME?</v>
      </c>
      <c r="M97" t="e">
        <f ca="1">IF(L97="",0,IF(L97&lt;=$L$2,0,'行权现金流（回售&amp;赎回）'!V98))</f>
        <v>#NAME?</v>
      </c>
      <c r="N97" s="1" t="e">
        <f ca="1">IF(L97="",0,IF(L97&lt;$L$2,0,IF(OR(N96&lt;=$L$2,N96=""),L97-$L$2+$L$2,N96+365/债券信息!$B$12)))</f>
        <v>#NAME?</v>
      </c>
    </row>
    <row r="98" spans="2:14">
      <c r="B98" s="1" t="e">
        <f ca="1">IF('债券现金流（固息、浮息、累进）'!K99="","",'债券现金流（固息、浮息、累进）'!K99)</f>
        <v>#NAME?</v>
      </c>
      <c r="C98" s="113" t="e">
        <f ca="1">IF(B98="",0,IF(B98&lt;=$B$2,0,'债券现金流（固息、浮息、累进）'!S99))</f>
        <v>#NAME?</v>
      </c>
      <c r="D98" s="1" t="e">
        <f ca="1">IF(B98="",0,IF(B98&lt;$B$2,0,IF(OR(D97&lt;=$B$2,D97=""),B98-$B$2+$B$2,D97+365/债券信息!$B$12)))</f>
        <v>#NAME?</v>
      </c>
      <c r="G98" s="1" t="e">
        <f ca="1">IF('行权现金流（永续债延期）'!I99="","",'行权现金流（永续债延期）'!I99)</f>
        <v>#NAME?</v>
      </c>
      <c r="H98" s="113" t="e">
        <f ca="1">IF(G98="",0,IF(G98&lt;=$G$2,0,'行权现金流（永续债延期）'!K99))</f>
        <v>#NAME?</v>
      </c>
      <c r="I98" s="1" t="e">
        <f ca="1">IF(G98="",0,IF(G98&lt;$G$2,0,IF(OR(I97&lt;=$G$2,I97=""),G98-$G$2+$G$2,I97+365/债券信息!$B$12)))</f>
        <v>#NAME?</v>
      </c>
      <c r="L98" s="1" t="e">
        <f ca="1">IF('行权现金流（回售&amp;赎回）'!O99="","",'行权现金流（回售&amp;赎回）'!O99)</f>
        <v>#NAME?</v>
      </c>
      <c r="M98" t="e">
        <f ca="1">IF(L98="",0,IF(L98&lt;=$L$2,0,'行权现金流（回售&amp;赎回）'!V99))</f>
        <v>#NAME?</v>
      </c>
      <c r="N98" s="1" t="e">
        <f ca="1">IF(L98="",0,IF(L98&lt;$L$2,0,IF(OR(N97&lt;=$L$2,N97=""),L98-$L$2+$L$2,N97+365/债券信息!$B$12)))</f>
        <v>#NAME?</v>
      </c>
    </row>
    <row r="99" spans="2:14">
      <c r="B99" s="1" t="e">
        <f ca="1">IF('债券现金流（固息、浮息、累进）'!K100="","",'债券现金流（固息、浮息、累进）'!K100)</f>
        <v>#NAME?</v>
      </c>
      <c r="C99" s="113" t="e">
        <f ca="1">IF(B99="",0,IF(B99&lt;=$B$2,0,'债券现金流（固息、浮息、累进）'!S100))</f>
        <v>#NAME?</v>
      </c>
      <c r="D99" s="1" t="e">
        <f ca="1">IF(B99="",0,IF(B99&lt;$B$2,0,IF(OR(D98&lt;=$B$2,D98=""),B99-$B$2+$B$2,D98+365/债券信息!$B$12)))</f>
        <v>#NAME?</v>
      </c>
      <c r="G99" s="1" t="e">
        <f ca="1">IF('行权现金流（永续债延期）'!I100="","",'行权现金流（永续债延期）'!I100)</f>
        <v>#NAME?</v>
      </c>
      <c r="H99" s="113" t="e">
        <f ca="1">IF(G99="",0,IF(G99&lt;=$G$2,0,'行权现金流（永续债延期）'!K100))</f>
        <v>#NAME?</v>
      </c>
      <c r="I99" s="1" t="e">
        <f ca="1">IF(G99="",0,IF(G99&lt;$G$2,0,IF(OR(I98&lt;=$G$2,I98=""),G99-$G$2+$G$2,I98+365/债券信息!$B$12)))</f>
        <v>#NAME?</v>
      </c>
      <c r="L99" s="1" t="e">
        <f ca="1">IF('行权现金流（回售&amp;赎回）'!O100="","",'行权现金流（回售&amp;赎回）'!O100)</f>
        <v>#NAME?</v>
      </c>
      <c r="M99" t="e">
        <f ca="1">IF(L99="",0,IF(L99&lt;=$L$2,0,'行权现金流（回售&amp;赎回）'!V100))</f>
        <v>#NAME?</v>
      </c>
      <c r="N99" s="1" t="e">
        <f ca="1">IF(L99="",0,IF(L99&lt;$L$2,0,IF(OR(N98&lt;=$L$2,N98=""),L99-$L$2+$L$2,N98+365/债券信息!$B$12)))</f>
        <v>#NAME?</v>
      </c>
    </row>
    <row r="100" spans="2:14">
      <c r="B100" s="1" t="e">
        <f ca="1">IF('债券现金流（固息、浮息、累进）'!K101="","",'债券现金流（固息、浮息、累进）'!K101)</f>
        <v>#NAME?</v>
      </c>
      <c r="C100" s="113" t="e">
        <f ca="1">IF(B100="",0,IF(B100&lt;=$B$2,0,'债券现金流（固息、浮息、累进）'!S101))</f>
        <v>#NAME?</v>
      </c>
      <c r="D100" s="1" t="e">
        <f ca="1">IF(B100="",0,IF(B100&lt;$B$2,0,IF(OR(D99&lt;=$B$2,D99=""),B100-$B$2+$B$2,D99+365/债券信息!$B$12)))</f>
        <v>#NAME?</v>
      </c>
      <c r="G100" s="1" t="e">
        <f ca="1">IF('行权现金流（永续债延期）'!I101="","",'行权现金流（永续债延期）'!I101)</f>
        <v>#NAME?</v>
      </c>
      <c r="H100" s="113" t="e">
        <f ca="1">IF(G100="",0,IF(G100&lt;=$G$2,0,'行权现金流（永续债延期）'!K101))</f>
        <v>#NAME?</v>
      </c>
      <c r="I100" s="1" t="e">
        <f ca="1">IF(G100="",0,IF(G100&lt;$G$2,0,IF(OR(I99&lt;=$G$2,I99=""),G100-$G$2+$G$2,I99+365/债券信息!$B$12)))</f>
        <v>#NAME?</v>
      </c>
      <c r="L100" s="1" t="str">
        <f>IF('行权现金流（回售&amp;赎回）'!O101="","",'行权现金流（回售&amp;赎回）'!O101)</f>
        <v/>
      </c>
      <c r="M100">
        <f>IF(L100="",0,IF(L100&lt;=$L$2,0,'行权现金流（回售&amp;赎回）'!V101))</f>
        <v>0</v>
      </c>
      <c r="N100" s="1">
        <f>IF(L100="",0,IF(L100&lt;$L$2,0,IF(OR(N99&lt;=$L$2,N99=""),L100-$L$2+$L$2,N99+365/债券信息!$B$12)))</f>
        <v>0</v>
      </c>
    </row>
    <row r="101" spans="2:14">
      <c r="B101" s="1" t="e">
        <f ca="1">IF('债券现金流（固息、浮息、累进）'!K102="","",'债券现金流（固息、浮息、累进）'!K102)</f>
        <v>#NAME?</v>
      </c>
      <c r="C101" s="113" t="e">
        <f ca="1">IF(B101="",0,IF(B101&lt;=$B$2,0,'债券现金流（固息、浮息、累进）'!S102))</f>
        <v>#NAME?</v>
      </c>
      <c r="D101" s="1" t="e">
        <f ca="1">IF(B101="",0,IF(B101&lt;$B$2,0,IF(OR(D100&lt;=$B$2,D100=""),B101-$B$2+$B$2,D100+365/债券信息!$B$12)))</f>
        <v>#NAME?</v>
      </c>
      <c r="G101" s="1" t="e">
        <f ca="1">IF('行权现金流（永续债延期）'!I102="","",'行权现金流（永续债延期）'!I102)</f>
        <v>#NAME?</v>
      </c>
      <c r="H101" s="113" t="e">
        <f ca="1">IF(G101="",0,IF(G101&lt;=$G$2,0,'行权现金流（永续债延期）'!K102))</f>
        <v>#NAME?</v>
      </c>
      <c r="I101" s="1" t="e">
        <f ca="1">IF(G101="",0,IF(G101&lt;$G$2,0,IF(OR(I100&lt;=$G$2,I100=""),G101-$G$2+$G$2,I100+365/债券信息!$B$12)))</f>
        <v>#NAME?</v>
      </c>
      <c r="L101" s="1" t="str">
        <f>IF('行权现金流（回售&amp;赎回）'!O102="","",'行权现金流（回售&amp;赎回）'!O102)</f>
        <v/>
      </c>
      <c r="M101">
        <f>IF(L101="",0,IF(L101&lt;=$L$2,0,'行权现金流（回售&amp;赎回）'!V102))</f>
        <v>0</v>
      </c>
      <c r="N101" s="1">
        <f>IF(L101="",0,IF(L101&lt;$L$2,0,IF(OR(N100&lt;=$L$2,N100=""),L101-$L$2+$L$2,N100+365/债券信息!$B$12)))</f>
        <v>0</v>
      </c>
    </row>
    <row r="102" spans="2:14">
      <c r="B102" s="1" t="e">
        <f ca="1">IF('债券现金流（固息、浮息、累进）'!K103="","",'债券现金流（固息、浮息、累进）'!K103)</f>
        <v>#NAME?</v>
      </c>
      <c r="C102" s="113" t="e">
        <f ca="1">IF(B102="",0,IF(B102&lt;=$B$2,0,'债券现金流（固息、浮息、累进）'!S103))</f>
        <v>#NAME?</v>
      </c>
      <c r="D102" s="1" t="e">
        <f ca="1">IF(B102="",0,IF(B102&lt;$B$2,0,IF(OR(D101&lt;=$B$2,D101=""),B102-$B$2+$B$2,D101+365/债券信息!$B$12)))</f>
        <v>#NAME?</v>
      </c>
      <c r="G102" s="1" t="e">
        <f ca="1">IF('行权现金流（永续债延期）'!I103="","",'行权现金流（永续债延期）'!I103)</f>
        <v>#NAME?</v>
      </c>
      <c r="H102" s="113" t="e">
        <f ca="1">IF(G102="",0,IF(G102&lt;=$G$2,0,'行权现金流（永续债延期）'!K103))</f>
        <v>#NAME?</v>
      </c>
      <c r="I102" s="1" t="e">
        <f ca="1">IF(G102="",0,IF(G102&lt;$G$2,0,IF(OR(I101&lt;=$G$2,I101=""),G102-$G$2+$G$2,I101+365/债券信息!$B$12)))</f>
        <v>#NAME?</v>
      </c>
      <c r="L102" s="1" t="str">
        <f>IF('行权现金流（回售&amp;赎回）'!O103="","",'行权现金流（回售&amp;赎回）'!O103)</f>
        <v/>
      </c>
      <c r="M102">
        <f>IF(L102="",0,IF(L102&lt;=$L$2,0,'行权现金流（回售&amp;赎回）'!V103))</f>
        <v>0</v>
      </c>
      <c r="N102" s="1">
        <f>IF(L102="",0,IF(L102&lt;$L$2,0,IF(OR(N101&lt;=$L$2,N101=""),L102-$L$2+$L$2,N101+365/债券信息!$B$12)))</f>
        <v>0</v>
      </c>
    </row>
    <row r="103" spans="2:14">
      <c r="B103" s="1" t="e">
        <f ca="1">IF('债券现金流（固息、浮息、累进）'!K104="","",'债券现金流（固息、浮息、累进）'!K104)</f>
        <v>#NAME?</v>
      </c>
      <c r="C103" s="113" t="e">
        <f ca="1">IF(B103="",0,IF(B103&lt;=$B$2,0,'债券现金流（固息、浮息、累进）'!S104))</f>
        <v>#NAME?</v>
      </c>
      <c r="D103" s="1" t="e">
        <f ca="1">IF(B103="",0,IF(B103&lt;$B$2,0,IF(OR(D102&lt;=$B$2,D102=""),B103-$B$2+$B$2,D102+365/债券信息!$B$12)))</f>
        <v>#NAME?</v>
      </c>
      <c r="G103" s="1" t="e">
        <f ca="1">IF('行权现金流（永续债延期）'!I104="","",'行权现金流（永续债延期）'!I104)</f>
        <v>#NAME?</v>
      </c>
      <c r="H103" s="113" t="e">
        <f ca="1">IF(G103="",0,IF(G103&lt;=$G$2,0,'行权现金流（永续债延期）'!K104))</f>
        <v>#NAME?</v>
      </c>
      <c r="I103" s="1" t="e">
        <f ca="1">IF(G103="",0,IF(G103&lt;$G$2,0,IF(OR(I102&lt;=$G$2,I102=""),G103-$G$2+$G$2,I102+365/债券信息!$B$12)))</f>
        <v>#NAME?</v>
      </c>
      <c r="L103" s="1" t="str">
        <f>IF('行权现金流（回售&amp;赎回）'!O104="","",'行权现金流（回售&amp;赎回）'!O104)</f>
        <v/>
      </c>
      <c r="M103">
        <f>IF(L103="",0,IF(L103&lt;=$L$2,0,'行权现金流（回售&amp;赎回）'!V104))</f>
        <v>0</v>
      </c>
      <c r="N103" s="1">
        <f>IF(L103="",0,IF(L103&lt;$L$2,0,IF(OR(N102&lt;=$L$2,N102=""),L103-$L$2+$L$2,N102+365/债券信息!$B$12)))</f>
        <v>0</v>
      </c>
    </row>
    <row r="104" spans="2:14">
      <c r="B104" s="1" t="e">
        <f ca="1">IF('债券现金流（固息、浮息、累进）'!K105="","",'债券现金流（固息、浮息、累进）'!K105)</f>
        <v>#NAME?</v>
      </c>
      <c r="C104" s="113" t="e">
        <f ca="1">IF(B104="",0,IF(B104&lt;=$B$2,0,'债券现金流（固息、浮息、累进）'!S105))</f>
        <v>#NAME?</v>
      </c>
      <c r="D104" s="1" t="e">
        <f ca="1">IF(B104="",0,IF(B104&lt;$B$2,0,IF(OR(D103&lt;=$B$2,D103=""),B104-$B$2+$B$2,D103+365/债券信息!$B$12)))</f>
        <v>#NAME?</v>
      </c>
      <c r="G104" s="1" t="e">
        <f ca="1">IF('行权现金流（永续债延期）'!I105="","",'行权现金流（永续债延期）'!I105)</f>
        <v>#NAME?</v>
      </c>
      <c r="H104" s="113" t="e">
        <f ca="1">IF(G104="",0,IF(G104&lt;=$G$2,0,'行权现金流（永续债延期）'!K105))</f>
        <v>#NAME?</v>
      </c>
      <c r="I104" s="1" t="e">
        <f ca="1">IF(G104="",0,IF(G104&lt;$G$2,0,IF(OR(I103&lt;=$G$2,I103=""),G104-$G$2+$G$2,I103+365/债券信息!$B$12)))</f>
        <v>#NAME?</v>
      </c>
      <c r="L104" s="1" t="str">
        <f>IF('行权现金流（回售&amp;赎回）'!O105="","",'行权现金流（回售&amp;赎回）'!O105)</f>
        <v/>
      </c>
      <c r="M104">
        <f>IF(L104="",0,IF(L104&lt;=$L$2,0,'行权现金流（回售&amp;赎回）'!V105))</f>
        <v>0</v>
      </c>
      <c r="N104" s="1">
        <f>IF(L104="",0,IF(L104&lt;$L$2,0,IF(OR(N103&lt;=$L$2,N103=""),L104-$L$2+$L$2,N103+365/债券信息!$B$12)))</f>
        <v>0</v>
      </c>
    </row>
    <row r="105" spans="2:14">
      <c r="B105" s="1" t="e">
        <f ca="1">IF('债券现金流（固息、浮息、累进）'!K106="","",'债券现金流（固息、浮息、累进）'!K106)</f>
        <v>#NAME?</v>
      </c>
      <c r="C105" s="113" t="e">
        <f ca="1">IF(B105="",0,IF(B105&lt;=$B$2,0,'债券现金流（固息、浮息、累进）'!S106))</f>
        <v>#NAME?</v>
      </c>
      <c r="D105" s="1" t="e">
        <f ca="1">IF(B105="",0,IF(B105&lt;$B$2,0,IF(OR(D104&lt;=$B$2,D104=""),B105-$B$2+$B$2,D104+365/债券信息!$B$12)))</f>
        <v>#NAME?</v>
      </c>
      <c r="G105" s="1" t="e">
        <f ca="1">IF('行权现金流（永续债延期）'!I106="","",'行权现金流（永续债延期）'!I106)</f>
        <v>#NAME?</v>
      </c>
      <c r="H105" s="113" t="e">
        <f ca="1">IF(G105="",0,IF(G105&lt;=$G$2,0,'行权现金流（永续债延期）'!K106))</f>
        <v>#NAME?</v>
      </c>
      <c r="I105" s="1" t="e">
        <f ca="1">IF(G105="",0,IF(G105&lt;$G$2,0,IF(OR(I104&lt;=$G$2,I104=""),G105-$G$2+$G$2,I104+365/债券信息!$B$12)))</f>
        <v>#NAME?</v>
      </c>
      <c r="L105" s="1" t="str">
        <f>IF('行权现金流（回售&amp;赎回）'!O106="","",'行权现金流（回售&amp;赎回）'!O106)</f>
        <v/>
      </c>
      <c r="M105">
        <f>IF(L105="",0,IF(L105&lt;=$L$2,0,'行权现金流（回售&amp;赎回）'!V106))</f>
        <v>0</v>
      </c>
      <c r="N105" s="1">
        <f>IF(L105="",0,IF(L105&lt;$L$2,0,IF(OR(N104&lt;=$L$2,N104=""),L105-$L$2+$L$2,N104+365/债券信息!$B$12)))</f>
        <v>0</v>
      </c>
    </row>
    <row r="106" spans="2:14">
      <c r="B106" s="1" t="e">
        <f ca="1">IF('债券现金流（固息、浮息、累进）'!K107="","",'债券现金流（固息、浮息、累进）'!K107)</f>
        <v>#NAME?</v>
      </c>
      <c r="C106" s="113" t="e">
        <f ca="1">IF(B106="",0,IF(B106&lt;=$B$2,0,'债券现金流（固息、浮息、累进）'!S107))</f>
        <v>#NAME?</v>
      </c>
      <c r="D106" s="1" t="e">
        <f ca="1">IF(B106="",0,IF(B106&lt;$B$2,0,IF(OR(D105&lt;=$B$2,D105=""),B106-$B$2+$B$2,D105+365/债券信息!$B$12)))</f>
        <v>#NAME?</v>
      </c>
      <c r="G106" s="1" t="e">
        <f ca="1">IF('行权现金流（永续债延期）'!I107="","",'行权现金流（永续债延期）'!I107)</f>
        <v>#NAME?</v>
      </c>
      <c r="H106" s="113" t="e">
        <f ca="1">IF(G106="",0,IF(G106&lt;=$G$2,0,'行权现金流（永续债延期）'!K107))</f>
        <v>#NAME?</v>
      </c>
      <c r="I106" s="1" t="e">
        <f ca="1">IF(G106="",0,IF(G106&lt;$G$2,0,IF(OR(I105&lt;=$G$2,I105=""),G106-$G$2+$G$2,I105+365/债券信息!$B$12)))</f>
        <v>#NAME?</v>
      </c>
      <c r="L106" s="1" t="str">
        <f>IF('行权现金流（回售&amp;赎回）'!O107="","",'行权现金流（回售&amp;赎回）'!O107)</f>
        <v/>
      </c>
      <c r="M106">
        <f>IF(L106="",0,IF(L106&lt;=$L$2,0,'行权现金流（回售&amp;赎回）'!V107))</f>
        <v>0</v>
      </c>
      <c r="N106" s="1">
        <f>IF(L106="",0,IF(L106&lt;$L$2,0,IF(OR(N105&lt;=$L$2,N105=""),L106-$L$2+$L$2,N105+365/债券信息!$B$12)))</f>
        <v>0</v>
      </c>
    </row>
    <row r="107" spans="2:14">
      <c r="B107" s="1" t="e">
        <f ca="1">IF('债券现金流（固息、浮息、累进）'!K108="","",'债券现金流（固息、浮息、累进）'!K108)</f>
        <v>#NAME?</v>
      </c>
      <c r="C107" s="113" t="e">
        <f ca="1">IF(B107="",0,IF(B107&lt;=$B$2,0,'债券现金流（固息、浮息、累进）'!S108))</f>
        <v>#NAME?</v>
      </c>
      <c r="D107" s="1" t="e">
        <f ca="1">IF(B107="",0,IF(B107&lt;$B$2,0,IF(OR(D106&lt;=$B$2,D106=""),B107-$B$2+$B$2,D106+365/债券信息!$B$12)))</f>
        <v>#NAME?</v>
      </c>
      <c r="G107" s="1" t="e">
        <f ca="1">IF('行权现金流（永续债延期）'!I108="","",'行权现金流（永续债延期）'!I108)</f>
        <v>#NAME?</v>
      </c>
      <c r="H107" s="113" t="e">
        <f ca="1">IF(G107="",0,IF(G107&lt;=$G$2,0,'行权现金流（永续债延期）'!K108))</f>
        <v>#NAME?</v>
      </c>
      <c r="I107" s="1" t="e">
        <f ca="1">IF(G107="",0,IF(G107&lt;$G$2,0,IF(OR(I106&lt;=$G$2,I106=""),G107-$G$2+$G$2,I106+365/债券信息!$B$12)))</f>
        <v>#NAME?</v>
      </c>
      <c r="L107" s="1" t="str">
        <f>IF('行权现金流（回售&amp;赎回）'!O108="","",'行权现金流（回售&amp;赎回）'!O108)</f>
        <v/>
      </c>
      <c r="M107">
        <f>IF(L107="",0,IF(L107&lt;=$L$2,0,'行权现金流（回售&amp;赎回）'!V108))</f>
        <v>0</v>
      </c>
      <c r="N107" s="1">
        <f>IF(L107="",0,IF(L107&lt;$L$2,0,IF(OR(N106&lt;=$L$2,N106=""),L107-$L$2+$L$2,N106+365/债券信息!$B$12)))</f>
        <v>0</v>
      </c>
    </row>
    <row r="108" spans="2:14">
      <c r="B108" s="1" t="e">
        <f ca="1">IF('债券现金流（固息、浮息、累进）'!K109="","",'债券现金流（固息、浮息、累进）'!K109)</f>
        <v>#NAME?</v>
      </c>
      <c r="C108" s="113" t="e">
        <f ca="1">IF(B108="",0,IF(B108&lt;=$B$2,0,'债券现金流（固息、浮息、累进）'!S109))</f>
        <v>#NAME?</v>
      </c>
      <c r="D108" s="1" t="e">
        <f ca="1">IF(B108="",0,IF(B108&lt;$B$2,0,IF(OR(D107&lt;=$B$2,D107=""),B108-$B$2+$B$2,D107+365/债券信息!$B$12)))</f>
        <v>#NAME?</v>
      </c>
      <c r="G108" s="1" t="e">
        <f ca="1">IF('行权现金流（永续债延期）'!I109="","",'行权现金流（永续债延期）'!I109)</f>
        <v>#NAME?</v>
      </c>
      <c r="H108" s="113" t="e">
        <f ca="1">IF(G108="",0,IF(G108&lt;=$G$2,0,'行权现金流（永续债延期）'!K109))</f>
        <v>#NAME?</v>
      </c>
      <c r="I108" s="1" t="e">
        <f ca="1">IF(G108="",0,IF(G108&lt;$G$2,0,IF(OR(I107&lt;=$G$2,I107=""),G108-$G$2+$G$2,I107+365/债券信息!$B$12)))</f>
        <v>#NAME?</v>
      </c>
      <c r="L108" s="1" t="str">
        <f>IF('行权现金流（回售&amp;赎回）'!O109="","",'行权现金流（回售&amp;赎回）'!O109)</f>
        <v/>
      </c>
      <c r="M108">
        <f>IF(L108="",0,IF(L108&lt;=$L$2,0,'行权现金流（回售&amp;赎回）'!V109))</f>
        <v>0</v>
      </c>
      <c r="N108" s="1">
        <f>IF(L108="",0,IF(L108&lt;$L$2,0,IF(OR(N107&lt;=$L$2,N107=""),L108-$L$2+$L$2,N107+365/债券信息!$B$12)))</f>
        <v>0</v>
      </c>
    </row>
    <row r="109" spans="2:14">
      <c r="B109" s="1" t="e">
        <f ca="1">IF('债券现金流（固息、浮息、累进）'!K110="","",'债券现金流（固息、浮息、累进）'!K110)</f>
        <v>#NAME?</v>
      </c>
      <c r="C109" s="113" t="e">
        <f ca="1">IF(B109="",0,IF(B109&lt;=$B$2,0,'债券现金流（固息、浮息、累进）'!S110))</f>
        <v>#NAME?</v>
      </c>
      <c r="D109" s="1" t="e">
        <f ca="1">IF(B109="",0,IF(B109&lt;$B$2,0,IF(OR(D108&lt;=$B$2,D108=""),B109-$B$2+$B$2,D108+365/债券信息!$B$12)))</f>
        <v>#NAME?</v>
      </c>
      <c r="G109" s="1" t="e">
        <f ca="1">IF('行权现金流（永续债延期）'!I110="","",'行权现金流（永续债延期）'!I110)</f>
        <v>#NAME?</v>
      </c>
      <c r="H109" s="113" t="e">
        <f ca="1">IF(G109="",0,IF(G109&lt;=$G$2,0,'行权现金流（永续债延期）'!K110))</f>
        <v>#NAME?</v>
      </c>
      <c r="I109" s="1" t="e">
        <f ca="1">IF(G109="",0,IF(G109&lt;$G$2,0,IF(OR(I108&lt;=$G$2,I108=""),G109-$G$2+$G$2,I108+365/债券信息!$B$12)))</f>
        <v>#NAME?</v>
      </c>
      <c r="L109" s="1" t="str">
        <f>IF('行权现金流（回售&amp;赎回）'!O110="","",'行权现金流（回售&amp;赎回）'!O110)</f>
        <v/>
      </c>
      <c r="M109">
        <f>IF(L109="",0,IF(L109&lt;=$L$2,0,'行权现金流（回售&amp;赎回）'!V110))</f>
        <v>0</v>
      </c>
      <c r="N109" s="1">
        <f>IF(L109="",0,IF(L109&lt;$L$2,0,IF(OR(N108&lt;=$L$2,N108=""),L109-$L$2+$L$2,N108+365/债券信息!$B$12)))</f>
        <v>0</v>
      </c>
    </row>
    <row r="110" spans="2:14">
      <c r="B110" s="1" t="e">
        <f ca="1">IF('债券现金流（固息、浮息、累进）'!K111="","",'债券现金流（固息、浮息、累进）'!K111)</f>
        <v>#NAME?</v>
      </c>
      <c r="C110" s="113" t="e">
        <f ca="1">IF(B110="",0,IF(B110&lt;=$B$2,0,'债券现金流（固息、浮息、累进）'!S111))</f>
        <v>#NAME?</v>
      </c>
      <c r="D110" s="1" t="e">
        <f ca="1">IF(B110="",0,IF(B110&lt;$B$2,0,IF(OR(D109&lt;=$B$2,D109=""),B110-$B$2+$B$2,D109+365/债券信息!$B$12)))</f>
        <v>#NAME?</v>
      </c>
      <c r="G110" s="1" t="e">
        <f ca="1">IF('行权现金流（永续债延期）'!I111="","",'行权现金流（永续债延期）'!I111)</f>
        <v>#NAME?</v>
      </c>
      <c r="H110" s="113" t="e">
        <f ca="1">IF(G110="",0,IF(G110&lt;=$G$2,0,'行权现金流（永续债延期）'!K111))</f>
        <v>#NAME?</v>
      </c>
      <c r="I110" s="1" t="e">
        <f ca="1">IF(G110="",0,IF(G110&lt;$G$2,0,IF(OR(I109&lt;=$G$2,I109=""),G110-$G$2+$G$2,I109+365/债券信息!$B$12)))</f>
        <v>#NAME?</v>
      </c>
      <c r="L110" s="1" t="str">
        <f>IF('行权现金流（回售&amp;赎回）'!O111="","",'行权现金流（回售&amp;赎回）'!O111)</f>
        <v/>
      </c>
      <c r="M110">
        <f>IF(L110="",0,IF(L110&lt;=$L$2,0,'行权现金流（回售&amp;赎回）'!V111))</f>
        <v>0</v>
      </c>
      <c r="N110" s="1">
        <f>IF(L110="",0,IF(L110&lt;$L$2,0,IF(OR(N109&lt;=$L$2,N109=""),L110-$L$2+$L$2,N109+365/债券信息!$B$12)))</f>
        <v>0</v>
      </c>
    </row>
    <row r="111" spans="2:14">
      <c r="B111" s="1" t="e">
        <f ca="1">IF('债券现金流（固息、浮息、累进）'!K112="","",'债券现金流（固息、浮息、累进）'!K112)</f>
        <v>#NAME?</v>
      </c>
      <c r="C111" s="113" t="e">
        <f ca="1">IF(B111="",0,IF(B111&lt;=$B$2,0,'债券现金流（固息、浮息、累进）'!S112))</f>
        <v>#NAME?</v>
      </c>
      <c r="D111" s="1" t="e">
        <f ca="1">IF(B111="",0,IF(B111&lt;$B$2,0,IF(OR(D110&lt;=$B$2,D110=""),B111-$B$2+$B$2,D110+365/债券信息!$B$12)))</f>
        <v>#NAME?</v>
      </c>
      <c r="G111" s="1" t="e">
        <f ca="1">IF('行权现金流（永续债延期）'!I112="","",'行权现金流（永续债延期）'!I112)</f>
        <v>#NAME?</v>
      </c>
      <c r="H111" s="113" t="e">
        <f ca="1">IF(G111="",0,IF(G111&lt;=$G$2,0,'行权现金流（永续债延期）'!K112))</f>
        <v>#NAME?</v>
      </c>
      <c r="I111" s="1" t="e">
        <f ca="1">IF(G111="",0,IF(G111&lt;$G$2,0,IF(OR(I110&lt;=$G$2,I110=""),G111-$G$2+$G$2,I110+365/债券信息!$B$12)))</f>
        <v>#NAME?</v>
      </c>
      <c r="L111" s="1" t="str">
        <f>IF('行权现金流（回售&amp;赎回）'!O112="","",'行权现金流（回售&amp;赎回）'!O112)</f>
        <v/>
      </c>
      <c r="M111">
        <f>IF(L111="",0,IF(L111&lt;=$L$2,0,'行权现金流（回售&amp;赎回）'!V112))</f>
        <v>0</v>
      </c>
      <c r="N111" s="1">
        <f>IF(L111="",0,IF(L111&lt;$L$2,0,IF(OR(N110&lt;=$L$2,N110=""),L111-$L$2+$L$2,N110+365/债券信息!$B$12)))</f>
        <v>0</v>
      </c>
    </row>
    <row r="112" spans="2:14">
      <c r="B112" s="1" t="e">
        <f ca="1">IF('债券现金流（固息、浮息、累进）'!K113="","",'债券现金流（固息、浮息、累进）'!K113)</f>
        <v>#NAME?</v>
      </c>
      <c r="C112" s="113" t="e">
        <f ca="1">IF(B112="",0,IF(B112&lt;=$B$2,0,'债券现金流（固息、浮息、累进）'!S113))</f>
        <v>#NAME?</v>
      </c>
      <c r="D112" s="1" t="e">
        <f ca="1">IF(B112="",0,IF(B112&lt;$B$2,0,IF(OR(D111&lt;=$B$2,D111=""),B112-$B$2+$B$2,D111+365/债券信息!$B$12)))</f>
        <v>#NAME?</v>
      </c>
      <c r="G112" s="1" t="e">
        <f ca="1">IF('行权现金流（永续债延期）'!I113="","",'行权现金流（永续债延期）'!I113)</f>
        <v>#NAME?</v>
      </c>
      <c r="H112" s="113" t="e">
        <f ca="1">IF(G112="",0,IF(G112&lt;=$G$2,0,'行权现金流（永续债延期）'!K113))</f>
        <v>#NAME?</v>
      </c>
      <c r="I112" s="1" t="e">
        <f ca="1">IF(G112="",0,IF(G112&lt;$G$2,0,IF(OR(I111&lt;=$G$2,I111=""),G112-$G$2+$G$2,I111+365/债券信息!$B$12)))</f>
        <v>#NAME?</v>
      </c>
      <c r="L112" s="1" t="str">
        <f>IF('行权现金流（回售&amp;赎回）'!O113="","",'行权现金流（回售&amp;赎回）'!O113)</f>
        <v/>
      </c>
      <c r="M112">
        <f>IF(L112="",0,IF(L112&lt;=$L$2,0,'行权现金流（回售&amp;赎回）'!V113))</f>
        <v>0</v>
      </c>
      <c r="N112" s="1">
        <f>IF(L112="",0,IF(L112&lt;$L$2,0,IF(OR(N111&lt;=$L$2,N111=""),L112-$L$2+$L$2,N111+365/债券信息!$B$12)))</f>
        <v>0</v>
      </c>
    </row>
    <row r="113" spans="2:14">
      <c r="B113" s="1" t="e">
        <f ca="1">IF('债券现金流（固息、浮息、累进）'!K114="","",'债券现金流（固息、浮息、累进）'!K114)</f>
        <v>#NAME?</v>
      </c>
      <c r="C113" s="113" t="e">
        <f ca="1">IF(B113="",0,IF(B113&lt;=$B$2,0,'债券现金流（固息、浮息、累进）'!S114))</f>
        <v>#NAME?</v>
      </c>
      <c r="D113" s="1" t="e">
        <f ca="1">IF(B113="",0,IF(B113&lt;$B$2,0,IF(OR(D112&lt;=$B$2,D112=""),B113-$B$2+$B$2,D112+365/债券信息!$B$12)))</f>
        <v>#NAME?</v>
      </c>
      <c r="G113" s="1" t="e">
        <f ca="1">IF('行权现金流（永续债延期）'!I114="","",'行权现金流（永续债延期）'!I114)</f>
        <v>#NAME?</v>
      </c>
      <c r="H113" s="113" t="e">
        <f ca="1">IF(G113="",0,IF(G113&lt;=$G$2,0,'行权现金流（永续债延期）'!K114))</f>
        <v>#NAME?</v>
      </c>
      <c r="I113" s="1" t="e">
        <f ca="1">IF(G113="",0,IF(G113&lt;$G$2,0,IF(OR(I112&lt;=$G$2,I112=""),G113-$G$2+$G$2,I112+365/债券信息!$B$12)))</f>
        <v>#NAME?</v>
      </c>
      <c r="L113" s="1" t="str">
        <f>IF('行权现金流（回售&amp;赎回）'!O114="","",'行权现金流（回售&amp;赎回）'!O114)</f>
        <v/>
      </c>
      <c r="M113">
        <f>IF(L113="",0,IF(L113&lt;=$L$2,0,'行权现金流（回售&amp;赎回）'!V114))</f>
        <v>0</v>
      </c>
      <c r="N113" s="1">
        <f>IF(L113="",0,IF(L113&lt;$L$2,0,IF(OR(N112&lt;=$L$2,N112=""),L113-$L$2+$L$2,N112+365/债券信息!$B$12)))</f>
        <v>0</v>
      </c>
    </row>
    <row r="114" spans="2:14">
      <c r="B114" s="1" t="e">
        <f ca="1">IF('债券现金流（固息、浮息、累进）'!K115="","",'债券现金流（固息、浮息、累进）'!K115)</f>
        <v>#NAME?</v>
      </c>
      <c r="C114" s="113" t="e">
        <f ca="1">IF(B114="",0,IF(B114&lt;=$B$2,0,'债券现金流（固息、浮息、累进）'!S115))</f>
        <v>#NAME?</v>
      </c>
      <c r="D114" s="1" t="e">
        <f ca="1">IF(B114="",0,IF(B114&lt;$B$2,0,IF(OR(D113&lt;=$B$2,D113=""),B114-$B$2+$B$2,D113+365/债券信息!$B$12)))</f>
        <v>#NAME?</v>
      </c>
      <c r="G114" s="1" t="e">
        <f ca="1">IF('行权现金流（永续债延期）'!I115="","",'行权现金流（永续债延期）'!I115)</f>
        <v>#NAME?</v>
      </c>
      <c r="H114" s="113" t="e">
        <f ca="1">IF(G114="",0,IF(G114&lt;=$G$2,0,'行权现金流（永续债延期）'!K115))</f>
        <v>#NAME?</v>
      </c>
      <c r="I114" s="1" t="e">
        <f ca="1">IF(G114="",0,IF(G114&lt;$G$2,0,IF(OR(I113&lt;=$G$2,I113=""),G114-$G$2+$G$2,I113+365/债券信息!$B$12)))</f>
        <v>#NAME?</v>
      </c>
      <c r="L114" s="1" t="str">
        <f>IF('行权现金流（回售&amp;赎回）'!O115="","",'行权现金流（回售&amp;赎回）'!O115)</f>
        <v/>
      </c>
      <c r="M114">
        <f>IF(L114="",0,IF(L114&lt;=$L$2,0,'行权现金流（回售&amp;赎回）'!V115))</f>
        <v>0</v>
      </c>
      <c r="N114" s="1">
        <f>IF(L114="",0,IF(L114&lt;$L$2,0,IF(OR(N113&lt;=$L$2,N113=""),L114-$L$2+$L$2,N113+365/债券信息!$B$12)))</f>
        <v>0</v>
      </c>
    </row>
    <row r="115" spans="2:14">
      <c r="B115" s="1" t="e">
        <f ca="1">IF('债券现金流（固息、浮息、累进）'!K116="","",'债券现金流（固息、浮息、累进）'!K116)</f>
        <v>#NAME?</v>
      </c>
      <c r="C115" s="113" t="e">
        <f ca="1">IF(B115="",0,IF(B115&lt;=$B$2,0,'债券现金流（固息、浮息、累进）'!S116))</f>
        <v>#NAME?</v>
      </c>
      <c r="D115" s="1" t="e">
        <f ca="1">IF(B115="",0,IF(B115&lt;$B$2,0,IF(OR(D114&lt;=$B$2,D114=""),B115-$B$2+$B$2,D114+365/债券信息!$B$12)))</f>
        <v>#NAME?</v>
      </c>
      <c r="G115" s="1" t="e">
        <f ca="1">IF('行权现金流（永续债延期）'!I116="","",'行权现金流（永续债延期）'!I116)</f>
        <v>#NAME?</v>
      </c>
      <c r="H115" s="113" t="e">
        <f ca="1">IF(G115="",0,IF(G115&lt;=$G$2,0,'行权现金流（永续债延期）'!K116))</f>
        <v>#NAME?</v>
      </c>
      <c r="I115" s="1" t="e">
        <f ca="1">IF(G115="",0,IF(G115&lt;$G$2,0,IF(OR(I114&lt;=$G$2,I114=""),G115-$G$2+$G$2,I114+365/债券信息!$B$12)))</f>
        <v>#NAME?</v>
      </c>
      <c r="L115" s="1" t="str">
        <f>IF('行权现金流（回售&amp;赎回）'!O116="","",'行权现金流（回售&amp;赎回）'!O116)</f>
        <v/>
      </c>
      <c r="M115">
        <f>IF(L115="",0,IF(L115&lt;=$L$2,0,'行权现金流（回售&amp;赎回）'!V116))</f>
        <v>0</v>
      </c>
      <c r="N115" s="1">
        <f>IF(L115="",0,IF(L115&lt;$L$2,0,IF(OR(N114&lt;=$L$2,N114=""),L115-$L$2+$L$2,N114+365/债券信息!$B$12)))</f>
        <v>0</v>
      </c>
    </row>
    <row r="116" spans="2:14">
      <c r="B116" s="1" t="e">
        <f ca="1">IF('债券现金流（固息、浮息、累进）'!K117="","",'债券现金流（固息、浮息、累进）'!K117)</f>
        <v>#NAME?</v>
      </c>
      <c r="C116" s="113" t="e">
        <f ca="1">IF(B116="",0,IF(B116&lt;=$B$2,0,'债券现金流（固息、浮息、累进）'!S117))</f>
        <v>#NAME?</v>
      </c>
      <c r="D116" s="1" t="e">
        <f ca="1">IF(B116="",0,IF(B116&lt;$B$2,0,IF(OR(D115&lt;=$B$2,D115=""),B116-$B$2+$B$2,D115+365/债券信息!$B$12)))</f>
        <v>#NAME?</v>
      </c>
      <c r="G116" s="1" t="e">
        <f ca="1">IF('行权现金流（永续债延期）'!I117="","",'行权现金流（永续债延期）'!I117)</f>
        <v>#NAME?</v>
      </c>
      <c r="H116" s="113" t="e">
        <f ca="1">IF(G116="",0,IF(G116&lt;=$G$2,0,'行权现金流（永续债延期）'!K117))</f>
        <v>#NAME?</v>
      </c>
      <c r="I116" s="1" t="e">
        <f ca="1">IF(G116="",0,IF(G116&lt;$G$2,0,IF(OR(I115&lt;=$G$2,I115=""),G116-$G$2+$G$2,I115+365/债券信息!$B$12)))</f>
        <v>#NAME?</v>
      </c>
      <c r="L116" s="1" t="str">
        <f>IF('行权现金流（回售&amp;赎回）'!O117="","",'行权现金流（回售&amp;赎回）'!O117)</f>
        <v/>
      </c>
      <c r="M116">
        <f>IF(L116="",0,IF(L116&lt;=$L$2,0,'行权现金流（回售&amp;赎回）'!V117))</f>
        <v>0</v>
      </c>
      <c r="N116" s="1">
        <f>IF(L116="",0,IF(L116&lt;$L$2,0,IF(OR(N115&lt;=$L$2,N115=""),L116-$L$2+$L$2,N115+365/债券信息!$B$12)))</f>
        <v>0</v>
      </c>
    </row>
    <row r="117" spans="2:14">
      <c r="B117" s="1" t="e">
        <f ca="1">IF('债券现金流（固息、浮息、累进）'!K118="","",'债券现金流（固息、浮息、累进）'!K118)</f>
        <v>#NAME?</v>
      </c>
      <c r="C117" s="113" t="e">
        <f ca="1">IF(B117="",0,IF(B117&lt;=$B$2,0,'债券现金流（固息、浮息、累进）'!S118))</f>
        <v>#NAME?</v>
      </c>
      <c r="D117" s="1" t="e">
        <f ca="1">IF(B117="",0,IF(B117&lt;$B$2,0,IF(OR(D116&lt;=$B$2,D116=""),B117-$B$2+$B$2,D116+365/债券信息!$B$12)))</f>
        <v>#NAME?</v>
      </c>
      <c r="G117" s="1" t="e">
        <f ca="1">IF('行权现金流（永续债延期）'!I118="","",'行权现金流（永续债延期）'!I118)</f>
        <v>#NAME?</v>
      </c>
      <c r="H117" s="113" t="e">
        <f ca="1">IF(G117="",0,IF(G117&lt;=$G$2,0,'行权现金流（永续债延期）'!K118))</f>
        <v>#NAME?</v>
      </c>
      <c r="I117" s="1" t="e">
        <f ca="1">IF(G117="",0,IF(G117&lt;$G$2,0,IF(OR(I116&lt;=$G$2,I116=""),G117-$G$2+$G$2,I116+365/债券信息!$B$12)))</f>
        <v>#NAME?</v>
      </c>
      <c r="L117" s="1" t="str">
        <f>IF('行权现金流（回售&amp;赎回）'!O118="","",'行权现金流（回售&amp;赎回）'!O118)</f>
        <v/>
      </c>
      <c r="M117">
        <f>IF(L117="",0,IF(L117&lt;=$L$2,0,'行权现金流（回售&amp;赎回）'!V118))</f>
        <v>0</v>
      </c>
      <c r="N117" s="1">
        <f>IF(L117="",0,IF(L117&lt;$L$2,0,IF(OR(N116&lt;=$L$2,N116=""),L117-$L$2+$L$2,N116+365/债券信息!$B$12)))</f>
        <v>0</v>
      </c>
    </row>
    <row r="118" spans="2:14">
      <c r="B118" s="1" t="e">
        <f ca="1">IF('债券现金流（固息、浮息、累进）'!K119="","",'债券现金流（固息、浮息、累进）'!K119)</f>
        <v>#NAME?</v>
      </c>
      <c r="C118" s="113" t="e">
        <f ca="1">IF(B118="",0,IF(B118&lt;=$B$2,0,'债券现金流（固息、浮息、累进）'!S119))</f>
        <v>#NAME?</v>
      </c>
      <c r="D118" s="1" t="e">
        <f ca="1">IF(B118="",0,IF(B118&lt;$B$2,0,IF(OR(D117&lt;=$B$2,D117=""),B118-$B$2+$B$2,D117+365/债券信息!$B$12)))</f>
        <v>#NAME?</v>
      </c>
      <c r="G118" s="1" t="e">
        <f ca="1">IF('行权现金流（永续债延期）'!I119="","",'行权现金流（永续债延期）'!I119)</f>
        <v>#NAME?</v>
      </c>
      <c r="H118" s="113" t="e">
        <f ca="1">IF(G118="",0,IF(G118&lt;=$G$2,0,'行权现金流（永续债延期）'!K119))</f>
        <v>#NAME?</v>
      </c>
      <c r="I118" s="1" t="e">
        <f ca="1">IF(G118="",0,IF(G118&lt;$G$2,0,IF(OR(I117&lt;=$G$2,I117=""),G118-$G$2+$G$2,I117+365/债券信息!$B$12)))</f>
        <v>#NAME?</v>
      </c>
      <c r="L118" s="1" t="str">
        <f>IF('行权现金流（回售&amp;赎回）'!O119="","",'行权现金流（回售&amp;赎回）'!O119)</f>
        <v/>
      </c>
      <c r="M118">
        <f>IF(L118="",0,IF(L118&lt;=$L$2,0,'行权现金流（回售&amp;赎回）'!V119))</f>
        <v>0</v>
      </c>
      <c r="N118" s="1">
        <f>IF(L118="",0,IF(L118&lt;$L$2,0,IF(OR(N117&lt;=$L$2,N117=""),L118-$L$2+$L$2,N117+365/债券信息!$B$12)))</f>
        <v>0</v>
      </c>
    </row>
    <row r="119" spans="2:14">
      <c r="B119" s="1" t="e">
        <f ca="1">IF('债券现金流（固息、浮息、累进）'!K120="","",'债券现金流（固息、浮息、累进）'!K120)</f>
        <v>#NAME?</v>
      </c>
      <c r="C119" s="113" t="e">
        <f ca="1">IF(B119="",0,IF(B119&lt;=$B$2,0,'债券现金流（固息、浮息、累进）'!S120))</f>
        <v>#NAME?</v>
      </c>
      <c r="D119" s="1" t="e">
        <f ca="1">IF(B119="",0,IF(B119&lt;$B$2,0,IF(OR(D118&lt;=$B$2,D118=""),B119-$B$2+$B$2,D118+365/债券信息!$B$12)))</f>
        <v>#NAME?</v>
      </c>
      <c r="G119" s="1" t="e">
        <f ca="1">IF('行权现金流（永续债延期）'!I120="","",'行权现金流（永续债延期）'!I120)</f>
        <v>#NAME?</v>
      </c>
      <c r="H119" s="113" t="e">
        <f ca="1">IF(G119="",0,IF(G119&lt;=$G$2,0,'行权现金流（永续债延期）'!K120))</f>
        <v>#NAME?</v>
      </c>
      <c r="I119" s="1" t="e">
        <f ca="1">IF(G119="",0,IF(G119&lt;$G$2,0,IF(OR(I118&lt;=$G$2,I118=""),G119-$G$2+$G$2,I118+365/债券信息!$B$12)))</f>
        <v>#NAME?</v>
      </c>
      <c r="L119" s="1" t="str">
        <f>IF('行权现金流（回售&amp;赎回）'!O120="","",'行权现金流（回售&amp;赎回）'!O120)</f>
        <v/>
      </c>
      <c r="M119">
        <f>IF(L119="",0,IF(L119&lt;=$L$2,0,'行权现金流（回售&amp;赎回）'!V120))</f>
        <v>0</v>
      </c>
      <c r="N119" s="1">
        <f>IF(L119="",0,IF(L119&lt;$L$2,0,IF(OR(N118&lt;=$L$2,N118=""),L119-$L$2+$L$2,N118+365/债券信息!$B$12)))</f>
        <v>0</v>
      </c>
    </row>
    <row r="120" spans="2:14">
      <c r="B120" s="1" t="e">
        <f ca="1">IF('债券现金流（固息、浮息、累进）'!K121="","",'债券现金流（固息、浮息、累进）'!K121)</f>
        <v>#NAME?</v>
      </c>
      <c r="C120" s="113" t="e">
        <f ca="1">IF(B120="",0,IF(B120&lt;=$B$2,0,'债券现金流（固息、浮息、累进）'!S121))</f>
        <v>#NAME?</v>
      </c>
      <c r="D120" s="1" t="e">
        <f ca="1">IF(B120="",0,IF(B120&lt;$B$2,0,IF(OR(D119&lt;=$B$2,D119=""),B120-$B$2+$B$2,D119+365/债券信息!$B$12)))</f>
        <v>#NAME?</v>
      </c>
      <c r="G120" s="1" t="e">
        <f ca="1">IF('行权现金流（永续债延期）'!I121="","",'行权现金流（永续债延期）'!I121)</f>
        <v>#NAME?</v>
      </c>
      <c r="H120" s="113" t="e">
        <f ca="1">IF(G120="",0,IF(G120&lt;=$G$2,0,'行权现金流（永续债延期）'!K121))</f>
        <v>#NAME?</v>
      </c>
      <c r="I120" s="1" t="e">
        <f ca="1">IF(G120="",0,IF(G120&lt;$G$2,0,IF(OR(I119&lt;=$G$2,I119=""),G120-$G$2+$G$2,I119+365/债券信息!$B$12)))</f>
        <v>#NAME?</v>
      </c>
      <c r="L120" s="1" t="str">
        <f>IF('行权现金流（回售&amp;赎回）'!O121="","",'行权现金流（回售&amp;赎回）'!O121)</f>
        <v/>
      </c>
      <c r="M120">
        <f>IF(L120="",0,IF(L120&lt;=$L$2,0,'行权现金流（回售&amp;赎回）'!V121))</f>
        <v>0</v>
      </c>
      <c r="N120" s="1">
        <f>IF(L120="",0,IF(L120&lt;$L$2,0,IF(OR(N119&lt;=$L$2,N119=""),L120-$L$2+$L$2,N119+365/债券信息!$B$12)))</f>
        <v>0</v>
      </c>
    </row>
    <row r="121" spans="2:14">
      <c r="B121" s="1" t="e">
        <f ca="1">IF('债券现金流（固息、浮息、累进）'!K122="","",'债券现金流（固息、浮息、累进）'!K122)</f>
        <v>#NAME?</v>
      </c>
      <c r="C121" s="113" t="e">
        <f ca="1">IF(B121="",0,IF(B121&lt;=$B$2,0,'债券现金流（固息、浮息、累进）'!S122))</f>
        <v>#NAME?</v>
      </c>
      <c r="D121" s="1" t="e">
        <f ca="1">IF(B121="",0,IF(B121&lt;$B$2,0,IF(OR(D120&lt;=$B$2,D120=""),B121-$B$2+$B$2,D120+365/债券信息!$B$12)))</f>
        <v>#NAME?</v>
      </c>
      <c r="G121" s="1" t="e">
        <f ca="1">IF('行权现金流（永续债延期）'!I122="","",'行权现金流（永续债延期）'!I122)</f>
        <v>#NAME?</v>
      </c>
      <c r="H121" s="113" t="e">
        <f ca="1">IF(G121="",0,IF(G121&lt;=$G$2,0,'行权现金流（永续债延期）'!K122))</f>
        <v>#NAME?</v>
      </c>
      <c r="I121" s="1" t="e">
        <f ca="1">IF(G121="",0,IF(G121&lt;$G$2,0,IF(OR(I120&lt;=$G$2,I120=""),G121-$G$2+$G$2,I120+365/债券信息!$B$12)))</f>
        <v>#NAME?</v>
      </c>
      <c r="L121" s="1" t="str">
        <f>IF('行权现金流（回售&amp;赎回）'!O122="","",'行权现金流（回售&amp;赎回）'!O122)</f>
        <v/>
      </c>
      <c r="M121">
        <f>IF(L121="",0,IF(L121&lt;=$L$2,0,'行权现金流（回售&amp;赎回）'!V122))</f>
        <v>0</v>
      </c>
      <c r="N121" s="1">
        <f>IF(L121="",0,IF(L121&lt;$L$2,0,IF(OR(N120&lt;=$L$2,N120=""),L121-$L$2+$L$2,N120+365/债券信息!$B$12)))</f>
        <v>0</v>
      </c>
    </row>
    <row r="122" spans="2:14">
      <c r="B122" s="1" t="e">
        <f ca="1">IF('债券现金流（固息、浮息、累进）'!K123="","",'债券现金流（固息、浮息、累进）'!K123)</f>
        <v>#NAME?</v>
      </c>
      <c r="C122" s="113" t="e">
        <f ca="1">IF(B122="",0,IF(B122&lt;=$B$2,0,'债券现金流（固息、浮息、累进）'!S123))</f>
        <v>#NAME?</v>
      </c>
      <c r="D122" s="1" t="e">
        <f ca="1">IF(B122="",0,IF(B122&lt;$B$2,0,IF(OR(D121&lt;=$B$2,D121=""),B122-$B$2+$B$2,D121+365/债券信息!$B$12)))</f>
        <v>#NAME?</v>
      </c>
      <c r="G122" s="1" t="e">
        <f ca="1">IF('行权现金流（永续债延期）'!I123="","",'行权现金流（永续债延期）'!I123)</f>
        <v>#NAME?</v>
      </c>
      <c r="H122" s="113" t="e">
        <f ca="1">IF(G122="",0,IF(G122&lt;=$G$2,0,'行权现金流（永续债延期）'!K123))</f>
        <v>#NAME?</v>
      </c>
      <c r="I122" s="1" t="e">
        <f ca="1">IF(G122="",0,IF(G122&lt;$G$2,0,IF(OR(I121&lt;=$G$2,I121=""),G122-$G$2+$G$2,I121+365/债券信息!$B$12)))</f>
        <v>#NAME?</v>
      </c>
      <c r="L122" s="1" t="str">
        <f>IF('行权现金流（回售&amp;赎回）'!O123="","",'行权现金流（回售&amp;赎回）'!O123)</f>
        <v/>
      </c>
      <c r="M122">
        <f>IF(L122="",0,IF(L122&lt;=$L$2,0,'行权现金流（回售&amp;赎回）'!V123))</f>
        <v>0</v>
      </c>
      <c r="N122" s="1">
        <f>IF(L122="",0,IF(L122&lt;$L$2,0,IF(OR(N121&lt;=$L$2,N121=""),L122-$L$2+$L$2,N121+365/债券信息!$B$12)))</f>
        <v>0</v>
      </c>
    </row>
    <row r="123" spans="2:14">
      <c r="B123" s="1" t="e">
        <f ca="1">IF('债券现金流（固息、浮息、累进）'!K124="","",'债券现金流（固息、浮息、累进）'!K124)</f>
        <v>#NAME?</v>
      </c>
      <c r="C123" s="113" t="e">
        <f ca="1">IF(B123="",0,IF(B123&lt;=$B$2,0,'债券现金流（固息、浮息、累进）'!S124))</f>
        <v>#NAME?</v>
      </c>
      <c r="D123" s="1" t="e">
        <f ca="1">IF(B123="",0,IF(B123&lt;$B$2,0,IF(OR(D122&lt;=$B$2,D122=""),B123-$B$2+$B$2,D122+365/债券信息!$B$12)))</f>
        <v>#NAME?</v>
      </c>
      <c r="G123" s="1" t="e">
        <f ca="1">IF('行权现金流（永续债延期）'!I124="","",'行权现金流（永续债延期）'!I124)</f>
        <v>#NAME?</v>
      </c>
      <c r="H123" s="113" t="e">
        <f ca="1">IF(G123="",0,IF(G123&lt;=$G$2,0,'行权现金流（永续债延期）'!K124))</f>
        <v>#NAME?</v>
      </c>
      <c r="I123" s="1" t="e">
        <f ca="1">IF(G123="",0,IF(G123&lt;$G$2,0,IF(OR(I122&lt;=$G$2,I122=""),G123-$G$2+$G$2,I122+365/债券信息!$B$12)))</f>
        <v>#NAME?</v>
      </c>
      <c r="L123" s="1" t="str">
        <f>IF('行权现金流（回售&amp;赎回）'!O124="","",'行权现金流（回售&amp;赎回）'!O124)</f>
        <v/>
      </c>
      <c r="M123">
        <f>IF(L123="",0,IF(L123&lt;=$L$2,0,'行权现金流（回售&amp;赎回）'!V124))</f>
        <v>0</v>
      </c>
      <c r="N123" s="1">
        <f>IF(L123="",0,IF(L123&lt;$L$2,0,IF(OR(N122&lt;=$L$2,N122=""),L123-$L$2+$L$2,N122+365/债券信息!$B$12)))</f>
        <v>0</v>
      </c>
    </row>
    <row r="124" spans="2:14">
      <c r="B124" s="1" t="e">
        <f ca="1">IF('债券现金流（固息、浮息、累进）'!K125="","",'债券现金流（固息、浮息、累进）'!K125)</f>
        <v>#NAME?</v>
      </c>
      <c r="C124" s="113" t="e">
        <f ca="1">IF(B124="",0,IF(B124&lt;=$B$2,0,'债券现金流（固息、浮息、累进）'!S125))</f>
        <v>#NAME?</v>
      </c>
      <c r="D124" s="1" t="e">
        <f ca="1">IF(B124="",0,IF(B124&lt;$B$2,0,IF(OR(D123&lt;=$B$2,D123=""),B124-$B$2+$B$2,D123+365/债券信息!$B$12)))</f>
        <v>#NAME?</v>
      </c>
      <c r="G124" s="1" t="e">
        <f ca="1">IF('行权现金流（永续债延期）'!I125="","",'行权现金流（永续债延期）'!I125)</f>
        <v>#NAME?</v>
      </c>
      <c r="H124" s="113" t="e">
        <f ca="1">IF(G124="",0,IF(G124&lt;=$G$2,0,'行权现金流（永续债延期）'!K125))</f>
        <v>#NAME?</v>
      </c>
      <c r="I124" s="1" t="e">
        <f ca="1">IF(G124="",0,IF(G124&lt;$G$2,0,IF(OR(I123&lt;=$G$2,I123=""),G124-$G$2+$G$2,I123+365/债券信息!$B$12)))</f>
        <v>#NAME?</v>
      </c>
      <c r="L124" s="1" t="str">
        <f>IF('行权现金流（回售&amp;赎回）'!O125="","",'行权现金流（回售&amp;赎回）'!O125)</f>
        <v/>
      </c>
      <c r="M124">
        <f>IF(L124="",0,IF(L124&lt;=$L$2,0,'行权现金流（回售&amp;赎回）'!V125))</f>
        <v>0</v>
      </c>
      <c r="N124" s="1">
        <f>IF(L124="",0,IF(L124&lt;$L$2,0,IF(OR(N123&lt;=$L$2,N123=""),L124-$L$2+$L$2,N123+365/债券信息!$B$12)))</f>
        <v>0</v>
      </c>
    </row>
    <row r="125" spans="2:14">
      <c r="B125" s="1" t="e">
        <f ca="1">IF('债券现金流（固息、浮息、累进）'!K126="","",'债券现金流（固息、浮息、累进）'!K126)</f>
        <v>#NAME?</v>
      </c>
      <c r="C125" s="113" t="e">
        <f ca="1">IF(B125="",0,IF(B125&lt;=$B$2,0,'债券现金流（固息、浮息、累进）'!S126))</f>
        <v>#NAME?</v>
      </c>
      <c r="D125" s="1" t="e">
        <f ca="1">IF(B125="",0,IF(B125&lt;$B$2,0,IF(OR(D124&lt;=$B$2,D124=""),B125-$B$2+$B$2,D124+365/债券信息!$B$12)))</f>
        <v>#NAME?</v>
      </c>
      <c r="G125" s="1" t="e">
        <f ca="1">IF('行权现金流（永续债延期）'!I126="","",'行权现金流（永续债延期）'!I126)</f>
        <v>#NAME?</v>
      </c>
      <c r="H125" s="113" t="e">
        <f ca="1">IF(G125="",0,IF(G125&lt;=$G$2,0,'行权现金流（永续债延期）'!K126))</f>
        <v>#NAME?</v>
      </c>
      <c r="I125" s="1" t="e">
        <f ca="1">IF(G125="",0,IF(G125&lt;$G$2,0,IF(OR(I124&lt;=$G$2,I124=""),G125-$G$2+$G$2,I124+365/债券信息!$B$12)))</f>
        <v>#NAME?</v>
      </c>
      <c r="L125" s="1" t="str">
        <f>IF('行权现金流（回售&amp;赎回）'!O126="","",'行权现金流（回售&amp;赎回）'!O126)</f>
        <v/>
      </c>
      <c r="M125">
        <f>IF(L125="",0,IF(L125&lt;=$L$2,0,'行权现金流（回售&amp;赎回）'!V126))</f>
        <v>0</v>
      </c>
      <c r="N125" s="1">
        <f>IF(L125="",0,IF(L125&lt;$L$2,0,IF(OR(N124&lt;=$L$2,N124=""),L125-$L$2+$L$2,N124+365/债券信息!$B$12)))</f>
        <v>0</v>
      </c>
    </row>
    <row r="126" spans="2:14">
      <c r="B126" s="1" t="e">
        <f ca="1">IF('债券现金流（固息、浮息、累进）'!K127="","",'债券现金流（固息、浮息、累进）'!K127)</f>
        <v>#NAME?</v>
      </c>
      <c r="C126" s="113" t="e">
        <f ca="1">IF(B126="",0,IF(B126&lt;=$B$2,0,'债券现金流（固息、浮息、累进）'!S127))</f>
        <v>#NAME?</v>
      </c>
      <c r="D126" s="1" t="e">
        <f ca="1">IF(B126="",0,IF(B126&lt;$B$2,0,IF(OR(D125&lt;=$B$2,D125=""),B126-$B$2+$B$2,D125+365/债券信息!$B$12)))</f>
        <v>#NAME?</v>
      </c>
      <c r="G126" s="1" t="e">
        <f ca="1">IF('行权现金流（永续债延期）'!I127="","",'行权现金流（永续债延期）'!I127)</f>
        <v>#NAME?</v>
      </c>
      <c r="H126" s="113" t="e">
        <f ca="1">IF(G126="",0,IF(G126&lt;=$G$2,0,'行权现金流（永续债延期）'!K127))</f>
        <v>#NAME?</v>
      </c>
      <c r="I126" s="1" t="e">
        <f ca="1">IF(G126="",0,IF(G126&lt;$G$2,0,IF(OR(I125&lt;=$G$2,I125=""),G126-$G$2+$G$2,I125+365/债券信息!$B$12)))</f>
        <v>#NAME?</v>
      </c>
      <c r="L126" s="1" t="str">
        <f>IF('行权现金流（回售&amp;赎回）'!O127="","",'行权现金流（回售&amp;赎回）'!O127)</f>
        <v/>
      </c>
      <c r="M126">
        <f>IF(L126="",0,IF(L126&lt;=$L$2,0,'行权现金流（回售&amp;赎回）'!V127))</f>
        <v>0</v>
      </c>
      <c r="N126" s="1">
        <f>IF(L126="",0,IF(L126&lt;$L$2,0,IF(OR(N125&lt;=$L$2,N125=""),L126-$L$2+$L$2,N125+365/债券信息!$B$12)))</f>
        <v>0</v>
      </c>
    </row>
    <row r="127" spans="2:14">
      <c r="B127" s="1" t="e">
        <f ca="1">IF('债券现金流（固息、浮息、累进）'!K128="","",'债券现金流（固息、浮息、累进）'!K128)</f>
        <v>#NAME?</v>
      </c>
      <c r="C127" s="113" t="e">
        <f ca="1">IF(B127="",0,IF(B127&lt;=$B$2,0,'债券现金流（固息、浮息、累进）'!S128))</f>
        <v>#NAME?</v>
      </c>
      <c r="D127" s="1" t="e">
        <f ca="1">IF(B127="",0,IF(B127&lt;$B$2,0,IF(OR(D126&lt;=$B$2,D126=""),B127-$B$2+$B$2,D126+365/债券信息!$B$12)))</f>
        <v>#NAME?</v>
      </c>
      <c r="G127" s="1" t="e">
        <f ca="1">IF('行权现金流（永续债延期）'!I128="","",'行权现金流（永续债延期）'!I128)</f>
        <v>#NAME?</v>
      </c>
      <c r="H127" s="113" t="e">
        <f ca="1">IF(G127="",0,IF(G127&lt;=$G$2,0,'行权现金流（永续债延期）'!K128))</f>
        <v>#NAME?</v>
      </c>
      <c r="I127" s="1" t="e">
        <f ca="1">IF(G127="",0,IF(G127&lt;$G$2,0,IF(OR(I126&lt;=$G$2,I126=""),G127-$G$2+$G$2,I126+365/债券信息!$B$12)))</f>
        <v>#NAME?</v>
      </c>
      <c r="L127" s="1" t="str">
        <f>IF('行权现金流（回售&amp;赎回）'!O128="","",'行权现金流（回售&amp;赎回）'!O128)</f>
        <v/>
      </c>
      <c r="M127">
        <f>IF(L127="",0,IF(L127&lt;=$L$2,0,'行权现金流（回售&amp;赎回）'!V128))</f>
        <v>0</v>
      </c>
      <c r="N127" s="1">
        <f>IF(L127="",0,IF(L127&lt;$L$2,0,IF(OR(N126&lt;=$L$2,N126=""),L127-$L$2+$L$2,N126+365/债券信息!$B$12)))</f>
        <v>0</v>
      </c>
    </row>
    <row r="128" spans="2:14">
      <c r="B128" s="1" t="e">
        <f ca="1">IF('债券现金流（固息、浮息、累进）'!K129="","",'债券现金流（固息、浮息、累进）'!K129)</f>
        <v>#NAME?</v>
      </c>
      <c r="C128" s="113" t="e">
        <f ca="1">IF(B128="",0,IF(B128&lt;=$B$2,0,'债券现金流（固息、浮息、累进）'!S129))</f>
        <v>#NAME?</v>
      </c>
      <c r="D128" s="1" t="e">
        <f ca="1">IF(B128="",0,IF(B128&lt;$B$2,0,IF(OR(D127&lt;=$B$2,D127=""),B128-$B$2+$B$2,D127+365/债券信息!$B$12)))</f>
        <v>#NAME?</v>
      </c>
      <c r="G128" s="1" t="e">
        <f ca="1">IF('行权现金流（永续债延期）'!I129="","",'行权现金流（永续债延期）'!I129)</f>
        <v>#NAME?</v>
      </c>
      <c r="H128" s="113" t="e">
        <f ca="1">IF(G128="",0,IF(G128&lt;=$G$2,0,'行权现金流（永续债延期）'!K129))</f>
        <v>#NAME?</v>
      </c>
      <c r="I128" s="1" t="e">
        <f ca="1">IF(G128="",0,IF(G128&lt;$G$2,0,IF(OR(I127&lt;=$G$2,I127=""),G128-$G$2+$G$2,I127+365/债券信息!$B$12)))</f>
        <v>#NAME?</v>
      </c>
      <c r="L128" s="1" t="str">
        <f>IF('行权现金流（回售&amp;赎回）'!O129="","",'行权现金流（回售&amp;赎回）'!O129)</f>
        <v/>
      </c>
      <c r="M128">
        <f>IF(L128="",0,IF(L128&lt;=$L$2,0,'行权现金流（回售&amp;赎回）'!V129))</f>
        <v>0</v>
      </c>
      <c r="N128" s="1">
        <f>IF(L128="",0,IF(L128&lt;$L$2,0,IF(OR(N127&lt;=$L$2,N127=""),L128-$L$2+$L$2,N127+365/债券信息!$B$12)))</f>
        <v>0</v>
      </c>
    </row>
    <row r="129" spans="2:14">
      <c r="B129" s="1" t="e">
        <f ca="1">IF('债券现金流（固息、浮息、累进）'!K130="","",'债券现金流（固息、浮息、累进）'!K130)</f>
        <v>#NAME?</v>
      </c>
      <c r="C129" s="113" t="e">
        <f ca="1">IF(B129="",0,IF(B129&lt;=$B$2,0,'债券现金流（固息、浮息、累进）'!S130))</f>
        <v>#NAME?</v>
      </c>
      <c r="D129" s="1" t="e">
        <f ca="1">IF(B129="",0,IF(B129&lt;$B$2,0,IF(OR(D128&lt;=$B$2,D128=""),B129-$B$2+$B$2,D128+365/债券信息!$B$12)))</f>
        <v>#NAME?</v>
      </c>
      <c r="G129" s="1" t="e">
        <f ca="1">IF('行权现金流（永续债延期）'!I130="","",'行权现金流（永续债延期）'!I130)</f>
        <v>#NAME?</v>
      </c>
      <c r="H129" s="113" t="e">
        <f ca="1">IF(G129="",0,IF(G129&lt;=$G$2,0,'行权现金流（永续债延期）'!K130))</f>
        <v>#NAME?</v>
      </c>
      <c r="I129" s="1" t="e">
        <f ca="1">IF(G129="",0,IF(G129&lt;$G$2,0,IF(OR(I128&lt;=$G$2,I128=""),G129-$G$2+$G$2,I128+365/债券信息!$B$12)))</f>
        <v>#NAME?</v>
      </c>
      <c r="L129" s="1" t="str">
        <f>IF('行权现金流（回售&amp;赎回）'!O130="","",'行权现金流（回售&amp;赎回）'!O130)</f>
        <v/>
      </c>
      <c r="M129">
        <f>IF(L129="",0,IF(L129&lt;=$L$2,0,'行权现金流（回售&amp;赎回）'!V130))</f>
        <v>0</v>
      </c>
      <c r="N129" s="1">
        <f>IF(L129="",0,IF(L129&lt;$L$2,0,IF(OR(N128&lt;=$L$2,N128=""),L129-$L$2+$L$2,N128+365/债券信息!$B$12)))</f>
        <v>0</v>
      </c>
    </row>
    <row r="130" spans="2:14">
      <c r="B130" s="1" t="e">
        <f ca="1">IF('债券现金流（固息、浮息、累进）'!K131="","",'债券现金流（固息、浮息、累进）'!K131)</f>
        <v>#NAME?</v>
      </c>
      <c r="C130" s="113" t="e">
        <f ca="1">IF(B130="",0,IF(B130&lt;=$B$2,0,'债券现金流（固息、浮息、累进）'!S131))</f>
        <v>#NAME?</v>
      </c>
      <c r="D130" s="1" t="e">
        <f ca="1">IF(B130="",0,IF(B130&lt;$B$2,0,IF(OR(D129&lt;=$B$2,D129=""),B130-$B$2+$B$2,D129+365/债券信息!$B$12)))</f>
        <v>#NAME?</v>
      </c>
      <c r="G130" s="1" t="e">
        <f ca="1">IF('行权现金流（永续债延期）'!I131="","",'行权现金流（永续债延期）'!I131)</f>
        <v>#NAME?</v>
      </c>
      <c r="H130" s="113" t="e">
        <f ca="1">IF(G130="",0,IF(G130&lt;=$G$2,0,'行权现金流（永续债延期）'!K131))</f>
        <v>#NAME?</v>
      </c>
      <c r="I130" s="1" t="e">
        <f ca="1">IF(G130="",0,IF(G130&lt;$G$2,0,IF(OR(I129&lt;=$G$2,I129=""),G130-$G$2+$G$2,I129+365/债券信息!$B$12)))</f>
        <v>#NAME?</v>
      </c>
      <c r="L130" s="1" t="str">
        <f>IF('行权现金流（回售&amp;赎回）'!O131="","",'行权现金流（回售&amp;赎回）'!O131)</f>
        <v/>
      </c>
      <c r="M130">
        <f>IF(L130="",0,IF(L130&lt;=$L$2,0,'行权现金流（回售&amp;赎回）'!V131))</f>
        <v>0</v>
      </c>
      <c r="N130" s="1">
        <f>IF(L130="",0,IF(L130&lt;$L$2,0,IF(OR(N129&lt;=$L$2,N129=""),L130-$L$2+$L$2,N129+365/债券信息!$B$12)))</f>
        <v>0</v>
      </c>
    </row>
    <row r="131" spans="2:14">
      <c r="B131" s="1" t="e">
        <f ca="1">IF('债券现金流（固息、浮息、累进）'!K132="","",'债券现金流（固息、浮息、累进）'!K132)</f>
        <v>#NAME?</v>
      </c>
      <c r="C131" s="113" t="e">
        <f ca="1">IF(B131="",0,IF(B131&lt;=$B$2,0,'债券现金流（固息、浮息、累进）'!S132))</f>
        <v>#NAME?</v>
      </c>
      <c r="D131" s="1" t="e">
        <f ca="1">IF(B131="",0,IF(B131&lt;$B$2,0,IF(OR(D130&lt;=$B$2,D130=""),B131-$B$2+$B$2,D130+365/债券信息!$B$12)))</f>
        <v>#NAME?</v>
      </c>
      <c r="G131" s="1" t="e">
        <f ca="1">IF('行权现金流（永续债延期）'!I132="","",'行权现金流（永续债延期）'!I132)</f>
        <v>#NAME?</v>
      </c>
      <c r="H131" s="113" t="e">
        <f ca="1">IF(G131="",0,IF(G131&lt;=$G$2,0,'行权现金流（永续债延期）'!K132))</f>
        <v>#NAME?</v>
      </c>
      <c r="I131" s="1" t="e">
        <f ca="1">IF(G131="",0,IF(G131&lt;$G$2,0,IF(OR(I130&lt;=$G$2,I130=""),G131-$G$2+$G$2,I130+365/债券信息!$B$12)))</f>
        <v>#NAME?</v>
      </c>
      <c r="L131" s="1" t="str">
        <f>IF('行权现金流（回售&amp;赎回）'!O132="","",'行权现金流（回售&amp;赎回）'!O132)</f>
        <v/>
      </c>
      <c r="M131">
        <f>IF(L131="",0,IF(L131&lt;=$L$2,0,'行权现金流（回售&amp;赎回）'!V132))</f>
        <v>0</v>
      </c>
      <c r="N131" s="1">
        <f>IF(L131="",0,IF(L131&lt;$L$2,0,IF(OR(N130&lt;=$L$2,N130=""),L131-$L$2+$L$2,N130+365/债券信息!$B$12)))</f>
        <v>0</v>
      </c>
    </row>
    <row r="132" spans="2:14">
      <c r="B132" s="1" t="e">
        <f ca="1">IF('债券现金流（固息、浮息、累进）'!K133="","",'债券现金流（固息、浮息、累进）'!K133)</f>
        <v>#NAME?</v>
      </c>
      <c r="C132" s="113" t="e">
        <f ca="1">IF(B132="",0,IF(B132&lt;=$B$2,0,'债券现金流（固息、浮息、累进）'!S133))</f>
        <v>#NAME?</v>
      </c>
      <c r="D132" s="1" t="e">
        <f ca="1">IF(B132="",0,IF(B132&lt;$B$2,0,IF(OR(D131&lt;=$B$2,D131=""),B132-$B$2+$B$2,D131+365/债券信息!$B$12)))</f>
        <v>#NAME?</v>
      </c>
      <c r="G132" s="1" t="e">
        <f ca="1">IF('行权现金流（永续债延期）'!I133="","",'行权现金流（永续债延期）'!I133)</f>
        <v>#NAME?</v>
      </c>
      <c r="H132" s="113" t="e">
        <f ca="1">IF(G132="",0,IF(G132&lt;=$G$2,0,'行权现金流（永续债延期）'!K133))</f>
        <v>#NAME?</v>
      </c>
      <c r="I132" s="1" t="e">
        <f ca="1">IF(G132="",0,IF(G132&lt;$G$2,0,IF(OR(I131&lt;=$G$2,I131=""),G132-$G$2+$G$2,I131+365/债券信息!$B$12)))</f>
        <v>#NAME?</v>
      </c>
      <c r="L132" s="1" t="str">
        <f>IF('行权现金流（回售&amp;赎回）'!O133="","",'行权现金流（回售&amp;赎回）'!O133)</f>
        <v/>
      </c>
      <c r="M132">
        <f>IF(L132="",0,IF(L132&lt;=$L$2,0,'行权现金流（回售&amp;赎回）'!V133))</f>
        <v>0</v>
      </c>
      <c r="N132" s="1">
        <f>IF(L132="",0,IF(L132&lt;$L$2,0,IF(OR(N131&lt;=$L$2,N131=""),L132-$L$2+$L$2,N131+365/债券信息!$B$12)))</f>
        <v>0</v>
      </c>
    </row>
    <row r="133" spans="2:14">
      <c r="B133" s="1" t="e">
        <f ca="1">IF('债券现金流（固息、浮息、累进）'!K134="","",'债券现金流（固息、浮息、累进）'!K134)</f>
        <v>#NAME?</v>
      </c>
      <c r="C133" s="113" t="e">
        <f ca="1">IF(B133="",0,IF(B133&lt;=$B$2,0,'债券现金流（固息、浮息、累进）'!S134))</f>
        <v>#NAME?</v>
      </c>
      <c r="D133" s="1" t="e">
        <f ca="1">IF(B133="",0,IF(B133&lt;$B$2,0,IF(OR(D132&lt;=$B$2,D132=""),B133-$B$2+$B$2,D132+365/债券信息!$B$12)))</f>
        <v>#NAME?</v>
      </c>
      <c r="G133" s="1" t="e">
        <f ca="1">IF('行权现金流（永续债延期）'!I134="","",'行权现金流（永续债延期）'!I134)</f>
        <v>#NAME?</v>
      </c>
      <c r="H133" s="113" t="e">
        <f ca="1">IF(G133="",0,IF(G133&lt;=$G$2,0,'行权现金流（永续债延期）'!K134))</f>
        <v>#NAME?</v>
      </c>
      <c r="I133" s="1" t="e">
        <f ca="1">IF(G133="",0,IF(G133&lt;$G$2,0,IF(OR(I132&lt;=$G$2,I132=""),G133-$G$2+$G$2,I132+365/债券信息!$B$12)))</f>
        <v>#NAME?</v>
      </c>
      <c r="L133" s="1" t="str">
        <f>IF('行权现金流（回售&amp;赎回）'!O134="","",'行权现金流（回售&amp;赎回）'!O134)</f>
        <v/>
      </c>
      <c r="M133">
        <f>IF(L133="",0,IF(L133&lt;=$L$2,0,'行权现金流（回售&amp;赎回）'!V134))</f>
        <v>0</v>
      </c>
      <c r="N133" s="1">
        <f>IF(L133="",0,IF(L133&lt;$L$2,0,IF(OR(N132&lt;=$L$2,N132=""),L133-$L$2+$L$2,N132+365/债券信息!$B$12)))</f>
        <v>0</v>
      </c>
    </row>
    <row r="134" spans="2:14">
      <c r="B134" s="1" t="e">
        <f ca="1">IF('债券现金流（固息、浮息、累进）'!K135="","",'债券现金流（固息、浮息、累进）'!K135)</f>
        <v>#NAME?</v>
      </c>
      <c r="C134" s="113" t="e">
        <f ca="1">IF(B134="",0,IF(B134&lt;=$B$2,0,'债券现金流（固息、浮息、累进）'!S135))</f>
        <v>#NAME?</v>
      </c>
      <c r="D134" s="1" t="e">
        <f ca="1">IF(B134="",0,IF(B134&lt;$B$2,0,IF(OR(D133&lt;=$B$2,D133=""),B134-$B$2+$B$2,D133+365/债券信息!$B$12)))</f>
        <v>#NAME?</v>
      </c>
      <c r="G134" s="1" t="e">
        <f ca="1">IF('行权现金流（永续债延期）'!I135="","",'行权现金流（永续债延期）'!I135)</f>
        <v>#NAME?</v>
      </c>
      <c r="H134" s="113" t="e">
        <f ca="1">IF(G134="",0,IF(G134&lt;=$G$2,0,'行权现金流（永续债延期）'!K135))</f>
        <v>#NAME?</v>
      </c>
      <c r="I134" s="1" t="e">
        <f ca="1">IF(G134="",0,IF(G134&lt;$G$2,0,IF(OR(I133&lt;=$G$2,I133=""),G134-$G$2+$G$2,I133+365/债券信息!$B$12)))</f>
        <v>#NAME?</v>
      </c>
      <c r="L134" s="1" t="str">
        <f>IF('行权现金流（回售&amp;赎回）'!O135="","",'行权现金流（回售&amp;赎回）'!O135)</f>
        <v/>
      </c>
      <c r="M134">
        <f>IF(L134="",0,IF(L134&lt;=$L$2,0,'行权现金流（回售&amp;赎回）'!V135))</f>
        <v>0</v>
      </c>
      <c r="N134" s="1">
        <f>IF(L134="",0,IF(L134&lt;$L$2,0,IF(OR(N133&lt;=$L$2,N133=""),L134-$L$2+$L$2,N133+365/债券信息!$B$12)))</f>
        <v>0</v>
      </c>
    </row>
    <row r="135" spans="2:14">
      <c r="B135" s="1" t="e">
        <f ca="1">IF('债券现金流（固息、浮息、累进）'!K136="","",'债券现金流（固息、浮息、累进）'!K136)</f>
        <v>#NAME?</v>
      </c>
      <c r="C135" s="113" t="e">
        <f ca="1">IF(B135="",0,IF(B135&lt;=$B$2,0,'债券现金流（固息、浮息、累进）'!S136))</f>
        <v>#NAME?</v>
      </c>
      <c r="D135" s="1" t="e">
        <f ca="1">IF(B135="",0,IF(B135&lt;$B$2,0,IF(OR(D134&lt;=$B$2,D134=""),B135-$B$2+$B$2,D134+365/债券信息!$B$12)))</f>
        <v>#NAME?</v>
      </c>
      <c r="G135" s="1" t="e">
        <f ca="1">IF('行权现金流（永续债延期）'!I136="","",'行权现金流（永续债延期）'!I136)</f>
        <v>#NAME?</v>
      </c>
      <c r="H135" s="113" t="e">
        <f ca="1">IF(G135="",0,IF(G135&lt;=$G$2,0,'行权现金流（永续债延期）'!K136))</f>
        <v>#NAME?</v>
      </c>
      <c r="I135" s="1" t="e">
        <f ca="1">IF(G135="",0,IF(G135&lt;$G$2,0,IF(OR(I134&lt;=$G$2,I134=""),G135-$G$2+$G$2,I134+365/债券信息!$B$12)))</f>
        <v>#NAME?</v>
      </c>
      <c r="L135" s="1" t="str">
        <f>IF('行权现金流（回售&amp;赎回）'!O136="","",'行权现金流（回售&amp;赎回）'!O136)</f>
        <v/>
      </c>
      <c r="M135">
        <f>IF(L135="",0,IF(L135&lt;=$L$2,0,'行权现金流（回售&amp;赎回）'!V136))</f>
        <v>0</v>
      </c>
      <c r="N135" s="1">
        <f>IF(L135="",0,IF(L135&lt;$L$2,0,IF(OR(N134&lt;=$L$2,N134=""),L135-$L$2+$L$2,N134+365/债券信息!$B$12)))</f>
        <v>0</v>
      </c>
    </row>
    <row r="136" spans="2:14">
      <c r="B136" s="1" t="e">
        <f ca="1">IF('债券现金流（固息、浮息、累进）'!K137="","",'债券现金流（固息、浮息、累进）'!K137)</f>
        <v>#NAME?</v>
      </c>
      <c r="C136" s="113" t="e">
        <f ca="1">IF(B136="",0,IF(B136&lt;=$B$2,0,'债券现金流（固息、浮息、累进）'!S137))</f>
        <v>#NAME?</v>
      </c>
      <c r="D136" s="1" t="e">
        <f ca="1">IF(B136="",0,IF(B136&lt;$B$2,0,IF(OR(D135&lt;=$B$2,D135=""),B136-$B$2+$B$2,D135+365/债券信息!$B$12)))</f>
        <v>#NAME?</v>
      </c>
      <c r="G136" s="1" t="e">
        <f ca="1">IF('行权现金流（永续债延期）'!I137="","",'行权现金流（永续债延期）'!I137)</f>
        <v>#NAME?</v>
      </c>
      <c r="H136" s="113" t="e">
        <f ca="1">IF(G136="",0,IF(G136&lt;=$G$2,0,'行权现金流（永续债延期）'!K137))</f>
        <v>#NAME?</v>
      </c>
      <c r="I136" s="1" t="e">
        <f ca="1">IF(G136="",0,IF(G136&lt;$G$2,0,IF(OR(I135&lt;=$G$2,I135=""),G136-$G$2+$G$2,I135+365/债券信息!$B$12)))</f>
        <v>#NAME?</v>
      </c>
      <c r="L136" s="1" t="str">
        <f>IF('行权现金流（回售&amp;赎回）'!O137="","",'行权现金流（回售&amp;赎回）'!O137)</f>
        <v/>
      </c>
      <c r="M136">
        <f>IF(L136="",0,IF(L136&lt;=$L$2,0,'行权现金流（回售&amp;赎回）'!V137))</f>
        <v>0</v>
      </c>
      <c r="N136" s="1">
        <f>IF(L136="",0,IF(L136&lt;$L$2,0,IF(OR(N135&lt;=$L$2,N135=""),L136-$L$2+$L$2,N135+365/债券信息!$B$12)))</f>
        <v>0</v>
      </c>
    </row>
    <row r="137" spans="2:14">
      <c r="B137" s="1" t="e">
        <f ca="1">IF('债券现金流（固息、浮息、累进）'!K138="","",'债券现金流（固息、浮息、累进）'!K138)</f>
        <v>#NAME?</v>
      </c>
      <c r="C137" s="113" t="e">
        <f ca="1">IF(B137="",0,IF(B137&lt;=$B$2,0,'债券现金流（固息、浮息、累进）'!S138))</f>
        <v>#NAME?</v>
      </c>
      <c r="D137" s="1" t="e">
        <f ca="1">IF(B137="",0,IF(B137&lt;$B$2,0,IF(OR(D136&lt;=$B$2,D136=""),B137-$B$2+$B$2,D136+365/债券信息!$B$12)))</f>
        <v>#NAME?</v>
      </c>
      <c r="G137" s="1" t="e">
        <f ca="1">IF('行权现金流（永续债延期）'!I138="","",'行权现金流（永续债延期）'!I138)</f>
        <v>#NAME?</v>
      </c>
      <c r="H137" s="113" t="e">
        <f ca="1">IF(G137="",0,IF(G137&lt;=$G$2,0,'行权现金流（永续债延期）'!K138))</f>
        <v>#NAME?</v>
      </c>
      <c r="I137" s="1" t="e">
        <f ca="1">IF(G137="",0,IF(G137&lt;$G$2,0,IF(OR(I136&lt;=$G$2,I136=""),G137-$G$2+$G$2,I136+365/债券信息!$B$12)))</f>
        <v>#NAME?</v>
      </c>
      <c r="L137" s="1" t="str">
        <f>IF('行权现金流（回售&amp;赎回）'!O138="","",'行权现金流（回售&amp;赎回）'!O138)</f>
        <v/>
      </c>
      <c r="M137">
        <f>IF(L137="",0,IF(L137&lt;=$L$2,0,'行权现金流（回售&amp;赎回）'!V138))</f>
        <v>0</v>
      </c>
      <c r="N137" s="1">
        <f>IF(L137="",0,IF(L137&lt;$L$2,0,IF(OR(N136&lt;=$L$2,N136=""),L137-$L$2+$L$2,N136+365/债券信息!$B$12)))</f>
        <v>0</v>
      </c>
    </row>
    <row r="138" spans="2:14">
      <c r="B138" s="1" t="e">
        <f ca="1">IF('债券现金流（固息、浮息、累进）'!K139="","",'债券现金流（固息、浮息、累进）'!K139)</f>
        <v>#NAME?</v>
      </c>
      <c r="C138" s="113" t="e">
        <f ca="1">IF(B138="",0,IF(B138&lt;=$B$2,0,'债券现金流（固息、浮息、累进）'!S139))</f>
        <v>#NAME?</v>
      </c>
      <c r="D138" s="1" t="e">
        <f ca="1">IF(B138="",0,IF(B138&lt;$B$2,0,IF(OR(D137&lt;=$B$2,D137=""),B138-$B$2+$B$2,D137+365/债券信息!$B$12)))</f>
        <v>#NAME?</v>
      </c>
      <c r="G138" s="1" t="e">
        <f ca="1">IF('行权现金流（永续债延期）'!I139="","",'行权现金流（永续债延期）'!I139)</f>
        <v>#NAME?</v>
      </c>
      <c r="H138" s="113" t="e">
        <f ca="1">IF(G138="",0,IF(G138&lt;=$G$2,0,'行权现金流（永续债延期）'!K139))</f>
        <v>#NAME?</v>
      </c>
      <c r="I138" s="1" t="e">
        <f ca="1">IF(G138="",0,IF(G138&lt;$G$2,0,IF(OR(I137&lt;=$G$2,I137=""),G138-$G$2+$G$2,I137+365/债券信息!$B$12)))</f>
        <v>#NAME?</v>
      </c>
      <c r="L138" s="1" t="str">
        <f>IF('行权现金流（回售&amp;赎回）'!O139="","",'行权现金流（回售&amp;赎回）'!O139)</f>
        <v/>
      </c>
      <c r="M138">
        <f>IF(L138="",0,IF(L138&lt;=$L$2,0,'行权现金流（回售&amp;赎回）'!V139))</f>
        <v>0</v>
      </c>
      <c r="N138" s="1">
        <f>IF(L138="",0,IF(L138&lt;$L$2,0,IF(OR(N137&lt;=$L$2,N137=""),L138-$L$2+$L$2,N137+365/债券信息!$B$12)))</f>
        <v>0</v>
      </c>
    </row>
    <row r="139" spans="2:14">
      <c r="B139" s="1" t="e">
        <f ca="1">IF('债券现金流（固息、浮息、累进）'!K140="","",'债券现金流（固息、浮息、累进）'!K140)</f>
        <v>#NAME?</v>
      </c>
      <c r="C139" s="113" t="e">
        <f ca="1">IF(B139="",0,IF(B139&lt;=$B$2,0,'债券现金流（固息、浮息、累进）'!S140))</f>
        <v>#NAME?</v>
      </c>
      <c r="D139" s="1" t="e">
        <f ca="1">IF(B139="",0,IF(B139&lt;$B$2,0,IF(OR(D138&lt;=$B$2,D138=""),B139-$B$2+$B$2,D138+365/债券信息!$B$12)))</f>
        <v>#NAME?</v>
      </c>
      <c r="G139" s="1" t="e">
        <f ca="1">IF('行权现金流（永续债延期）'!I140="","",'行权现金流（永续债延期）'!I140)</f>
        <v>#NAME?</v>
      </c>
      <c r="H139" s="113" t="e">
        <f ca="1">IF(G139="",0,IF(G139&lt;=$G$2,0,'行权现金流（永续债延期）'!K140))</f>
        <v>#NAME?</v>
      </c>
      <c r="I139" s="1" t="e">
        <f ca="1">IF(G139="",0,IF(G139&lt;$G$2,0,IF(OR(I138&lt;=$G$2,I138=""),G139-$G$2+$G$2,I138+365/债券信息!$B$12)))</f>
        <v>#NAME?</v>
      </c>
      <c r="L139" s="1" t="str">
        <f>IF('行权现金流（回售&amp;赎回）'!O140="","",'行权现金流（回售&amp;赎回）'!O140)</f>
        <v/>
      </c>
      <c r="M139">
        <f>IF(L139="",0,IF(L139&lt;=$L$2,0,'行权现金流（回售&amp;赎回）'!V140))</f>
        <v>0</v>
      </c>
      <c r="N139" s="1">
        <f>IF(L139="",0,IF(L139&lt;$L$2,0,IF(OR(N138&lt;=$L$2,N138=""),L139-$L$2+$L$2,N138+365/债券信息!$B$12)))</f>
        <v>0</v>
      </c>
    </row>
    <row r="140" spans="2:14">
      <c r="B140" s="1" t="e">
        <f ca="1">IF('债券现金流（固息、浮息、累进）'!K141="","",'债券现金流（固息、浮息、累进）'!K141)</f>
        <v>#NAME?</v>
      </c>
      <c r="C140" s="113" t="e">
        <f ca="1">IF(B140="",0,IF(B140&lt;=$B$2,0,'债券现金流（固息、浮息、累进）'!S141))</f>
        <v>#NAME?</v>
      </c>
      <c r="D140" s="1" t="e">
        <f ca="1">IF(B140="",0,IF(B140&lt;$B$2,0,IF(OR(D139&lt;=$B$2,D139=""),B140-$B$2+$B$2,D139+365/债券信息!$B$12)))</f>
        <v>#NAME?</v>
      </c>
      <c r="G140" s="1" t="e">
        <f ca="1">IF('行权现金流（永续债延期）'!I141="","",'行权现金流（永续债延期）'!I141)</f>
        <v>#NAME?</v>
      </c>
      <c r="H140" s="113" t="e">
        <f ca="1">IF(G140="",0,IF(G140&lt;=$G$2,0,'行权现金流（永续债延期）'!K141))</f>
        <v>#NAME?</v>
      </c>
      <c r="I140" s="1" t="e">
        <f ca="1">IF(G140="",0,IF(G140&lt;$G$2,0,IF(OR(I139&lt;=$G$2,I139=""),G140-$G$2+$G$2,I139+365/债券信息!$B$12)))</f>
        <v>#NAME?</v>
      </c>
      <c r="L140" s="1" t="str">
        <f>IF('行权现金流（回售&amp;赎回）'!O141="","",'行权现金流（回售&amp;赎回）'!O141)</f>
        <v/>
      </c>
      <c r="M140">
        <f>IF(L140="",0,IF(L140&lt;=$L$2,0,'行权现金流（回售&amp;赎回）'!V141))</f>
        <v>0</v>
      </c>
      <c r="N140" s="1">
        <f>IF(L140="",0,IF(L140&lt;$L$2,0,IF(OR(N139&lt;=$L$2,N139=""),L140-$L$2+$L$2,N139+365/债券信息!$B$12)))</f>
        <v>0</v>
      </c>
    </row>
    <row r="141" spans="2:14">
      <c r="B141" s="1" t="e">
        <f ca="1">IF('债券现金流（固息、浮息、累进）'!K142="","",'债券现金流（固息、浮息、累进）'!K142)</f>
        <v>#NAME?</v>
      </c>
      <c r="C141" s="113" t="e">
        <f ca="1">IF(B141="",0,IF(B141&lt;=$B$2,0,'债券现金流（固息、浮息、累进）'!S142))</f>
        <v>#NAME?</v>
      </c>
      <c r="D141" s="1" t="e">
        <f ca="1">IF(B141="",0,IF(B141&lt;$B$2,0,IF(OR(D140&lt;=$B$2,D140=""),B141-$B$2+$B$2,D140+365/债券信息!$B$12)))</f>
        <v>#NAME?</v>
      </c>
      <c r="G141" s="1" t="e">
        <f ca="1">IF('行权现金流（永续债延期）'!I142="","",'行权现金流（永续债延期）'!I142)</f>
        <v>#NAME?</v>
      </c>
      <c r="H141" s="113" t="e">
        <f ca="1">IF(G141="",0,IF(G141&lt;=$G$2,0,'行权现金流（永续债延期）'!K142))</f>
        <v>#NAME?</v>
      </c>
      <c r="I141" s="1" t="e">
        <f ca="1">IF(G141="",0,IF(G141&lt;$G$2,0,IF(OR(I140&lt;=$G$2,I140=""),G141-$G$2+$G$2,I140+365/债券信息!$B$12)))</f>
        <v>#NAME?</v>
      </c>
      <c r="L141" s="1" t="str">
        <f>IF('行权现金流（回售&amp;赎回）'!O142="","",'行权现金流（回售&amp;赎回）'!O142)</f>
        <v/>
      </c>
      <c r="M141">
        <f>IF(L141="",0,IF(L141&lt;=$L$2,0,'行权现金流（回售&amp;赎回）'!V142))</f>
        <v>0</v>
      </c>
      <c r="N141" s="1">
        <f>IF(L141="",0,IF(L141&lt;$L$2,0,IF(OR(N140&lt;=$L$2,N140=""),L141-$L$2+$L$2,N140+365/债券信息!$B$12)))</f>
        <v>0</v>
      </c>
    </row>
    <row r="142" spans="2:14">
      <c r="B142" s="1" t="e">
        <f ca="1">IF('债券现金流（固息、浮息、累进）'!K143="","",'债券现金流（固息、浮息、累进）'!K143)</f>
        <v>#NAME?</v>
      </c>
      <c r="C142" s="113" t="e">
        <f ca="1">IF(B142="",0,IF(B142&lt;=$B$2,0,'债券现金流（固息、浮息、累进）'!S143))</f>
        <v>#NAME?</v>
      </c>
      <c r="D142" s="1" t="e">
        <f ca="1">IF(B142="",0,IF(B142&lt;$B$2,0,IF(OR(D141&lt;=$B$2,D141=""),B142-$B$2+$B$2,D141+365/债券信息!$B$12)))</f>
        <v>#NAME?</v>
      </c>
      <c r="G142" s="1" t="e">
        <f ca="1">IF('行权现金流（永续债延期）'!I143="","",'行权现金流（永续债延期）'!I143)</f>
        <v>#NAME?</v>
      </c>
      <c r="H142" s="113" t="e">
        <f ca="1">IF(G142="",0,IF(G142&lt;=$G$2,0,'行权现金流（永续债延期）'!K143))</f>
        <v>#NAME?</v>
      </c>
      <c r="I142" s="1" t="e">
        <f ca="1">IF(G142="",0,IF(G142&lt;$G$2,0,IF(OR(I141&lt;=$G$2,I141=""),G142-$G$2+$G$2,I141+365/债券信息!$B$12)))</f>
        <v>#NAME?</v>
      </c>
      <c r="L142" s="1" t="str">
        <f>IF('行权现金流（回售&amp;赎回）'!O143="","",'行权现金流（回售&amp;赎回）'!O143)</f>
        <v/>
      </c>
      <c r="M142">
        <f>IF(L142="",0,IF(L142&lt;=$L$2,0,'行权现金流（回售&amp;赎回）'!V143))</f>
        <v>0</v>
      </c>
      <c r="N142" s="1">
        <f>IF(L142="",0,IF(L142&lt;$L$2,0,IF(OR(N141&lt;=$L$2,N141=""),L142-$L$2+$L$2,N141+365/债券信息!$B$12)))</f>
        <v>0</v>
      </c>
    </row>
    <row r="143" spans="2:14">
      <c r="B143" s="1" t="e">
        <f ca="1">IF('债券现金流（固息、浮息、累进）'!K144="","",'债券现金流（固息、浮息、累进）'!K144)</f>
        <v>#NAME?</v>
      </c>
      <c r="C143" s="113" t="e">
        <f ca="1">IF(B143="",0,IF(B143&lt;=$B$2,0,'债券现金流（固息、浮息、累进）'!S144))</f>
        <v>#NAME?</v>
      </c>
      <c r="D143" s="1" t="e">
        <f ca="1">IF(B143="",0,IF(B143&lt;$B$2,0,IF(OR(D142&lt;=$B$2,D142=""),B143-$B$2+$B$2,D142+365/债券信息!$B$12)))</f>
        <v>#NAME?</v>
      </c>
      <c r="G143" s="1" t="e">
        <f ca="1">IF('行权现金流（永续债延期）'!I144="","",'行权现金流（永续债延期）'!I144)</f>
        <v>#NAME?</v>
      </c>
      <c r="H143" s="113" t="e">
        <f ca="1">IF(G143="",0,IF(G143&lt;=$G$2,0,'行权现金流（永续债延期）'!K144))</f>
        <v>#NAME?</v>
      </c>
      <c r="I143" s="1" t="e">
        <f ca="1">IF(G143="",0,IF(G143&lt;$G$2,0,IF(OR(I142&lt;=$G$2,I142=""),G143-$G$2+$G$2,I142+365/债券信息!$B$12)))</f>
        <v>#NAME?</v>
      </c>
      <c r="L143" s="1" t="str">
        <f>IF('行权现金流（回售&amp;赎回）'!O144="","",'行权现金流（回售&amp;赎回）'!O144)</f>
        <v/>
      </c>
      <c r="M143">
        <f>IF(L143="",0,IF(L143&lt;=$L$2,0,'行权现金流（回售&amp;赎回）'!V144))</f>
        <v>0</v>
      </c>
      <c r="N143" s="1">
        <f>IF(L143="",0,IF(L143&lt;$L$2,0,IF(OR(N142&lt;=$L$2,N142=""),L143-$L$2+$L$2,N142+365/债券信息!$B$12)))</f>
        <v>0</v>
      </c>
    </row>
    <row r="144" spans="2:14">
      <c r="B144" s="1" t="e">
        <f ca="1">IF('债券现金流（固息、浮息、累进）'!K145="","",'债券现金流（固息、浮息、累进）'!K145)</f>
        <v>#NAME?</v>
      </c>
      <c r="C144" s="113" t="e">
        <f ca="1">IF(B144="",0,IF(B144&lt;=$B$2,0,'债券现金流（固息、浮息、累进）'!S145))</f>
        <v>#NAME?</v>
      </c>
      <c r="D144" s="1" t="e">
        <f ca="1">IF(B144="",0,IF(B144&lt;$B$2,0,IF(OR(D143&lt;=$B$2,D143=""),B144-$B$2+$B$2,D143+365/债券信息!$B$12)))</f>
        <v>#NAME?</v>
      </c>
      <c r="G144" s="1" t="e">
        <f ca="1">IF('行权现金流（永续债延期）'!I145="","",'行权现金流（永续债延期）'!I145)</f>
        <v>#NAME?</v>
      </c>
      <c r="H144" s="113" t="e">
        <f ca="1">IF(G144="",0,IF(G144&lt;=$G$2,0,'行权现金流（永续债延期）'!K145))</f>
        <v>#NAME?</v>
      </c>
      <c r="I144" s="1" t="e">
        <f ca="1">IF(G144="",0,IF(G144&lt;$G$2,0,IF(OR(I143&lt;=$G$2,I143=""),G144-$G$2+$G$2,I143+365/债券信息!$B$12)))</f>
        <v>#NAME?</v>
      </c>
      <c r="L144" s="1" t="str">
        <f>IF('行权现金流（回售&amp;赎回）'!O145="","",'行权现金流（回售&amp;赎回）'!O145)</f>
        <v/>
      </c>
      <c r="M144">
        <f>IF(L144="",0,IF(L144&lt;=$L$2,0,'行权现金流（回售&amp;赎回）'!V145))</f>
        <v>0</v>
      </c>
      <c r="N144" s="1">
        <f>IF(L144="",0,IF(L144&lt;$L$2,0,IF(OR(N143&lt;=$L$2,N143=""),L144-$L$2+$L$2,N143+365/债券信息!$B$12)))</f>
        <v>0</v>
      </c>
    </row>
    <row r="145" spans="2:14">
      <c r="B145" s="1" t="e">
        <f ca="1">IF('债券现金流（固息、浮息、累进）'!K146="","",'债券现金流（固息、浮息、累进）'!K146)</f>
        <v>#NAME?</v>
      </c>
      <c r="C145" s="113" t="e">
        <f ca="1">IF(B145="",0,IF(B145&lt;=$B$2,0,'债券现金流（固息、浮息、累进）'!S146))</f>
        <v>#NAME?</v>
      </c>
      <c r="D145" s="1" t="e">
        <f ca="1">IF(B145="",0,IF(B145&lt;$B$2,0,IF(OR(D144&lt;=$B$2,D144=""),B145-$B$2+$B$2,D144+365/债券信息!$B$12)))</f>
        <v>#NAME?</v>
      </c>
      <c r="G145" s="1" t="e">
        <f ca="1">IF('行权现金流（永续债延期）'!I146="","",'行权现金流（永续债延期）'!I146)</f>
        <v>#NAME?</v>
      </c>
      <c r="H145" s="113" t="e">
        <f ca="1">IF(G145="",0,IF(G145&lt;=$G$2,0,'行权现金流（永续债延期）'!K146))</f>
        <v>#NAME?</v>
      </c>
      <c r="I145" s="1" t="e">
        <f ca="1">IF(G145="",0,IF(G145&lt;$G$2,0,IF(OR(I144&lt;=$G$2,I144=""),G145-$G$2+$G$2,I144+365/债券信息!$B$12)))</f>
        <v>#NAME?</v>
      </c>
      <c r="L145" s="1" t="str">
        <f>IF('行权现金流（回售&amp;赎回）'!O146="","",'行权现金流（回售&amp;赎回）'!O146)</f>
        <v/>
      </c>
      <c r="M145">
        <f>IF(L145="",0,IF(L145&lt;=$L$2,0,'行权现金流（回售&amp;赎回）'!V146))</f>
        <v>0</v>
      </c>
      <c r="N145" s="1">
        <f>IF(L145="",0,IF(L145&lt;$L$2,0,IF(OR(N144&lt;=$L$2,N144=""),L145-$L$2+$L$2,N144+365/债券信息!$B$12)))</f>
        <v>0</v>
      </c>
    </row>
    <row r="146" spans="2:14">
      <c r="B146" s="1" t="e">
        <f ca="1">IF('债券现金流（固息、浮息、累进）'!K147="","",'债券现金流（固息、浮息、累进）'!K147)</f>
        <v>#NAME?</v>
      </c>
      <c r="C146" s="113" t="e">
        <f ca="1">IF(B146="",0,IF(B146&lt;=$B$2,0,'债券现金流（固息、浮息、累进）'!S147))</f>
        <v>#NAME?</v>
      </c>
      <c r="D146" s="1" t="e">
        <f ca="1">IF(B146="",0,IF(B146&lt;$B$2,0,IF(OR(D145&lt;=$B$2,D145=""),B146-$B$2+$B$2,D145+365/债券信息!$B$12)))</f>
        <v>#NAME?</v>
      </c>
      <c r="G146" s="1" t="e">
        <f ca="1">IF('行权现金流（永续债延期）'!I147="","",'行权现金流（永续债延期）'!I147)</f>
        <v>#NAME?</v>
      </c>
      <c r="H146" s="113" t="e">
        <f ca="1">IF(G146="",0,IF(G146&lt;=$G$2,0,'行权现金流（永续债延期）'!K147))</f>
        <v>#NAME?</v>
      </c>
      <c r="I146" s="1" t="e">
        <f ca="1">IF(G146="",0,IF(G146&lt;$G$2,0,IF(OR(I145&lt;=$G$2,I145=""),G146-$G$2+$G$2,I145+365/债券信息!$B$12)))</f>
        <v>#NAME?</v>
      </c>
      <c r="L146" s="1" t="str">
        <f>IF('行权现金流（回售&amp;赎回）'!O147="","",'行权现金流（回售&amp;赎回）'!O147)</f>
        <v/>
      </c>
      <c r="M146">
        <f>IF(L146="",0,IF(L146&lt;=$L$2,0,'行权现金流（回售&amp;赎回）'!V147))</f>
        <v>0</v>
      </c>
      <c r="N146" s="1">
        <f>IF(L146="",0,IF(L146&lt;$L$2,0,IF(OR(N145&lt;=$L$2,N145=""),L146-$L$2+$L$2,N145+365/债券信息!$B$12)))</f>
        <v>0</v>
      </c>
    </row>
    <row r="147" spans="2:14">
      <c r="B147" s="1" t="e">
        <f ca="1">IF('债券现金流（固息、浮息、累进）'!K148="","",'债券现金流（固息、浮息、累进）'!K148)</f>
        <v>#NAME?</v>
      </c>
      <c r="C147" s="113" t="e">
        <f ca="1">IF(B147="",0,IF(B147&lt;=$B$2,0,'债券现金流（固息、浮息、累进）'!S148))</f>
        <v>#NAME?</v>
      </c>
      <c r="D147" s="1" t="e">
        <f ca="1">IF(B147="",0,IF(B147&lt;$B$2,0,IF(OR(D146&lt;=$B$2,D146=""),B147-$B$2+$B$2,D146+365/债券信息!$B$12)))</f>
        <v>#NAME?</v>
      </c>
      <c r="G147" s="1" t="e">
        <f ca="1">IF('行权现金流（永续债延期）'!I148="","",'行权现金流（永续债延期）'!I148)</f>
        <v>#NAME?</v>
      </c>
      <c r="H147" s="113" t="e">
        <f ca="1">IF(G147="",0,IF(G147&lt;=$G$2,0,'行权现金流（永续债延期）'!K148))</f>
        <v>#NAME?</v>
      </c>
      <c r="I147" s="1" t="e">
        <f ca="1">IF(G147="",0,IF(G147&lt;$G$2,0,IF(OR(I146&lt;=$G$2,I146=""),G147-$G$2+$G$2,I146+365/债券信息!$B$12)))</f>
        <v>#NAME?</v>
      </c>
      <c r="L147" s="1" t="str">
        <f>IF('行权现金流（回售&amp;赎回）'!O148="","",'行权现金流（回售&amp;赎回）'!O148)</f>
        <v/>
      </c>
      <c r="M147">
        <f>IF(L147="",0,IF(L147&lt;=$L$2,0,'行权现金流（回售&amp;赎回）'!V148))</f>
        <v>0</v>
      </c>
      <c r="N147" s="1">
        <f>IF(L147="",0,IF(L147&lt;$L$2,0,IF(OR(N146&lt;=$L$2,N146=""),L147-$L$2+$L$2,N146+365/债券信息!$B$12)))</f>
        <v>0</v>
      </c>
    </row>
    <row r="148" spans="2:14">
      <c r="B148" s="1" t="e">
        <f ca="1">IF('债券现金流（固息、浮息、累进）'!K149="","",'债券现金流（固息、浮息、累进）'!K149)</f>
        <v>#NAME?</v>
      </c>
      <c r="C148" s="113" t="e">
        <f ca="1">IF(B148="",0,IF(B148&lt;=$B$2,0,'债券现金流（固息、浮息、累进）'!S149))</f>
        <v>#NAME?</v>
      </c>
      <c r="D148" s="1" t="e">
        <f ca="1">IF(B148="",0,IF(B148&lt;$B$2,0,IF(OR(D147&lt;=$B$2,D147=""),B148-$B$2+$B$2,D147+365/债券信息!$B$12)))</f>
        <v>#NAME?</v>
      </c>
      <c r="G148" s="1" t="e">
        <f ca="1">IF('行权现金流（永续债延期）'!I149="","",'行权现金流（永续债延期）'!I149)</f>
        <v>#NAME?</v>
      </c>
      <c r="H148" s="113" t="e">
        <f ca="1">IF(G148="",0,IF(G148&lt;=$G$2,0,'行权现金流（永续债延期）'!K149))</f>
        <v>#NAME?</v>
      </c>
      <c r="I148" s="1" t="e">
        <f ca="1">IF(G148="",0,IF(G148&lt;$G$2,0,IF(OR(I147&lt;=$G$2,I147=""),G148-$G$2+$G$2,I147+365/债券信息!$B$12)))</f>
        <v>#NAME?</v>
      </c>
      <c r="L148" s="1" t="str">
        <f>IF('行权现金流（回售&amp;赎回）'!O149="","",'行权现金流（回售&amp;赎回）'!O149)</f>
        <v/>
      </c>
      <c r="M148">
        <f>IF(L148="",0,IF(L148&lt;=$L$2,0,'行权现金流（回售&amp;赎回）'!V149))</f>
        <v>0</v>
      </c>
      <c r="N148" s="1">
        <f>IF(L148="",0,IF(L148&lt;$L$2,0,IF(OR(N147&lt;=$L$2,N147=""),L148-$L$2+$L$2,N147+365/债券信息!$B$12)))</f>
        <v>0</v>
      </c>
    </row>
    <row r="149" spans="2:14">
      <c r="B149" s="1" t="e">
        <f ca="1">IF('债券现金流（固息、浮息、累进）'!K150="","",'债券现金流（固息、浮息、累进）'!K150)</f>
        <v>#NAME?</v>
      </c>
      <c r="C149" s="113" t="e">
        <f ca="1">IF(B149="",0,IF(B149&lt;=$B$2,0,'债券现金流（固息、浮息、累进）'!S150))</f>
        <v>#NAME?</v>
      </c>
      <c r="D149" s="1" t="e">
        <f ca="1">IF(B149="",0,IF(B149&lt;$B$2,0,IF(OR(D148&lt;=$B$2,D148=""),B149-$B$2+$B$2,D148+365/债券信息!$B$12)))</f>
        <v>#NAME?</v>
      </c>
      <c r="G149" s="1" t="e">
        <f ca="1">IF('行权现金流（永续债延期）'!I150="","",'行权现金流（永续债延期）'!I150)</f>
        <v>#NAME?</v>
      </c>
      <c r="H149" s="113" t="e">
        <f ca="1">IF(G149="",0,IF(G149&lt;=$G$2,0,'行权现金流（永续债延期）'!K150))</f>
        <v>#NAME?</v>
      </c>
      <c r="I149" s="1" t="e">
        <f ca="1">IF(G149="",0,IF(G149&lt;$G$2,0,IF(OR(I148&lt;=$G$2,I148=""),G149-$G$2+$G$2,I148+365/债券信息!$B$12)))</f>
        <v>#NAME?</v>
      </c>
      <c r="L149" s="1" t="str">
        <f>IF('行权现金流（回售&amp;赎回）'!O150="","",'行权现金流（回售&amp;赎回）'!O150)</f>
        <v/>
      </c>
      <c r="M149">
        <f>IF(L149="",0,IF(L149&lt;=$L$2,0,'行权现金流（回售&amp;赎回）'!V150))</f>
        <v>0</v>
      </c>
      <c r="N149" s="1">
        <f>IF(L149="",0,IF(L149&lt;$L$2,0,IF(OR(N148&lt;=$L$2,N148=""),L149-$L$2+$L$2,N148+365/债券信息!$B$12)))</f>
        <v>0</v>
      </c>
    </row>
    <row r="150" spans="2:14">
      <c r="B150" s="1" t="e">
        <f ca="1">IF('债券现金流（固息、浮息、累进）'!K151="","",'债券现金流（固息、浮息、累进）'!K151)</f>
        <v>#NAME?</v>
      </c>
      <c r="C150" s="113" t="e">
        <f ca="1">IF(B150="",0,IF(B150&lt;=$B$2,0,'债券现金流（固息、浮息、累进）'!S151))</f>
        <v>#NAME?</v>
      </c>
      <c r="D150" s="1" t="e">
        <f ca="1">IF(B150="",0,IF(B150&lt;$B$2,0,IF(OR(D149&lt;=$B$2,D149=""),B150-$B$2+$B$2,D149+365/债券信息!$B$12)))</f>
        <v>#NAME?</v>
      </c>
      <c r="G150" s="1" t="e">
        <f ca="1">IF('行权现金流（永续债延期）'!I151="","",'行权现金流（永续债延期）'!I151)</f>
        <v>#NAME?</v>
      </c>
      <c r="H150" s="113" t="e">
        <f ca="1">IF(G150="",0,IF(G150&lt;=$G$2,0,'行权现金流（永续债延期）'!K151))</f>
        <v>#NAME?</v>
      </c>
      <c r="I150" s="1" t="e">
        <f ca="1">IF(G150="",0,IF(G150&lt;$G$2,0,IF(OR(I149&lt;=$G$2,I149=""),G150-$G$2+$G$2,I149+365/债券信息!$B$12)))</f>
        <v>#NAME?</v>
      </c>
      <c r="L150" s="1" t="str">
        <f>IF('行权现金流（回售&amp;赎回）'!O151="","",'行权现金流（回售&amp;赎回）'!O151)</f>
        <v/>
      </c>
      <c r="M150">
        <f>IF(L150="",0,IF(L150&lt;=$L$2,0,'行权现金流（回售&amp;赎回）'!V151))</f>
        <v>0</v>
      </c>
      <c r="N150" s="1">
        <f>IF(L150="",0,IF(L150&lt;$L$2,0,IF(OR(N149&lt;=$L$2,N149=""),L150-$L$2+$L$2,N149+365/债券信息!$B$12)))</f>
        <v>0</v>
      </c>
    </row>
    <row r="151" spans="2:14">
      <c r="B151" s="1" t="e">
        <f ca="1">IF('债券现金流（固息、浮息、累进）'!K152="","",'债券现金流（固息、浮息、累进）'!K152)</f>
        <v>#NAME?</v>
      </c>
      <c r="C151" s="113" t="e">
        <f ca="1">IF(B151="",0,IF(B151&lt;=$B$2,0,'债券现金流（固息、浮息、累进）'!S152))</f>
        <v>#NAME?</v>
      </c>
      <c r="D151" s="1" t="e">
        <f ca="1">IF(B151="",0,IF(B151&lt;$B$2,0,IF(OR(D150&lt;=$B$2,D150=""),B151-$B$2+$B$2,D150+365/债券信息!$B$12)))</f>
        <v>#NAME?</v>
      </c>
      <c r="G151" s="1" t="e">
        <f ca="1">IF('行权现金流（永续债延期）'!I152="","",'行权现金流（永续债延期）'!I152)</f>
        <v>#NAME?</v>
      </c>
      <c r="H151" s="113" t="e">
        <f ca="1">IF(G151="",0,IF(G151&lt;=$G$2,0,'行权现金流（永续债延期）'!K152))</f>
        <v>#NAME?</v>
      </c>
      <c r="I151" s="1" t="e">
        <f ca="1">IF(G151="",0,IF(G151&lt;$G$2,0,IF(OR(I150&lt;=$G$2,I150=""),G151-$G$2+$G$2,I150+365/债券信息!$B$12)))</f>
        <v>#NAME?</v>
      </c>
      <c r="L151" s="1" t="str">
        <f>IF('行权现金流（回售&amp;赎回）'!O152="","",'行权现金流（回售&amp;赎回）'!O152)</f>
        <v/>
      </c>
      <c r="M151">
        <f>IF(L151="",0,IF(L151&lt;=$L$2,0,'行权现金流（回售&amp;赎回）'!V152))</f>
        <v>0</v>
      </c>
      <c r="N151" s="1">
        <f>IF(L151="",0,IF(L151&lt;$L$2,0,IF(OR(N150&lt;=$L$2,N150=""),L151-$L$2+$L$2,N150+365/债券信息!$B$12)))</f>
        <v>0</v>
      </c>
    </row>
    <row r="152" spans="2:14">
      <c r="B152" s="1" t="e">
        <f ca="1">IF('债券现金流（固息、浮息、累进）'!K153="","",'债券现金流（固息、浮息、累进）'!K153)</f>
        <v>#NAME?</v>
      </c>
      <c r="C152" s="113" t="e">
        <f ca="1">IF(B152="",0,IF(B152&lt;=$B$2,0,'债券现金流（固息、浮息、累进）'!S153))</f>
        <v>#NAME?</v>
      </c>
      <c r="D152" s="1" t="e">
        <f ca="1">IF(B152="",0,IF(B152&lt;$B$2,0,IF(OR(D151&lt;=$B$2,D151=""),B152-$B$2+$B$2,D151+365/债券信息!$B$12)))</f>
        <v>#NAME?</v>
      </c>
      <c r="G152" s="1" t="e">
        <f ca="1">IF('行权现金流（永续债延期）'!I153="","",'行权现金流（永续债延期）'!I153)</f>
        <v>#NAME?</v>
      </c>
      <c r="H152" s="113" t="e">
        <f ca="1">IF(G152="",0,IF(G152&lt;=$G$2,0,'行权现金流（永续债延期）'!K153))</f>
        <v>#NAME?</v>
      </c>
      <c r="I152" s="1" t="e">
        <f ca="1">IF(G152="",0,IF(G152&lt;$G$2,0,IF(OR(I151&lt;=$G$2,I151=""),G152-$G$2+$G$2,I151+365/债券信息!$B$12)))</f>
        <v>#NAME?</v>
      </c>
      <c r="L152" s="1" t="str">
        <f>IF('行权现金流（回售&amp;赎回）'!O153="","",'行权现金流（回售&amp;赎回）'!O153)</f>
        <v/>
      </c>
      <c r="M152">
        <f>IF(L152="",0,IF(L152&lt;=$L$2,0,'行权现金流（回售&amp;赎回）'!V153))</f>
        <v>0</v>
      </c>
      <c r="N152" s="1">
        <f>IF(L152="",0,IF(L152&lt;$L$2,0,IF(OR(N151&lt;=$L$2,N151=""),L152-$L$2+$L$2,N151+365/债券信息!$B$12)))</f>
        <v>0</v>
      </c>
    </row>
    <row r="153" spans="2:14">
      <c r="B153" s="1" t="e">
        <f ca="1">IF('债券现金流（固息、浮息、累进）'!K154="","",'债券现金流（固息、浮息、累进）'!K154)</f>
        <v>#NAME?</v>
      </c>
      <c r="C153" s="113" t="e">
        <f ca="1">IF(B153="",0,IF(B153&lt;=$B$2,0,'债券现金流（固息、浮息、累进）'!S154))</f>
        <v>#NAME?</v>
      </c>
      <c r="D153" s="1" t="e">
        <f ca="1">IF(B153="",0,IF(B153&lt;$B$2,0,IF(OR(D152&lt;=$B$2,D152=""),B153-$B$2+$B$2,D152+365/债券信息!$B$12)))</f>
        <v>#NAME?</v>
      </c>
      <c r="G153" s="1" t="e">
        <f ca="1">IF('行权现金流（永续债延期）'!I154="","",'行权现金流（永续债延期）'!I154)</f>
        <v>#NAME?</v>
      </c>
      <c r="H153" s="113" t="e">
        <f ca="1">IF(G153="",0,IF(G153&lt;=$G$2,0,'行权现金流（永续债延期）'!K154))</f>
        <v>#NAME?</v>
      </c>
      <c r="I153" s="1" t="e">
        <f ca="1">IF(G153="",0,IF(G153&lt;$G$2,0,IF(OR(I152&lt;=$G$2,I152=""),G153-$G$2+$G$2,I152+365/债券信息!$B$12)))</f>
        <v>#NAME?</v>
      </c>
      <c r="L153" s="1" t="str">
        <f>IF('行权现金流（回售&amp;赎回）'!O154="","",'行权现金流（回售&amp;赎回）'!O154)</f>
        <v/>
      </c>
      <c r="M153">
        <f>IF(L153="",0,IF(L153&lt;=$L$2,0,'行权现金流（回售&amp;赎回）'!V154))</f>
        <v>0</v>
      </c>
      <c r="N153" s="1">
        <f>IF(L153="",0,IF(L153&lt;$L$2,0,IF(OR(N152&lt;=$L$2,N152=""),L153-$L$2+$L$2,N152+365/债券信息!$B$12)))</f>
        <v>0</v>
      </c>
    </row>
    <row r="154" spans="2:14">
      <c r="B154" s="1" t="e">
        <f ca="1">IF('债券现金流（固息、浮息、累进）'!K155="","",'债券现金流（固息、浮息、累进）'!K155)</f>
        <v>#NAME?</v>
      </c>
      <c r="C154" s="113" t="e">
        <f ca="1">IF(B154="",0,IF(B154&lt;=$B$2,0,'债券现金流（固息、浮息、累进）'!S155))</f>
        <v>#NAME?</v>
      </c>
      <c r="D154" s="1" t="e">
        <f ca="1">IF(B154="",0,IF(B154&lt;$B$2,0,IF(OR(D153&lt;=$B$2,D153=""),B154-$B$2+$B$2,D153+365/债券信息!$B$12)))</f>
        <v>#NAME?</v>
      </c>
      <c r="G154" s="1" t="e">
        <f ca="1">IF('行权现金流（永续债延期）'!I155="","",'行权现金流（永续债延期）'!I155)</f>
        <v>#NAME?</v>
      </c>
      <c r="H154" s="113" t="e">
        <f ca="1">IF(G154="",0,IF(G154&lt;=$G$2,0,'行权现金流（永续债延期）'!K155))</f>
        <v>#NAME?</v>
      </c>
      <c r="I154" s="1" t="e">
        <f ca="1">IF(G154="",0,IF(G154&lt;$G$2,0,IF(OR(I153&lt;=$G$2,I153=""),G154-$G$2+$G$2,I153+365/债券信息!$B$12)))</f>
        <v>#NAME?</v>
      </c>
      <c r="L154" s="1" t="str">
        <f>IF('行权现金流（回售&amp;赎回）'!O155="","",'行权现金流（回售&amp;赎回）'!O155)</f>
        <v/>
      </c>
      <c r="M154">
        <f>IF(L154="",0,IF(L154&lt;=$L$2,0,'行权现金流（回售&amp;赎回）'!V155))</f>
        <v>0</v>
      </c>
      <c r="N154" s="1">
        <f>IF(L154="",0,IF(L154&lt;$L$2,0,IF(OR(N153&lt;=$L$2,N153=""),L154-$L$2+$L$2,N153+365/债券信息!$B$12)))</f>
        <v>0</v>
      </c>
    </row>
    <row r="155" spans="2:14">
      <c r="B155" s="1" t="e">
        <f ca="1">IF('债券现金流（固息、浮息、累进）'!K156="","",'债券现金流（固息、浮息、累进）'!K156)</f>
        <v>#NAME?</v>
      </c>
      <c r="C155" s="113" t="e">
        <f ca="1">IF(B155="",0,IF(B155&lt;=$B$2,0,'债券现金流（固息、浮息、累进）'!S156))</f>
        <v>#NAME?</v>
      </c>
      <c r="D155" s="1" t="e">
        <f ca="1">IF(B155="",0,IF(B155&lt;$B$2,0,IF(OR(D154&lt;=$B$2,D154=""),B155-$B$2+$B$2,D154+365/债券信息!$B$12)))</f>
        <v>#NAME?</v>
      </c>
      <c r="G155" s="1" t="e">
        <f ca="1">IF('行权现金流（永续债延期）'!I156="","",'行权现金流（永续债延期）'!I156)</f>
        <v>#NAME?</v>
      </c>
      <c r="H155" s="113" t="e">
        <f ca="1">IF(G155="",0,IF(G155&lt;=$G$2,0,'行权现金流（永续债延期）'!K156))</f>
        <v>#NAME?</v>
      </c>
      <c r="I155" s="1" t="e">
        <f ca="1">IF(G155="",0,IF(G155&lt;$G$2,0,IF(OR(I154&lt;=$G$2,I154=""),G155-$G$2+$G$2,I154+365/债券信息!$B$12)))</f>
        <v>#NAME?</v>
      </c>
      <c r="L155" s="1" t="str">
        <f>IF('行权现金流（回售&amp;赎回）'!O156="","",'行权现金流（回售&amp;赎回）'!O156)</f>
        <v/>
      </c>
      <c r="M155">
        <f>IF(L155="",0,IF(L155&lt;=$L$2,0,'行权现金流（回售&amp;赎回）'!V156))</f>
        <v>0</v>
      </c>
      <c r="N155" s="1">
        <f>IF(L155="",0,IF(L155&lt;$L$2,0,IF(OR(N154&lt;=$L$2,N154=""),L155-$L$2+$L$2,N154+365/债券信息!$B$12)))</f>
        <v>0</v>
      </c>
    </row>
    <row r="156" spans="2:14">
      <c r="B156" s="1" t="e">
        <f ca="1">IF('债券现金流（固息、浮息、累进）'!K157="","",'债券现金流（固息、浮息、累进）'!K157)</f>
        <v>#NAME?</v>
      </c>
      <c r="C156" s="113" t="e">
        <f ca="1">IF(B156="",0,IF(B156&lt;=$B$2,0,'债券现金流（固息、浮息、累进）'!S157))</f>
        <v>#NAME?</v>
      </c>
      <c r="D156" s="1" t="e">
        <f ca="1">IF(B156="",0,IF(B156&lt;$B$2,0,IF(OR(D155&lt;=$B$2,D155=""),B156-$B$2+$B$2,D155+365/债券信息!$B$12)))</f>
        <v>#NAME?</v>
      </c>
      <c r="G156" s="1" t="e">
        <f ca="1">IF('行权现金流（永续债延期）'!I157="","",'行权现金流（永续债延期）'!I157)</f>
        <v>#NAME?</v>
      </c>
      <c r="H156" s="113" t="e">
        <f ca="1">IF(G156="",0,IF(G156&lt;=$G$2,0,'行权现金流（永续债延期）'!K157))</f>
        <v>#NAME?</v>
      </c>
      <c r="I156" s="1" t="e">
        <f ca="1">IF(G156="",0,IF(G156&lt;$G$2,0,IF(OR(I155&lt;=$G$2,I155=""),G156-$G$2+$G$2,I155+365/债券信息!$B$12)))</f>
        <v>#NAME?</v>
      </c>
      <c r="L156" s="1" t="str">
        <f>IF('行权现金流（回售&amp;赎回）'!O157="","",'行权现金流（回售&amp;赎回）'!O157)</f>
        <v/>
      </c>
      <c r="M156">
        <f>IF(L156="",0,IF(L156&lt;=$L$2,0,'行权现金流（回售&amp;赎回）'!V157))</f>
        <v>0</v>
      </c>
      <c r="N156" s="1">
        <f>IF(L156="",0,IF(L156&lt;$L$2,0,IF(OR(N155&lt;=$L$2,N155=""),L156-$L$2+$L$2,N155+365/债券信息!$B$12)))</f>
        <v>0</v>
      </c>
    </row>
    <row r="157" spans="2:14">
      <c r="B157" s="1" t="e">
        <f ca="1">IF('债券现金流（固息、浮息、累进）'!K158="","",'债券现金流（固息、浮息、累进）'!K158)</f>
        <v>#NAME?</v>
      </c>
      <c r="C157" s="113" t="e">
        <f ca="1">IF(B157="",0,IF(B157&lt;=$B$2,0,'债券现金流（固息、浮息、累进）'!S158))</f>
        <v>#NAME?</v>
      </c>
      <c r="D157" s="1" t="e">
        <f ca="1">IF(B157="",0,IF(B157&lt;$B$2,0,IF(OR(D156&lt;=$B$2,D156=""),B157-$B$2+$B$2,D156+365/债券信息!$B$12)))</f>
        <v>#NAME?</v>
      </c>
      <c r="G157" s="1" t="e">
        <f ca="1">IF('行权现金流（永续债延期）'!I158="","",'行权现金流（永续债延期）'!I158)</f>
        <v>#NAME?</v>
      </c>
      <c r="H157" s="113" t="e">
        <f ca="1">IF(G157="",0,IF(G157&lt;=$G$2,0,'行权现金流（永续债延期）'!K158))</f>
        <v>#NAME?</v>
      </c>
      <c r="I157" s="1" t="e">
        <f ca="1">IF(G157="",0,IF(G157&lt;$G$2,0,IF(OR(I156&lt;=$G$2,I156=""),G157-$G$2+$G$2,I156+365/债券信息!$B$12)))</f>
        <v>#NAME?</v>
      </c>
      <c r="L157" s="1" t="str">
        <f>IF('行权现金流（回售&amp;赎回）'!O158="","",'行权现金流（回售&amp;赎回）'!O158)</f>
        <v/>
      </c>
      <c r="M157">
        <f>IF(L157="",0,IF(L157&lt;=$L$2,0,'行权现金流（回售&amp;赎回）'!V158))</f>
        <v>0</v>
      </c>
      <c r="N157" s="1">
        <f>IF(L157="",0,IF(L157&lt;$L$2,0,IF(OR(N156&lt;=$L$2,N156=""),L157-$L$2+$L$2,N156+365/债券信息!$B$12)))</f>
        <v>0</v>
      </c>
    </row>
    <row r="158" spans="2:14">
      <c r="B158" s="1" t="e">
        <f ca="1">IF('债券现金流（固息、浮息、累进）'!K159="","",'债券现金流（固息、浮息、累进）'!K159)</f>
        <v>#NAME?</v>
      </c>
      <c r="C158" s="113" t="e">
        <f ca="1">IF(B158="",0,IF(B158&lt;=$B$2,0,'债券现金流（固息、浮息、累进）'!S159))</f>
        <v>#NAME?</v>
      </c>
      <c r="D158" s="1" t="e">
        <f ca="1">IF(B158="",0,IF(B158&lt;$B$2,0,IF(OR(D157&lt;=$B$2,D157=""),B158-$B$2+$B$2,D157+365/债券信息!$B$12)))</f>
        <v>#NAME?</v>
      </c>
      <c r="G158" s="1" t="e">
        <f ca="1">IF('行权现金流（永续债延期）'!I159="","",'行权现金流（永续债延期）'!I159)</f>
        <v>#NAME?</v>
      </c>
      <c r="H158" s="113" t="e">
        <f ca="1">IF(G158="",0,IF(G158&lt;=$G$2,0,'行权现金流（永续债延期）'!K159))</f>
        <v>#NAME?</v>
      </c>
      <c r="I158" s="1" t="e">
        <f ca="1">IF(G158="",0,IF(G158&lt;$G$2,0,IF(OR(I157&lt;=$G$2,I157=""),G158-$G$2+$G$2,I157+365/债券信息!$B$12)))</f>
        <v>#NAME?</v>
      </c>
      <c r="L158" s="1" t="str">
        <f>IF('行权现金流（回售&amp;赎回）'!O159="","",'行权现金流（回售&amp;赎回）'!O159)</f>
        <v/>
      </c>
      <c r="M158">
        <f>IF(L158="",0,IF(L158&lt;=$L$2,0,'行权现金流（回售&amp;赎回）'!V159))</f>
        <v>0</v>
      </c>
      <c r="N158" s="1">
        <f>IF(L158="",0,IF(L158&lt;$L$2,0,IF(OR(N157&lt;=$L$2,N157=""),L158-$L$2+$L$2,N157+365/债券信息!$B$12)))</f>
        <v>0</v>
      </c>
    </row>
    <row r="159" spans="2:14">
      <c r="B159" s="1" t="e">
        <f ca="1">IF('债券现金流（固息、浮息、累进）'!K160="","",'债券现金流（固息、浮息、累进）'!K160)</f>
        <v>#NAME?</v>
      </c>
      <c r="C159" s="113" t="e">
        <f ca="1">IF(B159="",0,IF(B159&lt;=$B$2,0,'债券现金流（固息、浮息、累进）'!S160))</f>
        <v>#NAME?</v>
      </c>
      <c r="D159" s="1" t="e">
        <f ca="1">IF(B159="",0,IF(B159&lt;$B$2,0,IF(OR(D158&lt;=$B$2,D158=""),B159-$B$2+$B$2,D158+365/债券信息!$B$12)))</f>
        <v>#NAME?</v>
      </c>
      <c r="G159" s="1" t="e">
        <f ca="1">IF('行权现金流（永续债延期）'!I160="","",'行权现金流（永续债延期）'!I160)</f>
        <v>#NAME?</v>
      </c>
      <c r="H159" s="113" t="e">
        <f ca="1">IF(G159="",0,IF(G159&lt;=$G$2,0,'行权现金流（永续债延期）'!K160))</f>
        <v>#NAME?</v>
      </c>
      <c r="I159" s="1" t="e">
        <f ca="1">IF(G159="",0,IF(G159&lt;$G$2,0,IF(OR(I158&lt;=$G$2,I158=""),G159-$G$2+$G$2,I158+365/债券信息!$B$12)))</f>
        <v>#NAME?</v>
      </c>
      <c r="L159" s="1" t="str">
        <f>IF('行权现金流（回售&amp;赎回）'!O160="","",'行权现金流（回售&amp;赎回）'!O160)</f>
        <v/>
      </c>
      <c r="M159">
        <f>IF(L159="",0,IF(L159&lt;=$L$2,0,'行权现金流（回售&amp;赎回）'!V160))</f>
        <v>0</v>
      </c>
      <c r="N159" s="1">
        <f>IF(L159="",0,IF(L159&lt;$L$2,0,IF(OR(N158&lt;=$L$2,N158=""),L159-$L$2+$L$2,N158+365/债券信息!$B$12)))</f>
        <v>0</v>
      </c>
    </row>
    <row r="160" spans="2:14">
      <c r="B160" s="1" t="e">
        <f ca="1">IF('债券现金流（固息、浮息、累进）'!K161="","",'债券现金流（固息、浮息、累进）'!K161)</f>
        <v>#NAME?</v>
      </c>
      <c r="C160" s="113" t="e">
        <f ca="1">IF(B160="",0,IF(B160&lt;=$B$2,0,'债券现金流（固息、浮息、累进）'!S161))</f>
        <v>#NAME?</v>
      </c>
      <c r="D160" s="1" t="e">
        <f ca="1">IF(B160="",0,IF(B160&lt;$B$2,0,IF(OR(D159&lt;=$B$2,D159=""),B160-$B$2+$B$2,D159+365/债券信息!$B$12)))</f>
        <v>#NAME?</v>
      </c>
      <c r="G160" s="1" t="e">
        <f ca="1">IF('行权现金流（永续债延期）'!I161="","",'行权现金流（永续债延期）'!I161)</f>
        <v>#NAME?</v>
      </c>
      <c r="H160" s="113" t="e">
        <f ca="1">IF(G160="",0,IF(G160&lt;=$G$2,0,'行权现金流（永续债延期）'!K161))</f>
        <v>#NAME?</v>
      </c>
      <c r="I160" s="1" t="e">
        <f ca="1">IF(G160="",0,IF(G160&lt;$G$2,0,IF(OR(I159&lt;=$G$2,I159=""),G160-$G$2+$G$2,I159+365/债券信息!$B$12)))</f>
        <v>#NAME?</v>
      </c>
      <c r="L160" s="1" t="str">
        <f>IF('行权现金流（回售&amp;赎回）'!O161="","",'行权现金流（回售&amp;赎回）'!O161)</f>
        <v/>
      </c>
      <c r="M160">
        <f>IF(L160="",0,IF(L160&lt;=$L$2,0,'行权现金流（回售&amp;赎回）'!V161))</f>
        <v>0</v>
      </c>
      <c r="N160" s="1">
        <f>IF(L160="",0,IF(L160&lt;$L$2,0,IF(OR(N159&lt;=$L$2,N159=""),L160-$L$2+$L$2,N159+365/债券信息!$B$12)))</f>
        <v>0</v>
      </c>
    </row>
    <row r="161" spans="2:14">
      <c r="B161" s="1" t="e">
        <f ca="1">IF('债券现金流（固息、浮息、累进）'!K162="","",'债券现金流（固息、浮息、累进）'!K162)</f>
        <v>#NAME?</v>
      </c>
      <c r="C161" s="113" t="e">
        <f ca="1">IF(B161="",0,IF(B161&lt;=$B$2,0,'债券现金流（固息、浮息、累进）'!S162))</f>
        <v>#NAME?</v>
      </c>
      <c r="D161" s="1" t="e">
        <f ca="1">IF(B161="",0,IF(B161&lt;$B$2,0,IF(OR(D160&lt;=$B$2,D160=""),B161-$B$2+$B$2,D160+365/债券信息!$B$12)))</f>
        <v>#NAME?</v>
      </c>
      <c r="G161" s="1" t="e">
        <f ca="1">IF('行权现金流（永续债延期）'!I162="","",'行权现金流（永续债延期）'!I162)</f>
        <v>#NAME?</v>
      </c>
      <c r="H161" s="113" t="e">
        <f ca="1">IF(G161="",0,IF(G161&lt;=$G$2,0,'行权现金流（永续债延期）'!K162))</f>
        <v>#NAME?</v>
      </c>
      <c r="I161" s="1" t="e">
        <f ca="1">IF(G161="",0,IF(G161&lt;$G$2,0,IF(OR(I160&lt;=$G$2,I160=""),G161-$G$2+$G$2,I160+365/债券信息!$B$12)))</f>
        <v>#NAME?</v>
      </c>
      <c r="L161" s="1" t="str">
        <f>IF('行权现金流（回售&amp;赎回）'!O162="","",'行权现金流（回售&amp;赎回）'!O162)</f>
        <v/>
      </c>
      <c r="M161">
        <f>IF(L161="",0,IF(L161&lt;=$L$2,0,'行权现金流（回售&amp;赎回）'!V162))</f>
        <v>0</v>
      </c>
      <c r="N161" s="1">
        <f>IF(L161="",0,IF(L161&lt;$L$2,0,IF(OR(N160&lt;=$L$2,N160=""),L161-$L$2+$L$2,N160+365/债券信息!$B$12)))</f>
        <v>0</v>
      </c>
    </row>
    <row r="162" spans="2:14">
      <c r="B162" s="1" t="e">
        <f ca="1">IF('债券现金流（固息、浮息、累进）'!K163="","",'债券现金流（固息、浮息、累进）'!K163)</f>
        <v>#NAME?</v>
      </c>
      <c r="C162" s="113" t="e">
        <f ca="1">IF(B162="",0,IF(B162&lt;=$B$2,0,'债券现金流（固息、浮息、累进）'!S163))</f>
        <v>#NAME?</v>
      </c>
      <c r="D162" s="1" t="e">
        <f ca="1">IF(B162="",0,IF(B162&lt;$B$2,0,IF(OR(D161&lt;=$B$2,D161=""),B162-$B$2+$B$2,D161+365/债券信息!$B$12)))</f>
        <v>#NAME?</v>
      </c>
      <c r="G162" s="1" t="e">
        <f ca="1">IF('行权现金流（永续债延期）'!I163="","",'行权现金流（永续债延期）'!I163)</f>
        <v>#NAME?</v>
      </c>
      <c r="H162" s="113" t="e">
        <f ca="1">IF(G162="",0,IF(G162&lt;=$G$2,0,'行权现金流（永续债延期）'!K163))</f>
        <v>#NAME?</v>
      </c>
      <c r="I162" s="1" t="e">
        <f ca="1">IF(G162="",0,IF(G162&lt;$G$2,0,IF(OR(I161&lt;=$G$2,I161=""),G162-$G$2+$G$2,I161+365/债券信息!$B$12)))</f>
        <v>#NAME?</v>
      </c>
      <c r="L162" s="1" t="str">
        <f>IF('行权现金流（回售&amp;赎回）'!O163="","",'行权现金流（回售&amp;赎回）'!O163)</f>
        <v/>
      </c>
      <c r="M162">
        <f>IF(L162="",0,IF(L162&lt;=$L$2,0,'行权现金流（回售&amp;赎回）'!V163))</f>
        <v>0</v>
      </c>
      <c r="N162" s="1">
        <f>IF(L162="",0,IF(L162&lt;$L$2,0,IF(OR(N161&lt;=$L$2,N161=""),L162-$L$2+$L$2,N161+365/债券信息!$B$12)))</f>
        <v>0</v>
      </c>
    </row>
    <row r="163" spans="2:14">
      <c r="B163" s="1" t="e">
        <f ca="1">IF('债券现金流（固息、浮息、累进）'!K164="","",'债券现金流（固息、浮息、累进）'!K164)</f>
        <v>#NAME?</v>
      </c>
      <c r="C163" s="113" t="e">
        <f ca="1">IF(B163="",0,IF(B163&lt;=$B$2,0,'债券现金流（固息、浮息、累进）'!S164))</f>
        <v>#NAME?</v>
      </c>
      <c r="D163" s="1" t="e">
        <f ca="1">IF(B163="",0,IF(B163&lt;$B$2,0,IF(OR(D162&lt;=$B$2,D162=""),B163-$B$2+$B$2,D162+365/债券信息!$B$12)))</f>
        <v>#NAME?</v>
      </c>
      <c r="G163" s="1" t="e">
        <f ca="1">IF('行权现金流（永续债延期）'!I164="","",'行权现金流（永续债延期）'!I164)</f>
        <v>#NAME?</v>
      </c>
      <c r="H163" s="113" t="e">
        <f ca="1">IF(G163="",0,IF(G163&lt;=$G$2,0,'行权现金流（永续债延期）'!K164))</f>
        <v>#NAME?</v>
      </c>
      <c r="I163" s="1" t="e">
        <f ca="1">IF(G163="",0,IF(G163&lt;$G$2,0,IF(OR(I162&lt;=$G$2,I162=""),G163-$G$2+$G$2,I162+365/债券信息!$B$12)))</f>
        <v>#NAME?</v>
      </c>
      <c r="L163" s="1" t="str">
        <f>IF('行权现金流（回售&amp;赎回）'!O164="","",'行权现金流（回售&amp;赎回）'!O164)</f>
        <v/>
      </c>
      <c r="M163">
        <f>IF(L163="",0,IF(L163&lt;=$L$2,0,'行权现金流（回售&amp;赎回）'!V164))</f>
        <v>0</v>
      </c>
      <c r="N163" s="1">
        <f>IF(L163="",0,IF(L163&lt;$L$2,0,IF(OR(N162&lt;=$L$2,N162=""),L163-$L$2+$L$2,N162+365/债券信息!$B$12)))</f>
        <v>0</v>
      </c>
    </row>
    <row r="164" spans="2:14">
      <c r="B164" s="1" t="e">
        <f ca="1">IF('债券现金流（固息、浮息、累进）'!K165="","",'债券现金流（固息、浮息、累进）'!K165)</f>
        <v>#NAME?</v>
      </c>
      <c r="C164" s="113" t="e">
        <f ca="1">IF(B164="",0,IF(B164&lt;=$B$2,0,'债券现金流（固息、浮息、累进）'!S165))</f>
        <v>#NAME?</v>
      </c>
      <c r="D164" s="1" t="e">
        <f ca="1">IF(B164="",0,IF(B164&lt;$B$2,0,IF(OR(D163&lt;=$B$2,D163=""),B164-$B$2+$B$2,D163+365/债券信息!$B$12)))</f>
        <v>#NAME?</v>
      </c>
      <c r="G164" s="1" t="e">
        <f ca="1">IF('行权现金流（永续债延期）'!I165="","",'行权现金流（永续债延期）'!I165)</f>
        <v>#NAME?</v>
      </c>
      <c r="H164" s="113" t="e">
        <f ca="1">IF(G164="",0,IF(G164&lt;=$G$2,0,'行权现金流（永续债延期）'!K165))</f>
        <v>#NAME?</v>
      </c>
      <c r="I164" s="1" t="e">
        <f ca="1">IF(G164="",0,IF(G164&lt;$G$2,0,IF(OR(I163&lt;=$G$2,I163=""),G164-$G$2+$G$2,I163+365/债券信息!$B$12)))</f>
        <v>#NAME?</v>
      </c>
      <c r="L164" s="1" t="str">
        <f>IF('行权现金流（回售&amp;赎回）'!O165="","",'行权现金流（回售&amp;赎回）'!O165)</f>
        <v/>
      </c>
      <c r="M164">
        <f>IF(L164="",0,IF(L164&lt;=$L$2,0,'行权现金流（回售&amp;赎回）'!V165))</f>
        <v>0</v>
      </c>
      <c r="N164" s="1">
        <f>IF(L164="",0,IF(L164&lt;$L$2,0,IF(OR(N163&lt;=$L$2,N163=""),L164-$L$2+$L$2,N163+365/债券信息!$B$12)))</f>
        <v>0</v>
      </c>
    </row>
    <row r="165" spans="2:14">
      <c r="B165" s="1" t="e">
        <f ca="1">IF('债券现金流（固息、浮息、累进）'!K166="","",'债券现金流（固息、浮息、累进）'!K166)</f>
        <v>#NAME?</v>
      </c>
      <c r="C165" s="113" t="e">
        <f ca="1">IF(B165="",0,IF(B165&lt;=$B$2,0,'债券现金流（固息、浮息、累进）'!S166))</f>
        <v>#NAME?</v>
      </c>
      <c r="D165" s="1" t="e">
        <f ca="1">IF(B165="",0,IF(B165&lt;$B$2,0,IF(OR(D164&lt;=$B$2,D164=""),B165-$B$2+$B$2,D164+365/债券信息!$B$12)))</f>
        <v>#NAME?</v>
      </c>
      <c r="G165" s="1" t="e">
        <f ca="1">IF('行权现金流（永续债延期）'!I166="","",'行权现金流（永续债延期）'!I166)</f>
        <v>#NAME?</v>
      </c>
      <c r="H165" s="113" t="e">
        <f ca="1">IF(G165="",0,IF(G165&lt;=$G$2,0,'行权现金流（永续债延期）'!K166))</f>
        <v>#NAME?</v>
      </c>
      <c r="I165" s="1" t="e">
        <f ca="1">IF(G165="",0,IF(G165&lt;$G$2,0,IF(OR(I164&lt;=$G$2,I164=""),G165-$G$2+$G$2,I164+365/债券信息!$B$12)))</f>
        <v>#NAME?</v>
      </c>
      <c r="L165" s="1" t="str">
        <f>IF('行权现金流（回售&amp;赎回）'!O166="","",'行权现金流（回售&amp;赎回）'!O166)</f>
        <v/>
      </c>
      <c r="M165">
        <f>IF(L165="",0,IF(L165&lt;=$L$2,0,'行权现金流（回售&amp;赎回）'!V166))</f>
        <v>0</v>
      </c>
      <c r="N165" s="1">
        <f>IF(L165="",0,IF(L165&lt;$L$2,0,IF(OR(N164&lt;=$L$2,N164=""),L165-$L$2+$L$2,N164+365/债券信息!$B$12)))</f>
        <v>0</v>
      </c>
    </row>
    <row r="166" spans="2:14">
      <c r="B166" s="1" t="e">
        <f ca="1">IF('债券现金流（固息、浮息、累进）'!K167="","",'债券现金流（固息、浮息、累进）'!K167)</f>
        <v>#NAME?</v>
      </c>
      <c r="C166" s="113" t="e">
        <f ca="1">IF(B166="",0,IF(B166&lt;=$B$2,0,'债券现金流（固息、浮息、累进）'!S167))</f>
        <v>#NAME?</v>
      </c>
      <c r="D166" s="1" t="e">
        <f ca="1">IF(B166="",0,IF(B166&lt;$B$2,0,IF(OR(D165&lt;=$B$2,D165=""),B166-$B$2+$B$2,D165+365/债券信息!$B$12)))</f>
        <v>#NAME?</v>
      </c>
      <c r="G166" s="1" t="e">
        <f ca="1">IF('行权现金流（永续债延期）'!I167="","",'行权现金流（永续债延期）'!I167)</f>
        <v>#NAME?</v>
      </c>
      <c r="H166" s="113" t="e">
        <f ca="1">IF(G166="",0,IF(G166&lt;=$G$2,0,'行权现金流（永续债延期）'!K167))</f>
        <v>#NAME?</v>
      </c>
      <c r="I166" s="1" t="e">
        <f ca="1">IF(G166="",0,IF(G166&lt;$G$2,0,IF(OR(I165&lt;=$G$2,I165=""),G166-$G$2+$G$2,I165+365/债券信息!$B$12)))</f>
        <v>#NAME?</v>
      </c>
      <c r="L166" s="1" t="str">
        <f>IF('行权现金流（回售&amp;赎回）'!O167="","",'行权现金流（回售&amp;赎回）'!O167)</f>
        <v/>
      </c>
      <c r="M166">
        <f>IF(L166="",0,IF(L166&lt;=$L$2,0,'行权现金流（回售&amp;赎回）'!V167))</f>
        <v>0</v>
      </c>
      <c r="N166" s="1">
        <f>IF(L166="",0,IF(L166&lt;$L$2,0,IF(OR(N165&lt;=$L$2,N165=""),L166-$L$2+$L$2,N165+365/债券信息!$B$12)))</f>
        <v>0</v>
      </c>
    </row>
    <row r="167" spans="2:14">
      <c r="B167" s="1" t="e">
        <f ca="1">IF('债券现金流（固息、浮息、累进）'!K168="","",'债券现金流（固息、浮息、累进）'!K168)</f>
        <v>#NAME?</v>
      </c>
      <c r="C167" s="113" t="e">
        <f ca="1">IF(B167="",0,IF(B167&lt;=$B$2,0,'债券现金流（固息、浮息、累进）'!S168))</f>
        <v>#NAME?</v>
      </c>
      <c r="D167" s="1" t="e">
        <f ca="1">IF(B167="",0,IF(B167&lt;$B$2,0,IF(OR(D166&lt;=$B$2,D166=""),B167-$B$2+$B$2,D166+365/债券信息!$B$12)))</f>
        <v>#NAME?</v>
      </c>
      <c r="G167" s="1" t="e">
        <f ca="1">IF('行权现金流（永续债延期）'!I168="","",'行权现金流（永续债延期）'!I168)</f>
        <v>#NAME?</v>
      </c>
      <c r="H167" s="113" t="e">
        <f ca="1">IF(G167="",0,IF(G167&lt;=$G$2,0,'行权现金流（永续债延期）'!K168))</f>
        <v>#NAME?</v>
      </c>
      <c r="I167" s="1" t="e">
        <f ca="1">IF(G167="",0,IF(G167&lt;$G$2,0,IF(OR(I166&lt;=$G$2,I166=""),G167-$G$2+$G$2,I166+365/债券信息!$B$12)))</f>
        <v>#NAME?</v>
      </c>
      <c r="L167" s="1" t="str">
        <f>IF('行权现金流（回售&amp;赎回）'!O168="","",'行权现金流（回售&amp;赎回）'!O168)</f>
        <v/>
      </c>
      <c r="M167">
        <f>IF(L167="",0,IF(L167&lt;=$L$2,0,'行权现金流（回售&amp;赎回）'!V168))</f>
        <v>0</v>
      </c>
      <c r="N167" s="1">
        <f>IF(L167="",0,IF(L167&lt;$L$2,0,IF(OR(N166&lt;=$L$2,N166=""),L167-$L$2+$L$2,N166+365/债券信息!$B$12)))</f>
        <v>0</v>
      </c>
    </row>
    <row r="168" spans="2:14">
      <c r="B168" s="1" t="e">
        <f ca="1">IF('债券现金流（固息、浮息、累进）'!K169="","",'债券现金流（固息、浮息、累进）'!K169)</f>
        <v>#NAME?</v>
      </c>
      <c r="C168" s="113" t="e">
        <f ca="1">IF(B168="",0,IF(B168&lt;=$B$2,0,'债券现金流（固息、浮息、累进）'!S169))</f>
        <v>#NAME?</v>
      </c>
      <c r="D168" s="1" t="e">
        <f ca="1">IF(B168="",0,IF(B168&lt;$B$2,0,IF(OR(D167&lt;=$B$2,D167=""),B168-$B$2+$B$2,D167+365/债券信息!$B$12)))</f>
        <v>#NAME?</v>
      </c>
      <c r="G168" s="1" t="e">
        <f ca="1">IF('行权现金流（永续债延期）'!I169="","",'行权现金流（永续债延期）'!I169)</f>
        <v>#NAME?</v>
      </c>
      <c r="H168" s="113" t="e">
        <f ca="1">IF(G168="",0,IF(G168&lt;=$G$2,0,'行权现金流（永续债延期）'!K169))</f>
        <v>#NAME?</v>
      </c>
      <c r="I168" s="1" t="e">
        <f ca="1">IF(G168="",0,IF(G168&lt;$G$2,0,IF(OR(I167&lt;=$G$2,I167=""),G168-$G$2+$G$2,I167+365/债券信息!$B$12)))</f>
        <v>#NAME?</v>
      </c>
      <c r="L168" s="1" t="str">
        <f>IF('行权现金流（回售&amp;赎回）'!O169="","",'行权现金流（回售&amp;赎回）'!O169)</f>
        <v/>
      </c>
      <c r="M168">
        <f>IF(L168="",0,IF(L168&lt;=$L$2,0,'行权现金流（回售&amp;赎回）'!V169))</f>
        <v>0</v>
      </c>
      <c r="N168" s="1">
        <f>IF(L168="",0,IF(L168&lt;$L$2,0,IF(OR(N167&lt;=$L$2,N167=""),L168-$L$2+$L$2,N167+365/债券信息!$B$12)))</f>
        <v>0</v>
      </c>
    </row>
    <row r="169" spans="2:14">
      <c r="B169" s="1" t="e">
        <f ca="1">IF('债券现金流（固息、浮息、累进）'!K170="","",'债券现金流（固息、浮息、累进）'!K170)</f>
        <v>#NAME?</v>
      </c>
      <c r="C169" s="113" t="e">
        <f ca="1">IF(B169="",0,IF(B169&lt;=$B$2,0,'债券现金流（固息、浮息、累进）'!S170))</f>
        <v>#NAME?</v>
      </c>
      <c r="D169" s="1" t="e">
        <f ca="1">IF(B169="",0,IF(B169&lt;$B$2,0,IF(OR(D168&lt;=$B$2,D168=""),B169-$B$2+$B$2,D168+365/债券信息!$B$12)))</f>
        <v>#NAME?</v>
      </c>
      <c r="G169" s="1" t="e">
        <f ca="1">IF('行权现金流（永续债延期）'!I170="","",'行权现金流（永续债延期）'!I170)</f>
        <v>#NAME?</v>
      </c>
      <c r="H169" s="113" t="e">
        <f ca="1">IF(G169="",0,IF(G169&lt;=$G$2,0,'行权现金流（永续债延期）'!K170))</f>
        <v>#NAME?</v>
      </c>
      <c r="I169" s="1" t="e">
        <f ca="1">IF(G169="",0,IF(G169&lt;$G$2,0,IF(OR(I168&lt;=$G$2,I168=""),G169-$G$2+$G$2,I168+365/债券信息!$B$12)))</f>
        <v>#NAME?</v>
      </c>
      <c r="L169" s="1" t="str">
        <f>IF('行权现金流（回售&amp;赎回）'!O170="","",'行权现金流（回售&amp;赎回）'!O170)</f>
        <v/>
      </c>
      <c r="M169">
        <f>IF(L169="",0,IF(L169&lt;=$L$2,0,'行权现金流（回售&amp;赎回）'!V170))</f>
        <v>0</v>
      </c>
      <c r="N169" s="1">
        <f>IF(L169="",0,IF(L169&lt;$L$2,0,IF(OR(N168&lt;=$L$2,N168=""),L169-$L$2+$L$2,N168+365/债券信息!$B$12)))</f>
        <v>0</v>
      </c>
    </row>
    <row r="170" spans="2:14">
      <c r="B170" s="1" t="e">
        <f ca="1">IF('债券现金流（固息、浮息、累进）'!K171="","",'债券现金流（固息、浮息、累进）'!K171)</f>
        <v>#NAME?</v>
      </c>
      <c r="C170" s="113" t="e">
        <f ca="1">IF(B170="",0,IF(B170&lt;=$B$2,0,'债券现金流（固息、浮息、累进）'!S171))</f>
        <v>#NAME?</v>
      </c>
      <c r="D170" s="1" t="e">
        <f ca="1">IF(B170="",0,IF(B170&lt;$B$2,0,IF(OR(D169&lt;=$B$2,D169=""),B170-$B$2+$B$2,D169+365/债券信息!$B$12)))</f>
        <v>#NAME?</v>
      </c>
      <c r="G170" s="1" t="e">
        <f ca="1">IF('行权现金流（永续债延期）'!I171="","",'行权现金流（永续债延期）'!I171)</f>
        <v>#NAME?</v>
      </c>
      <c r="H170" s="113" t="e">
        <f ca="1">IF(G170="",0,IF(G170&lt;=$G$2,0,'行权现金流（永续债延期）'!K171))</f>
        <v>#NAME?</v>
      </c>
      <c r="I170" s="1" t="e">
        <f ca="1">IF(G170="",0,IF(G170&lt;$G$2,0,IF(OR(I169&lt;=$G$2,I169=""),G170-$G$2+$G$2,I169+365/债券信息!$B$12)))</f>
        <v>#NAME?</v>
      </c>
      <c r="L170" s="1" t="str">
        <f>IF('行权现金流（回售&amp;赎回）'!O171="","",'行权现金流（回售&amp;赎回）'!O171)</f>
        <v/>
      </c>
      <c r="M170">
        <f>IF(L170="",0,IF(L170&lt;=$L$2,0,'行权现金流（回售&amp;赎回）'!V171))</f>
        <v>0</v>
      </c>
      <c r="N170" s="1">
        <f>IF(L170="",0,IF(L170&lt;$L$2,0,IF(OR(N169&lt;=$L$2,N169=""),L170-$L$2+$L$2,N169+365/债券信息!$B$12)))</f>
        <v>0</v>
      </c>
    </row>
    <row r="171" spans="2:14">
      <c r="B171" s="1" t="e">
        <f ca="1">IF('债券现金流（固息、浮息、累进）'!K172="","",'债券现金流（固息、浮息、累进）'!K172)</f>
        <v>#NAME?</v>
      </c>
      <c r="C171" s="113" t="e">
        <f ca="1">IF(B171="",0,IF(B171&lt;=$B$2,0,'债券现金流（固息、浮息、累进）'!S172))</f>
        <v>#NAME?</v>
      </c>
      <c r="D171" s="1" t="e">
        <f ca="1">IF(B171="",0,IF(B171&lt;$B$2,0,IF(OR(D170&lt;=$B$2,D170=""),B171-$B$2+$B$2,D170+365/债券信息!$B$12)))</f>
        <v>#NAME?</v>
      </c>
      <c r="G171" s="1" t="e">
        <f ca="1">IF('行权现金流（永续债延期）'!I172="","",'行权现金流（永续债延期）'!I172)</f>
        <v>#NAME?</v>
      </c>
      <c r="H171" s="113" t="e">
        <f ca="1">IF(G171="",0,IF(G171&lt;=$G$2,0,'行权现金流（永续债延期）'!K172))</f>
        <v>#NAME?</v>
      </c>
      <c r="I171" s="1" t="e">
        <f ca="1">IF(G171="",0,IF(G171&lt;$G$2,0,IF(OR(I170&lt;=$G$2,I170=""),G171-$G$2+$G$2,I170+365/债券信息!$B$12)))</f>
        <v>#NAME?</v>
      </c>
      <c r="L171" s="1" t="str">
        <f>IF('行权现金流（回售&amp;赎回）'!O172="","",'行权现金流（回售&amp;赎回）'!O172)</f>
        <v/>
      </c>
      <c r="M171">
        <f>IF(L171="",0,IF(L171&lt;=$L$2,0,'行权现金流（回售&amp;赎回）'!V172))</f>
        <v>0</v>
      </c>
      <c r="N171" s="1">
        <f>IF(L171="",0,IF(L171&lt;$L$2,0,IF(OR(N170&lt;=$L$2,N170=""),L171-$L$2+$L$2,N170+365/债券信息!$B$12)))</f>
        <v>0</v>
      </c>
    </row>
    <row r="172" spans="2:14">
      <c r="B172" s="1" t="e">
        <f ca="1">IF('债券现金流（固息、浮息、累进）'!K173="","",'债券现金流（固息、浮息、累进）'!K173)</f>
        <v>#NAME?</v>
      </c>
      <c r="C172" s="113" t="e">
        <f ca="1">IF(B172="",0,IF(B172&lt;=$B$2,0,'债券现金流（固息、浮息、累进）'!S173))</f>
        <v>#NAME?</v>
      </c>
      <c r="D172" s="1" t="e">
        <f ca="1">IF(B172="",0,IF(B172&lt;$B$2,0,IF(OR(D171&lt;=$B$2,D171=""),B172-$B$2+$B$2,D171+365/债券信息!$B$12)))</f>
        <v>#NAME?</v>
      </c>
      <c r="G172" s="1" t="e">
        <f ca="1">IF('行权现金流（永续债延期）'!I173="","",'行权现金流（永续债延期）'!I173)</f>
        <v>#NAME?</v>
      </c>
      <c r="H172" s="113" t="e">
        <f ca="1">IF(G172="",0,IF(G172&lt;=$G$2,0,'行权现金流（永续债延期）'!K173))</f>
        <v>#NAME?</v>
      </c>
      <c r="I172" s="1" t="e">
        <f ca="1">IF(G172="",0,IF(G172&lt;$G$2,0,IF(OR(I171&lt;=$G$2,I171=""),G172-$G$2+$G$2,I171+365/债券信息!$B$12)))</f>
        <v>#NAME?</v>
      </c>
      <c r="L172" s="1" t="str">
        <f>IF('行权现金流（回售&amp;赎回）'!O173="","",'行权现金流（回售&amp;赎回）'!O173)</f>
        <v/>
      </c>
      <c r="M172">
        <f>IF(L172="",0,IF(L172&lt;=$L$2,0,'行权现金流（回售&amp;赎回）'!V173))</f>
        <v>0</v>
      </c>
      <c r="N172" s="1">
        <f>IF(L172="",0,IF(L172&lt;$L$2,0,IF(OR(N171&lt;=$L$2,N171=""),L172-$L$2+$L$2,N171+365/债券信息!$B$12)))</f>
        <v>0</v>
      </c>
    </row>
    <row r="173" spans="2:14">
      <c r="B173" s="1" t="e">
        <f ca="1">IF('债券现金流（固息、浮息、累进）'!K174="","",'债券现金流（固息、浮息、累进）'!K174)</f>
        <v>#NAME?</v>
      </c>
      <c r="C173" s="113" t="e">
        <f ca="1">IF(B173="",0,IF(B173&lt;=$B$2,0,'债券现金流（固息、浮息、累进）'!S174))</f>
        <v>#NAME?</v>
      </c>
      <c r="D173" s="1" t="e">
        <f ca="1">IF(B173="",0,IF(B173&lt;$B$2,0,IF(OR(D172&lt;=$B$2,D172=""),B173-$B$2+$B$2,D172+365/债券信息!$B$12)))</f>
        <v>#NAME?</v>
      </c>
      <c r="G173" s="1" t="e">
        <f ca="1">IF('行权现金流（永续债延期）'!I174="","",'行权现金流（永续债延期）'!I174)</f>
        <v>#NAME?</v>
      </c>
      <c r="H173" s="113" t="e">
        <f ca="1">IF(G173="",0,IF(G173&lt;=$G$2,0,'行权现金流（永续债延期）'!K174))</f>
        <v>#NAME?</v>
      </c>
      <c r="I173" s="1" t="e">
        <f ca="1">IF(G173="",0,IF(G173&lt;$G$2,0,IF(OR(I172&lt;=$G$2,I172=""),G173-$G$2+$G$2,I172+365/债券信息!$B$12)))</f>
        <v>#NAME?</v>
      </c>
      <c r="L173" s="1" t="str">
        <f>IF('行权现金流（回售&amp;赎回）'!O174="","",'行权现金流（回售&amp;赎回）'!O174)</f>
        <v/>
      </c>
      <c r="M173">
        <f>IF(L173="",0,IF(L173&lt;=$L$2,0,'行权现金流（回售&amp;赎回）'!V174))</f>
        <v>0</v>
      </c>
      <c r="N173" s="1">
        <f>IF(L173="",0,IF(L173&lt;$L$2,0,IF(OR(N172&lt;=$L$2,N172=""),L173-$L$2+$L$2,N172+365/债券信息!$B$12)))</f>
        <v>0</v>
      </c>
    </row>
    <row r="174" spans="2:14">
      <c r="B174" s="1" t="e">
        <f ca="1">IF('债券现金流（固息、浮息、累进）'!K175="","",'债券现金流（固息、浮息、累进）'!K175)</f>
        <v>#NAME?</v>
      </c>
      <c r="C174" s="113" t="e">
        <f ca="1">IF(B174="",0,IF(B174&lt;=$B$2,0,'债券现金流（固息、浮息、累进）'!S175))</f>
        <v>#NAME?</v>
      </c>
      <c r="D174" s="1" t="e">
        <f ca="1">IF(B174="",0,IF(B174&lt;$B$2,0,IF(OR(D173&lt;=$B$2,D173=""),B174-$B$2+$B$2,D173+365/债券信息!$B$12)))</f>
        <v>#NAME?</v>
      </c>
      <c r="G174" s="1" t="e">
        <f ca="1">IF('行权现金流（永续债延期）'!I175="","",'行权现金流（永续债延期）'!I175)</f>
        <v>#NAME?</v>
      </c>
      <c r="H174" s="113" t="e">
        <f ca="1">IF(G174="",0,IF(G174&lt;=$G$2,0,'行权现金流（永续债延期）'!K175))</f>
        <v>#NAME?</v>
      </c>
      <c r="I174" s="1" t="e">
        <f ca="1">IF(G174="",0,IF(G174&lt;$G$2,0,IF(OR(I173&lt;=$G$2,I173=""),G174-$G$2+$G$2,I173+365/债券信息!$B$12)))</f>
        <v>#NAME?</v>
      </c>
      <c r="L174" s="1" t="str">
        <f>IF('行权现金流（回售&amp;赎回）'!O175="","",'行权现金流（回售&amp;赎回）'!O175)</f>
        <v/>
      </c>
      <c r="M174">
        <f>IF(L174="",0,IF(L174&lt;=$L$2,0,'行权现金流（回售&amp;赎回）'!V175))</f>
        <v>0</v>
      </c>
      <c r="N174" s="1">
        <f>IF(L174="",0,IF(L174&lt;$L$2,0,IF(OR(N173&lt;=$L$2,N173=""),L174-$L$2+$L$2,N173+365/债券信息!$B$12)))</f>
        <v>0</v>
      </c>
    </row>
    <row r="175" spans="2:14">
      <c r="B175" s="1" t="e">
        <f ca="1">IF('债券现金流（固息、浮息、累进）'!K176="","",'债券现金流（固息、浮息、累进）'!K176)</f>
        <v>#NAME?</v>
      </c>
      <c r="C175" s="113" t="e">
        <f ca="1">IF(B175="",0,IF(B175&lt;=$B$2,0,'债券现金流（固息、浮息、累进）'!S176))</f>
        <v>#NAME?</v>
      </c>
      <c r="D175" s="1" t="e">
        <f ca="1">IF(B175="",0,IF(B175&lt;$B$2,0,IF(OR(D174&lt;=$B$2,D174=""),B175-$B$2+$B$2,D174+365/债券信息!$B$12)))</f>
        <v>#NAME?</v>
      </c>
      <c r="G175" s="1" t="e">
        <f ca="1">IF('行权现金流（永续债延期）'!I176="","",'行权现金流（永续债延期）'!I176)</f>
        <v>#NAME?</v>
      </c>
      <c r="H175" s="113" t="e">
        <f ca="1">IF(G175="",0,IF(G175&lt;=$G$2,0,'行权现金流（永续债延期）'!K176))</f>
        <v>#NAME?</v>
      </c>
      <c r="I175" s="1" t="e">
        <f ca="1">IF(G175="",0,IF(G175&lt;$G$2,0,IF(OR(I174&lt;=$G$2,I174=""),G175-$G$2+$G$2,I174+365/债券信息!$B$12)))</f>
        <v>#NAME?</v>
      </c>
      <c r="L175" s="1" t="str">
        <f>IF('行权现金流（回售&amp;赎回）'!O176="","",'行权现金流（回售&amp;赎回）'!O176)</f>
        <v/>
      </c>
      <c r="M175">
        <f>IF(L175="",0,IF(L175&lt;=$L$2,0,'行权现金流（回售&amp;赎回）'!V176))</f>
        <v>0</v>
      </c>
      <c r="N175" s="1">
        <f>IF(L175="",0,IF(L175&lt;$L$2,0,IF(OR(N174&lt;=$L$2,N174=""),L175-$L$2+$L$2,N174+365/债券信息!$B$12)))</f>
        <v>0</v>
      </c>
    </row>
    <row r="176" spans="2:14">
      <c r="B176" s="1" t="e">
        <f ca="1">IF('债券现金流（固息、浮息、累进）'!K177="","",'债券现金流（固息、浮息、累进）'!K177)</f>
        <v>#NAME?</v>
      </c>
      <c r="C176" s="113" t="e">
        <f ca="1">IF(B176="",0,IF(B176&lt;=$B$2,0,'债券现金流（固息、浮息、累进）'!S177))</f>
        <v>#NAME?</v>
      </c>
      <c r="D176" s="1" t="e">
        <f ca="1">IF(B176="",0,IF(B176&lt;$B$2,0,IF(OR(D175&lt;=$B$2,D175=""),B176-$B$2+$B$2,D175+365/债券信息!$B$12)))</f>
        <v>#NAME?</v>
      </c>
      <c r="G176" s="1" t="e">
        <f ca="1">IF('行权现金流（永续债延期）'!I177="","",'行权现金流（永续债延期）'!I177)</f>
        <v>#NAME?</v>
      </c>
      <c r="H176" s="113" t="e">
        <f ca="1">IF(G176="",0,IF(G176&lt;=$G$2,0,'行权现金流（永续债延期）'!K177))</f>
        <v>#NAME?</v>
      </c>
      <c r="I176" s="1" t="e">
        <f ca="1">IF(G176="",0,IF(G176&lt;$G$2,0,IF(OR(I175&lt;=$G$2,I175=""),G176-$G$2+$G$2,I175+365/债券信息!$B$12)))</f>
        <v>#NAME?</v>
      </c>
      <c r="L176" s="1" t="str">
        <f>IF('行权现金流（回售&amp;赎回）'!O177="","",'行权现金流（回售&amp;赎回）'!O177)</f>
        <v/>
      </c>
      <c r="M176">
        <f>IF(L176="",0,IF(L176&lt;=$L$2,0,'行权现金流（回售&amp;赎回）'!V177))</f>
        <v>0</v>
      </c>
      <c r="N176" s="1">
        <f>IF(L176="",0,IF(L176&lt;$L$2,0,IF(OR(N175&lt;=$L$2,N175=""),L176-$L$2+$L$2,N175+365/债券信息!$B$12)))</f>
        <v>0</v>
      </c>
    </row>
    <row r="177" spans="2:14">
      <c r="B177" s="1" t="e">
        <f ca="1">IF('债券现金流（固息、浮息、累进）'!K178="","",'债券现金流（固息、浮息、累进）'!K178)</f>
        <v>#NAME?</v>
      </c>
      <c r="C177" s="113" t="e">
        <f ca="1">IF(B177="",0,IF(B177&lt;=$B$2,0,'债券现金流（固息、浮息、累进）'!S178))</f>
        <v>#NAME?</v>
      </c>
      <c r="D177" s="1" t="e">
        <f ca="1">IF(B177="",0,IF(B177&lt;$B$2,0,IF(OR(D176&lt;=$B$2,D176=""),B177-$B$2+$B$2,D176+365/债券信息!$B$12)))</f>
        <v>#NAME?</v>
      </c>
      <c r="G177" s="1" t="e">
        <f ca="1">IF('行权现金流（永续债延期）'!I178="","",'行权现金流（永续债延期）'!I178)</f>
        <v>#NAME?</v>
      </c>
      <c r="H177" s="113" t="e">
        <f ca="1">IF(G177="",0,IF(G177&lt;=$G$2,0,'行权现金流（永续债延期）'!K178))</f>
        <v>#NAME?</v>
      </c>
      <c r="I177" s="1" t="e">
        <f ca="1">IF(G177="",0,IF(G177&lt;$G$2,0,IF(OR(I176&lt;=$G$2,I176=""),G177-$G$2+$G$2,I176+365/债券信息!$B$12)))</f>
        <v>#NAME?</v>
      </c>
      <c r="L177" s="1" t="str">
        <f>IF('行权现金流（回售&amp;赎回）'!O178="","",'行权现金流（回售&amp;赎回）'!O178)</f>
        <v/>
      </c>
      <c r="M177">
        <f>IF(L177="",0,IF(L177&lt;=$L$2,0,'行权现金流（回售&amp;赎回）'!V178))</f>
        <v>0</v>
      </c>
      <c r="N177" s="1">
        <f>IF(L177="",0,IF(L177&lt;$L$2,0,IF(OR(N176&lt;=$L$2,N176=""),L177-$L$2+$L$2,N176+365/债券信息!$B$12)))</f>
        <v>0</v>
      </c>
    </row>
    <row r="178" spans="2:14">
      <c r="B178" s="1" t="e">
        <f ca="1">IF('债券现金流（固息、浮息、累进）'!K179="","",'债券现金流（固息、浮息、累进）'!K179)</f>
        <v>#NAME?</v>
      </c>
      <c r="C178" s="113" t="e">
        <f ca="1">IF(B178="",0,IF(B178&lt;=$B$2,0,'债券现金流（固息、浮息、累进）'!S179))</f>
        <v>#NAME?</v>
      </c>
      <c r="D178" s="1" t="e">
        <f ca="1">IF(B178="",0,IF(B178&lt;$B$2,0,IF(OR(D177&lt;=$B$2,D177=""),B178-$B$2+$B$2,D177+365/债券信息!$B$12)))</f>
        <v>#NAME?</v>
      </c>
      <c r="G178" s="1" t="e">
        <f ca="1">IF('行权现金流（永续债延期）'!I179="","",'行权现金流（永续债延期）'!I179)</f>
        <v>#NAME?</v>
      </c>
      <c r="H178" s="113" t="e">
        <f ca="1">IF(G178="",0,IF(G178&lt;=$G$2,0,'行权现金流（永续债延期）'!K179))</f>
        <v>#NAME?</v>
      </c>
      <c r="I178" s="1" t="e">
        <f ca="1">IF(G178="",0,IF(G178&lt;$G$2,0,IF(OR(I177&lt;=$G$2,I177=""),G178-$G$2+$G$2,I177+365/债券信息!$B$12)))</f>
        <v>#NAME?</v>
      </c>
      <c r="L178" s="1" t="str">
        <f>IF('行权现金流（回售&amp;赎回）'!O179="","",'行权现金流（回售&amp;赎回）'!O179)</f>
        <v/>
      </c>
      <c r="M178">
        <f>IF(L178="",0,IF(L178&lt;=$L$2,0,'行权现金流（回售&amp;赎回）'!V179))</f>
        <v>0</v>
      </c>
      <c r="N178" s="1">
        <f>IF(L178="",0,IF(L178&lt;$L$2,0,IF(OR(N177&lt;=$L$2,N177=""),L178-$L$2+$L$2,N177+365/债券信息!$B$12)))</f>
        <v>0</v>
      </c>
    </row>
    <row r="179" spans="2:14">
      <c r="B179" s="1" t="e">
        <f ca="1">IF('债券现金流（固息、浮息、累进）'!K180="","",'债券现金流（固息、浮息、累进）'!K180)</f>
        <v>#NAME?</v>
      </c>
      <c r="C179" s="113" t="e">
        <f ca="1">IF(B179="",0,IF(B179&lt;=$B$2,0,'债券现金流（固息、浮息、累进）'!S180))</f>
        <v>#NAME?</v>
      </c>
      <c r="D179" s="1" t="e">
        <f ca="1">IF(B179="",0,IF(B179&lt;$B$2,0,IF(OR(D178&lt;=$B$2,D178=""),B179-$B$2+$B$2,D178+365/债券信息!$B$12)))</f>
        <v>#NAME?</v>
      </c>
      <c r="G179" s="1" t="e">
        <f ca="1">IF('行权现金流（永续债延期）'!I180="","",'行权现金流（永续债延期）'!I180)</f>
        <v>#NAME?</v>
      </c>
      <c r="H179" s="113" t="e">
        <f ca="1">IF(G179="",0,IF(G179&lt;=$G$2,0,'行权现金流（永续债延期）'!K180))</f>
        <v>#NAME?</v>
      </c>
      <c r="I179" s="1" t="e">
        <f ca="1">IF(G179="",0,IF(G179&lt;$G$2,0,IF(OR(I178&lt;=$G$2,I178=""),G179-$G$2+$G$2,I178+365/债券信息!$B$12)))</f>
        <v>#NAME?</v>
      </c>
      <c r="L179" s="1" t="str">
        <f>IF('行权现金流（回售&amp;赎回）'!O180="","",'行权现金流（回售&amp;赎回）'!O180)</f>
        <v/>
      </c>
      <c r="M179">
        <f>IF(L179="",0,IF(L179&lt;=$L$2,0,'行权现金流（回售&amp;赎回）'!V180))</f>
        <v>0</v>
      </c>
      <c r="N179" s="1">
        <f>IF(L179="",0,IF(L179&lt;$L$2,0,IF(OR(N178&lt;=$L$2,N178=""),L179-$L$2+$L$2,N178+365/债券信息!$B$12)))</f>
        <v>0</v>
      </c>
    </row>
    <row r="180" spans="2:14">
      <c r="B180" s="1" t="e">
        <f ca="1">IF('债券现金流（固息、浮息、累进）'!K181="","",'债券现金流（固息、浮息、累进）'!K181)</f>
        <v>#NAME?</v>
      </c>
      <c r="C180" s="113" t="e">
        <f ca="1">IF(B180="",0,IF(B180&lt;=$B$2,0,'债券现金流（固息、浮息、累进）'!S181))</f>
        <v>#NAME?</v>
      </c>
      <c r="D180" s="1" t="e">
        <f ca="1">IF(B180="",0,IF(B180&lt;$B$2,0,IF(OR(D179&lt;=$B$2,D179=""),B180-$B$2+$B$2,D179+365/债券信息!$B$12)))</f>
        <v>#NAME?</v>
      </c>
      <c r="G180" s="1" t="e">
        <f ca="1">IF('行权现金流（永续债延期）'!I181="","",'行权现金流（永续债延期）'!I181)</f>
        <v>#NAME?</v>
      </c>
      <c r="H180" s="113" t="e">
        <f ca="1">IF(G180="",0,IF(G180&lt;=$G$2,0,'行权现金流（永续债延期）'!K181))</f>
        <v>#NAME?</v>
      </c>
      <c r="I180" s="1" t="e">
        <f ca="1">IF(G180="",0,IF(G180&lt;$G$2,0,IF(OR(I179&lt;=$G$2,I179=""),G180-$G$2+$G$2,I179+365/债券信息!$B$12)))</f>
        <v>#NAME?</v>
      </c>
      <c r="L180" s="1" t="str">
        <f>IF('行权现金流（回售&amp;赎回）'!O181="","",'行权现金流（回售&amp;赎回）'!O181)</f>
        <v/>
      </c>
      <c r="M180">
        <f>IF(L180="",0,IF(L180&lt;=$L$2,0,'行权现金流（回售&amp;赎回）'!V181))</f>
        <v>0</v>
      </c>
      <c r="N180" s="1">
        <f>IF(L180="",0,IF(L180&lt;$L$2,0,IF(OR(N179&lt;=$L$2,N179=""),L180-$L$2+$L$2,N179+365/债券信息!$B$12)))</f>
        <v>0</v>
      </c>
    </row>
    <row r="181" spans="2:14">
      <c r="B181" s="1" t="e">
        <f ca="1">IF('债券现金流（固息、浮息、累进）'!K182="","",'债券现金流（固息、浮息、累进）'!K182)</f>
        <v>#NAME?</v>
      </c>
      <c r="C181" s="113" t="e">
        <f ca="1">IF(B181="",0,IF(B181&lt;=$B$2,0,'债券现金流（固息、浮息、累进）'!S182))</f>
        <v>#NAME?</v>
      </c>
      <c r="D181" s="1" t="e">
        <f ca="1">IF(B181="",0,IF(B181&lt;$B$2,0,IF(OR(D180&lt;=$B$2,D180=""),B181-$B$2+$B$2,D180+365/债券信息!$B$12)))</f>
        <v>#NAME?</v>
      </c>
      <c r="G181" s="1" t="e">
        <f ca="1">IF('行权现金流（永续债延期）'!I182="","",'行权现金流（永续债延期）'!I182)</f>
        <v>#NAME?</v>
      </c>
      <c r="H181" s="113" t="e">
        <f ca="1">IF(G181="",0,IF(G181&lt;=$G$2,0,'行权现金流（永续债延期）'!K182))</f>
        <v>#NAME?</v>
      </c>
      <c r="I181" s="1" t="e">
        <f ca="1">IF(G181="",0,IF(G181&lt;$G$2,0,IF(OR(I180&lt;=$G$2,I180=""),G181-$G$2+$G$2,I180+365/债券信息!$B$12)))</f>
        <v>#NAME?</v>
      </c>
      <c r="L181" s="1" t="str">
        <f>IF('行权现金流（回售&amp;赎回）'!O182="","",'行权现金流（回售&amp;赎回）'!O182)</f>
        <v/>
      </c>
      <c r="M181">
        <f>IF(L181="",0,IF(L181&lt;=$L$2,0,'行权现金流（回售&amp;赎回）'!V182))</f>
        <v>0</v>
      </c>
      <c r="N181" s="1">
        <f>IF(L181="",0,IF(L181&lt;$L$2,0,IF(OR(N180&lt;=$L$2,N180=""),L181-$L$2+$L$2,N180+365/债券信息!$B$12)))</f>
        <v>0</v>
      </c>
    </row>
    <row r="182" spans="2:14">
      <c r="B182" s="1" t="e">
        <f ca="1">IF('债券现金流（固息、浮息、累进）'!K183="","",'债券现金流（固息、浮息、累进）'!K183)</f>
        <v>#NAME?</v>
      </c>
      <c r="C182" s="113" t="e">
        <f ca="1">IF(B182="",0,IF(B182&lt;=$B$2,0,'债券现金流（固息、浮息、累进）'!S183))</f>
        <v>#NAME?</v>
      </c>
      <c r="D182" s="1" t="e">
        <f ca="1">IF(B182="",0,IF(B182&lt;$B$2,0,IF(OR(D181&lt;=$B$2,D181=""),B182-$B$2+$B$2,D181+365/债券信息!$B$12)))</f>
        <v>#NAME?</v>
      </c>
      <c r="G182" s="1" t="e">
        <f ca="1">IF('行权现金流（永续债延期）'!I183="","",'行权现金流（永续债延期）'!I183)</f>
        <v>#NAME?</v>
      </c>
      <c r="H182" s="113" t="e">
        <f ca="1">IF(G182="",0,IF(G182&lt;=$G$2,0,'行权现金流（永续债延期）'!K183))</f>
        <v>#NAME?</v>
      </c>
      <c r="I182" s="1" t="e">
        <f ca="1">IF(G182="",0,IF(G182&lt;$G$2,0,IF(OR(I181&lt;=$G$2,I181=""),G182-$G$2+$G$2,I181+365/债券信息!$B$12)))</f>
        <v>#NAME?</v>
      </c>
      <c r="L182" s="1" t="str">
        <f>IF('行权现金流（回售&amp;赎回）'!O183="","",'行权现金流（回售&amp;赎回）'!O183)</f>
        <v/>
      </c>
      <c r="M182">
        <f>IF(L182="",0,IF(L182&lt;=$L$2,0,'行权现金流（回售&amp;赎回）'!V183))</f>
        <v>0</v>
      </c>
      <c r="N182" s="1">
        <f>IF(L182="",0,IF(L182&lt;$L$2,0,IF(OR(N181&lt;=$L$2,N181=""),L182-$L$2+$L$2,N181+365/债券信息!$B$12)))</f>
        <v>0</v>
      </c>
    </row>
    <row r="183" spans="2:14">
      <c r="B183" s="1" t="e">
        <f ca="1">IF('债券现金流（固息、浮息、累进）'!K184="","",'债券现金流（固息、浮息、累进）'!K184)</f>
        <v>#NAME?</v>
      </c>
      <c r="C183" s="113" t="e">
        <f ca="1">IF(B183="",0,IF(B183&lt;=$B$2,0,'债券现金流（固息、浮息、累进）'!S184))</f>
        <v>#NAME?</v>
      </c>
      <c r="D183" s="1" t="e">
        <f ca="1">IF(B183="",0,IF(B183&lt;$B$2,0,IF(OR(D182&lt;=$B$2,D182=""),B183-$B$2+$B$2,D182+365/债券信息!$B$12)))</f>
        <v>#NAME?</v>
      </c>
      <c r="G183" s="1" t="e">
        <f ca="1">IF('行权现金流（永续债延期）'!I184="","",'行权现金流（永续债延期）'!I184)</f>
        <v>#NAME?</v>
      </c>
      <c r="H183" s="113" t="e">
        <f ca="1">IF(G183="",0,IF(G183&lt;=$G$2,0,'行权现金流（永续债延期）'!K184))</f>
        <v>#NAME?</v>
      </c>
      <c r="I183" s="1" t="e">
        <f ca="1">IF(G183="",0,IF(G183&lt;$G$2,0,IF(OR(I182&lt;=$G$2,I182=""),G183-$G$2+$G$2,I182+365/债券信息!$B$12)))</f>
        <v>#NAME?</v>
      </c>
      <c r="L183" s="1" t="str">
        <f>IF('行权现金流（回售&amp;赎回）'!O184="","",'行权现金流（回售&amp;赎回）'!O184)</f>
        <v/>
      </c>
      <c r="M183">
        <f>IF(L183="",0,IF(L183&lt;=$L$2,0,'行权现金流（回售&amp;赎回）'!V184))</f>
        <v>0</v>
      </c>
      <c r="N183" s="1">
        <f>IF(L183="",0,IF(L183&lt;$L$2,0,IF(OR(N182&lt;=$L$2,N182=""),L183-$L$2+$L$2,N182+365/债券信息!$B$12)))</f>
        <v>0</v>
      </c>
    </row>
    <row r="184" spans="2:14">
      <c r="B184" s="1" t="e">
        <f ca="1">IF('债券现金流（固息、浮息、累进）'!K185="","",'债券现金流（固息、浮息、累进）'!K185)</f>
        <v>#NAME?</v>
      </c>
      <c r="C184" s="113" t="e">
        <f ca="1">IF(B184="",0,IF(B184&lt;=$B$2,0,'债券现金流（固息、浮息、累进）'!S185))</f>
        <v>#NAME?</v>
      </c>
      <c r="D184" s="1" t="e">
        <f ca="1">IF(B184="",0,IF(B184&lt;$B$2,0,IF(OR(D183&lt;=$B$2,D183=""),B184-$B$2+$B$2,D183+365/债券信息!$B$12)))</f>
        <v>#NAME?</v>
      </c>
      <c r="G184" s="1" t="e">
        <f ca="1">IF('行权现金流（永续债延期）'!I185="","",'行权现金流（永续债延期）'!I185)</f>
        <v>#NAME?</v>
      </c>
      <c r="H184" s="113" t="e">
        <f ca="1">IF(G184="",0,IF(G184&lt;=$G$2,0,'行权现金流（永续债延期）'!K185))</f>
        <v>#NAME?</v>
      </c>
      <c r="I184" s="1" t="e">
        <f ca="1">IF(G184="",0,IF(G184&lt;$G$2,0,IF(OR(I183&lt;=$G$2,I183=""),G184-$G$2+$G$2,I183+365/债券信息!$B$12)))</f>
        <v>#NAME?</v>
      </c>
      <c r="L184" s="1" t="str">
        <f>IF('行权现金流（回售&amp;赎回）'!O185="","",'行权现金流（回售&amp;赎回）'!O185)</f>
        <v/>
      </c>
      <c r="M184">
        <f>IF(L184="",0,IF(L184&lt;=$L$2,0,'行权现金流（回售&amp;赎回）'!V185))</f>
        <v>0</v>
      </c>
      <c r="N184" s="1">
        <f>IF(L184="",0,IF(L184&lt;$L$2,0,IF(OR(N183&lt;=$L$2,N183=""),L184-$L$2+$L$2,N183+365/债券信息!$B$12)))</f>
        <v>0</v>
      </c>
    </row>
    <row r="185" spans="2:14">
      <c r="B185" s="1" t="e">
        <f ca="1">IF('债券现金流（固息、浮息、累进）'!K186="","",'债券现金流（固息、浮息、累进）'!K186)</f>
        <v>#NAME?</v>
      </c>
      <c r="C185" s="113" t="e">
        <f ca="1">IF(B185="",0,IF(B185&lt;=$B$2,0,'债券现金流（固息、浮息、累进）'!S186))</f>
        <v>#NAME?</v>
      </c>
      <c r="D185" s="1" t="e">
        <f ca="1">IF(B185="",0,IF(B185&lt;$B$2,0,IF(OR(D184&lt;=$B$2,D184=""),B185-$B$2+$B$2,D184+365/债券信息!$B$12)))</f>
        <v>#NAME?</v>
      </c>
      <c r="G185" s="1" t="e">
        <f ca="1">IF('行权现金流（永续债延期）'!I186="","",'行权现金流（永续债延期）'!I186)</f>
        <v>#NAME?</v>
      </c>
      <c r="H185" s="113" t="e">
        <f ca="1">IF(G185="",0,IF(G185&lt;=$G$2,0,'行权现金流（永续债延期）'!K186))</f>
        <v>#NAME?</v>
      </c>
      <c r="I185" s="1" t="e">
        <f ca="1">IF(G185="",0,IF(G185&lt;$G$2,0,IF(OR(I184&lt;=$G$2,I184=""),G185-$G$2+$G$2,I184+365/债券信息!$B$12)))</f>
        <v>#NAME?</v>
      </c>
      <c r="L185" s="1" t="str">
        <f>IF('行权现金流（回售&amp;赎回）'!O186="","",'行权现金流（回售&amp;赎回）'!O186)</f>
        <v/>
      </c>
      <c r="M185">
        <f>IF(L185="",0,IF(L185&lt;=$L$2,0,'行权现金流（回售&amp;赎回）'!V186))</f>
        <v>0</v>
      </c>
      <c r="N185" s="1">
        <f>IF(L185="",0,IF(L185&lt;$L$2,0,IF(OR(N184&lt;=$L$2,N184=""),L185-$L$2+$L$2,N184+365/债券信息!$B$12)))</f>
        <v>0</v>
      </c>
    </row>
    <row r="186" spans="2:14">
      <c r="B186" s="1" t="e">
        <f ca="1">IF('债券现金流（固息、浮息、累进）'!K187="","",'债券现金流（固息、浮息、累进）'!K187)</f>
        <v>#NAME?</v>
      </c>
      <c r="C186" s="113" t="e">
        <f ca="1">IF(B186="",0,IF(B186&lt;=$B$2,0,'债券现金流（固息、浮息、累进）'!S187))</f>
        <v>#NAME?</v>
      </c>
      <c r="D186" s="1" t="e">
        <f ca="1">IF(B186="",0,IF(B186&lt;$B$2,0,IF(OR(D185&lt;=$B$2,D185=""),B186-$B$2+$B$2,D185+365/债券信息!$B$12)))</f>
        <v>#NAME?</v>
      </c>
      <c r="G186" s="1" t="e">
        <f ca="1">IF('行权现金流（永续债延期）'!I187="","",'行权现金流（永续债延期）'!I187)</f>
        <v>#NAME?</v>
      </c>
      <c r="H186" s="113" t="e">
        <f ca="1">IF(G186="",0,IF(G186&lt;=$G$2,0,'行权现金流（永续债延期）'!K187))</f>
        <v>#NAME?</v>
      </c>
      <c r="I186" s="1" t="e">
        <f ca="1">IF(G186="",0,IF(G186&lt;$G$2,0,IF(OR(I185&lt;=$G$2,I185=""),G186-$G$2+$G$2,I185+365/债券信息!$B$12)))</f>
        <v>#NAME?</v>
      </c>
      <c r="L186" s="1" t="str">
        <f>IF('行权现金流（回售&amp;赎回）'!O187="","",'行权现金流（回售&amp;赎回）'!O187)</f>
        <v/>
      </c>
      <c r="M186">
        <f>IF(L186="",0,IF(L186&lt;=$L$2,0,'行权现金流（回售&amp;赎回）'!V187))</f>
        <v>0</v>
      </c>
      <c r="N186" s="1">
        <f>IF(L186="",0,IF(L186&lt;$L$2,0,IF(OR(N185&lt;=$L$2,N185=""),L186-$L$2+$L$2,N185+365/债券信息!$B$12)))</f>
        <v>0</v>
      </c>
    </row>
    <row r="187" spans="2:14">
      <c r="B187" s="1" t="e">
        <f ca="1">IF('债券现金流（固息、浮息、累进）'!K188="","",'债券现金流（固息、浮息、累进）'!K188)</f>
        <v>#NAME?</v>
      </c>
      <c r="C187" s="113" t="e">
        <f ca="1">IF(B187="",0,IF(B187&lt;=$B$2,0,'债券现金流（固息、浮息、累进）'!S188))</f>
        <v>#NAME?</v>
      </c>
      <c r="D187" s="1" t="e">
        <f ca="1">IF(B187="",0,IF(B187&lt;$B$2,0,IF(OR(D186&lt;=$B$2,D186=""),B187-$B$2+$B$2,D186+365/债券信息!$B$12)))</f>
        <v>#NAME?</v>
      </c>
      <c r="G187" s="1" t="e">
        <f ca="1">IF('行权现金流（永续债延期）'!I188="","",'行权现金流（永续债延期）'!I188)</f>
        <v>#NAME?</v>
      </c>
      <c r="H187" s="113" t="e">
        <f ca="1">IF(G187="",0,IF(G187&lt;=$G$2,0,'行权现金流（永续债延期）'!K188))</f>
        <v>#NAME?</v>
      </c>
      <c r="I187" s="1" t="e">
        <f ca="1">IF(G187="",0,IF(G187&lt;$G$2,0,IF(OR(I186&lt;=$G$2,I186=""),G187-$G$2+$G$2,I186+365/债券信息!$B$12)))</f>
        <v>#NAME?</v>
      </c>
      <c r="L187" s="1" t="str">
        <f>IF('行权现金流（回售&amp;赎回）'!O188="","",'行权现金流（回售&amp;赎回）'!O188)</f>
        <v/>
      </c>
      <c r="M187">
        <f>IF(L187="",0,IF(L187&lt;=$L$2,0,'行权现金流（回售&amp;赎回）'!V188))</f>
        <v>0</v>
      </c>
      <c r="N187" s="1">
        <f>IF(L187="",0,IF(L187&lt;$L$2,0,IF(OR(N186&lt;=$L$2,N186=""),L187-$L$2+$L$2,N186+365/债券信息!$B$12)))</f>
        <v>0</v>
      </c>
    </row>
    <row r="188" spans="2:14">
      <c r="B188" s="1" t="e">
        <f ca="1">IF('债券现金流（固息、浮息、累进）'!K189="","",'债券现金流（固息、浮息、累进）'!K189)</f>
        <v>#NAME?</v>
      </c>
      <c r="C188" s="113" t="e">
        <f ca="1">IF(B188="",0,IF(B188&lt;=$B$2,0,'债券现金流（固息、浮息、累进）'!S189))</f>
        <v>#NAME?</v>
      </c>
      <c r="D188" s="1" t="e">
        <f ca="1">IF(B188="",0,IF(B188&lt;$B$2,0,IF(OR(D187&lt;=$B$2,D187=""),B188-$B$2+$B$2,D187+365/债券信息!$B$12)))</f>
        <v>#NAME?</v>
      </c>
      <c r="G188" s="1" t="e">
        <f ca="1">IF('行权现金流（永续债延期）'!I189="","",'行权现金流（永续债延期）'!I189)</f>
        <v>#NAME?</v>
      </c>
      <c r="H188" s="113" t="e">
        <f ca="1">IF(G188="",0,IF(G188&lt;=$G$2,0,'行权现金流（永续债延期）'!K189))</f>
        <v>#NAME?</v>
      </c>
      <c r="I188" s="1" t="e">
        <f ca="1">IF(G188="",0,IF(G188&lt;$G$2,0,IF(OR(I187&lt;=$G$2,I187=""),G188-$G$2+$G$2,I187+365/债券信息!$B$12)))</f>
        <v>#NAME?</v>
      </c>
      <c r="L188" s="1" t="str">
        <f>IF('行权现金流（回售&amp;赎回）'!O189="","",'行权现金流（回售&amp;赎回）'!O189)</f>
        <v/>
      </c>
      <c r="M188">
        <f>IF(L188="",0,IF(L188&lt;=$L$2,0,'行权现金流（回售&amp;赎回）'!V189))</f>
        <v>0</v>
      </c>
      <c r="N188" s="1">
        <f>IF(L188="",0,IF(L188&lt;$L$2,0,IF(OR(N187&lt;=$L$2,N187=""),L188-$L$2+$L$2,N187+365/债券信息!$B$12)))</f>
        <v>0</v>
      </c>
    </row>
    <row r="189" spans="2:14">
      <c r="B189" s="1" t="e">
        <f ca="1">IF('债券现金流（固息、浮息、累进）'!K190="","",'债券现金流（固息、浮息、累进）'!K190)</f>
        <v>#NAME?</v>
      </c>
      <c r="C189" s="113" t="e">
        <f ca="1">IF(B189="",0,IF(B189&lt;=$B$2,0,'债券现金流（固息、浮息、累进）'!S190))</f>
        <v>#NAME?</v>
      </c>
      <c r="D189" s="1" t="e">
        <f ca="1">IF(B189="",0,IF(B189&lt;$B$2,0,IF(OR(D188&lt;=$B$2,D188=""),B189-$B$2+$B$2,D188+365/债券信息!$B$12)))</f>
        <v>#NAME?</v>
      </c>
      <c r="G189" s="1" t="e">
        <f ca="1">IF('行权现金流（永续债延期）'!I190="","",'行权现金流（永续债延期）'!I190)</f>
        <v>#NAME?</v>
      </c>
      <c r="H189" s="113" t="e">
        <f ca="1">IF(G189="",0,IF(G189&lt;=$G$2,0,'行权现金流（永续债延期）'!K190))</f>
        <v>#NAME?</v>
      </c>
      <c r="I189" s="1" t="e">
        <f ca="1">IF(G189="",0,IF(G189&lt;$G$2,0,IF(OR(I188&lt;=$G$2,I188=""),G189-$G$2+$G$2,I188+365/债券信息!$B$12)))</f>
        <v>#NAME?</v>
      </c>
      <c r="L189" s="1" t="str">
        <f>IF('行权现金流（回售&amp;赎回）'!O190="","",'行权现金流（回售&amp;赎回）'!O190)</f>
        <v/>
      </c>
      <c r="M189">
        <f>IF(L189="",0,IF(L189&lt;=$L$2,0,'行权现金流（回售&amp;赎回）'!V190))</f>
        <v>0</v>
      </c>
      <c r="N189" s="1">
        <f>IF(L189="",0,IF(L189&lt;$L$2,0,IF(OR(N188&lt;=$L$2,N188=""),L189-$L$2+$L$2,N188+365/债券信息!$B$12)))</f>
        <v>0</v>
      </c>
    </row>
    <row r="190" spans="2:14">
      <c r="B190" s="1" t="e">
        <f ca="1">IF('债券现金流（固息、浮息、累进）'!K191="","",'债券现金流（固息、浮息、累进）'!K191)</f>
        <v>#NAME?</v>
      </c>
      <c r="C190" s="113" t="e">
        <f ca="1">IF(B190="",0,IF(B190&lt;=$B$2,0,'债券现金流（固息、浮息、累进）'!S191))</f>
        <v>#NAME?</v>
      </c>
      <c r="D190" s="1" t="e">
        <f ca="1">IF(B190="",0,IF(B190&lt;$B$2,0,IF(OR(D189&lt;=$B$2,D189=""),B190-$B$2+$B$2,D189+365/债券信息!$B$12)))</f>
        <v>#NAME?</v>
      </c>
      <c r="G190" s="1" t="e">
        <f ca="1">IF('行权现金流（永续债延期）'!I191="","",'行权现金流（永续债延期）'!I191)</f>
        <v>#NAME?</v>
      </c>
      <c r="H190" s="113" t="e">
        <f ca="1">IF(G190="",0,IF(G190&lt;=$G$2,0,'行权现金流（永续债延期）'!K191))</f>
        <v>#NAME?</v>
      </c>
      <c r="I190" s="1" t="e">
        <f ca="1">IF(G190="",0,IF(G190&lt;$G$2,0,IF(OR(I189&lt;=$G$2,I189=""),G190-$G$2+$G$2,I189+365/债券信息!$B$12)))</f>
        <v>#NAME?</v>
      </c>
      <c r="L190" s="1" t="str">
        <f>IF('行权现金流（回售&amp;赎回）'!O191="","",'行权现金流（回售&amp;赎回）'!O191)</f>
        <v/>
      </c>
      <c r="M190">
        <f>IF(L190="",0,IF(L190&lt;=$L$2,0,'行权现金流（回售&amp;赎回）'!V191))</f>
        <v>0</v>
      </c>
      <c r="N190" s="1">
        <f>IF(L190="",0,IF(L190&lt;$L$2,0,IF(OR(N189&lt;=$L$2,N189=""),L190-$L$2+$L$2,N189+365/债券信息!$B$12)))</f>
        <v>0</v>
      </c>
    </row>
    <row r="191" spans="2:14">
      <c r="B191" s="1" t="e">
        <f ca="1">IF('债券现金流（固息、浮息、累进）'!K192="","",'债券现金流（固息、浮息、累进）'!K192)</f>
        <v>#NAME?</v>
      </c>
      <c r="C191" s="113" t="e">
        <f ca="1">IF(B191="",0,IF(B191&lt;=$B$2,0,'债券现金流（固息、浮息、累进）'!S192))</f>
        <v>#NAME?</v>
      </c>
      <c r="D191" s="1" t="e">
        <f ca="1">IF(B191="",0,IF(B191&lt;$B$2,0,IF(OR(D190&lt;=$B$2,D190=""),B191-$B$2+$B$2,D190+365/债券信息!$B$12)))</f>
        <v>#NAME?</v>
      </c>
      <c r="G191" s="1" t="e">
        <f ca="1">IF('行权现金流（永续债延期）'!I192="","",'行权现金流（永续债延期）'!I192)</f>
        <v>#NAME?</v>
      </c>
      <c r="H191" s="113" t="e">
        <f ca="1">IF(G191="",0,IF(G191&lt;=$G$2,0,'行权现金流（永续债延期）'!K192))</f>
        <v>#NAME?</v>
      </c>
      <c r="I191" s="1" t="e">
        <f ca="1">IF(G191="",0,IF(G191&lt;$G$2,0,IF(OR(I190&lt;=$G$2,I190=""),G191-$G$2+$G$2,I190+365/债券信息!$B$12)))</f>
        <v>#NAME?</v>
      </c>
      <c r="L191" s="1" t="str">
        <f>IF('行权现金流（回售&amp;赎回）'!O192="","",'行权现金流（回售&amp;赎回）'!O192)</f>
        <v/>
      </c>
      <c r="M191">
        <f>IF(L191="",0,IF(L191&lt;=$L$2,0,'行权现金流（回售&amp;赎回）'!V192))</f>
        <v>0</v>
      </c>
      <c r="N191" s="1">
        <f>IF(L191="",0,IF(L191&lt;$L$2,0,IF(OR(N190&lt;=$L$2,N190=""),L191-$L$2+$L$2,N190+365/债券信息!$B$12)))</f>
        <v>0</v>
      </c>
    </row>
    <row r="192" spans="2:14">
      <c r="B192" s="1" t="e">
        <f ca="1">IF('债券现金流（固息、浮息、累进）'!K193="","",'债券现金流（固息、浮息、累进）'!K193)</f>
        <v>#NAME?</v>
      </c>
      <c r="C192" s="113" t="e">
        <f ca="1">IF(B192="",0,IF(B192&lt;=$B$2,0,'债券现金流（固息、浮息、累进）'!S193))</f>
        <v>#NAME?</v>
      </c>
      <c r="D192" s="1" t="e">
        <f ca="1">IF(B192="",0,IF(B192&lt;$B$2,0,IF(OR(D191&lt;=$B$2,D191=""),B192-$B$2+$B$2,D191+365/债券信息!$B$12)))</f>
        <v>#NAME?</v>
      </c>
      <c r="G192" s="1" t="e">
        <f ca="1">IF('行权现金流（永续债延期）'!I193="","",'行权现金流（永续债延期）'!I193)</f>
        <v>#NAME?</v>
      </c>
      <c r="H192" s="113" t="e">
        <f ca="1">IF(G192="",0,IF(G192&lt;=$G$2,0,'行权现金流（永续债延期）'!K193))</f>
        <v>#NAME?</v>
      </c>
      <c r="I192" s="1" t="e">
        <f ca="1">IF(G192="",0,IF(G192&lt;$G$2,0,IF(OR(I191&lt;=$G$2,I191=""),G192-$G$2+$G$2,I191+365/债券信息!$B$12)))</f>
        <v>#NAME?</v>
      </c>
      <c r="L192" s="1" t="str">
        <f>IF('行权现金流（回售&amp;赎回）'!O193="","",'行权现金流（回售&amp;赎回）'!O193)</f>
        <v/>
      </c>
      <c r="M192">
        <f>IF(L192="",0,IF(L192&lt;=$L$2,0,'行权现金流（回售&amp;赎回）'!V193))</f>
        <v>0</v>
      </c>
      <c r="N192" s="1">
        <f>IF(L192="",0,IF(L192&lt;$L$2,0,IF(OR(N191&lt;=$L$2,N191=""),L192-$L$2+$L$2,N191+365/债券信息!$B$12)))</f>
        <v>0</v>
      </c>
    </row>
    <row r="193" spans="2:14">
      <c r="B193" s="1" t="e">
        <f ca="1">IF('债券现金流（固息、浮息、累进）'!K194="","",'债券现金流（固息、浮息、累进）'!K194)</f>
        <v>#NAME?</v>
      </c>
      <c r="C193" s="113" t="e">
        <f ca="1">IF(B193="",0,IF(B193&lt;=$B$2,0,'债券现金流（固息、浮息、累进）'!S194))</f>
        <v>#NAME?</v>
      </c>
      <c r="D193" s="1" t="e">
        <f ca="1">IF(B193="",0,IF(B193&lt;$B$2,0,IF(OR(D192&lt;=$B$2,D192=""),B193-$B$2+$B$2,D192+365/债券信息!$B$12)))</f>
        <v>#NAME?</v>
      </c>
      <c r="G193" s="1" t="e">
        <f ca="1">IF('行权现金流（永续债延期）'!I194="","",'行权现金流（永续债延期）'!I194)</f>
        <v>#NAME?</v>
      </c>
      <c r="H193" s="113" t="e">
        <f ca="1">IF(G193="",0,IF(G193&lt;=$G$2,0,'行权现金流（永续债延期）'!K194))</f>
        <v>#NAME?</v>
      </c>
      <c r="I193" s="1" t="e">
        <f ca="1">IF(G193="",0,IF(G193&lt;$G$2,0,IF(OR(I192&lt;=$G$2,I192=""),G193-$G$2+$G$2,I192+365/债券信息!$B$12)))</f>
        <v>#NAME?</v>
      </c>
      <c r="L193" s="1" t="str">
        <f>IF('行权现金流（回售&amp;赎回）'!O194="","",'行权现金流（回售&amp;赎回）'!O194)</f>
        <v/>
      </c>
      <c r="M193">
        <f>IF(L193="",0,IF(L193&lt;=$L$2,0,'行权现金流（回售&amp;赎回）'!V194))</f>
        <v>0</v>
      </c>
      <c r="N193" s="1">
        <f>IF(L193="",0,IF(L193&lt;$L$2,0,IF(OR(N192&lt;=$L$2,N192=""),L193-$L$2+$L$2,N192+365/债券信息!$B$12)))</f>
        <v>0</v>
      </c>
    </row>
    <row r="194" spans="2:14">
      <c r="B194" s="1" t="e">
        <f ca="1">IF('债券现金流（固息、浮息、累进）'!K195="","",'债券现金流（固息、浮息、累进）'!K195)</f>
        <v>#NAME?</v>
      </c>
      <c r="C194" s="113" t="e">
        <f ca="1">IF(B194="",0,IF(B194&lt;=$B$2,0,'债券现金流（固息、浮息、累进）'!S195))</f>
        <v>#NAME?</v>
      </c>
      <c r="D194" s="1" t="e">
        <f ca="1">IF(B194="",0,IF(B194&lt;$B$2,0,IF(OR(D193&lt;=$B$2,D193=""),B194-$B$2+$B$2,D193+365/债券信息!$B$12)))</f>
        <v>#NAME?</v>
      </c>
      <c r="G194" s="1" t="e">
        <f ca="1">IF('行权现金流（永续债延期）'!I195="","",'行权现金流（永续债延期）'!I195)</f>
        <v>#NAME?</v>
      </c>
      <c r="H194" s="113" t="e">
        <f ca="1">IF(G194="",0,IF(G194&lt;=$G$2,0,'行权现金流（永续债延期）'!K195))</f>
        <v>#NAME?</v>
      </c>
      <c r="I194" s="1" t="e">
        <f ca="1">IF(G194="",0,IF(G194&lt;$G$2,0,IF(OR(I193&lt;=$G$2,I193=""),G194-$G$2+$G$2,I193+365/债券信息!$B$12)))</f>
        <v>#NAME?</v>
      </c>
      <c r="L194" s="1" t="str">
        <f>IF('行权现金流（回售&amp;赎回）'!O195="","",'行权现金流（回售&amp;赎回）'!O195)</f>
        <v/>
      </c>
      <c r="M194">
        <f>IF(L194="",0,IF(L194&lt;=$L$2,0,'行权现金流（回售&amp;赎回）'!V195))</f>
        <v>0</v>
      </c>
      <c r="N194" s="1">
        <f>IF(L194="",0,IF(L194&lt;$L$2,0,IF(OR(N193&lt;=$L$2,N193=""),L194-$L$2+$L$2,N193+365/债券信息!$B$12)))</f>
        <v>0</v>
      </c>
    </row>
    <row r="195" spans="2:14">
      <c r="B195" s="1" t="e">
        <f ca="1">IF('债券现金流（固息、浮息、累进）'!K196="","",'债券现金流（固息、浮息、累进）'!K196)</f>
        <v>#NAME?</v>
      </c>
      <c r="C195" s="113" t="e">
        <f ca="1">IF(B195="",0,IF(B195&lt;=$B$2,0,'债券现金流（固息、浮息、累进）'!S196))</f>
        <v>#NAME?</v>
      </c>
      <c r="D195" s="1" t="e">
        <f ca="1">IF(B195="",0,IF(B195&lt;$B$2,0,IF(OR(D194&lt;=$B$2,D194=""),B195-$B$2+$B$2,D194+365/债券信息!$B$12)))</f>
        <v>#NAME?</v>
      </c>
      <c r="G195" s="1" t="e">
        <f ca="1">IF('行权现金流（永续债延期）'!I196="","",'行权现金流（永续债延期）'!I196)</f>
        <v>#NAME?</v>
      </c>
      <c r="H195" s="113" t="e">
        <f ca="1">IF(G195="",0,IF(G195&lt;=$G$2,0,'行权现金流（永续债延期）'!K196))</f>
        <v>#NAME?</v>
      </c>
      <c r="I195" s="1" t="e">
        <f ca="1">IF(G195="",0,IF(G195&lt;$G$2,0,IF(OR(I194&lt;=$G$2,I194=""),G195-$G$2+$G$2,I194+365/债券信息!$B$12)))</f>
        <v>#NAME?</v>
      </c>
      <c r="L195" s="1" t="str">
        <f>IF('行权现金流（回售&amp;赎回）'!O196="","",'行权现金流（回售&amp;赎回）'!O196)</f>
        <v/>
      </c>
      <c r="M195">
        <f>IF(L195="",0,IF(L195&lt;=$L$2,0,'行权现金流（回售&amp;赎回）'!V196))</f>
        <v>0</v>
      </c>
      <c r="N195" s="1">
        <f>IF(L195="",0,IF(L195&lt;$L$2,0,IF(OR(N194&lt;=$L$2,N194=""),L195-$L$2+$L$2,N194+365/债券信息!$B$12)))</f>
        <v>0</v>
      </c>
    </row>
    <row r="196" spans="2:14">
      <c r="B196" s="1" t="e">
        <f ca="1">IF('债券现金流（固息、浮息、累进）'!K197="","",'债券现金流（固息、浮息、累进）'!K197)</f>
        <v>#NAME?</v>
      </c>
      <c r="C196" s="113" t="e">
        <f ca="1">IF(B196="",0,IF(B196&lt;=$B$2,0,'债券现金流（固息、浮息、累进）'!S197))</f>
        <v>#NAME?</v>
      </c>
      <c r="D196" s="1" t="e">
        <f ca="1">IF(B196="",0,IF(B196&lt;$B$2,0,IF(OR(D195&lt;=$B$2,D195=""),B196-$B$2+$B$2,D195+365/债券信息!$B$12)))</f>
        <v>#NAME?</v>
      </c>
      <c r="G196" s="1" t="e">
        <f ca="1">IF('行权现金流（永续债延期）'!I197="","",'行权现金流（永续债延期）'!I197)</f>
        <v>#NAME?</v>
      </c>
      <c r="H196" s="113" t="e">
        <f ca="1">IF(G196="",0,IF(G196&lt;=$G$2,0,'行权现金流（永续债延期）'!K197))</f>
        <v>#NAME?</v>
      </c>
      <c r="I196" s="1" t="e">
        <f ca="1">IF(G196="",0,IF(G196&lt;$G$2,0,IF(OR(I195&lt;=$G$2,I195=""),G196-$G$2+$G$2,I195+365/债券信息!$B$12)))</f>
        <v>#NAME?</v>
      </c>
      <c r="L196" s="1" t="str">
        <f>IF('行权现金流（回售&amp;赎回）'!O197="","",'行权现金流（回售&amp;赎回）'!O197)</f>
        <v/>
      </c>
      <c r="M196">
        <f>IF(L196="",0,IF(L196&lt;=$L$2,0,'行权现金流（回售&amp;赎回）'!V197))</f>
        <v>0</v>
      </c>
      <c r="N196" s="1">
        <f>IF(L196="",0,IF(L196&lt;$L$2,0,IF(OR(N195&lt;=$L$2,N195=""),L196-$L$2+$L$2,N195+365/债券信息!$B$12)))</f>
        <v>0</v>
      </c>
    </row>
    <row r="197" spans="2:14">
      <c r="B197" s="1" t="e">
        <f ca="1">IF('债券现金流（固息、浮息、累进）'!K198="","",'债券现金流（固息、浮息、累进）'!K198)</f>
        <v>#NAME?</v>
      </c>
      <c r="C197" s="113" t="e">
        <f ca="1">IF(B197="",0,IF(B197&lt;=$B$2,0,'债券现金流（固息、浮息、累进）'!S198))</f>
        <v>#NAME?</v>
      </c>
      <c r="D197" s="1" t="e">
        <f ca="1">IF(B197="",0,IF(B197&lt;$B$2,0,IF(OR(D196&lt;=$B$2,D196=""),B197-$B$2+$B$2,D196+365/债券信息!$B$12)))</f>
        <v>#NAME?</v>
      </c>
      <c r="G197" s="1" t="e">
        <f ca="1">IF('行权现金流（永续债延期）'!I198="","",'行权现金流（永续债延期）'!I198)</f>
        <v>#NAME?</v>
      </c>
      <c r="H197" s="113" t="e">
        <f ca="1">IF(G197="",0,IF(G197&lt;=$G$2,0,'行权现金流（永续债延期）'!K198))</f>
        <v>#NAME?</v>
      </c>
      <c r="I197" s="1" t="e">
        <f ca="1">IF(G197="",0,IF(G197&lt;$G$2,0,IF(OR(I196&lt;=$G$2,I196=""),G197-$G$2+$G$2,I196+365/债券信息!$B$12)))</f>
        <v>#NAME?</v>
      </c>
      <c r="L197" s="1" t="str">
        <f>IF('行权现金流（回售&amp;赎回）'!O198="","",'行权现金流（回售&amp;赎回）'!O198)</f>
        <v/>
      </c>
      <c r="M197">
        <f>IF(L197="",0,IF(L197&lt;=$L$2,0,'行权现金流（回售&amp;赎回）'!V198))</f>
        <v>0</v>
      </c>
      <c r="N197" s="1">
        <f>IF(L197="",0,IF(L197&lt;$L$2,0,IF(OR(N196&lt;=$L$2,N196=""),L197-$L$2+$L$2,N196+365/债券信息!$B$12)))</f>
        <v>0</v>
      </c>
    </row>
    <row r="198" spans="2:14">
      <c r="B198" s="1" t="e">
        <f ca="1">IF('债券现金流（固息、浮息、累进）'!K199="","",'债券现金流（固息、浮息、累进）'!K199)</f>
        <v>#NAME?</v>
      </c>
      <c r="C198" s="113" t="e">
        <f ca="1">IF(B198="",0,IF(B198&lt;=$B$2,0,'债券现金流（固息、浮息、累进）'!S199))</f>
        <v>#NAME?</v>
      </c>
      <c r="D198" s="1" t="e">
        <f ca="1">IF(B198="",0,IF(B198&lt;$B$2,0,IF(OR(D197&lt;=$B$2,D197=""),B198-$B$2+$B$2,D197+365/债券信息!$B$12)))</f>
        <v>#NAME?</v>
      </c>
      <c r="G198" s="1" t="e">
        <f ca="1">IF('行权现金流（永续债延期）'!I199="","",'行权现金流（永续债延期）'!I199)</f>
        <v>#NAME?</v>
      </c>
      <c r="H198" s="113" t="e">
        <f ca="1">IF(G198="",0,IF(G198&lt;=$G$2,0,'行权现金流（永续债延期）'!K199))</f>
        <v>#NAME?</v>
      </c>
      <c r="I198" s="1" t="e">
        <f ca="1">IF(G198="",0,IF(G198&lt;$G$2,0,IF(OR(I197&lt;=$G$2,I197=""),G198-$G$2+$G$2,I197+365/债券信息!$B$12)))</f>
        <v>#NAME?</v>
      </c>
      <c r="L198" s="1" t="str">
        <f>IF('行权现金流（回售&amp;赎回）'!O199="","",'行权现金流（回售&amp;赎回）'!O199)</f>
        <v/>
      </c>
      <c r="M198">
        <f>IF(L198="",0,IF(L198&lt;=$L$2,0,'行权现金流（回售&amp;赎回）'!V199))</f>
        <v>0</v>
      </c>
      <c r="N198" s="1">
        <f>IF(L198="",0,IF(L198&lt;$L$2,0,IF(OR(N197&lt;=$L$2,N197=""),L198-$L$2+$L$2,N197+365/债券信息!$B$12)))</f>
        <v>0</v>
      </c>
    </row>
    <row r="199" spans="2:14">
      <c r="B199" s="1" t="e">
        <f ca="1">IF('债券现金流（固息、浮息、累进）'!K200="","",'债券现金流（固息、浮息、累进）'!K200)</f>
        <v>#NAME?</v>
      </c>
      <c r="C199" s="113" t="e">
        <f ca="1">IF(B199="",0,IF(B199&lt;=$B$2,0,'债券现金流（固息、浮息、累进）'!S200))</f>
        <v>#NAME?</v>
      </c>
      <c r="D199" s="1" t="e">
        <f ca="1">IF(B199="",0,IF(B199&lt;$B$2,0,IF(OR(D198&lt;=$B$2,D198=""),B199-$B$2+$B$2,D198+365/债券信息!$B$12)))</f>
        <v>#NAME?</v>
      </c>
      <c r="G199" s="1" t="e">
        <f ca="1">IF('行权现金流（永续债延期）'!I200="","",'行权现金流（永续债延期）'!I200)</f>
        <v>#NAME?</v>
      </c>
      <c r="H199" s="113" t="e">
        <f ca="1">IF(G199="",0,IF(G199&lt;=$G$2,0,'行权现金流（永续债延期）'!K200))</f>
        <v>#NAME?</v>
      </c>
      <c r="I199" s="1" t="e">
        <f ca="1">IF(G199="",0,IF(G199&lt;$G$2,0,IF(OR(I198&lt;=$G$2,I198=""),G199-$G$2+$G$2,I198+365/债券信息!$B$12)))</f>
        <v>#NAME?</v>
      </c>
      <c r="L199" s="1" t="str">
        <f>IF('行权现金流（回售&amp;赎回）'!O200="","",'行权现金流（回售&amp;赎回）'!O200)</f>
        <v/>
      </c>
      <c r="M199">
        <f>IF(L199="",0,IF(L199&lt;=$L$2,0,'行权现金流（回售&amp;赎回）'!V200))</f>
        <v>0</v>
      </c>
      <c r="N199" s="1">
        <f>IF(L199="",0,IF(L199&lt;$L$2,0,IF(OR(N198&lt;=$L$2,N198=""),L199-$L$2+$L$2,N198+365/债券信息!$B$12)))</f>
        <v>0</v>
      </c>
    </row>
    <row r="200" spans="2:14">
      <c r="B200" s="1" t="e">
        <f ca="1">IF('债券现金流（固息、浮息、累进）'!K201="","",'债券现金流（固息、浮息、累进）'!K201)</f>
        <v>#NAME?</v>
      </c>
      <c r="C200" s="113" t="e">
        <f ca="1">IF(B200="",0,IF(B200&lt;=$B$2,0,'债券现金流（固息、浮息、累进）'!S201))</f>
        <v>#NAME?</v>
      </c>
      <c r="D200" s="1" t="e">
        <f ca="1">IF(B200="",0,IF(B200&lt;$B$2,0,IF(OR(D199&lt;=$B$2,D199=""),B200-$B$2+$B$2,D199+365/债券信息!$B$12)))</f>
        <v>#NAME?</v>
      </c>
      <c r="G200" s="1" t="e">
        <f ca="1">IF('行权现金流（永续债延期）'!I201="","",'行权现金流（永续债延期）'!I201)</f>
        <v>#NAME?</v>
      </c>
      <c r="H200" s="113" t="e">
        <f ca="1">IF(G200="",0,IF(G200&lt;=$G$2,0,'行权现金流（永续债延期）'!K201))</f>
        <v>#NAME?</v>
      </c>
      <c r="I200" s="1" t="e">
        <f ca="1">IF(G200="",0,IF(G200&lt;$G$2,0,IF(OR(I199&lt;=$G$2,I199=""),G200-$G$2+$G$2,I199+365/债券信息!$B$12)))</f>
        <v>#NAME?</v>
      </c>
      <c r="L200" s="1" t="str">
        <f>IF('行权现金流（回售&amp;赎回）'!O201="","",'行权现金流（回售&amp;赎回）'!O201)</f>
        <v/>
      </c>
      <c r="M200">
        <f>IF(L200="",0,IF(L200&lt;=$L$2,0,'行权现金流（回售&amp;赎回）'!V201))</f>
        <v>0</v>
      </c>
      <c r="N200" s="1">
        <f>IF(L200="",0,IF(L200&lt;$L$2,0,IF(OR(N199&lt;=$L$2,N199=""),L200-$L$2+$L$2,N199+365/债券信息!$B$12)))</f>
        <v>0</v>
      </c>
    </row>
    <row r="201" spans="2:14">
      <c r="B201" s="1" t="e">
        <f ca="1">IF('债券现金流（固息、浮息、累进）'!K202="","",'债券现金流（固息、浮息、累进）'!K202)</f>
        <v>#NAME?</v>
      </c>
      <c r="C201" s="113" t="e">
        <f ca="1">IF(B201="",0,IF(B201&lt;=$B$2,0,'债券现金流（固息、浮息、累进）'!S202))</f>
        <v>#NAME?</v>
      </c>
      <c r="D201" s="1" t="e">
        <f ca="1">IF(B201="",0,IF(B201&lt;$B$2,0,IF(OR(D200&lt;=$B$2,D200=""),B201-$B$2+$B$2,D200+365/债券信息!$B$12)))</f>
        <v>#NAME?</v>
      </c>
      <c r="G201" s="1" t="e">
        <f ca="1">IF('行权现金流（永续债延期）'!I202="","",'行权现金流（永续债延期）'!I202)</f>
        <v>#NAME?</v>
      </c>
      <c r="H201" s="113" t="e">
        <f ca="1">IF(G201="",0,IF(G201&lt;=$G$2,0,'行权现金流（永续债延期）'!K202))</f>
        <v>#NAME?</v>
      </c>
      <c r="I201" s="1" t="e">
        <f ca="1">IF(G201="",0,IF(G201&lt;$G$2,0,IF(OR(I200&lt;=$G$2,I200=""),G201-$G$2+$G$2,I200+365/债券信息!$B$12)))</f>
        <v>#NAME?</v>
      </c>
      <c r="L201" s="1" t="str">
        <f>IF('行权现金流（回售&amp;赎回）'!O202="","",'行权现金流（回售&amp;赎回）'!O202)</f>
        <v/>
      </c>
      <c r="M201">
        <f>IF(L201="",0,IF(L201&lt;=$L$2,0,'行权现金流（回售&amp;赎回）'!V202))</f>
        <v>0</v>
      </c>
      <c r="N201" s="1">
        <f>IF(L201="",0,IF(L201&lt;$L$2,0,IF(OR(N200&lt;=$L$2,N200=""),L201-$L$2+$L$2,N200+365/债券信息!$B$12)))</f>
        <v>0</v>
      </c>
    </row>
    <row r="202" spans="2:14">
      <c r="B202" s="1" t="e">
        <f ca="1">IF('债券现金流（固息、浮息、累进）'!K203="","",'债券现金流（固息、浮息、累进）'!K203)</f>
        <v>#NAME?</v>
      </c>
      <c r="C202" s="113" t="e">
        <f ca="1">IF(B202="",0,IF(B202&lt;=$B$2,0,'债券现金流（固息、浮息、累进）'!S203))</f>
        <v>#NAME?</v>
      </c>
      <c r="D202" s="1" t="e">
        <f ca="1">IF(B202="",0,IF(B202&lt;$B$2,0,IF(OR(D201&lt;=$B$2,D201=""),B202-$B$2+$B$2,D201+365/债券信息!$B$12)))</f>
        <v>#NAME?</v>
      </c>
      <c r="G202" s="1" t="e">
        <f ca="1">IF('行权现金流（永续债延期）'!I203="","",'行权现金流（永续债延期）'!I203)</f>
        <v>#NAME?</v>
      </c>
      <c r="H202" s="113" t="e">
        <f ca="1">IF(G202="",0,IF(G202&lt;=$G$2,0,'行权现金流（永续债延期）'!K203))</f>
        <v>#NAME?</v>
      </c>
      <c r="I202" s="1" t="e">
        <f ca="1">IF(G202="",0,IF(G202&lt;$G$2,0,IF(OR(I201&lt;=$G$2,I201=""),G202-$G$2+$G$2,I201+365/债券信息!$B$12)))</f>
        <v>#NAME?</v>
      </c>
      <c r="L202" s="1" t="str">
        <f>IF('行权现金流（回售&amp;赎回）'!O203="","",'行权现金流（回售&amp;赎回）'!O203)</f>
        <v/>
      </c>
      <c r="M202">
        <f>IF(L202="",0,IF(L202&lt;=$L$2,0,'行权现金流（回售&amp;赎回）'!V203))</f>
        <v>0</v>
      </c>
      <c r="N202" s="1">
        <f>IF(L202="",0,IF(L202&lt;$L$2,0,IF(OR(N201&lt;=$L$2,N201=""),L202-$L$2+$L$2,N201+365/债券信息!$B$12)))</f>
        <v>0</v>
      </c>
    </row>
    <row r="203" spans="2:14">
      <c r="B203" s="1" t="e">
        <f ca="1">IF('债券现金流（固息、浮息、累进）'!K204="","",'债券现金流（固息、浮息、累进）'!K204)</f>
        <v>#NAME?</v>
      </c>
      <c r="C203" s="113" t="e">
        <f ca="1">IF(B203="",0,IF(B203&lt;=$B$2,0,'债券现金流（固息、浮息、累进）'!S204))</f>
        <v>#NAME?</v>
      </c>
      <c r="D203" s="1" t="e">
        <f ca="1">IF(B203="",0,IF(B203&lt;$B$2,0,IF(OR(D202&lt;=$B$2,D202=""),B203-$B$2+$B$2,D202+365/债券信息!$B$12)))</f>
        <v>#NAME?</v>
      </c>
      <c r="G203" s="1" t="e">
        <f ca="1">IF('行权现金流（永续债延期）'!I204="","",'行权现金流（永续债延期）'!I204)</f>
        <v>#NAME?</v>
      </c>
      <c r="H203" s="113" t="e">
        <f ca="1">IF(G203="",0,IF(G203&lt;=$G$2,0,'行权现金流（永续债延期）'!K204))</f>
        <v>#NAME?</v>
      </c>
      <c r="I203" s="1" t="e">
        <f ca="1">IF(G203="",0,IF(G203&lt;$G$2,0,IF(OR(I202&lt;=$G$2,I202=""),G203-$G$2+$G$2,I202+365/债券信息!$B$12)))</f>
        <v>#NAME?</v>
      </c>
      <c r="L203" s="1" t="str">
        <f>IF('行权现金流（回售&amp;赎回）'!O204="","",'行权现金流（回售&amp;赎回）'!O204)</f>
        <v/>
      </c>
      <c r="M203">
        <f>IF(L203="",0,IF(L203&lt;=$L$2,0,'行权现金流（回售&amp;赎回）'!V204))</f>
        <v>0</v>
      </c>
      <c r="N203" s="1">
        <f>IF(L203="",0,IF(L203&lt;$L$2,0,IF(OR(N202&lt;=$L$2,N202=""),L203-$L$2+$L$2,N202+365/债券信息!$B$12)))</f>
        <v>0</v>
      </c>
    </row>
    <row r="204" spans="2:14">
      <c r="B204" s="1" t="e">
        <f ca="1">IF('债券现金流（固息、浮息、累进）'!K205="","",'债券现金流（固息、浮息、累进）'!K205)</f>
        <v>#NAME?</v>
      </c>
      <c r="C204" s="113" t="e">
        <f ca="1">IF(B204="",0,IF(B204&lt;=$B$2,0,'债券现金流（固息、浮息、累进）'!S205))</f>
        <v>#NAME?</v>
      </c>
      <c r="D204" s="1" t="e">
        <f ca="1">IF(B204="",0,IF(B204&lt;$B$2,0,IF(OR(D203&lt;=$B$2,D203=""),B204-$B$2+$B$2,D203+365/债券信息!$B$12)))</f>
        <v>#NAME?</v>
      </c>
      <c r="G204" s="1" t="e">
        <f ca="1">IF('行权现金流（永续债延期）'!I205="","",'行权现金流（永续债延期）'!I205)</f>
        <v>#NAME?</v>
      </c>
      <c r="H204" s="113" t="e">
        <f ca="1">IF(G204="",0,IF(G204&lt;=$G$2,0,'行权现金流（永续债延期）'!K205))</f>
        <v>#NAME?</v>
      </c>
      <c r="I204" s="1" t="e">
        <f ca="1">IF(G204="",0,IF(G204&lt;$G$2,0,IF(OR(I203&lt;=$G$2,I203=""),G204-$G$2+$G$2,I203+365/债券信息!$B$12)))</f>
        <v>#NAME?</v>
      </c>
      <c r="L204" s="1" t="str">
        <f>IF('行权现金流（回售&amp;赎回）'!O205="","",'行权现金流（回售&amp;赎回）'!O205)</f>
        <v/>
      </c>
      <c r="M204">
        <f>IF(L204="",0,IF(L204&lt;=$L$2,0,'行权现金流（回售&amp;赎回）'!V205))</f>
        <v>0</v>
      </c>
      <c r="N204" s="1">
        <f>IF(L204="",0,IF(L204&lt;$L$2,0,IF(OR(N203&lt;=$L$2,N203=""),L204-$L$2+$L$2,N203+365/债券信息!$B$12)))</f>
        <v>0</v>
      </c>
    </row>
    <row r="205" spans="2:14">
      <c r="B205" s="1" t="e">
        <f ca="1">IF('债券现金流（固息、浮息、累进）'!K206="","",'债券现金流（固息、浮息、累进）'!K206)</f>
        <v>#NAME?</v>
      </c>
      <c r="C205" s="113" t="e">
        <f ca="1">IF(B205="",0,IF(B205&lt;=$B$2,0,'债券现金流（固息、浮息、累进）'!S206))</f>
        <v>#NAME?</v>
      </c>
      <c r="D205" s="1" t="e">
        <f ca="1">IF(B205="",0,IF(B205&lt;$B$2,0,IF(OR(D204&lt;=$B$2,D204=""),B205-$B$2+$B$2,D204+365/债券信息!$B$12)))</f>
        <v>#NAME?</v>
      </c>
      <c r="G205" s="1" t="e">
        <f ca="1">IF('行权现金流（永续债延期）'!I206="","",'行权现金流（永续债延期）'!I206)</f>
        <v>#NAME?</v>
      </c>
      <c r="H205" s="113" t="e">
        <f ca="1">IF(G205="",0,IF(G205&lt;=$G$2,0,'行权现金流（永续债延期）'!K206))</f>
        <v>#NAME?</v>
      </c>
      <c r="I205" s="1" t="e">
        <f ca="1">IF(G205="",0,IF(G205&lt;$G$2,0,IF(OR(I204&lt;=$G$2,I204=""),G205-$G$2+$G$2,I204+365/债券信息!$B$12)))</f>
        <v>#NAME?</v>
      </c>
      <c r="L205" s="1" t="str">
        <f>IF('行权现金流（回售&amp;赎回）'!O206="","",'行权现金流（回售&amp;赎回）'!O206)</f>
        <v/>
      </c>
      <c r="M205">
        <f>IF(L205="",0,IF(L205&lt;=$L$2,0,'行权现金流（回售&amp;赎回）'!V206))</f>
        <v>0</v>
      </c>
      <c r="N205" s="1">
        <f>IF(L205="",0,IF(L205&lt;$L$2,0,IF(OR(N204&lt;=$L$2,N204=""),L205-$L$2+$L$2,N204+365/债券信息!$B$12)))</f>
        <v>0</v>
      </c>
    </row>
    <row r="206" spans="2:14">
      <c r="B206" s="1" t="e">
        <f ca="1">IF('债券现金流（固息、浮息、累进）'!K207="","",'债券现金流（固息、浮息、累进）'!K207)</f>
        <v>#NAME?</v>
      </c>
      <c r="C206" s="113" t="e">
        <f ca="1">IF(B206="",0,IF(B206&lt;=$B$2,0,'债券现金流（固息、浮息、累进）'!S207))</f>
        <v>#NAME?</v>
      </c>
      <c r="D206" s="1" t="e">
        <f ca="1">IF(B206="",0,IF(B206&lt;$B$2,0,IF(OR(D205&lt;=$B$2,D205=""),B206-$B$2+$B$2,D205+365/债券信息!$B$12)))</f>
        <v>#NAME?</v>
      </c>
      <c r="G206" s="1" t="e">
        <f ca="1">IF('行权现金流（永续债延期）'!I207="","",'行权现金流（永续债延期）'!I207)</f>
        <v>#NAME?</v>
      </c>
      <c r="H206" s="113" t="e">
        <f ca="1">IF(G206="",0,IF(G206&lt;=$G$2,0,'行权现金流（永续债延期）'!K207))</f>
        <v>#NAME?</v>
      </c>
      <c r="I206" s="1" t="e">
        <f ca="1">IF(G206="",0,IF(G206&lt;$G$2,0,IF(OR(I205&lt;=$G$2,I205=""),G206-$G$2+$G$2,I205+365/债券信息!$B$12)))</f>
        <v>#NAME?</v>
      </c>
      <c r="L206" s="1" t="str">
        <f>IF('行权现金流（回售&amp;赎回）'!O207="","",'行权现金流（回售&amp;赎回）'!O207)</f>
        <v/>
      </c>
      <c r="M206">
        <f>IF(L206="",0,IF(L206&lt;=$L$2,0,'行权现金流（回售&amp;赎回）'!V207))</f>
        <v>0</v>
      </c>
      <c r="N206" s="1">
        <f>IF(L206="",0,IF(L206&lt;$L$2,0,IF(OR(N205&lt;=$L$2,N205=""),L206-$L$2+$L$2,N205+365/债券信息!$B$12)))</f>
        <v>0</v>
      </c>
    </row>
    <row r="207" spans="2:14">
      <c r="B207" s="1" t="e">
        <f ca="1">IF('债券现金流（固息、浮息、累进）'!K208="","",'债券现金流（固息、浮息、累进）'!K208)</f>
        <v>#NAME?</v>
      </c>
      <c r="C207" s="113" t="e">
        <f ca="1">IF(B207="",0,IF(B207&lt;=$B$2,0,'债券现金流（固息、浮息、累进）'!S208))</f>
        <v>#NAME?</v>
      </c>
      <c r="D207" s="1" t="e">
        <f ca="1">IF(B207="",0,IF(B207&lt;$B$2,0,IF(OR(D206&lt;=$B$2,D206=""),B207-$B$2+$B$2,D206+365/债券信息!$B$12)))</f>
        <v>#NAME?</v>
      </c>
      <c r="G207" s="1" t="e">
        <f ca="1">IF('行权现金流（永续债延期）'!I208="","",'行权现金流（永续债延期）'!I208)</f>
        <v>#NAME?</v>
      </c>
      <c r="H207" s="113" t="e">
        <f ca="1">IF(G207="",0,IF(G207&lt;=$G$2,0,'行权现金流（永续债延期）'!K208))</f>
        <v>#NAME?</v>
      </c>
      <c r="I207" s="1" t="e">
        <f ca="1">IF(G207="",0,IF(G207&lt;$G$2,0,IF(OR(I206&lt;=$G$2,I206=""),G207-$G$2+$G$2,I206+365/债券信息!$B$12)))</f>
        <v>#NAME?</v>
      </c>
      <c r="L207" s="1" t="str">
        <f>IF('行权现金流（回售&amp;赎回）'!O208="","",'行权现金流（回售&amp;赎回）'!O208)</f>
        <v/>
      </c>
      <c r="M207">
        <f>IF(L207="",0,IF(L207&lt;=$L$2,0,'行权现金流（回售&amp;赎回）'!V208))</f>
        <v>0</v>
      </c>
      <c r="N207" s="1">
        <f>IF(L207="",0,IF(L207&lt;$L$2,0,IF(OR(N206&lt;=$L$2,N206=""),L207-$L$2+$L$2,N206+365/债券信息!$B$12)))</f>
        <v>0</v>
      </c>
    </row>
    <row r="208" spans="2:14">
      <c r="B208" s="1" t="e">
        <f ca="1">IF('债券现金流（固息、浮息、累进）'!K209="","",'债券现金流（固息、浮息、累进）'!K209)</f>
        <v>#NAME?</v>
      </c>
      <c r="C208" s="113" t="e">
        <f ca="1">IF(B208="",0,IF(B208&lt;=$B$2,0,'债券现金流（固息、浮息、累进）'!S209))</f>
        <v>#NAME?</v>
      </c>
      <c r="D208" s="1" t="e">
        <f ca="1">IF(B208="",0,IF(B208&lt;$B$2,0,IF(OR(D207&lt;=$B$2,D207=""),B208-$B$2+$B$2,D207+365/债券信息!$B$12)))</f>
        <v>#NAME?</v>
      </c>
      <c r="G208" s="1" t="e">
        <f ca="1">IF('行权现金流（永续债延期）'!I209="","",'行权现金流（永续债延期）'!I209)</f>
        <v>#NAME?</v>
      </c>
      <c r="H208" s="113" t="e">
        <f ca="1">IF(G208="",0,IF(G208&lt;=$G$2,0,'行权现金流（永续债延期）'!K209))</f>
        <v>#NAME?</v>
      </c>
      <c r="I208" s="1" t="e">
        <f ca="1">IF(G208="",0,IF(G208&lt;$G$2,0,IF(OR(I207&lt;=$G$2,I207=""),G208-$G$2+$G$2,I207+365/债券信息!$B$12)))</f>
        <v>#NAME?</v>
      </c>
      <c r="L208" s="1" t="str">
        <f>IF('行权现金流（回售&amp;赎回）'!O209="","",'行权现金流（回售&amp;赎回）'!O209)</f>
        <v/>
      </c>
      <c r="M208">
        <f>IF(L208="",0,IF(L208&lt;=$L$2,0,'行权现金流（回售&amp;赎回）'!V209))</f>
        <v>0</v>
      </c>
      <c r="N208" s="1">
        <f>IF(L208="",0,IF(L208&lt;$L$2,0,IF(OR(N207&lt;=$L$2,N207=""),L208-$L$2+$L$2,N207+365/债券信息!$B$12)))</f>
        <v>0</v>
      </c>
    </row>
    <row r="209" spans="2:14">
      <c r="B209" s="1" t="e">
        <f ca="1">IF('债券现金流（固息、浮息、累进）'!K210="","",'债券现金流（固息、浮息、累进）'!K210)</f>
        <v>#NAME?</v>
      </c>
      <c r="C209" s="113" t="e">
        <f ca="1">IF(B209="",0,IF(B209&lt;=$B$2,0,'债券现金流（固息、浮息、累进）'!S210))</f>
        <v>#NAME?</v>
      </c>
      <c r="D209" s="1" t="e">
        <f ca="1">IF(B209="",0,IF(B209&lt;$B$2,0,IF(OR(D208&lt;=$B$2,D208=""),B209-$B$2+$B$2,D208+365/债券信息!$B$12)))</f>
        <v>#NAME?</v>
      </c>
      <c r="G209" s="1" t="e">
        <f ca="1">IF('行权现金流（永续债延期）'!I210="","",'行权现金流（永续债延期）'!I210)</f>
        <v>#NAME?</v>
      </c>
      <c r="H209" s="113" t="e">
        <f ca="1">IF(G209="",0,IF(G209&lt;=$G$2,0,'行权现金流（永续债延期）'!K210))</f>
        <v>#NAME?</v>
      </c>
      <c r="I209" s="1" t="e">
        <f ca="1">IF(G209="",0,IF(G209&lt;$G$2,0,IF(OR(I208&lt;=$G$2,I208=""),G209-$G$2+$G$2,I208+365/债券信息!$B$12)))</f>
        <v>#NAME?</v>
      </c>
      <c r="L209" s="1" t="str">
        <f>IF('行权现金流（回售&amp;赎回）'!O210="","",'行权现金流（回售&amp;赎回）'!O210)</f>
        <v/>
      </c>
      <c r="M209">
        <f>IF(L209="",0,IF(L209&lt;=$L$2,0,'行权现金流（回售&amp;赎回）'!V210))</f>
        <v>0</v>
      </c>
      <c r="N209" s="1">
        <f>IF(L209="",0,IF(L209&lt;$L$2,0,IF(OR(N208&lt;=$L$2,N208=""),L209-$L$2+$L$2,N208+365/债券信息!$B$12)))</f>
        <v>0</v>
      </c>
    </row>
    <row r="210" spans="2:14">
      <c r="B210" s="1" t="e">
        <f ca="1">IF('债券现金流（固息、浮息、累进）'!K211="","",'债券现金流（固息、浮息、累进）'!K211)</f>
        <v>#NAME?</v>
      </c>
      <c r="C210" s="113" t="e">
        <f ca="1">IF(B210="",0,IF(B210&lt;=$B$2,0,'债券现金流（固息、浮息、累进）'!S211))</f>
        <v>#NAME?</v>
      </c>
      <c r="D210" s="1" t="e">
        <f ca="1">IF(B210="",0,IF(B210&lt;$B$2,0,IF(OR(D209&lt;=$B$2,D209=""),B210-$B$2+$B$2,D209+365/债券信息!$B$12)))</f>
        <v>#NAME?</v>
      </c>
      <c r="G210" s="1" t="e">
        <f ca="1">IF('行权现金流（永续债延期）'!I211="","",'行权现金流（永续债延期）'!I211)</f>
        <v>#NAME?</v>
      </c>
      <c r="H210" s="113" t="e">
        <f ca="1">IF(G210="",0,IF(G210&lt;=$G$2,0,'行权现金流（永续债延期）'!K211))</f>
        <v>#NAME?</v>
      </c>
      <c r="I210" s="1" t="e">
        <f ca="1">IF(G210="",0,IF(G210&lt;$G$2,0,IF(OR(I209&lt;=$G$2,I209=""),G210-$G$2+$G$2,I209+365/债券信息!$B$12)))</f>
        <v>#NAME?</v>
      </c>
      <c r="L210" s="1" t="str">
        <f>IF('行权现金流（回售&amp;赎回）'!O211="","",'行权现金流（回售&amp;赎回）'!O211)</f>
        <v/>
      </c>
      <c r="M210">
        <f>IF(L210="",0,IF(L210&lt;=$L$2,0,'行权现金流（回售&amp;赎回）'!V211))</f>
        <v>0</v>
      </c>
      <c r="N210" s="1">
        <f>IF(L210="",0,IF(L210&lt;$L$2,0,IF(OR(N209&lt;=$L$2,N209=""),L210-$L$2+$L$2,N209+365/债券信息!$B$12)))</f>
        <v>0</v>
      </c>
    </row>
    <row r="211" spans="2:14">
      <c r="B211" s="1" t="e">
        <f ca="1">IF('债券现金流（固息、浮息、累进）'!K212="","",'债券现金流（固息、浮息、累进）'!K212)</f>
        <v>#NAME?</v>
      </c>
      <c r="C211" s="113" t="e">
        <f ca="1">IF(B211="",0,IF(B211&lt;=$B$2,0,'债券现金流（固息、浮息、累进）'!S212))</f>
        <v>#NAME?</v>
      </c>
      <c r="D211" s="1" t="e">
        <f ca="1">IF(B211="",0,IF(B211&lt;$B$2,0,IF(OR(D210&lt;=$B$2,D210=""),B211-$B$2+$B$2,D210+365/债券信息!$B$12)))</f>
        <v>#NAME?</v>
      </c>
      <c r="G211" s="1" t="e">
        <f ca="1">IF('行权现金流（永续债延期）'!I212="","",'行权现金流（永续债延期）'!I212)</f>
        <v>#NAME?</v>
      </c>
      <c r="H211" s="113" t="e">
        <f ca="1">IF(G211="",0,IF(G211&lt;=$G$2,0,'行权现金流（永续债延期）'!K212))</f>
        <v>#NAME?</v>
      </c>
      <c r="I211" s="1" t="e">
        <f ca="1">IF(G211="",0,IF(G211&lt;$G$2,0,IF(OR(I210&lt;=$G$2,I210=""),G211-$G$2+$G$2,I210+365/债券信息!$B$12)))</f>
        <v>#NAME?</v>
      </c>
      <c r="L211" s="1" t="str">
        <f>IF('行权现金流（回售&amp;赎回）'!O212="","",'行权现金流（回售&amp;赎回）'!O212)</f>
        <v/>
      </c>
      <c r="M211">
        <f>IF(L211="",0,IF(L211&lt;=$L$2,0,'行权现金流（回售&amp;赎回）'!V212))</f>
        <v>0</v>
      </c>
      <c r="N211" s="1">
        <f>IF(L211="",0,IF(L211&lt;$L$2,0,IF(OR(N210&lt;=$L$2,N210=""),L211-$L$2+$L$2,N210+365/债券信息!$B$12)))</f>
        <v>0</v>
      </c>
    </row>
    <row r="212" spans="2:14">
      <c r="B212" s="1" t="e">
        <f ca="1">IF('债券现金流（固息、浮息、累进）'!K213="","",'债券现金流（固息、浮息、累进）'!K213)</f>
        <v>#NAME?</v>
      </c>
      <c r="C212" s="113" t="e">
        <f ca="1">IF(B212="",0,IF(B212&lt;=$B$2,0,'债券现金流（固息、浮息、累进）'!S213))</f>
        <v>#NAME?</v>
      </c>
      <c r="D212" s="1" t="e">
        <f ca="1">IF(B212="",0,IF(B212&lt;$B$2,0,IF(OR(D211&lt;=$B$2,D211=""),B212-$B$2+$B$2,D211+365/债券信息!$B$12)))</f>
        <v>#NAME?</v>
      </c>
      <c r="G212" s="1" t="e">
        <f ca="1">IF('行权现金流（永续债延期）'!I213="","",'行权现金流（永续债延期）'!I213)</f>
        <v>#NAME?</v>
      </c>
      <c r="H212" s="113" t="e">
        <f ca="1">IF(G212="",0,IF(G212&lt;=$G$2,0,'行权现金流（永续债延期）'!K213))</f>
        <v>#NAME?</v>
      </c>
      <c r="I212" s="1" t="e">
        <f ca="1">IF(G212="",0,IF(G212&lt;$G$2,0,IF(OR(I211&lt;=$G$2,I211=""),G212-$G$2+$G$2,I211+365/债券信息!$B$12)))</f>
        <v>#NAME?</v>
      </c>
      <c r="L212" s="1" t="str">
        <f>IF('行权现金流（回售&amp;赎回）'!O213="","",'行权现金流（回售&amp;赎回）'!O213)</f>
        <v/>
      </c>
      <c r="M212">
        <f>IF(L212="",0,IF(L212&lt;=$L$2,0,'行权现金流（回售&amp;赎回）'!V213))</f>
        <v>0</v>
      </c>
      <c r="N212" s="1">
        <f>IF(L212="",0,IF(L212&lt;$L$2,0,IF(OR(N211&lt;=$L$2,N211=""),L212-$L$2+$L$2,N211+365/债券信息!$B$12)))</f>
        <v>0</v>
      </c>
    </row>
    <row r="213" spans="2:14">
      <c r="B213" s="1" t="e">
        <f ca="1">IF('债券现金流（固息、浮息、累进）'!K214="","",'债券现金流（固息、浮息、累进）'!K214)</f>
        <v>#NAME?</v>
      </c>
      <c r="C213" s="113" t="e">
        <f ca="1">IF(B213="",0,IF(B213&lt;=$B$2,0,'债券现金流（固息、浮息、累进）'!S214))</f>
        <v>#NAME?</v>
      </c>
      <c r="D213" s="1" t="e">
        <f ca="1">IF(B213="",0,IF(B213&lt;$B$2,0,IF(OR(D212&lt;=$B$2,D212=""),B213-$B$2+$B$2,D212+365/债券信息!$B$12)))</f>
        <v>#NAME?</v>
      </c>
      <c r="G213" s="1" t="e">
        <f ca="1">IF('行权现金流（永续债延期）'!I214="","",'行权现金流（永续债延期）'!I214)</f>
        <v>#NAME?</v>
      </c>
      <c r="H213" s="113" t="e">
        <f ca="1">IF(G213="",0,IF(G213&lt;=$G$2,0,'行权现金流（永续债延期）'!K214))</f>
        <v>#NAME?</v>
      </c>
      <c r="I213" s="1" t="e">
        <f ca="1">IF(G213="",0,IF(G213&lt;$G$2,0,IF(OR(I212&lt;=$G$2,I212=""),G213-$G$2+$G$2,I212+365/债券信息!$B$12)))</f>
        <v>#NAME?</v>
      </c>
      <c r="L213" s="1" t="str">
        <f>IF('行权现金流（回售&amp;赎回）'!O214="","",'行权现金流（回售&amp;赎回）'!O214)</f>
        <v/>
      </c>
      <c r="M213">
        <f>IF(L213="",0,IF(L213&lt;=$L$2,0,'行权现金流（回售&amp;赎回）'!V214))</f>
        <v>0</v>
      </c>
      <c r="N213" s="1">
        <f>IF(L213="",0,IF(L213&lt;$L$2,0,IF(OR(N212&lt;=$L$2,N212=""),L213-$L$2+$L$2,N212+365/债券信息!$B$12)))</f>
        <v>0</v>
      </c>
    </row>
    <row r="214" spans="2:14">
      <c r="B214" s="1" t="e">
        <f ca="1">IF('债券现金流（固息、浮息、累进）'!K215="","",'债券现金流（固息、浮息、累进）'!K215)</f>
        <v>#NAME?</v>
      </c>
      <c r="C214" s="113" t="e">
        <f ca="1">IF(B214="",0,IF(B214&lt;=$B$2,0,'债券现金流（固息、浮息、累进）'!S215))</f>
        <v>#NAME?</v>
      </c>
      <c r="D214" s="1" t="e">
        <f ca="1">IF(B214="",0,IF(B214&lt;$B$2,0,IF(OR(D213&lt;=$B$2,D213=""),B214-$B$2+$B$2,D213+365/债券信息!$B$12)))</f>
        <v>#NAME?</v>
      </c>
      <c r="G214" s="1" t="e">
        <f ca="1">IF('行权现金流（永续债延期）'!I215="","",'行权现金流（永续债延期）'!I215)</f>
        <v>#NAME?</v>
      </c>
      <c r="H214" s="113" t="e">
        <f ca="1">IF(G214="",0,IF(G214&lt;=$G$2,0,'行权现金流（永续债延期）'!K215))</f>
        <v>#NAME?</v>
      </c>
      <c r="I214" s="1" t="e">
        <f ca="1">IF(G214="",0,IF(G214&lt;$G$2,0,IF(OR(I213&lt;=$G$2,I213=""),G214-$G$2+$G$2,I213+365/债券信息!$B$12)))</f>
        <v>#NAME?</v>
      </c>
      <c r="L214" s="1" t="str">
        <f>IF('行权现金流（回售&amp;赎回）'!O215="","",'行权现金流（回售&amp;赎回）'!O215)</f>
        <v/>
      </c>
      <c r="M214">
        <f>IF(L214="",0,IF(L214&lt;=$L$2,0,'行权现金流（回售&amp;赎回）'!V215))</f>
        <v>0</v>
      </c>
      <c r="N214" s="1">
        <f>IF(L214="",0,IF(L214&lt;$L$2,0,IF(OR(N213&lt;=$L$2,N213=""),L214-$L$2+$L$2,N213+365/债券信息!$B$12)))</f>
        <v>0</v>
      </c>
    </row>
    <row r="215" spans="2:14">
      <c r="B215" s="1" t="e">
        <f ca="1">IF('债券现金流（固息、浮息、累进）'!K216="","",'债券现金流（固息、浮息、累进）'!K216)</f>
        <v>#NAME?</v>
      </c>
      <c r="C215" s="113" t="e">
        <f ca="1">IF(B215="",0,IF(B215&lt;=$B$2,0,'债券现金流（固息、浮息、累进）'!S216))</f>
        <v>#NAME?</v>
      </c>
      <c r="D215" s="1" t="e">
        <f ca="1">IF(B215="",0,IF(B215&lt;$B$2,0,IF(OR(D214&lt;=$B$2,D214=""),B215-$B$2+$B$2,D214+365/债券信息!$B$12)))</f>
        <v>#NAME?</v>
      </c>
      <c r="G215" s="1" t="e">
        <f ca="1">IF('行权现金流（永续债延期）'!I216="","",'行权现金流（永续债延期）'!I216)</f>
        <v>#NAME?</v>
      </c>
      <c r="H215" s="113" t="e">
        <f ca="1">IF(G215="",0,IF(G215&lt;=$G$2,0,'行权现金流（永续债延期）'!K216))</f>
        <v>#NAME?</v>
      </c>
      <c r="I215" s="1" t="e">
        <f ca="1">IF(G215="",0,IF(G215&lt;$G$2,0,IF(OR(I214&lt;=$G$2,I214=""),G215-$G$2+$G$2,I214+365/债券信息!$B$12)))</f>
        <v>#NAME?</v>
      </c>
      <c r="L215" s="1" t="str">
        <f>IF('行权现金流（回售&amp;赎回）'!O216="","",'行权现金流（回售&amp;赎回）'!O216)</f>
        <v/>
      </c>
      <c r="M215">
        <f>IF(L215="",0,IF(L215&lt;=$L$2,0,'行权现金流（回售&amp;赎回）'!V216))</f>
        <v>0</v>
      </c>
      <c r="N215" s="1">
        <f>IF(L215="",0,IF(L215&lt;$L$2,0,IF(OR(N214&lt;=$L$2,N214=""),L215-$L$2+$L$2,N214+365/债券信息!$B$12)))</f>
        <v>0</v>
      </c>
    </row>
    <row r="216" spans="2:14">
      <c r="B216" s="1" t="e">
        <f ca="1">IF('债券现金流（固息、浮息、累进）'!K217="","",'债券现金流（固息、浮息、累进）'!K217)</f>
        <v>#NAME?</v>
      </c>
      <c r="C216" s="113" t="e">
        <f ca="1">IF(B216="",0,IF(B216&lt;=$B$2,0,'债券现金流（固息、浮息、累进）'!S217))</f>
        <v>#NAME?</v>
      </c>
      <c r="D216" s="1" t="e">
        <f ca="1">IF(B216="",0,IF(B216&lt;$B$2,0,IF(OR(D215&lt;=$B$2,D215=""),B216-$B$2+$B$2,D215+365/债券信息!$B$12)))</f>
        <v>#NAME?</v>
      </c>
      <c r="G216" s="1" t="e">
        <f ca="1">IF('行权现金流（永续债延期）'!I217="","",'行权现金流（永续债延期）'!I217)</f>
        <v>#NAME?</v>
      </c>
      <c r="H216" s="113" t="e">
        <f ca="1">IF(G216="",0,IF(G216&lt;=$G$2,0,'行权现金流（永续债延期）'!K217))</f>
        <v>#NAME?</v>
      </c>
      <c r="I216" s="1" t="e">
        <f ca="1">IF(G216="",0,IF(G216&lt;$G$2,0,IF(OR(I215&lt;=$G$2,I215=""),G216-$G$2+$G$2,I215+365/债券信息!$B$12)))</f>
        <v>#NAME?</v>
      </c>
      <c r="L216" s="1" t="str">
        <f>IF('行权现金流（回售&amp;赎回）'!O217="","",'行权现金流（回售&amp;赎回）'!O217)</f>
        <v/>
      </c>
      <c r="M216">
        <f>IF(L216="",0,IF(L216&lt;=$L$2,0,'行权现金流（回售&amp;赎回）'!V217))</f>
        <v>0</v>
      </c>
      <c r="N216" s="1">
        <f>IF(L216="",0,IF(L216&lt;$L$2,0,IF(OR(N215&lt;=$L$2,N215=""),L216-$L$2+$L$2,N215+365/债券信息!$B$12)))</f>
        <v>0</v>
      </c>
    </row>
    <row r="217" spans="2:14">
      <c r="B217" s="1" t="e">
        <f ca="1">IF('债券现金流（固息、浮息、累进）'!K218="","",'债券现金流（固息、浮息、累进）'!K218)</f>
        <v>#NAME?</v>
      </c>
      <c r="C217" s="113" t="e">
        <f ca="1">IF(B217="",0,IF(B217&lt;=$B$2,0,'债券现金流（固息、浮息、累进）'!S218))</f>
        <v>#NAME?</v>
      </c>
      <c r="D217" s="1" t="e">
        <f ca="1">IF(B217="",0,IF(B217&lt;$B$2,0,IF(OR(D216&lt;=$B$2,D216=""),B217-$B$2+$B$2,D216+365/债券信息!$B$12)))</f>
        <v>#NAME?</v>
      </c>
      <c r="G217" s="1" t="e">
        <f ca="1">IF('行权现金流（永续债延期）'!I218="","",'行权现金流（永续债延期）'!I218)</f>
        <v>#NAME?</v>
      </c>
      <c r="H217" s="113" t="e">
        <f ca="1">IF(G217="",0,IF(G217&lt;=$G$2,0,'行权现金流（永续债延期）'!K218))</f>
        <v>#NAME?</v>
      </c>
      <c r="I217" s="1" t="e">
        <f ca="1">IF(G217="",0,IF(G217&lt;$G$2,0,IF(OR(I216&lt;=$G$2,I216=""),G217-$G$2+$G$2,I216+365/债券信息!$B$12)))</f>
        <v>#NAME?</v>
      </c>
      <c r="L217" s="1" t="str">
        <f>IF('行权现金流（回售&amp;赎回）'!O218="","",'行权现金流（回售&amp;赎回）'!O218)</f>
        <v/>
      </c>
      <c r="M217">
        <f>IF(L217="",0,IF(L217&lt;=$L$2,0,'行权现金流（回售&amp;赎回）'!V218))</f>
        <v>0</v>
      </c>
      <c r="N217" s="1">
        <f>IF(L217="",0,IF(L217&lt;$L$2,0,IF(OR(N216&lt;=$L$2,N216=""),L217-$L$2+$L$2,N216+365/债券信息!$B$12)))</f>
        <v>0</v>
      </c>
    </row>
    <row r="218" spans="2:14">
      <c r="B218" s="1" t="e">
        <f ca="1">IF('债券现金流（固息、浮息、累进）'!K219="","",'债券现金流（固息、浮息、累进）'!K219)</f>
        <v>#NAME?</v>
      </c>
      <c r="C218" s="113" t="e">
        <f ca="1">IF(B218="",0,IF(B218&lt;=$B$2,0,'债券现金流（固息、浮息、累进）'!S219))</f>
        <v>#NAME?</v>
      </c>
      <c r="D218" s="1" t="e">
        <f ca="1">IF(B218="",0,IF(B218&lt;$B$2,0,IF(OR(D217&lt;=$B$2,D217=""),B218-$B$2+$B$2,D217+365/债券信息!$B$12)))</f>
        <v>#NAME?</v>
      </c>
      <c r="G218" s="1" t="e">
        <f ca="1">IF('行权现金流（永续债延期）'!I219="","",'行权现金流（永续债延期）'!I219)</f>
        <v>#NAME?</v>
      </c>
      <c r="H218" s="113" t="e">
        <f ca="1">IF(G218="",0,IF(G218&lt;=$G$2,0,'行权现金流（永续债延期）'!K219))</f>
        <v>#NAME?</v>
      </c>
      <c r="I218" s="1" t="e">
        <f ca="1">IF(G218="",0,IF(G218&lt;$G$2,0,IF(OR(I217&lt;=$G$2,I217=""),G218-$G$2+$G$2,I217+365/债券信息!$B$12)))</f>
        <v>#NAME?</v>
      </c>
      <c r="L218" s="1" t="str">
        <f>IF('行权现金流（回售&amp;赎回）'!O219="","",'行权现金流（回售&amp;赎回）'!O219)</f>
        <v/>
      </c>
      <c r="M218">
        <f>IF(L218="",0,IF(L218&lt;=$L$2,0,'行权现金流（回售&amp;赎回）'!V219))</f>
        <v>0</v>
      </c>
      <c r="N218" s="1">
        <f>IF(L218="",0,IF(L218&lt;$L$2,0,IF(OR(N217&lt;=$L$2,N217=""),L218-$L$2+$L$2,N217+365/债券信息!$B$12)))</f>
        <v>0</v>
      </c>
    </row>
    <row r="219" spans="2:14">
      <c r="B219" s="1" t="e">
        <f ca="1">IF('债券现金流（固息、浮息、累进）'!K220="","",'债券现金流（固息、浮息、累进）'!K220)</f>
        <v>#NAME?</v>
      </c>
      <c r="C219" s="113" t="e">
        <f ca="1">IF(B219="",0,IF(B219&lt;=$B$2,0,'债券现金流（固息、浮息、累进）'!S220))</f>
        <v>#NAME?</v>
      </c>
      <c r="D219" s="1" t="e">
        <f ca="1">IF(B219="",0,IF(B219&lt;$B$2,0,IF(OR(D218&lt;=$B$2,D218=""),B219-$B$2+$B$2,D218+365/债券信息!$B$12)))</f>
        <v>#NAME?</v>
      </c>
      <c r="G219" s="1" t="e">
        <f ca="1">IF('行权现金流（永续债延期）'!I220="","",'行权现金流（永续债延期）'!I220)</f>
        <v>#NAME?</v>
      </c>
      <c r="H219" s="113" t="e">
        <f ca="1">IF(G219="",0,IF(G219&lt;=$G$2,0,'行权现金流（永续债延期）'!K220))</f>
        <v>#NAME?</v>
      </c>
      <c r="I219" s="1" t="e">
        <f ca="1">IF(G219="",0,IF(G219&lt;$G$2,0,IF(OR(I218&lt;=$G$2,I218=""),G219-$G$2+$G$2,I218+365/债券信息!$B$12)))</f>
        <v>#NAME?</v>
      </c>
      <c r="L219" s="1" t="str">
        <f>IF('行权现金流（回售&amp;赎回）'!O220="","",'行权现金流（回售&amp;赎回）'!O220)</f>
        <v/>
      </c>
      <c r="M219">
        <f>IF(L219="",0,IF(L219&lt;=$L$2,0,'行权现金流（回售&amp;赎回）'!V220))</f>
        <v>0</v>
      </c>
      <c r="N219" s="1">
        <f>IF(L219="",0,IF(L219&lt;$L$2,0,IF(OR(N218&lt;=$L$2,N218=""),L219-$L$2+$L$2,N218+365/债券信息!$B$12)))</f>
        <v>0</v>
      </c>
    </row>
    <row r="220" spans="2:14">
      <c r="B220" s="1" t="e">
        <f ca="1">IF('债券现金流（固息、浮息、累进）'!K221="","",'债券现金流（固息、浮息、累进）'!K221)</f>
        <v>#NAME?</v>
      </c>
      <c r="C220" s="113" t="e">
        <f ca="1">IF(B220="",0,IF(B220&lt;=$B$2,0,'债券现金流（固息、浮息、累进）'!S221))</f>
        <v>#NAME?</v>
      </c>
      <c r="D220" s="1" t="e">
        <f ca="1">IF(B220="",0,IF(B220&lt;$B$2,0,IF(OR(D219&lt;=$B$2,D219=""),B220-$B$2+$B$2,D219+365/债券信息!$B$12)))</f>
        <v>#NAME?</v>
      </c>
      <c r="G220" s="1" t="e">
        <f ca="1">IF('行权现金流（永续债延期）'!I221="","",'行权现金流（永续债延期）'!I221)</f>
        <v>#NAME?</v>
      </c>
      <c r="H220" s="113" t="e">
        <f ca="1">IF(G220="",0,IF(G220&lt;=$G$2,0,'行权现金流（永续债延期）'!K221))</f>
        <v>#NAME?</v>
      </c>
      <c r="I220" s="1" t="e">
        <f ca="1">IF(G220="",0,IF(G220&lt;$G$2,0,IF(OR(I219&lt;=$G$2,I219=""),G220-$G$2+$G$2,I219+365/债券信息!$B$12)))</f>
        <v>#NAME?</v>
      </c>
      <c r="L220" s="1" t="str">
        <f>IF('行权现金流（回售&amp;赎回）'!O221="","",'行权现金流（回售&amp;赎回）'!O221)</f>
        <v/>
      </c>
      <c r="M220">
        <f>IF(L220="",0,IF(L220&lt;=$L$2,0,'行权现金流（回售&amp;赎回）'!V221))</f>
        <v>0</v>
      </c>
      <c r="N220" s="1">
        <f>IF(L220="",0,IF(L220&lt;$L$2,0,IF(OR(N219&lt;=$L$2,N219=""),L220-$L$2+$L$2,N219+365/债券信息!$B$12)))</f>
        <v>0</v>
      </c>
    </row>
    <row r="221" spans="2:14">
      <c r="B221" s="1" t="e">
        <f ca="1">IF('债券现金流（固息、浮息、累进）'!K222="","",'债券现金流（固息、浮息、累进）'!K222)</f>
        <v>#NAME?</v>
      </c>
      <c r="C221" s="113" t="e">
        <f ca="1">IF(B221="",0,IF(B221&lt;=$B$2,0,'债券现金流（固息、浮息、累进）'!S222))</f>
        <v>#NAME?</v>
      </c>
      <c r="D221" s="1" t="e">
        <f ca="1">IF(B221="",0,IF(B221&lt;$B$2,0,IF(OR(D220&lt;=$B$2,D220=""),B221-$B$2+$B$2,D220+365/债券信息!$B$12)))</f>
        <v>#NAME?</v>
      </c>
      <c r="G221" s="1" t="e">
        <f ca="1">IF('行权现金流（永续债延期）'!I222="","",'行权现金流（永续债延期）'!I222)</f>
        <v>#NAME?</v>
      </c>
      <c r="H221" s="113" t="e">
        <f ca="1">IF(G221="",0,IF(G221&lt;=$G$2,0,'行权现金流（永续债延期）'!K222))</f>
        <v>#NAME?</v>
      </c>
      <c r="I221" s="1" t="e">
        <f ca="1">IF(G221="",0,IF(G221&lt;$G$2,0,IF(OR(I220&lt;=$G$2,I220=""),G221-$G$2+$G$2,I220+365/债券信息!$B$12)))</f>
        <v>#NAME?</v>
      </c>
      <c r="L221" s="1" t="str">
        <f>IF('行权现金流（回售&amp;赎回）'!O222="","",'行权现金流（回售&amp;赎回）'!O222)</f>
        <v/>
      </c>
      <c r="M221">
        <f>IF(L221="",0,IF(L221&lt;=$L$2,0,'行权现金流（回售&amp;赎回）'!V222))</f>
        <v>0</v>
      </c>
      <c r="N221" s="1">
        <f>IF(L221="",0,IF(L221&lt;$L$2,0,IF(OR(N220&lt;=$L$2,N220=""),L221-$L$2+$L$2,N220+365/债券信息!$B$12)))</f>
        <v>0</v>
      </c>
    </row>
    <row r="222" spans="2:14">
      <c r="B222" s="1" t="e">
        <f ca="1">IF('债券现金流（固息、浮息、累进）'!K223="","",'债券现金流（固息、浮息、累进）'!K223)</f>
        <v>#NAME?</v>
      </c>
      <c r="C222" s="113" t="e">
        <f ca="1">IF(B222="",0,IF(B222&lt;=$B$2,0,'债券现金流（固息、浮息、累进）'!S223))</f>
        <v>#NAME?</v>
      </c>
      <c r="D222" s="1" t="e">
        <f ca="1">IF(B222="",0,IF(B222&lt;$B$2,0,IF(OR(D221&lt;=$B$2,D221=""),B222-$B$2+$B$2,D221+365/债券信息!$B$12)))</f>
        <v>#NAME?</v>
      </c>
      <c r="G222" s="1" t="e">
        <f ca="1">IF('行权现金流（永续债延期）'!I223="","",'行权现金流（永续债延期）'!I223)</f>
        <v>#NAME?</v>
      </c>
      <c r="H222" s="113" t="e">
        <f ca="1">IF(G222="",0,IF(G222&lt;=$G$2,0,'行权现金流（永续债延期）'!K223))</f>
        <v>#NAME?</v>
      </c>
      <c r="I222" s="1" t="e">
        <f ca="1">IF(G222="",0,IF(G222&lt;$G$2,0,IF(OR(I221&lt;=$G$2,I221=""),G222-$G$2+$G$2,I221+365/债券信息!$B$12)))</f>
        <v>#NAME?</v>
      </c>
      <c r="L222" s="1" t="str">
        <f>IF('行权现金流（回售&amp;赎回）'!O223="","",'行权现金流（回售&amp;赎回）'!O223)</f>
        <v/>
      </c>
      <c r="M222">
        <f>IF(L222="",0,IF(L222&lt;=$L$2,0,'行权现金流（回售&amp;赎回）'!V223))</f>
        <v>0</v>
      </c>
      <c r="N222" s="1">
        <f>IF(L222="",0,IF(L222&lt;$L$2,0,IF(OR(N221&lt;=$L$2,N221=""),L222-$L$2+$L$2,N221+365/债券信息!$B$12)))</f>
        <v>0</v>
      </c>
    </row>
    <row r="223" spans="2:14">
      <c r="B223" s="1" t="e">
        <f ca="1">IF('债券现金流（固息、浮息、累进）'!K224="","",'债券现金流（固息、浮息、累进）'!K224)</f>
        <v>#NAME?</v>
      </c>
      <c r="C223" s="113" t="e">
        <f ca="1">IF(B223="",0,IF(B223&lt;=$B$2,0,'债券现金流（固息、浮息、累进）'!S224))</f>
        <v>#NAME?</v>
      </c>
      <c r="D223" s="1" t="e">
        <f ca="1">IF(B223="",0,IF(B223&lt;$B$2,0,IF(OR(D222&lt;=$B$2,D222=""),B223-$B$2+$B$2,D222+365/债券信息!$B$12)))</f>
        <v>#NAME?</v>
      </c>
      <c r="G223" s="1" t="e">
        <f ca="1">IF('行权现金流（永续债延期）'!I224="","",'行权现金流（永续债延期）'!I224)</f>
        <v>#NAME?</v>
      </c>
      <c r="H223" s="113" t="e">
        <f ca="1">IF(G223="",0,IF(G223&lt;=$G$2,0,'行权现金流（永续债延期）'!K224))</f>
        <v>#NAME?</v>
      </c>
      <c r="I223" s="1" t="e">
        <f ca="1">IF(G223="",0,IF(G223&lt;$G$2,0,IF(OR(I222&lt;=$G$2,I222=""),G223-$G$2+$G$2,I222+365/债券信息!$B$12)))</f>
        <v>#NAME?</v>
      </c>
      <c r="L223" s="1" t="str">
        <f>IF('行权现金流（回售&amp;赎回）'!O224="","",'行权现金流（回售&amp;赎回）'!O224)</f>
        <v/>
      </c>
      <c r="M223">
        <f>IF(L223="",0,IF(L223&lt;=$L$2,0,'行权现金流（回售&amp;赎回）'!V224))</f>
        <v>0</v>
      </c>
      <c r="N223" s="1">
        <f>IF(L223="",0,IF(L223&lt;$L$2,0,IF(OR(N222&lt;=$L$2,N222=""),L223-$L$2+$L$2,N222+365/债券信息!$B$12)))</f>
        <v>0</v>
      </c>
    </row>
    <row r="224" spans="2:14">
      <c r="B224" s="1" t="e">
        <f ca="1">IF('债券现金流（固息、浮息、累进）'!K225="","",'债券现金流（固息、浮息、累进）'!K225)</f>
        <v>#NAME?</v>
      </c>
      <c r="C224" s="113" t="e">
        <f ca="1">IF(B224="",0,IF(B224&lt;=$B$2,0,'债券现金流（固息、浮息、累进）'!S225))</f>
        <v>#NAME?</v>
      </c>
      <c r="D224" s="1" t="e">
        <f ca="1">IF(B224="",0,IF(B224&lt;$B$2,0,IF(OR(D223&lt;=$B$2,D223=""),B224-$B$2+$B$2,D223+365/债券信息!$B$12)))</f>
        <v>#NAME?</v>
      </c>
      <c r="G224" s="1" t="e">
        <f ca="1">IF('行权现金流（永续债延期）'!I225="","",'行权现金流（永续债延期）'!I225)</f>
        <v>#NAME?</v>
      </c>
      <c r="H224" s="113" t="e">
        <f ca="1">IF(G224="",0,IF(G224&lt;=$G$2,0,'行权现金流（永续债延期）'!K225))</f>
        <v>#NAME?</v>
      </c>
      <c r="I224" s="1" t="e">
        <f ca="1">IF(G224="",0,IF(G224&lt;$G$2,0,IF(OR(I223&lt;=$G$2,I223=""),G224-$G$2+$G$2,I223+365/债券信息!$B$12)))</f>
        <v>#NAME?</v>
      </c>
      <c r="L224" s="1" t="str">
        <f>IF('行权现金流（回售&amp;赎回）'!O225="","",'行权现金流（回售&amp;赎回）'!O225)</f>
        <v/>
      </c>
      <c r="M224">
        <f>IF(L224="",0,IF(L224&lt;=$L$2,0,'行权现金流（回售&amp;赎回）'!V225))</f>
        <v>0</v>
      </c>
      <c r="N224" s="1">
        <f>IF(L224="",0,IF(L224&lt;$L$2,0,IF(OR(N223&lt;=$L$2,N223=""),L224-$L$2+$L$2,N223+365/债券信息!$B$12)))</f>
        <v>0</v>
      </c>
    </row>
    <row r="225" spans="2:14">
      <c r="B225" s="1" t="e">
        <f ca="1">IF('债券现金流（固息、浮息、累进）'!K226="","",'债券现金流（固息、浮息、累进）'!K226)</f>
        <v>#NAME?</v>
      </c>
      <c r="C225" s="113" t="e">
        <f ca="1">IF(B225="",0,IF(B225&lt;=$B$2,0,'债券现金流（固息、浮息、累进）'!S226))</f>
        <v>#NAME?</v>
      </c>
      <c r="D225" s="1" t="e">
        <f ca="1">IF(B225="",0,IF(B225&lt;$B$2,0,IF(OR(D224&lt;=$B$2,D224=""),B225-$B$2+$B$2,D224+365/债券信息!$B$12)))</f>
        <v>#NAME?</v>
      </c>
      <c r="G225" s="1" t="e">
        <f ca="1">IF('行权现金流（永续债延期）'!I226="","",'行权现金流（永续债延期）'!I226)</f>
        <v>#NAME?</v>
      </c>
      <c r="H225" s="113" t="e">
        <f ca="1">IF(G225="",0,IF(G225&lt;=$G$2,0,'行权现金流（永续债延期）'!K226))</f>
        <v>#NAME?</v>
      </c>
      <c r="I225" s="1" t="e">
        <f ca="1">IF(G225="",0,IF(G225&lt;$G$2,0,IF(OR(I224&lt;=$G$2,I224=""),G225-$G$2+$G$2,I224+365/债券信息!$B$12)))</f>
        <v>#NAME?</v>
      </c>
      <c r="L225" s="1" t="str">
        <f>IF('行权现金流（回售&amp;赎回）'!O226="","",'行权现金流（回售&amp;赎回）'!O226)</f>
        <v/>
      </c>
      <c r="M225">
        <f>IF(L225="",0,IF(L225&lt;=$L$2,0,'行权现金流（回售&amp;赎回）'!V226))</f>
        <v>0</v>
      </c>
      <c r="N225" s="1">
        <f>IF(L225="",0,IF(L225&lt;$L$2,0,IF(OR(N224&lt;=$L$2,N224=""),L225-$L$2+$L$2,N224+365/债券信息!$B$12)))</f>
        <v>0</v>
      </c>
    </row>
    <row r="226" spans="2:14">
      <c r="B226" s="1" t="e">
        <f ca="1">IF('债券现金流（固息、浮息、累进）'!K227="","",'债券现金流（固息、浮息、累进）'!K227)</f>
        <v>#NAME?</v>
      </c>
      <c r="C226" s="113" t="e">
        <f ca="1">IF(B226="",0,IF(B226&lt;=$B$2,0,'债券现金流（固息、浮息、累进）'!S227))</f>
        <v>#NAME?</v>
      </c>
      <c r="D226" s="1" t="e">
        <f ca="1">IF(B226="",0,IF(B226&lt;$B$2,0,IF(OR(D225&lt;=$B$2,D225=""),B226-$B$2+$B$2,D225+365/债券信息!$B$12)))</f>
        <v>#NAME?</v>
      </c>
      <c r="G226" s="1" t="e">
        <f ca="1">IF('行权现金流（永续债延期）'!I227="","",'行权现金流（永续债延期）'!I227)</f>
        <v>#NAME?</v>
      </c>
      <c r="H226" s="113" t="e">
        <f ca="1">IF(G226="",0,IF(G226&lt;=$G$2,0,'行权现金流（永续债延期）'!K227))</f>
        <v>#NAME?</v>
      </c>
      <c r="I226" s="1" t="e">
        <f ca="1">IF(G226="",0,IF(G226&lt;$G$2,0,IF(OR(I225&lt;=$G$2,I225=""),G226-$G$2+$G$2,I225+365/债券信息!$B$12)))</f>
        <v>#NAME?</v>
      </c>
      <c r="L226" s="1" t="str">
        <f>IF('行权现金流（回售&amp;赎回）'!O227="","",'行权现金流（回售&amp;赎回）'!O227)</f>
        <v/>
      </c>
      <c r="M226">
        <f>IF(L226="",0,IF(L226&lt;=$L$2,0,'行权现金流（回售&amp;赎回）'!V227))</f>
        <v>0</v>
      </c>
      <c r="N226" s="1">
        <f>IF(L226="",0,IF(L226&lt;$L$2,0,IF(OR(N225&lt;=$L$2,N225=""),L226-$L$2+$L$2,N225+365/债券信息!$B$12)))</f>
        <v>0</v>
      </c>
    </row>
    <row r="227" spans="2:14">
      <c r="B227" s="1" t="e">
        <f ca="1">IF('债券现金流（固息、浮息、累进）'!K228="","",'债券现金流（固息、浮息、累进）'!K228)</f>
        <v>#NAME?</v>
      </c>
      <c r="C227" s="113" t="e">
        <f ca="1">IF(B227="",0,IF(B227&lt;=$B$2,0,'债券现金流（固息、浮息、累进）'!S228))</f>
        <v>#NAME?</v>
      </c>
      <c r="D227" s="1" t="e">
        <f ca="1">IF(B227="",0,IF(B227&lt;$B$2,0,IF(OR(D226&lt;=$B$2,D226=""),B227-$B$2+$B$2,D226+365/债券信息!$B$12)))</f>
        <v>#NAME?</v>
      </c>
      <c r="G227" s="1" t="e">
        <f ca="1">IF('行权现金流（永续债延期）'!I228="","",'行权现金流（永续债延期）'!I228)</f>
        <v>#NAME?</v>
      </c>
      <c r="H227" s="113" t="e">
        <f ca="1">IF(G227="",0,IF(G227&lt;=$G$2,0,'行权现金流（永续债延期）'!K228))</f>
        <v>#NAME?</v>
      </c>
      <c r="I227" s="1" t="e">
        <f ca="1">IF(G227="",0,IF(G227&lt;$G$2,0,IF(OR(I226&lt;=$G$2,I226=""),G227-$G$2+$G$2,I226+365/债券信息!$B$12)))</f>
        <v>#NAME?</v>
      </c>
      <c r="L227" s="1" t="str">
        <f>IF('行权现金流（回售&amp;赎回）'!O228="","",'行权现金流（回售&amp;赎回）'!O228)</f>
        <v/>
      </c>
      <c r="M227">
        <f>IF(L227="",0,IF(L227&lt;=$L$2,0,'行权现金流（回售&amp;赎回）'!V228))</f>
        <v>0</v>
      </c>
      <c r="N227" s="1">
        <f>IF(L227="",0,IF(L227&lt;$L$2,0,IF(OR(N226&lt;=$L$2,N226=""),L227-$L$2+$L$2,N226+365/债券信息!$B$12)))</f>
        <v>0</v>
      </c>
    </row>
    <row r="228" spans="2:14">
      <c r="B228" s="1" t="e">
        <f ca="1">IF('债券现金流（固息、浮息、累进）'!K229="","",'债券现金流（固息、浮息、累进）'!K229)</f>
        <v>#NAME?</v>
      </c>
      <c r="C228" s="113" t="e">
        <f ca="1">IF(B228="",0,IF(B228&lt;=$B$2,0,'债券现金流（固息、浮息、累进）'!S229))</f>
        <v>#NAME?</v>
      </c>
      <c r="D228" s="1" t="e">
        <f ca="1">IF(B228="",0,IF(B228&lt;$B$2,0,IF(OR(D227&lt;=$B$2,D227=""),B228-$B$2+$B$2,D227+365/债券信息!$B$12)))</f>
        <v>#NAME?</v>
      </c>
      <c r="G228" s="1" t="e">
        <f ca="1">IF('行权现金流（永续债延期）'!I229="","",'行权现金流（永续债延期）'!I229)</f>
        <v>#NAME?</v>
      </c>
      <c r="H228" s="113" t="e">
        <f ca="1">IF(G228="",0,IF(G228&lt;=$G$2,0,'行权现金流（永续债延期）'!K229))</f>
        <v>#NAME?</v>
      </c>
      <c r="I228" s="1" t="e">
        <f ca="1">IF(G228="",0,IF(G228&lt;$G$2,0,IF(OR(I227&lt;=$G$2,I227=""),G228-$G$2+$G$2,I227+365/债券信息!$B$12)))</f>
        <v>#NAME?</v>
      </c>
      <c r="L228" s="1" t="str">
        <f>IF('行权现金流（回售&amp;赎回）'!O229="","",'行权现金流（回售&amp;赎回）'!O229)</f>
        <v/>
      </c>
      <c r="M228">
        <f>IF(L228="",0,IF(L228&lt;=$L$2,0,'行权现金流（回售&amp;赎回）'!V229))</f>
        <v>0</v>
      </c>
      <c r="N228" s="1">
        <f>IF(L228="",0,IF(L228&lt;$L$2,0,IF(OR(N227&lt;=$L$2,N227=""),L228-$L$2+$L$2,N227+365/债券信息!$B$12)))</f>
        <v>0</v>
      </c>
    </row>
    <row r="229" spans="2:14">
      <c r="B229" s="1" t="e">
        <f ca="1">IF('债券现金流（固息、浮息、累进）'!K230="","",'债券现金流（固息、浮息、累进）'!K230)</f>
        <v>#NAME?</v>
      </c>
      <c r="C229" s="113" t="e">
        <f ca="1">IF(B229="",0,IF(B229&lt;=$B$2,0,'债券现金流（固息、浮息、累进）'!S230))</f>
        <v>#NAME?</v>
      </c>
      <c r="D229" s="1" t="e">
        <f ca="1">IF(B229="",0,IF(B229&lt;$B$2,0,IF(OR(D228&lt;=$B$2,D228=""),B229-$B$2+$B$2,D228+365/债券信息!$B$12)))</f>
        <v>#NAME?</v>
      </c>
      <c r="G229" s="1" t="e">
        <f ca="1">IF('行权现金流（永续债延期）'!I230="","",'行权现金流（永续债延期）'!I230)</f>
        <v>#NAME?</v>
      </c>
      <c r="H229" s="113" t="e">
        <f ca="1">IF(G229="",0,IF(G229&lt;=$G$2,0,'行权现金流（永续债延期）'!K230))</f>
        <v>#NAME?</v>
      </c>
      <c r="I229" s="1" t="e">
        <f ca="1">IF(G229="",0,IF(G229&lt;$G$2,0,IF(OR(I228&lt;=$G$2,I228=""),G229-$G$2+$G$2,I228+365/债券信息!$B$12)))</f>
        <v>#NAME?</v>
      </c>
      <c r="L229" s="1" t="str">
        <f>IF('行权现金流（回售&amp;赎回）'!O230="","",'行权现金流（回售&amp;赎回）'!O230)</f>
        <v/>
      </c>
      <c r="M229">
        <f>IF(L229="",0,IF(L229&lt;=$L$2,0,'行权现金流（回售&amp;赎回）'!V230))</f>
        <v>0</v>
      </c>
      <c r="N229" s="1">
        <f>IF(L229="",0,IF(L229&lt;$L$2,0,IF(OR(N228&lt;=$L$2,N228=""),L229-$L$2+$L$2,N228+365/债券信息!$B$12)))</f>
        <v>0</v>
      </c>
    </row>
    <row r="230" spans="2:14">
      <c r="B230" s="1" t="e">
        <f ca="1">IF('债券现金流（固息、浮息、累进）'!K231="","",'债券现金流（固息、浮息、累进）'!K231)</f>
        <v>#NAME?</v>
      </c>
      <c r="C230" s="113" t="e">
        <f ca="1">IF(B230="",0,IF(B230&lt;=$B$2,0,'债券现金流（固息、浮息、累进）'!S231))</f>
        <v>#NAME?</v>
      </c>
      <c r="D230" s="1" t="e">
        <f ca="1">IF(B230="",0,IF(B230&lt;$B$2,0,IF(OR(D229&lt;=$B$2,D229=""),B230-$B$2+$B$2,D229+365/债券信息!$B$12)))</f>
        <v>#NAME?</v>
      </c>
      <c r="G230" s="1" t="e">
        <f ca="1">IF('行权现金流（永续债延期）'!I231="","",'行权现金流（永续债延期）'!I231)</f>
        <v>#NAME?</v>
      </c>
      <c r="H230" s="113" t="e">
        <f ca="1">IF(G230="",0,IF(G230&lt;=$G$2,0,'行权现金流（永续债延期）'!K231))</f>
        <v>#NAME?</v>
      </c>
      <c r="I230" s="1" t="e">
        <f ca="1">IF(G230="",0,IF(G230&lt;$G$2,0,IF(OR(I229&lt;=$G$2,I229=""),G230-$G$2+$G$2,I229+365/债券信息!$B$12)))</f>
        <v>#NAME?</v>
      </c>
      <c r="L230" s="1" t="str">
        <f>IF('行权现金流（回售&amp;赎回）'!O231="","",'行权现金流（回售&amp;赎回）'!O231)</f>
        <v/>
      </c>
      <c r="M230">
        <f>IF(L230="",0,IF(L230&lt;=$L$2,0,'行权现金流（回售&amp;赎回）'!V231))</f>
        <v>0</v>
      </c>
      <c r="N230" s="1">
        <f>IF(L230="",0,IF(L230&lt;$L$2,0,IF(OR(N229&lt;=$L$2,N229=""),L230-$L$2+$L$2,N229+365/债券信息!$B$12)))</f>
        <v>0</v>
      </c>
    </row>
    <row r="231" spans="2:14">
      <c r="B231" s="1" t="e">
        <f ca="1">IF('债券现金流（固息、浮息、累进）'!K232="","",'债券现金流（固息、浮息、累进）'!K232)</f>
        <v>#NAME?</v>
      </c>
      <c r="C231" s="113" t="e">
        <f ca="1">IF(B231="",0,IF(B231&lt;=$B$2,0,'债券现金流（固息、浮息、累进）'!S232))</f>
        <v>#NAME?</v>
      </c>
      <c r="D231" s="1" t="e">
        <f ca="1">IF(B231="",0,IF(B231&lt;$B$2,0,IF(OR(D230&lt;=$B$2,D230=""),B231-$B$2+$B$2,D230+365/债券信息!$B$12)))</f>
        <v>#NAME?</v>
      </c>
      <c r="G231" s="1" t="e">
        <f ca="1">IF('行权现金流（永续债延期）'!I232="","",'行权现金流（永续债延期）'!I232)</f>
        <v>#NAME?</v>
      </c>
      <c r="H231" s="113" t="e">
        <f ca="1">IF(G231="",0,IF(G231&lt;=$G$2,0,'行权现金流（永续债延期）'!K232))</f>
        <v>#NAME?</v>
      </c>
      <c r="I231" s="1" t="e">
        <f ca="1">IF(G231="",0,IF(G231&lt;$G$2,0,IF(OR(I230&lt;=$G$2,I230=""),G231-$G$2+$G$2,I230+365/债券信息!$B$12)))</f>
        <v>#NAME?</v>
      </c>
      <c r="L231" s="1" t="str">
        <f>IF('行权现金流（回售&amp;赎回）'!O232="","",'行权现金流（回售&amp;赎回）'!O232)</f>
        <v/>
      </c>
      <c r="M231">
        <f>IF(L231="",0,IF(L231&lt;=$L$2,0,'行权现金流（回售&amp;赎回）'!V232))</f>
        <v>0</v>
      </c>
      <c r="N231" s="1">
        <f>IF(L231="",0,IF(L231&lt;$L$2,0,IF(OR(N230&lt;=$L$2,N230=""),L231-$L$2+$L$2,N230+365/债券信息!$B$12)))</f>
        <v>0</v>
      </c>
    </row>
    <row r="232" spans="2:14">
      <c r="B232" s="1" t="e">
        <f ca="1">IF('债券现金流（固息、浮息、累进）'!K233="","",'债券现金流（固息、浮息、累进）'!K233)</f>
        <v>#NAME?</v>
      </c>
      <c r="C232" s="113" t="e">
        <f ca="1">IF(B232="",0,IF(B232&lt;=$B$2,0,'债券现金流（固息、浮息、累进）'!S233))</f>
        <v>#NAME?</v>
      </c>
      <c r="D232" s="1" t="e">
        <f ca="1">IF(B232="",0,IF(B232&lt;$B$2,0,IF(OR(D231&lt;=$B$2,D231=""),B232-$B$2+$B$2,D231+365/债券信息!$B$12)))</f>
        <v>#NAME?</v>
      </c>
      <c r="G232" s="1" t="e">
        <f ca="1">IF('行权现金流（永续债延期）'!I233="","",'行权现金流（永续债延期）'!I233)</f>
        <v>#NAME?</v>
      </c>
      <c r="H232" s="113" t="e">
        <f ca="1">IF(G232="",0,IF(G232&lt;=$G$2,0,'行权现金流（永续债延期）'!K233))</f>
        <v>#NAME?</v>
      </c>
      <c r="I232" s="1" t="e">
        <f ca="1">IF(G232="",0,IF(G232&lt;$G$2,0,IF(OR(I231&lt;=$G$2,I231=""),G232-$G$2+$G$2,I231+365/债券信息!$B$12)))</f>
        <v>#NAME?</v>
      </c>
      <c r="L232" s="1" t="str">
        <f>IF('行权现金流（回售&amp;赎回）'!O233="","",'行权现金流（回售&amp;赎回）'!O233)</f>
        <v/>
      </c>
      <c r="M232">
        <f>IF(L232="",0,IF(L232&lt;=$L$2,0,'行权现金流（回售&amp;赎回）'!V233))</f>
        <v>0</v>
      </c>
      <c r="N232" s="1">
        <f>IF(L232="",0,IF(L232&lt;$L$2,0,IF(OR(N231&lt;=$L$2,N231=""),L232-$L$2+$L$2,N231+365/债券信息!$B$12)))</f>
        <v>0</v>
      </c>
    </row>
    <row r="233" spans="2:14">
      <c r="B233" s="1" t="e">
        <f ca="1">IF('债券现金流（固息、浮息、累进）'!K234="","",'债券现金流（固息、浮息、累进）'!K234)</f>
        <v>#NAME?</v>
      </c>
      <c r="C233" s="113" t="e">
        <f ca="1">IF(B233="",0,IF(B233&lt;=$B$2,0,'债券现金流（固息、浮息、累进）'!S234))</f>
        <v>#NAME?</v>
      </c>
      <c r="D233" s="1" t="e">
        <f ca="1">IF(B233="",0,IF(B233&lt;$B$2,0,IF(OR(D232&lt;=$B$2,D232=""),B233-$B$2+$B$2,D232+365/债券信息!$B$12)))</f>
        <v>#NAME?</v>
      </c>
      <c r="G233" s="1" t="e">
        <f ca="1">IF('行权现金流（永续债延期）'!I234="","",'行权现金流（永续债延期）'!I234)</f>
        <v>#NAME?</v>
      </c>
      <c r="H233" s="113" t="e">
        <f ca="1">IF(G233="",0,IF(G233&lt;=$G$2,0,'行权现金流（永续债延期）'!K234))</f>
        <v>#NAME?</v>
      </c>
      <c r="I233" s="1" t="e">
        <f ca="1">IF(G233="",0,IF(G233&lt;$G$2,0,IF(OR(I232&lt;=$G$2,I232=""),G233-$G$2+$G$2,I232+365/债券信息!$B$12)))</f>
        <v>#NAME?</v>
      </c>
      <c r="L233" s="1" t="str">
        <f>IF('行权现金流（回售&amp;赎回）'!O234="","",'行权现金流（回售&amp;赎回）'!O234)</f>
        <v/>
      </c>
      <c r="M233">
        <f>IF(L233="",0,IF(L233&lt;=$L$2,0,'行权现金流（回售&amp;赎回）'!V234))</f>
        <v>0</v>
      </c>
      <c r="N233" s="1">
        <f>IF(L233="",0,IF(L233&lt;$L$2,0,IF(OR(N232&lt;=$L$2,N232=""),L233-$L$2+$L$2,N232+365/债券信息!$B$12)))</f>
        <v>0</v>
      </c>
    </row>
    <row r="234" spans="2:14">
      <c r="B234" s="1" t="e">
        <f ca="1">IF('债券现金流（固息、浮息、累进）'!K235="","",'债券现金流（固息、浮息、累进）'!K235)</f>
        <v>#NAME?</v>
      </c>
      <c r="C234" s="113" t="e">
        <f ca="1">IF(B234="",0,IF(B234&lt;=$B$2,0,'债券现金流（固息、浮息、累进）'!S235))</f>
        <v>#NAME?</v>
      </c>
      <c r="D234" s="1" t="e">
        <f ca="1">IF(B234="",0,IF(B234&lt;$B$2,0,IF(OR(D233&lt;=$B$2,D233=""),B234-$B$2+$B$2,D233+365/债券信息!$B$12)))</f>
        <v>#NAME?</v>
      </c>
      <c r="G234" s="1" t="e">
        <f ca="1">IF('行权现金流（永续债延期）'!I235="","",'行权现金流（永续债延期）'!I235)</f>
        <v>#NAME?</v>
      </c>
      <c r="H234" s="113" t="e">
        <f ca="1">IF(G234="",0,IF(G234&lt;=$G$2,0,'行权现金流（永续债延期）'!K235))</f>
        <v>#NAME?</v>
      </c>
      <c r="I234" s="1" t="e">
        <f ca="1">IF(G234="",0,IF(G234&lt;$G$2,0,IF(OR(I233&lt;=$G$2,I233=""),G234-$G$2+$G$2,I233+365/债券信息!$B$12)))</f>
        <v>#NAME?</v>
      </c>
      <c r="L234" s="1" t="str">
        <f>IF('行权现金流（回售&amp;赎回）'!O235="","",'行权现金流（回售&amp;赎回）'!O235)</f>
        <v/>
      </c>
      <c r="M234">
        <f>IF(L234="",0,IF(L234&lt;=$L$2,0,'行权现金流（回售&amp;赎回）'!V235))</f>
        <v>0</v>
      </c>
      <c r="N234" s="1">
        <f>IF(L234="",0,IF(L234&lt;$L$2,0,IF(OR(N233&lt;=$L$2,N233=""),L234-$L$2+$L$2,N233+365/债券信息!$B$12)))</f>
        <v>0</v>
      </c>
    </row>
    <row r="235" spans="2:14">
      <c r="B235" s="1" t="e">
        <f ca="1">IF('债券现金流（固息、浮息、累进）'!K236="","",'债券现金流（固息、浮息、累进）'!K236)</f>
        <v>#NAME?</v>
      </c>
      <c r="C235" s="113" t="e">
        <f ca="1">IF(B235="",0,IF(B235&lt;=$B$2,0,'债券现金流（固息、浮息、累进）'!S236))</f>
        <v>#NAME?</v>
      </c>
      <c r="D235" s="1" t="e">
        <f ca="1">IF(B235="",0,IF(B235&lt;$B$2,0,IF(OR(D234&lt;=$B$2,D234=""),B235-$B$2+$B$2,D234+365/债券信息!$B$12)))</f>
        <v>#NAME?</v>
      </c>
      <c r="G235" s="1" t="e">
        <f ca="1">IF('行权现金流（永续债延期）'!I236="","",'行权现金流（永续债延期）'!I236)</f>
        <v>#NAME?</v>
      </c>
      <c r="H235" s="113" t="e">
        <f ca="1">IF(G235="",0,IF(G235&lt;=$G$2,0,'行权现金流（永续债延期）'!K236))</f>
        <v>#NAME?</v>
      </c>
      <c r="I235" s="1" t="e">
        <f ca="1">IF(G235="",0,IF(G235&lt;$G$2,0,IF(OR(I234&lt;=$G$2,I234=""),G235-$G$2+$G$2,I234+365/债券信息!$B$12)))</f>
        <v>#NAME?</v>
      </c>
      <c r="L235" s="1" t="str">
        <f>IF('行权现金流（回售&amp;赎回）'!O236="","",'行权现金流（回售&amp;赎回）'!O236)</f>
        <v/>
      </c>
      <c r="M235">
        <f>IF(L235="",0,IF(L235&lt;=$L$2,0,'行权现金流（回售&amp;赎回）'!V236))</f>
        <v>0</v>
      </c>
      <c r="N235" s="1">
        <f>IF(L235="",0,IF(L235&lt;$L$2,0,IF(OR(N234&lt;=$L$2,N234=""),L235-$L$2+$L$2,N234+365/债券信息!$B$12)))</f>
        <v>0</v>
      </c>
    </row>
    <row r="236" spans="2:14">
      <c r="B236" s="1" t="e">
        <f ca="1">IF('债券现金流（固息、浮息、累进）'!K237="","",'债券现金流（固息、浮息、累进）'!K237)</f>
        <v>#NAME?</v>
      </c>
      <c r="C236" s="113" t="e">
        <f ca="1">IF(B236="",0,IF(B236&lt;=$B$2,0,'债券现金流（固息、浮息、累进）'!S237))</f>
        <v>#NAME?</v>
      </c>
      <c r="D236" s="1" t="e">
        <f ca="1">IF(B236="",0,IF(B236&lt;$B$2,0,IF(OR(D235&lt;=$B$2,D235=""),B236-$B$2+$B$2,D235+365/债券信息!$B$12)))</f>
        <v>#NAME?</v>
      </c>
      <c r="G236" s="1" t="e">
        <f ca="1">IF('行权现金流（永续债延期）'!I237="","",'行权现金流（永续债延期）'!I237)</f>
        <v>#NAME?</v>
      </c>
      <c r="H236" s="113" t="e">
        <f ca="1">IF(G236="",0,IF(G236&lt;=$G$2,0,'行权现金流（永续债延期）'!K237))</f>
        <v>#NAME?</v>
      </c>
      <c r="I236" s="1" t="e">
        <f ca="1">IF(G236="",0,IF(G236&lt;$G$2,0,IF(OR(I235&lt;=$G$2,I235=""),G236-$G$2+$G$2,I235+365/债券信息!$B$12)))</f>
        <v>#NAME?</v>
      </c>
      <c r="L236" s="1" t="str">
        <f>IF('行权现金流（回售&amp;赎回）'!O237="","",'行权现金流（回售&amp;赎回）'!O237)</f>
        <v/>
      </c>
      <c r="M236">
        <f>IF(L236="",0,IF(L236&lt;=$L$2,0,'行权现金流（回售&amp;赎回）'!V237))</f>
        <v>0</v>
      </c>
      <c r="N236" s="1">
        <f>IF(L236="",0,IF(L236&lt;$L$2,0,IF(OR(N235&lt;=$L$2,N235=""),L236-$L$2+$L$2,N235+365/债券信息!$B$12)))</f>
        <v>0</v>
      </c>
    </row>
    <row r="237" spans="2:14">
      <c r="B237" s="1" t="e">
        <f ca="1">IF('债券现金流（固息、浮息、累进）'!K238="","",'债券现金流（固息、浮息、累进）'!K238)</f>
        <v>#NAME?</v>
      </c>
      <c r="C237" s="113" t="e">
        <f ca="1">IF(B237="",0,IF(B237&lt;=$B$2,0,'债券现金流（固息、浮息、累进）'!S238))</f>
        <v>#NAME?</v>
      </c>
      <c r="D237" s="1" t="e">
        <f ca="1">IF(B237="",0,IF(B237&lt;$B$2,0,IF(OR(D236&lt;=$B$2,D236=""),B237-$B$2+$B$2,D236+365/债券信息!$B$12)))</f>
        <v>#NAME?</v>
      </c>
      <c r="G237" s="1" t="e">
        <f ca="1">IF('行权现金流（永续债延期）'!I238="","",'行权现金流（永续债延期）'!I238)</f>
        <v>#NAME?</v>
      </c>
      <c r="H237" s="113" t="e">
        <f ca="1">IF(G237="",0,IF(G237&lt;=$G$2,0,'行权现金流（永续债延期）'!K238))</f>
        <v>#NAME?</v>
      </c>
      <c r="I237" s="1" t="e">
        <f ca="1">IF(G237="",0,IF(G237&lt;$G$2,0,IF(OR(I236&lt;=$G$2,I236=""),G237-$G$2+$G$2,I236+365/债券信息!$B$12)))</f>
        <v>#NAME?</v>
      </c>
      <c r="L237" s="1" t="str">
        <f>IF('行权现金流（回售&amp;赎回）'!O238="","",'行权现金流（回售&amp;赎回）'!O238)</f>
        <v/>
      </c>
      <c r="M237">
        <f>IF(L237="",0,IF(L237&lt;=$L$2,0,'行权现金流（回售&amp;赎回）'!V238))</f>
        <v>0</v>
      </c>
      <c r="N237" s="1">
        <f>IF(L237="",0,IF(L237&lt;$L$2,0,IF(OR(N236&lt;=$L$2,N236=""),L237-$L$2+$L$2,N236+365/债券信息!$B$12)))</f>
        <v>0</v>
      </c>
    </row>
    <row r="238" spans="2:14">
      <c r="B238" s="1" t="e">
        <f ca="1">IF('债券现金流（固息、浮息、累进）'!K239="","",'债券现金流（固息、浮息、累进）'!K239)</f>
        <v>#NAME?</v>
      </c>
      <c r="C238" s="113" t="e">
        <f ca="1">IF(B238="",0,IF(B238&lt;=$B$2,0,'债券现金流（固息、浮息、累进）'!S239))</f>
        <v>#NAME?</v>
      </c>
      <c r="D238" s="1" t="e">
        <f ca="1">IF(B238="",0,IF(B238&lt;$B$2,0,IF(OR(D237&lt;=$B$2,D237=""),B238-$B$2+$B$2,D237+365/债券信息!$B$12)))</f>
        <v>#NAME?</v>
      </c>
      <c r="G238" s="1" t="e">
        <f ca="1">IF('行权现金流（永续债延期）'!I239="","",'行权现金流（永续债延期）'!I239)</f>
        <v>#NAME?</v>
      </c>
      <c r="H238" s="113" t="e">
        <f ca="1">IF(G238="",0,IF(G238&lt;=$G$2,0,'行权现金流（永续债延期）'!K239))</f>
        <v>#NAME?</v>
      </c>
      <c r="I238" s="1" t="e">
        <f ca="1">IF(G238="",0,IF(G238&lt;$G$2,0,IF(OR(I237&lt;=$G$2,I237=""),G238-$G$2+$G$2,I237+365/债券信息!$B$12)))</f>
        <v>#NAME?</v>
      </c>
      <c r="L238" s="1" t="str">
        <f>IF('行权现金流（回售&amp;赎回）'!O239="","",'行权现金流（回售&amp;赎回）'!O239)</f>
        <v/>
      </c>
      <c r="M238">
        <f>IF(L238="",0,IF(L238&lt;=$L$2,0,'行权现金流（回售&amp;赎回）'!V239))</f>
        <v>0</v>
      </c>
      <c r="N238" s="1">
        <f>IF(L238="",0,IF(L238&lt;$L$2,0,IF(OR(N237&lt;=$L$2,N237=""),L238-$L$2+$L$2,N237+365/债券信息!$B$12)))</f>
        <v>0</v>
      </c>
    </row>
    <row r="239" spans="2:14">
      <c r="B239" s="1" t="e">
        <f ca="1">IF('债券现金流（固息、浮息、累进）'!K240="","",'债券现金流（固息、浮息、累进）'!K240)</f>
        <v>#NAME?</v>
      </c>
      <c r="C239" s="113" t="e">
        <f ca="1">IF(B239="",0,IF(B239&lt;=$B$2,0,'债券现金流（固息、浮息、累进）'!S240))</f>
        <v>#NAME?</v>
      </c>
      <c r="D239" s="1" t="e">
        <f ca="1">IF(B239="",0,IF(B239&lt;$B$2,0,IF(OR(D238&lt;=$B$2,D238=""),B239-$B$2+$B$2,D238+365/债券信息!$B$12)))</f>
        <v>#NAME?</v>
      </c>
      <c r="G239" s="1" t="e">
        <f ca="1">IF('行权现金流（永续债延期）'!I240="","",'行权现金流（永续债延期）'!I240)</f>
        <v>#NAME?</v>
      </c>
      <c r="H239" s="113" t="e">
        <f ca="1">IF(G239="",0,IF(G239&lt;=$G$2,0,'行权现金流（永续债延期）'!K240))</f>
        <v>#NAME?</v>
      </c>
      <c r="I239" s="1" t="e">
        <f ca="1">IF(G239="",0,IF(G239&lt;$G$2,0,IF(OR(I238&lt;=$G$2,I238=""),G239-$G$2+$G$2,I238+365/债券信息!$B$12)))</f>
        <v>#NAME?</v>
      </c>
      <c r="L239" s="1" t="str">
        <f>IF('行权现金流（回售&amp;赎回）'!O240="","",'行权现金流（回售&amp;赎回）'!O240)</f>
        <v/>
      </c>
      <c r="M239">
        <f>IF(L239="",0,IF(L239&lt;=$L$2,0,'行权现金流（回售&amp;赎回）'!V240))</f>
        <v>0</v>
      </c>
      <c r="N239" s="1">
        <f>IF(L239="",0,IF(L239&lt;$L$2,0,IF(OR(N238&lt;=$L$2,N238=""),L239-$L$2+$L$2,N238+365/债券信息!$B$12)))</f>
        <v>0</v>
      </c>
    </row>
    <row r="240" spans="2:14">
      <c r="B240" s="1" t="e">
        <f ca="1">IF('债券现金流（固息、浮息、累进）'!K241="","",'债券现金流（固息、浮息、累进）'!K241)</f>
        <v>#NAME?</v>
      </c>
      <c r="C240" s="113" t="e">
        <f ca="1">IF(B240="",0,IF(B240&lt;=$B$2,0,'债券现金流（固息、浮息、累进）'!S241))</f>
        <v>#NAME?</v>
      </c>
      <c r="D240" s="1" t="e">
        <f ca="1">IF(B240="",0,IF(B240&lt;$B$2,0,IF(OR(D239&lt;=$B$2,D239=""),B240-$B$2+$B$2,D239+365/债券信息!$B$12)))</f>
        <v>#NAME?</v>
      </c>
      <c r="G240" s="1" t="e">
        <f ca="1">IF('行权现金流（永续债延期）'!I241="","",'行权现金流（永续债延期）'!I241)</f>
        <v>#NAME?</v>
      </c>
      <c r="H240" s="113" t="e">
        <f ca="1">IF(G240="",0,IF(G240&lt;=$G$2,0,'行权现金流（永续债延期）'!K241))</f>
        <v>#NAME?</v>
      </c>
      <c r="I240" s="1" t="e">
        <f ca="1">IF(G240="",0,IF(G240&lt;$G$2,0,IF(OR(I239&lt;=$G$2,I239=""),G240-$G$2+$G$2,I239+365/债券信息!$B$12)))</f>
        <v>#NAME?</v>
      </c>
      <c r="L240" s="1" t="str">
        <f>IF('行权现金流（回售&amp;赎回）'!O241="","",'行权现金流（回售&amp;赎回）'!O241)</f>
        <v/>
      </c>
      <c r="M240">
        <f>IF(L240="",0,IF(L240&lt;=$L$2,0,'行权现金流（回售&amp;赎回）'!V241))</f>
        <v>0</v>
      </c>
      <c r="N240" s="1">
        <f>IF(L240="",0,IF(L240&lt;$L$2,0,IF(OR(N239&lt;=$L$2,N239=""),L240-$L$2+$L$2,N239+365/债券信息!$B$12)))</f>
        <v>0</v>
      </c>
    </row>
    <row r="241" spans="2:14">
      <c r="B241" s="1" t="e">
        <f ca="1">IF('债券现金流（固息、浮息、累进）'!K242="","",'债券现金流（固息、浮息、累进）'!K242)</f>
        <v>#NAME?</v>
      </c>
      <c r="C241" s="113" t="e">
        <f ca="1">IF(B241="",0,IF(B241&lt;=$B$2,0,'债券现金流（固息、浮息、累进）'!S242))</f>
        <v>#NAME?</v>
      </c>
      <c r="D241" s="1" t="e">
        <f ca="1">IF(B241="",0,IF(B241&lt;$B$2,0,IF(OR(D240&lt;=$B$2,D240=""),B241-$B$2+$B$2,D240+365/债券信息!$B$12)))</f>
        <v>#NAME?</v>
      </c>
      <c r="G241" s="1" t="e">
        <f ca="1">IF('行权现金流（永续债延期）'!I242="","",'行权现金流（永续债延期）'!I242)</f>
        <v>#NAME?</v>
      </c>
      <c r="H241" s="113" t="e">
        <f ca="1">IF(G241="",0,IF(G241&lt;=$G$2,0,'行权现金流（永续债延期）'!K242))</f>
        <v>#NAME?</v>
      </c>
      <c r="I241" s="1" t="e">
        <f ca="1">IF(G241="",0,IF(G241&lt;$G$2,0,IF(OR(I240&lt;=$G$2,I240=""),G241-$G$2+$G$2,I240+365/债券信息!$B$12)))</f>
        <v>#NAME?</v>
      </c>
      <c r="L241" s="1" t="str">
        <f>IF('行权现金流（回售&amp;赎回）'!O242="","",'行权现金流（回售&amp;赎回）'!O242)</f>
        <v/>
      </c>
      <c r="M241">
        <f>IF(L241="",0,IF(L241&lt;=$L$2,0,'行权现金流（回售&amp;赎回）'!V242))</f>
        <v>0</v>
      </c>
      <c r="N241" s="1">
        <f>IF(L241="",0,IF(L241&lt;$L$2,0,IF(OR(N240&lt;=$L$2,N240=""),L241-$L$2+$L$2,N240+365/债券信息!$B$12)))</f>
        <v>0</v>
      </c>
    </row>
    <row r="242" spans="2:14">
      <c r="B242" s="1" t="e">
        <f ca="1">IF('债券现金流（固息、浮息、累进）'!K243="","",'债券现金流（固息、浮息、累进）'!K243)</f>
        <v>#NAME?</v>
      </c>
      <c r="C242" s="113" t="e">
        <f ca="1">IF(B242="",0,IF(B242&lt;=$B$2,0,'债券现金流（固息、浮息、累进）'!S243))</f>
        <v>#NAME?</v>
      </c>
      <c r="D242" s="1" t="e">
        <f ca="1">IF(B242="",0,IF(B242&lt;$B$2,0,IF(OR(D241&lt;=$B$2,D241=""),B242-$B$2+$B$2,D241+365/债券信息!$B$12)))</f>
        <v>#NAME?</v>
      </c>
      <c r="G242" s="1" t="e">
        <f ca="1">IF('行权现金流（永续债延期）'!I243="","",'行权现金流（永续债延期）'!I243)</f>
        <v>#NAME?</v>
      </c>
      <c r="H242" s="113" t="e">
        <f ca="1">IF(G242="",0,IF(G242&lt;=$G$2,0,'行权现金流（永续债延期）'!K243))</f>
        <v>#NAME?</v>
      </c>
      <c r="I242" s="1" t="e">
        <f ca="1">IF(G242="",0,IF(G242&lt;$G$2,0,IF(OR(I241&lt;=$G$2,I241=""),G242-$G$2+$G$2,I241+365/债券信息!$B$12)))</f>
        <v>#NAME?</v>
      </c>
      <c r="L242" s="1" t="str">
        <f>IF('行权现金流（回售&amp;赎回）'!O243="","",'行权现金流（回售&amp;赎回）'!O243)</f>
        <v/>
      </c>
      <c r="M242">
        <f>IF(L242="",0,IF(L242&lt;=$L$2,0,'行权现金流（回售&amp;赎回）'!V243))</f>
        <v>0</v>
      </c>
      <c r="N242" s="1">
        <f>IF(L242="",0,IF(L242&lt;$L$2,0,IF(OR(N241&lt;=$L$2,N241=""),L242-$L$2+$L$2,N241+365/债券信息!$B$12)))</f>
        <v>0</v>
      </c>
    </row>
    <row r="243" spans="2:14">
      <c r="B243" s="1" t="e">
        <f ca="1">IF('债券现金流（固息、浮息、累进）'!K244="","",'债券现金流（固息、浮息、累进）'!K244)</f>
        <v>#NAME?</v>
      </c>
      <c r="C243" s="113" t="e">
        <f ca="1">IF(B243="",0,IF(B243&lt;=$B$2,0,'债券现金流（固息、浮息、累进）'!S244))</f>
        <v>#NAME?</v>
      </c>
      <c r="D243" s="1" t="e">
        <f ca="1">IF(B243="",0,IF(B243&lt;$B$2,0,IF(OR(D242&lt;=$B$2,D242=""),B243-$B$2+$B$2,D242+365/债券信息!$B$12)))</f>
        <v>#NAME?</v>
      </c>
      <c r="G243" s="1" t="e">
        <f ca="1">IF('行权现金流（永续债延期）'!I244="","",'行权现金流（永续债延期）'!I244)</f>
        <v>#NAME?</v>
      </c>
      <c r="H243" s="113" t="e">
        <f ca="1">IF(G243="",0,IF(G243&lt;=$G$2,0,'行权现金流（永续债延期）'!K244))</f>
        <v>#NAME?</v>
      </c>
      <c r="I243" s="1" t="e">
        <f ca="1">IF(G243="",0,IF(G243&lt;$G$2,0,IF(OR(I242&lt;=$G$2,I242=""),G243-$G$2+$G$2,I242+365/债券信息!$B$12)))</f>
        <v>#NAME?</v>
      </c>
      <c r="L243" s="1" t="str">
        <f>IF('行权现金流（回售&amp;赎回）'!O244="","",'行权现金流（回售&amp;赎回）'!O244)</f>
        <v/>
      </c>
      <c r="M243">
        <f>IF(L243="",0,IF(L243&lt;=$L$2,0,'行权现金流（回售&amp;赎回）'!V244))</f>
        <v>0</v>
      </c>
      <c r="N243" s="1">
        <f>IF(L243="",0,IF(L243&lt;$L$2,0,IF(OR(N242&lt;=$L$2,N242=""),L243-$L$2+$L$2,N242+365/债券信息!$B$12)))</f>
        <v>0</v>
      </c>
    </row>
    <row r="244" spans="2:14">
      <c r="B244" s="1" t="e">
        <f ca="1">IF('债券现金流（固息、浮息、累进）'!K245="","",'债券现金流（固息、浮息、累进）'!K245)</f>
        <v>#NAME?</v>
      </c>
      <c r="C244" s="113" t="e">
        <f ca="1">IF(B244="",0,IF(B244&lt;=$B$2,0,'债券现金流（固息、浮息、累进）'!S245))</f>
        <v>#NAME?</v>
      </c>
      <c r="D244" s="1" t="e">
        <f ca="1">IF(B244="",0,IF(B244&lt;$B$2,0,IF(OR(D243&lt;=$B$2,D243=""),B244-$B$2+$B$2,D243+365/债券信息!$B$12)))</f>
        <v>#NAME?</v>
      </c>
      <c r="G244" s="1" t="e">
        <f ca="1">IF('行权现金流（永续债延期）'!I245="","",'行权现金流（永续债延期）'!I245)</f>
        <v>#NAME?</v>
      </c>
      <c r="H244" s="113" t="e">
        <f ca="1">IF(G244="",0,IF(G244&lt;=$G$2,0,'行权现金流（永续债延期）'!K245))</f>
        <v>#NAME?</v>
      </c>
      <c r="I244" s="1" t="e">
        <f ca="1">IF(G244="",0,IF(G244&lt;$G$2,0,IF(OR(I243&lt;=$G$2,I243=""),G244-$G$2+$G$2,I243+365/债券信息!$B$12)))</f>
        <v>#NAME?</v>
      </c>
      <c r="L244" s="1" t="str">
        <f>IF('行权现金流（回售&amp;赎回）'!O245="","",'行权现金流（回售&amp;赎回）'!O245)</f>
        <v/>
      </c>
      <c r="M244">
        <f>IF(L244="",0,IF(L244&lt;=$L$2,0,'行权现金流（回售&amp;赎回）'!V245))</f>
        <v>0</v>
      </c>
      <c r="N244" s="1">
        <f>IF(L244="",0,IF(L244&lt;$L$2,0,IF(OR(N243&lt;=$L$2,N243=""),L244-$L$2+$L$2,N243+365/债券信息!$B$12)))</f>
        <v>0</v>
      </c>
    </row>
    <row r="245" spans="2:14">
      <c r="B245" s="1" t="e">
        <f ca="1">IF('债券现金流（固息、浮息、累进）'!K246="","",'债券现金流（固息、浮息、累进）'!K246)</f>
        <v>#NAME?</v>
      </c>
      <c r="C245" s="113" t="e">
        <f ca="1">IF(B245="",0,IF(B245&lt;=$B$2,0,'债券现金流（固息、浮息、累进）'!S246))</f>
        <v>#NAME?</v>
      </c>
      <c r="D245" s="1" t="e">
        <f ca="1">IF(B245="",0,IF(B245&lt;$B$2,0,IF(OR(D244&lt;=$B$2,D244=""),B245-$B$2+$B$2,D244+365/债券信息!$B$12)))</f>
        <v>#NAME?</v>
      </c>
      <c r="G245" s="1" t="e">
        <f ca="1">IF('行权现金流（永续债延期）'!I246="","",'行权现金流（永续债延期）'!I246)</f>
        <v>#NAME?</v>
      </c>
      <c r="H245" s="113" t="e">
        <f ca="1">IF(G245="",0,IF(G245&lt;=$G$2,0,'行权现金流（永续债延期）'!K246))</f>
        <v>#NAME?</v>
      </c>
      <c r="I245" s="1" t="e">
        <f ca="1">IF(G245="",0,IF(G245&lt;$G$2,0,IF(OR(I244&lt;=$G$2,I244=""),G245-$G$2+$G$2,I244+365/债券信息!$B$12)))</f>
        <v>#NAME?</v>
      </c>
      <c r="L245" s="1" t="str">
        <f>IF('行权现金流（回售&amp;赎回）'!O246="","",'行权现金流（回售&amp;赎回）'!O246)</f>
        <v/>
      </c>
      <c r="M245">
        <f>IF(L245="",0,IF(L245&lt;=$L$2,0,'行权现金流（回售&amp;赎回）'!V246))</f>
        <v>0</v>
      </c>
      <c r="N245" s="1">
        <f>IF(L245="",0,IF(L245&lt;$L$2,0,IF(OR(N244&lt;=$L$2,N244=""),L245-$L$2+$L$2,N244+365/债券信息!$B$12)))</f>
        <v>0</v>
      </c>
    </row>
    <row r="246" spans="2:14">
      <c r="B246" s="1" t="e">
        <f ca="1">IF('债券现金流（固息、浮息、累进）'!K247="","",'债券现金流（固息、浮息、累进）'!K247)</f>
        <v>#NAME?</v>
      </c>
      <c r="C246" s="113" t="e">
        <f ca="1">IF(B246="",0,IF(B246&lt;=$B$2,0,'债券现金流（固息、浮息、累进）'!S247))</f>
        <v>#NAME?</v>
      </c>
      <c r="D246" s="1" t="e">
        <f ca="1">IF(B246="",0,IF(B246&lt;$B$2,0,IF(OR(D245&lt;=$B$2,D245=""),B246-$B$2+$B$2,D245+365/债券信息!$B$12)))</f>
        <v>#NAME?</v>
      </c>
      <c r="G246" s="1" t="e">
        <f ca="1">IF('行权现金流（永续债延期）'!I247="","",'行权现金流（永续债延期）'!I247)</f>
        <v>#NAME?</v>
      </c>
      <c r="H246" s="113" t="e">
        <f ca="1">IF(G246="",0,IF(G246&lt;=$G$2,0,'行权现金流（永续债延期）'!K247))</f>
        <v>#NAME?</v>
      </c>
      <c r="I246" s="1" t="e">
        <f ca="1">IF(G246="",0,IF(G246&lt;$G$2,0,IF(OR(I245&lt;=$G$2,I245=""),G246-$G$2+$G$2,I245+365/债券信息!$B$12)))</f>
        <v>#NAME?</v>
      </c>
      <c r="L246" s="1" t="str">
        <f>IF('行权现金流（回售&amp;赎回）'!O247="","",'行权现金流（回售&amp;赎回）'!O247)</f>
        <v/>
      </c>
      <c r="M246">
        <f>IF(L246="",0,IF(L246&lt;=$L$2,0,'行权现金流（回售&amp;赎回）'!V247))</f>
        <v>0</v>
      </c>
      <c r="N246" s="1">
        <f>IF(L246="",0,IF(L246&lt;$L$2,0,IF(OR(N245&lt;=$L$2,N245=""),L246-$L$2+$L$2,N245+365/债券信息!$B$12)))</f>
        <v>0</v>
      </c>
    </row>
    <row r="247" spans="2:14">
      <c r="B247" s="1" t="e">
        <f ca="1">IF('债券现金流（固息、浮息、累进）'!K248="","",'债券现金流（固息、浮息、累进）'!K248)</f>
        <v>#NAME?</v>
      </c>
      <c r="C247" s="113" t="e">
        <f ca="1">IF(B247="",0,IF(B247&lt;=$B$2,0,'债券现金流（固息、浮息、累进）'!S248))</f>
        <v>#NAME?</v>
      </c>
      <c r="D247" s="1" t="e">
        <f ca="1">IF(B247="",0,IF(B247&lt;$B$2,0,IF(OR(D246&lt;=$B$2,D246=""),B247-$B$2+$B$2,D246+365/债券信息!$B$12)))</f>
        <v>#NAME?</v>
      </c>
      <c r="G247" s="1" t="str">
        <f>IF('行权现金流（永续债延期）'!I248="","",'行权现金流（永续债延期）'!I248)</f>
        <v/>
      </c>
      <c r="H247" s="113">
        <f>IF(G247="",0,IF(G247&lt;=$G$2,0,'行权现金流（永续债延期）'!K248))</f>
        <v>0</v>
      </c>
      <c r="I247" s="1">
        <f>IF(G247="",0,IF(G247&lt;$G$2,0,IF(OR(I246&lt;=$G$2,I246=""),G247-$G$2+$G$2,I246+365/债券信息!$B$12)))</f>
        <v>0</v>
      </c>
      <c r="L247" s="1" t="str">
        <f>IF('行权现金流（回售&amp;赎回）'!O248="","",'行权现金流（回售&amp;赎回）'!O248)</f>
        <v/>
      </c>
      <c r="M247">
        <f>IF(L247="",0,IF(L247&lt;=$L$2,0,'行权现金流（回售&amp;赎回）'!V248))</f>
        <v>0</v>
      </c>
      <c r="N247" s="1">
        <f>IF(L247="",0,IF(L247&lt;$L$2,0,IF(OR(N246&lt;=$L$2,N246=""),L247-$L$2+$L$2,N246+365/债券信息!$B$12)))</f>
        <v>0</v>
      </c>
    </row>
    <row r="248" spans="2:14">
      <c r="B248" s="1" t="e">
        <f ca="1">IF('债券现金流（固息、浮息、累进）'!K249="","",'债券现金流（固息、浮息、累进）'!K249)</f>
        <v>#NAME?</v>
      </c>
      <c r="C248" s="113" t="e">
        <f ca="1">IF(B248="",0,IF(B248&lt;=$B$2,0,'债券现金流（固息、浮息、累进）'!S249))</f>
        <v>#NAME?</v>
      </c>
      <c r="D248" s="1" t="e">
        <f ca="1">IF(B248="",0,IF(B248&lt;$B$2,0,IF(OR(D247&lt;=$B$2,D247=""),B248-$B$2+$B$2,D247+365/债券信息!$B$12)))</f>
        <v>#NAME?</v>
      </c>
      <c r="G248" s="1" t="str">
        <f>IF('行权现金流（永续债延期）'!I249="","",'行权现金流（永续债延期）'!I249)</f>
        <v/>
      </c>
      <c r="H248" s="113">
        <f>IF(G248="",0,IF(G248&lt;=$G$2,0,'行权现金流（永续债延期）'!K249))</f>
        <v>0</v>
      </c>
      <c r="I248" s="1">
        <f>IF(G248="",0,IF(G248&lt;$G$2,0,IF(OR(I247&lt;=$G$2,I247=""),G248-$G$2+$G$2,I247+365/债券信息!$B$12)))</f>
        <v>0</v>
      </c>
      <c r="L248" s="1" t="str">
        <f>IF('行权现金流（回售&amp;赎回）'!O249="","",'行权现金流（回售&amp;赎回）'!O249)</f>
        <v/>
      </c>
      <c r="M248">
        <f>IF(L248="",0,IF(L248&lt;=$L$2,0,'行权现金流（回售&amp;赎回）'!V249))</f>
        <v>0</v>
      </c>
      <c r="N248" s="1">
        <f>IF(L248="",0,IF(L248&lt;$L$2,0,IF(OR(N247&lt;=$L$2,N247=""),L248-$L$2+$L$2,N247+365/债券信息!$B$12)))</f>
        <v>0</v>
      </c>
    </row>
    <row r="249" spans="2:14">
      <c r="B249" s="1" t="e">
        <f ca="1">IF('债券现金流（固息、浮息、累进）'!K250="","",'债券现金流（固息、浮息、累进）'!K250)</f>
        <v>#NAME?</v>
      </c>
      <c r="C249" s="113" t="e">
        <f ca="1">IF(B249="",0,IF(B249&lt;=$B$2,0,'债券现金流（固息、浮息、累进）'!S250))</f>
        <v>#NAME?</v>
      </c>
      <c r="D249" s="1" t="e">
        <f ca="1">IF(B249="",0,IF(B249&lt;$B$2,0,IF(OR(D248&lt;=$B$2,D248=""),B249-$B$2+$B$2,D248+365/债券信息!$B$12)))</f>
        <v>#NAME?</v>
      </c>
      <c r="G249" s="1" t="str">
        <f>IF('行权现金流（永续债延期）'!I250="","",'行权现金流（永续债延期）'!I250)</f>
        <v/>
      </c>
      <c r="H249" s="113">
        <f>IF(G249="",0,IF(G249&lt;=$G$2,0,'行权现金流（永续债延期）'!K250))</f>
        <v>0</v>
      </c>
      <c r="I249" s="1">
        <f>IF(G249="",0,IF(G249&lt;$G$2,0,IF(OR(I248&lt;=$G$2,I248=""),G249-$G$2+$G$2,I248+365/债券信息!$B$12)))</f>
        <v>0</v>
      </c>
      <c r="L249" s="1" t="str">
        <f>IF('行权现金流（回售&amp;赎回）'!O250="","",'行权现金流（回售&amp;赎回）'!O250)</f>
        <v/>
      </c>
      <c r="M249">
        <f>IF(L249="",0,IF(L249&lt;=$L$2,0,'行权现金流（回售&amp;赎回）'!V250))</f>
        <v>0</v>
      </c>
      <c r="N249" s="1">
        <f>IF(L249="",0,IF(L249&lt;$L$2,0,IF(OR(N248&lt;=$L$2,N248=""),L249-$L$2+$L$2,N248+365/债券信息!$B$12)))</f>
        <v>0</v>
      </c>
    </row>
    <row r="250" spans="2:14">
      <c r="B250" s="1" t="e">
        <f ca="1">IF('债券现金流（固息、浮息、累进）'!K251="","",'债券现金流（固息、浮息、累进）'!K251)</f>
        <v>#NAME?</v>
      </c>
      <c r="C250" s="113" t="e">
        <f ca="1">IF(B250="",0,IF(B250&lt;=$B$2,0,'债券现金流（固息、浮息、累进）'!S251))</f>
        <v>#NAME?</v>
      </c>
      <c r="D250" s="1" t="e">
        <f ca="1">IF(B250="",0,IF(B250&lt;$B$2,0,IF(OR(D249&lt;=$B$2,D249=""),B250-$B$2+$B$2,D249+365/债券信息!$B$12)))</f>
        <v>#NAME?</v>
      </c>
      <c r="G250" s="1" t="str">
        <f>IF('行权现金流（永续债延期）'!I251="","",'行权现金流（永续债延期）'!I251)</f>
        <v/>
      </c>
      <c r="H250" s="113">
        <f>IF(G250="",0,IF(G250&lt;=$G$2,0,'行权现金流（永续债延期）'!K251))</f>
        <v>0</v>
      </c>
      <c r="I250" s="1">
        <f>IF(G250="",0,IF(G250&lt;$G$2,0,IF(OR(I249&lt;=$G$2,I249=""),G250-$G$2+$G$2,I249+365/债券信息!$B$12)))</f>
        <v>0</v>
      </c>
      <c r="L250" s="1" t="str">
        <f>IF('行权现金流（回售&amp;赎回）'!O251="","",'行权现金流（回售&amp;赎回）'!O251)</f>
        <v/>
      </c>
      <c r="M250">
        <f>IF(L250="",0,IF(L250&lt;=$L$2,0,'行权现金流（回售&amp;赎回）'!V251))</f>
        <v>0</v>
      </c>
      <c r="N250" s="1">
        <f>IF(L250="",0,IF(L250&lt;$L$2,0,IF(OR(N249&lt;=$L$2,N249=""),L250-$L$2+$L$2,N249+365/债券信息!$B$12)))</f>
        <v>0</v>
      </c>
    </row>
    <row r="251" spans="2:14">
      <c r="B251" s="1" t="e">
        <f ca="1">IF('债券现金流（固息、浮息、累进）'!K252="","",'债券现金流（固息、浮息、累进）'!K252)</f>
        <v>#NAME?</v>
      </c>
      <c r="C251" s="113" t="e">
        <f ca="1">IF(B251="",0,IF(B251&lt;=$B$2,0,'债券现金流（固息、浮息、累进）'!S252))</f>
        <v>#NAME?</v>
      </c>
      <c r="D251" s="1" t="e">
        <f ca="1">IF(B251="",0,IF(B251&lt;$B$2,0,IF(OR(D250&lt;=$B$2,D250=""),B251-$B$2+$B$2,D250+365/债券信息!$B$12)))</f>
        <v>#NAME?</v>
      </c>
      <c r="G251" s="1" t="str">
        <f>IF('行权现金流（永续债延期）'!I252="","",'行权现金流（永续债延期）'!I252)</f>
        <v/>
      </c>
      <c r="H251" s="113">
        <f>IF(G251="",0,IF(G251&lt;=$G$2,0,'行权现金流（永续债延期）'!K252))</f>
        <v>0</v>
      </c>
      <c r="I251" s="1">
        <f>IF(G251="",0,IF(G251&lt;$G$2,0,IF(OR(I250&lt;=$G$2,I250=""),G251-$G$2+$G$2,I250+365/债券信息!$B$12)))</f>
        <v>0</v>
      </c>
      <c r="L251" s="1" t="str">
        <f>IF('行权现金流（回售&amp;赎回）'!O252="","",'行权现金流（回售&amp;赎回）'!O252)</f>
        <v/>
      </c>
      <c r="M251">
        <f>IF(L251="",0,IF(L251&lt;=$L$2,0,'行权现金流（回售&amp;赎回）'!V252))</f>
        <v>0</v>
      </c>
      <c r="N251" s="1">
        <f>IF(L251="",0,IF(L251&lt;$L$2,0,IF(OR(N250&lt;=$L$2,N250=""),L251-$L$2+$L$2,N250+365/债券信息!$B$12)))</f>
        <v>0</v>
      </c>
    </row>
    <row r="252" spans="2:14">
      <c r="B252" s="1" t="e">
        <f ca="1">IF('债券现金流（固息、浮息、累进）'!K253="","",'债券现金流（固息、浮息、累进）'!K253)</f>
        <v>#NAME?</v>
      </c>
      <c r="C252" s="113" t="e">
        <f ca="1">IF(B252="",0,IF(B252&lt;=$B$2,0,'债券现金流（固息、浮息、累进）'!S253))</f>
        <v>#NAME?</v>
      </c>
      <c r="D252" s="1" t="e">
        <f ca="1">IF(B252="",0,IF(B252&lt;$B$2,0,IF(OR(D251&lt;=$B$2,D251=""),B252-$B$2+$B$2,D251+365/债券信息!$B$12)))</f>
        <v>#NAME?</v>
      </c>
      <c r="G252" s="1" t="str">
        <f>IF('行权现金流（永续债延期）'!I253="","",'行权现金流（永续债延期）'!I253)</f>
        <v/>
      </c>
      <c r="H252" s="113">
        <f>IF(G252="",0,IF(G252&lt;=$G$2,0,'行权现金流（永续债延期）'!K253))</f>
        <v>0</v>
      </c>
      <c r="I252" s="1">
        <f>IF(G252="",0,IF(G252&lt;$G$2,0,IF(OR(I251&lt;=$G$2,I251=""),G252-$G$2+$G$2,I251+365/债券信息!$B$12)))</f>
        <v>0</v>
      </c>
      <c r="L252" s="1" t="str">
        <f>IF('行权现金流（回售&amp;赎回）'!O253="","",'行权现金流（回售&amp;赎回）'!O253)</f>
        <v/>
      </c>
      <c r="M252">
        <f>IF(L252="",0,IF(L252&lt;=$L$2,0,'行权现金流（回售&amp;赎回）'!V253))</f>
        <v>0</v>
      </c>
      <c r="N252" s="1">
        <f>IF(L252="",0,IF(L252&lt;$L$2,0,IF(OR(N251&lt;=$L$2,N251=""),L252-$L$2+$L$2,N251+365/债券信息!$B$12)))</f>
        <v>0</v>
      </c>
    </row>
    <row r="253" spans="2:14">
      <c r="B253" s="1" t="e">
        <f ca="1">IF('债券现金流（固息、浮息、累进）'!K254="","",'债券现金流（固息、浮息、累进）'!K254)</f>
        <v>#NAME?</v>
      </c>
      <c r="C253" s="113" t="e">
        <f ca="1">IF(B253="",0,IF(B253&lt;=$B$2,0,'债券现金流（固息、浮息、累进）'!S254))</f>
        <v>#NAME?</v>
      </c>
      <c r="D253" s="1" t="e">
        <f ca="1">IF(B253="",0,IF(B253&lt;$B$2,0,IF(OR(D252&lt;=$B$2,D252=""),B253-$B$2+$B$2,D252+365/债券信息!$B$12)))</f>
        <v>#NAME?</v>
      </c>
      <c r="G253" s="1" t="str">
        <f>IF('行权现金流（永续债延期）'!I254="","",'行权现金流（永续债延期）'!I254)</f>
        <v/>
      </c>
      <c r="H253" s="113">
        <f>IF(G253="",0,IF(G253&lt;=$G$2,0,'行权现金流（永续债延期）'!K254))</f>
        <v>0</v>
      </c>
      <c r="I253" s="1">
        <f>IF(G253="",0,IF(G253&lt;$G$2,0,IF(OR(I252&lt;=$G$2,I252=""),G253-$G$2+$G$2,I252+365/债券信息!$B$12)))</f>
        <v>0</v>
      </c>
      <c r="L253" s="1" t="str">
        <f>IF('行权现金流（回售&amp;赎回）'!O254="","",'行权现金流（回售&amp;赎回）'!O254)</f>
        <v/>
      </c>
      <c r="M253">
        <f>IF(L253="",0,IF(L253&lt;=$L$2,0,'行权现金流（回售&amp;赎回）'!V254))</f>
        <v>0</v>
      </c>
      <c r="N253" s="1">
        <f>IF(L253="",0,IF(L253&lt;$L$2,0,IF(OR(N252&lt;=$L$2,N252=""),L253-$L$2+$L$2,N252+365/债券信息!$B$12)))</f>
        <v>0</v>
      </c>
    </row>
    <row r="254" spans="2:14">
      <c r="B254" s="1" t="e">
        <f ca="1">IF('债券现金流（固息、浮息、累进）'!K255="","",'债券现金流（固息、浮息、累进）'!K255)</f>
        <v>#NAME?</v>
      </c>
      <c r="C254" s="113" t="e">
        <f ca="1">IF(B254="",0,IF(B254&lt;=$B$2,0,'债券现金流（固息、浮息、累进）'!S255))</f>
        <v>#NAME?</v>
      </c>
      <c r="D254" s="1" t="e">
        <f ca="1">IF(B254="",0,IF(B254&lt;$B$2,0,IF(OR(D253&lt;=$B$2,D253=""),B254-$B$2+$B$2,D253+365/债券信息!$B$12)))</f>
        <v>#NAME?</v>
      </c>
      <c r="G254" s="1" t="str">
        <f>IF('行权现金流（永续债延期）'!I255="","",'行权现金流（永续债延期）'!I255)</f>
        <v/>
      </c>
      <c r="H254" s="113">
        <f>IF(G254="",0,IF(G254&lt;=$G$2,0,'行权现金流（永续债延期）'!K255))</f>
        <v>0</v>
      </c>
      <c r="I254" s="1">
        <f>IF(G254="",0,IF(G254&lt;$G$2,0,IF(OR(I253&lt;=$G$2,I253=""),G254-$G$2+$G$2,I253+365/债券信息!$B$12)))</f>
        <v>0</v>
      </c>
      <c r="L254" s="1" t="str">
        <f>IF('行权现金流（回售&amp;赎回）'!O255="","",'行权现金流（回售&amp;赎回）'!O255)</f>
        <v/>
      </c>
      <c r="M254">
        <f>IF(L254="",0,IF(L254&lt;=$L$2,0,'行权现金流（回售&amp;赎回）'!V255))</f>
        <v>0</v>
      </c>
      <c r="N254" s="1">
        <f>IF(L254="",0,IF(L254&lt;$L$2,0,IF(OR(N253&lt;=$L$2,N253=""),L254-$L$2+$L$2,N253+365/债券信息!$B$12)))</f>
        <v>0</v>
      </c>
    </row>
    <row r="255" spans="2:14">
      <c r="B255" s="1" t="e">
        <f ca="1">IF('债券现金流（固息、浮息、累进）'!K256="","",'债券现金流（固息、浮息、累进）'!K256)</f>
        <v>#NAME?</v>
      </c>
      <c r="C255" s="113" t="e">
        <f ca="1">IF(B255="",0,IF(B255&lt;=$B$2,0,'债券现金流（固息、浮息、累进）'!S256))</f>
        <v>#NAME?</v>
      </c>
      <c r="D255" s="1" t="e">
        <f ca="1">IF(B255="",0,IF(B255&lt;$B$2,0,IF(OR(D254&lt;=$B$2,D254=""),B255-$B$2+$B$2,D254+365/债券信息!$B$12)))</f>
        <v>#NAME?</v>
      </c>
      <c r="G255" s="1" t="str">
        <f>IF('行权现金流（永续债延期）'!I256="","",'行权现金流（永续债延期）'!I256)</f>
        <v/>
      </c>
      <c r="H255" s="113">
        <f>IF(G255="",0,IF(G255&lt;=$G$2,0,'行权现金流（永续债延期）'!K256))</f>
        <v>0</v>
      </c>
      <c r="I255" s="1">
        <f>IF(G255="",0,IF(G255&lt;$G$2,0,IF(OR(I254&lt;=$G$2,I254=""),G255-$G$2+$G$2,I254+365/债券信息!$B$12)))</f>
        <v>0</v>
      </c>
      <c r="L255" s="1" t="str">
        <f>IF('行权现金流（回售&amp;赎回）'!O256="","",'行权现金流（回售&amp;赎回）'!O256)</f>
        <v/>
      </c>
      <c r="M255">
        <f>IF(L255="",0,IF(L255&lt;=$L$2,0,'行权现金流（回售&amp;赎回）'!V256))</f>
        <v>0</v>
      </c>
      <c r="N255" s="1">
        <f>IF(L255="",0,IF(L255&lt;$L$2,0,IF(OR(N254&lt;=$L$2,N254=""),L255-$L$2+$L$2,N254+365/债券信息!$B$12)))</f>
        <v>0</v>
      </c>
    </row>
    <row r="256" spans="2:14">
      <c r="B256" s="1" t="e">
        <f ca="1">IF('债券现金流（固息、浮息、累进）'!K257="","",'债券现金流（固息、浮息、累进）'!K257)</f>
        <v>#NAME?</v>
      </c>
      <c r="C256" s="113" t="e">
        <f ca="1">IF(B256="",0,IF(B256&lt;=$B$2,0,'债券现金流（固息、浮息、累进）'!S257))</f>
        <v>#NAME?</v>
      </c>
      <c r="D256" s="1" t="e">
        <f ca="1">IF(B256="",0,IF(B256&lt;$B$2,0,IF(OR(D255&lt;=$B$2,D255=""),B256-$B$2+$B$2,D255+365/债券信息!$B$12)))</f>
        <v>#NAME?</v>
      </c>
      <c r="G256" s="1" t="str">
        <f>IF('行权现金流（永续债延期）'!I257="","",'行权现金流（永续债延期）'!I257)</f>
        <v/>
      </c>
      <c r="H256" s="113">
        <f>IF(G256="",0,IF(G256&lt;=$G$2,0,'行权现金流（永续债延期）'!K257))</f>
        <v>0</v>
      </c>
      <c r="I256" s="1">
        <f>IF(G256="",0,IF(G256&lt;$G$2,0,IF(OR(I255&lt;=$G$2,I255=""),G256-$G$2+$G$2,I255+365/债券信息!$B$12)))</f>
        <v>0</v>
      </c>
      <c r="L256" s="1" t="str">
        <f>IF('行权现金流（回售&amp;赎回）'!O257="","",'行权现金流（回售&amp;赎回）'!O257)</f>
        <v/>
      </c>
      <c r="M256">
        <f>IF(L256="",0,IF(L256&lt;=$L$2,0,'行权现金流（回售&amp;赎回）'!V257))</f>
        <v>0</v>
      </c>
      <c r="N256" s="1">
        <f>IF(L256="",0,IF(L256&lt;$L$2,0,IF(OR(N255&lt;=$L$2,N255=""),L256-$L$2+$L$2,N255+365/债券信息!$B$12)))</f>
        <v>0</v>
      </c>
    </row>
    <row r="257" spans="2:14">
      <c r="B257" s="1" t="e">
        <f ca="1">IF('债券现金流（固息、浮息、累进）'!K258="","",'债券现金流（固息、浮息、累进）'!K258)</f>
        <v>#NAME?</v>
      </c>
      <c r="C257" s="113" t="e">
        <f ca="1">IF(B257="",0,IF(B257&lt;=$B$2,0,'债券现金流（固息、浮息、累进）'!S258))</f>
        <v>#NAME?</v>
      </c>
      <c r="D257" s="1" t="e">
        <f ca="1">IF(B257="",0,IF(B257&lt;$B$2,0,IF(OR(D256&lt;=$B$2,D256=""),B257-$B$2+$B$2,D256+365/债券信息!$B$12)))</f>
        <v>#NAME?</v>
      </c>
      <c r="G257" s="1" t="str">
        <f>IF('行权现金流（永续债延期）'!I258="","",'行权现金流（永续债延期）'!I258)</f>
        <v/>
      </c>
      <c r="H257" s="113">
        <f>IF(G257="",0,IF(G257&lt;=$G$2,0,'行权现金流（永续债延期）'!K258))</f>
        <v>0</v>
      </c>
      <c r="I257" s="1">
        <f>IF(G257="",0,IF(G257&lt;$G$2,0,IF(OR(I256&lt;=$G$2,I256=""),G257-$G$2+$G$2,I256+365/债券信息!$B$12)))</f>
        <v>0</v>
      </c>
      <c r="L257" s="1" t="str">
        <f>IF('行权现金流（回售&amp;赎回）'!O258="","",'行权现金流（回售&amp;赎回）'!O258)</f>
        <v/>
      </c>
      <c r="M257">
        <f>IF(L257="",0,IF(L257&lt;=$L$2,0,'行权现金流（回售&amp;赎回）'!V258))</f>
        <v>0</v>
      </c>
      <c r="N257" s="1">
        <f>IF(L257="",0,IF(L257&lt;$L$2,0,IF(OR(N256&lt;=$L$2,N256=""),L257-$L$2+$L$2,N256+365/债券信息!$B$12)))</f>
        <v>0</v>
      </c>
    </row>
    <row r="258" spans="2:14">
      <c r="B258" s="1" t="e">
        <f ca="1">IF('债券现金流（固息、浮息、累进）'!K259="","",'债券现金流（固息、浮息、累进）'!K259)</f>
        <v>#NAME?</v>
      </c>
      <c r="C258" s="113" t="e">
        <f ca="1">IF(B258="",0,IF(B258&lt;=$B$2,0,'债券现金流（固息、浮息、累进）'!S259))</f>
        <v>#NAME?</v>
      </c>
      <c r="D258" s="1" t="e">
        <f ca="1">IF(B258="",0,IF(B258&lt;$B$2,0,IF(OR(D257&lt;=$B$2,D257=""),B258-$B$2+$B$2,D257+365/债券信息!$B$12)))</f>
        <v>#NAME?</v>
      </c>
      <c r="G258" s="1" t="str">
        <f>IF('行权现金流（永续债延期）'!I259="","",'行权现金流（永续债延期）'!I259)</f>
        <v/>
      </c>
      <c r="H258" s="113">
        <f>IF(G258="",0,IF(G258&lt;=$G$2,0,'行权现金流（永续债延期）'!K259))</f>
        <v>0</v>
      </c>
      <c r="I258" s="1">
        <f>IF(G258="",0,IF(G258&lt;$G$2,0,IF(OR(I257&lt;=$G$2,I257=""),G258-$G$2+$G$2,I257+365/债券信息!$B$12)))</f>
        <v>0</v>
      </c>
      <c r="L258" s="1" t="str">
        <f>IF('行权现金流（回售&amp;赎回）'!O259="","",'行权现金流（回售&amp;赎回）'!O259)</f>
        <v/>
      </c>
      <c r="M258">
        <f>IF(L258="",0,IF(L258&lt;=$L$2,0,'行权现金流（回售&amp;赎回）'!V259))</f>
        <v>0</v>
      </c>
      <c r="N258" s="1">
        <f>IF(L258="",0,IF(L258&lt;$L$2,0,IF(OR(N257&lt;=$L$2,N257=""),L258-$L$2+$L$2,N257+365/债券信息!$B$12)))</f>
        <v>0</v>
      </c>
    </row>
    <row r="259" spans="2:14">
      <c r="B259" s="1" t="e">
        <f ca="1">IF('债券现金流（固息、浮息、累进）'!K260="","",'债券现金流（固息、浮息、累进）'!K260)</f>
        <v>#NAME?</v>
      </c>
      <c r="C259" s="113" t="e">
        <f ca="1">IF(B259="",0,IF(B259&lt;=$B$2,0,'债券现金流（固息、浮息、累进）'!S260))</f>
        <v>#NAME?</v>
      </c>
      <c r="D259" s="1" t="e">
        <f ca="1">IF(B259="",0,IF(B259&lt;$B$2,0,IF(OR(D258&lt;=$B$2,D258=""),B259-$B$2+$B$2,D258+365/债券信息!$B$12)))</f>
        <v>#NAME?</v>
      </c>
      <c r="G259" s="1" t="str">
        <f>IF('行权现金流（永续债延期）'!I260="","",'行权现金流（永续债延期）'!I260)</f>
        <v/>
      </c>
      <c r="H259" s="113">
        <f>IF(G259="",0,IF(G259&lt;=$G$2,0,'行权现金流（永续债延期）'!K260))</f>
        <v>0</v>
      </c>
      <c r="I259" s="1">
        <f>IF(G259="",0,IF(G259&lt;$G$2,0,IF(OR(I258&lt;=$G$2,I258=""),G259-$G$2+$G$2,I258+365/债券信息!$B$12)))</f>
        <v>0</v>
      </c>
      <c r="L259" s="1" t="str">
        <f>IF('行权现金流（回售&amp;赎回）'!O260="","",'行权现金流（回售&amp;赎回）'!O260)</f>
        <v/>
      </c>
      <c r="M259">
        <f>IF(L259="",0,IF(L259&lt;=$L$2,0,'行权现金流（回售&amp;赎回）'!V260))</f>
        <v>0</v>
      </c>
      <c r="N259" s="1">
        <f>IF(L259="",0,IF(L259&lt;$L$2,0,IF(OR(N258&lt;=$L$2,N258=""),L259-$L$2+$L$2,N258+365/债券信息!$B$12)))</f>
        <v>0</v>
      </c>
    </row>
    <row r="260" spans="2:14">
      <c r="B260" s="1" t="e">
        <f ca="1">IF('债券现金流（固息、浮息、累进）'!K261="","",'债券现金流（固息、浮息、累进）'!K261)</f>
        <v>#NAME?</v>
      </c>
      <c r="C260" s="113" t="e">
        <f ca="1">IF(B260="",0,IF(B260&lt;=$B$2,0,'债券现金流（固息、浮息、累进）'!S261))</f>
        <v>#NAME?</v>
      </c>
      <c r="D260" s="1" t="e">
        <f ca="1">IF(B260="",0,IF(B260&lt;$B$2,0,IF(OR(D259&lt;=$B$2,D259=""),B260-$B$2+$B$2,D259+365/债券信息!$B$12)))</f>
        <v>#NAME?</v>
      </c>
      <c r="G260" s="1" t="str">
        <f>IF('行权现金流（永续债延期）'!I261="","",'行权现金流（永续债延期）'!I261)</f>
        <v/>
      </c>
      <c r="H260" s="113">
        <f>IF(G260="",0,IF(G260&lt;=$G$2,0,'行权现金流（永续债延期）'!K261))</f>
        <v>0</v>
      </c>
      <c r="I260" s="1">
        <f>IF(G260="",0,IF(G260&lt;$G$2,0,IF(OR(I259&lt;=$G$2,I259=""),G260-$G$2+$G$2,I259+365/债券信息!$B$12)))</f>
        <v>0</v>
      </c>
      <c r="L260" s="1" t="str">
        <f>IF('行权现金流（回售&amp;赎回）'!O261="","",'行权现金流（回售&amp;赎回）'!O261)</f>
        <v/>
      </c>
      <c r="M260">
        <f>IF(L260="",0,IF(L260&lt;=$L$2,0,'行权现金流（回售&amp;赎回）'!V261))</f>
        <v>0</v>
      </c>
      <c r="N260" s="1">
        <f>IF(L260="",0,IF(L260&lt;$L$2,0,IF(OR(N259&lt;=$L$2,N259=""),L260-$L$2+$L$2,N259+365/债券信息!$B$12)))</f>
        <v>0</v>
      </c>
    </row>
    <row r="261" spans="2:14">
      <c r="B261" s="1" t="e">
        <f ca="1">IF('债券现金流（固息、浮息、累进）'!K262="","",'债券现金流（固息、浮息、累进）'!K262)</f>
        <v>#NAME?</v>
      </c>
      <c r="C261" s="113" t="e">
        <f ca="1">IF(B261="",0,IF(B261&lt;=$B$2,0,'债券现金流（固息、浮息、累进）'!S262))</f>
        <v>#NAME?</v>
      </c>
      <c r="D261" s="1" t="e">
        <f ca="1">IF(B261="",0,IF(B261&lt;$B$2,0,IF(OR(D260&lt;=$B$2,D260=""),B261-$B$2+$B$2,D260+365/债券信息!$B$12)))</f>
        <v>#NAME?</v>
      </c>
      <c r="G261" s="1" t="str">
        <f>IF('行权现金流（永续债延期）'!I262="","",'行权现金流（永续债延期）'!I262)</f>
        <v/>
      </c>
      <c r="H261" s="113">
        <f>IF(G261="",0,IF(G261&lt;=$G$2,0,'行权现金流（永续债延期）'!K262))</f>
        <v>0</v>
      </c>
      <c r="I261" s="1">
        <f>IF(G261="",0,IF(G261&lt;$G$2,0,IF(OR(I260&lt;=$G$2,I260=""),G261-$G$2+$G$2,I260+365/债券信息!$B$12)))</f>
        <v>0</v>
      </c>
      <c r="L261" s="1" t="str">
        <f>IF('行权现金流（回售&amp;赎回）'!O262="","",'行权现金流（回售&amp;赎回）'!O262)</f>
        <v/>
      </c>
      <c r="M261">
        <f>IF(L261="",0,IF(L261&lt;=$L$2,0,'行权现金流（回售&amp;赎回）'!V262))</f>
        <v>0</v>
      </c>
      <c r="N261" s="1">
        <f>IF(L261="",0,IF(L261&lt;$L$2,0,IF(OR(N260&lt;=$L$2,N260=""),L261-$L$2+$L$2,N260+365/债券信息!$B$12)))</f>
        <v>0</v>
      </c>
    </row>
    <row r="262" spans="2:14">
      <c r="B262" s="1" t="e">
        <f ca="1">IF('债券现金流（固息、浮息、累进）'!K263="","",'债券现金流（固息、浮息、累进）'!K263)</f>
        <v>#NAME?</v>
      </c>
      <c r="C262" s="113" t="e">
        <f ca="1">IF(B262="",0,IF(B262&lt;=$B$2,0,'债券现金流（固息、浮息、累进）'!S263))</f>
        <v>#NAME?</v>
      </c>
      <c r="D262" s="1" t="e">
        <f ca="1">IF(B262="",0,IF(B262&lt;$B$2,0,IF(OR(D261&lt;=$B$2,D261=""),B262-$B$2+$B$2,D261+365/债券信息!$B$12)))</f>
        <v>#NAME?</v>
      </c>
      <c r="G262" s="1" t="str">
        <f>IF('行权现金流（永续债延期）'!I263="","",'行权现金流（永续债延期）'!I263)</f>
        <v/>
      </c>
      <c r="H262" s="113">
        <f>IF(G262="",0,IF(G262&lt;=$G$2,0,'行权现金流（永续债延期）'!K263))</f>
        <v>0</v>
      </c>
      <c r="I262" s="1">
        <f>IF(G262="",0,IF(G262&lt;$G$2,0,IF(OR(I261&lt;=$G$2,I261=""),G262-$G$2+$G$2,I261+365/债券信息!$B$12)))</f>
        <v>0</v>
      </c>
      <c r="L262" s="1" t="str">
        <f>IF('行权现金流（回售&amp;赎回）'!O263="","",'行权现金流（回售&amp;赎回）'!O263)</f>
        <v/>
      </c>
      <c r="M262">
        <f>IF(L262="",0,IF(L262&lt;=$L$2,0,'行权现金流（回售&amp;赎回）'!V263))</f>
        <v>0</v>
      </c>
      <c r="N262" s="1">
        <f>IF(L262="",0,IF(L262&lt;$L$2,0,IF(OR(N261&lt;=$L$2,N261=""),L262-$L$2+$L$2,N261+365/债券信息!$B$12)))</f>
        <v>0</v>
      </c>
    </row>
    <row r="263" spans="2:14">
      <c r="B263" s="1" t="e">
        <f ca="1">IF('债券现金流（固息、浮息、累进）'!K264="","",'债券现金流（固息、浮息、累进）'!K264)</f>
        <v>#NAME?</v>
      </c>
      <c r="C263" s="113" t="e">
        <f ca="1">IF(B263="",0,IF(B263&lt;=$B$2,0,'债券现金流（固息、浮息、累进）'!S264))</f>
        <v>#NAME?</v>
      </c>
      <c r="D263" s="1" t="e">
        <f ca="1">IF(B263="",0,IF(B263&lt;$B$2,0,IF(OR(D262&lt;=$B$2,D262=""),B263-$B$2+$B$2,D262+365/债券信息!$B$12)))</f>
        <v>#NAME?</v>
      </c>
      <c r="G263" s="1" t="str">
        <f>IF('行权现金流（永续债延期）'!I264="","",'行权现金流（永续债延期）'!I264)</f>
        <v/>
      </c>
      <c r="H263" s="113">
        <f>IF(G263="",0,IF(G263&lt;=$G$2,0,'行权现金流（永续债延期）'!K264))</f>
        <v>0</v>
      </c>
      <c r="I263" s="1">
        <f>IF(G263="",0,IF(G263&lt;$G$2,0,IF(OR(I262&lt;=$G$2,I262=""),G263-$G$2+$G$2,I262+365/债券信息!$B$12)))</f>
        <v>0</v>
      </c>
      <c r="L263" s="1" t="str">
        <f>IF('行权现金流（回售&amp;赎回）'!O264="","",'行权现金流（回售&amp;赎回）'!O264)</f>
        <v/>
      </c>
      <c r="M263">
        <f>IF(L263="",0,IF(L263&lt;=$L$2,0,'行权现金流（回售&amp;赎回）'!V264))</f>
        <v>0</v>
      </c>
      <c r="N263" s="1">
        <f>IF(L263="",0,IF(L263&lt;$L$2,0,IF(OR(N262&lt;=$L$2,N262=""),L263-$L$2+$L$2,N262+365/债券信息!$B$12)))</f>
        <v>0</v>
      </c>
    </row>
    <row r="264" spans="2:14">
      <c r="B264" s="1" t="e">
        <f ca="1">IF('债券现金流（固息、浮息、累进）'!K265="","",'债券现金流（固息、浮息、累进）'!K265)</f>
        <v>#NAME?</v>
      </c>
      <c r="C264" s="113" t="e">
        <f ca="1">IF(B264="",0,IF(B264&lt;=$B$2,0,'债券现金流（固息、浮息、累进）'!S265))</f>
        <v>#NAME?</v>
      </c>
      <c r="D264" s="1" t="e">
        <f ca="1">IF(B264="",0,IF(B264&lt;$B$2,0,IF(OR(D263&lt;=$B$2,D263=""),B264-$B$2+$B$2,D263+365/债券信息!$B$12)))</f>
        <v>#NAME?</v>
      </c>
      <c r="G264" s="1" t="str">
        <f>IF('行权现金流（永续债延期）'!I265="","",'行权现金流（永续债延期）'!I265)</f>
        <v/>
      </c>
      <c r="H264" s="113">
        <f>IF(G264="",0,IF(G264&lt;=$G$2,0,'行权现金流（永续债延期）'!K265))</f>
        <v>0</v>
      </c>
      <c r="I264" s="1">
        <f>IF(G264="",0,IF(G264&lt;$G$2,0,IF(OR(I263&lt;=$G$2,I263=""),G264-$G$2+$G$2,I263+365/债券信息!$B$12)))</f>
        <v>0</v>
      </c>
      <c r="L264" s="1" t="str">
        <f>IF('行权现金流（回售&amp;赎回）'!O265="","",'行权现金流（回售&amp;赎回）'!O265)</f>
        <v/>
      </c>
      <c r="M264">
        <f>IF(L264="",0,IF(L264&lt;=$L$2,0,'行权现金流（回售&amp;赎回）'!V265))</f>
        <v>0</v>
      </c>
      <c r="N264" s="1">
        <f>IF(L264="",0,IF(L264&lt;$L$2,0,IF(OR(N263&lt;=$L$2,N263=""),L264-$L$2+$L$2,N263+365/债券信息!$B$12)))</f>
        <v>0</v>
      </c>
    </row>
    <row r="265" spans="2:14">
      <c r="B265" s="1" t="e">
        <f ca="1">IF('债券现金流（固息、浮息、累进）'!K266="","",'债券现金流（固息、浮息、累进）'!K266)</f>
        <v>#NAME?</v>
      </c>
      <c r="C265" s="113" t="e">
        <f ca="1">IF(B265="",0,IF(B265&lt;=$B$2,0,'债券现金流（固息、浮息、累进）'!S266))</f>
        <v>#NAME?</v>
      </c>
      <c r="D265" s="1" t="e">
        <f ca="1">IF(B265="",0,IF(B265&lt;$B$2,0,IF(OR(D264&lt;=$B$2,D264=""),B265-$B$2+$B$2,D264+365/债券信息!$B$12)))</f>
        <v>#NAME?</v>
      </c>
      <c r="G265" s="1" t="str">
        <f>IF('行权现金流（永续债延期）'!I266="","",'行权现金流（永续债延期）'!I266)</f>
        <v/>
      </c>
      <c r="H265" s="113">
        <f>IF(G265="",0,IF(G265&lt;=$G$2,0,'行权现金流（永续债延期）'!K266))</f>
        <v>0</v>
      </c>
      <c r="I265" s="1">
        <f>IF(G265="",0,IF(G265&lt;$G$2,0,IF(OR(I264&lt;=$G$2,I264=""),G265-$G$2+$G$2,I264+365/债券信息!$B$12)))</f>
        <v>0</v>
      </c>
      <c r="L265" s="1" t="str">
        <f>IF('行权现金流（回售&amp;赎回）'!O266="","",'行权现金流（回售&amp;赎回）'!O266)</f>
        <v/>
      </c>
      <c r="M265">
        <f>IF(L265="",0,IF(L265&lt;=$L$2,0,'行权现金流（回售&amp;赎回）'!V266))</f>
        <v>0</v>
      </c>
      <c r="N265" s="1">
        <f>IF(L265="",0,IF(L265&lt;$L$2,0,IF(OR(N264&lt;=$L$2,N264=""),L265-$L$2+$L$2,N264+365/债券信息!$B$12)))</f>
        <v>0</v>
      </c>
    </row>
    <row r="266" spans="2:14">
      <c r="B266" s="1" t="e">
        <f ca="1">IF('债券现金流（固息、浮息、累进）'!K267="","",'债券现金流（固息、浮息、累进）'!K267)</f>
        <v>#NAME?</v>
      </c>
      <c r="C266" s="113" t="e">
        <f ca="1">IF(B266="",0,IF(B266&lt;=$B$2,0,'债券现金流（固息、浮息、累进）'!S267))</f>
        <v>#NAME?</v>
      </c>
      <c r="D266" s="1" t="e">
        <f ca="1">IF(B266="",0,IF(B266&lt;$B$2,0,IF(OR(D265&lt;=$B$2,D265=""),B266-$B$2+$B$2,D265+365/债券信息!$B$12)))</f>
        <v>#NAME?</v>
      </c>
      <c r="G266" s="1" t="str">
        <f>IF('行权现金流（永续债延期）'!I267="","",'行权现金流（永续债延期）'!I267)</f>
        <v/>
      </c>
      <c r="H266" s="113">
        <f>IF(G266="",0,IF(G266&lt;=$G$2,0,'行权现金流（永续债延期）'!K267))</f>
        <v>0</v>
      </c>
      <c r="I266" s="1">
        <f>IF(G266="",0,IF(G266&lt;$G$2,0,IF(OR(I265&lt;=$G$2,I265=""),G266-$G$2+$G$2,I265+365/债券信息!$B$12)))</f>
        <v>0</v>
      </c>
      <c r="L266" s="1" t="str">
        <f>IF('行权现金流（回售&amp;赎回）'!O267="","",'行权现金流（回售&amp;赎回）'!O267)</f>
        <v/>
      </c>
      <c r="M266">
        <f>IF(L266="",0,IF(L266&lt;=$L$2,0,'行权现金流（回售&amp;赎回）'!V267))</f>
        <v>0</v>
      </c>
      <c r="N266" s="1">
        <f>IF(L266="",0,IF(L266&lt;$L$2,0,IF(OR(N265&lt;=$L$2,N265=""),L266-$L$2+$L$2,N265+365/债券信息!$B$12)))</f>
        <v>0</v>
      </c>
    </row>
    <row r="267" spans="2:14">
      <c r="B267" s="1" t="e">
        <f ca="1">IF('债券现金流（固息、浮息、累进）'!K268="","",'债券现金流（固息、浮息、累进）'!K268)</f>
        <v>#NAME?</v>
      </c>
      <c r="C267" s="113" t="e">
        <f ca="1">IF(B267="",0,IF(B267&lt;=$B$2,0,'债券现金流（固息、浮息、累进）'!S268))</f>
        <v>#NAME?</v>
      </c>
      <c r="D267" s="1" t="e">
        <f ca="1">IF(B267="",0,IF(B267&lt;$B$2,0,IF(OR(D266&lt;=$B$2,D266=""),B267-$B$2+$B$2,D266+365/债券信息!$B$12)))</f>
        <v>#NAME?</v>
      </c>
      <c r="G267" s="1" t="str">
        <f>IF('行权现金流（永续债延期）'!I268="","",'行权现金流（永续债延期）'!I268)</f>
        <v/>
      </c>
      <c r="H267" s="113">
        <f>IF(G267="",0,IF(G267&lt;=$G$2,0,'行权现金流（永续债延期）'!K268))</f>
        <v>0</v>
      </c>
      <c r="I267" s="1">
        <f>IF(G267="",0,IF(G267&lt;$G$2,0,IF(OR(I266&lt;=$G$2,I266=""),G267-$G$2+$G$2,I266+365/债券信息!$B$12)))</f>
        <v>0</v>
      </c>
      <c r="L267" s="1" t="str">
        <f>IF('行权现金流（回售&amp;赎回）'!O268="","",'行权现金流（回售&amp;赎回）'!O268)</f>
        <v/>
      </c>
      <c r="M267">
        <f>IF(L267="",0,IF(L267&lt;=$L$2,0,'行权现金流（回售&amp;赎回）'!V268))</f>
        <v>0</v>
      </c>
      <c r="N267" s="1">
        <f>IF(L267="",0,IF(L267&lt;$L$2,0,IF(OR(N266&lt;=$L$2,N266=""),L267-$L$2+$L$2,N266+365/债券信息!$B$12)))</f>
        <v>0</v>
      </c>
    </row>
    <row r="268" spans="2:14">
      <c r="B268" s="1" t="e">
        <f ca="1">IF('债券现金流（固息、浮息、累进）'!K269="","",'债券现金流（固息、浮息、累进）'!K269)</f>
        <v>#NAME?</v>
      </c>
      <c r="C268" s="113" t="e">
        <f ca="1">IF(B268="",0,IF(B268&lt;=$B$2,0,'债券现金流（固息、浮息、累进）'!S269))</f>
        <v>#NAME?</v>
      </c>
      <c r="D268" s="1" t="e">
        <f ca="1">IF(B268="",0,IF(B268&lt;$B$2,0,IF(OR(D267&lt;=$B$2,D267=""),B268-$B$2+$B$2,D267+365/债券信息!$B$12)))</f>
        <v>#NAME?</v>
      </c>
      <c r="G268" s="1" t="str">
        <f>IF('行权现金流（永续债延期）'!I269="","",'行权现金流（永续债延期）'!I269)</f>
        <v/>
      </c>
      <c r="H268" s="113">
        <f>IF(G268="",0,IF(G268&lt;=$G$2,0,'行权现金流（永续债延期）'!K269))</f>
        <v>0</v>
      </c>
      <c r="I268" s="1">
        <f>IF(G268="",0,IF(G268&lt;$G$2,0,IF(OR(I267&lt;=$G$2,I267=""),G268-$G$2+$G$2,I267+365/债券信息!$B$12)))</f>
        <v>0</v>
      </c>
      <c r="L268" s="1" t="str">
        <f>IF('行权现金流（回售&amp;赎回）'!O269="","",'行权现金流（回售&amp;赎回）'!O269)</f>
        <v/>
      </c>
      <c r="M268">
        <f>IF(L268="",0,IF(L268&lt;=$L$2,0,'行权现金流（回售&amp;赎回）'!V269))</f>
        <v>0</v>
      </c>
      <c r="N268" s="1">
        <f>IF(L268="",0,IF(L268&lt;$L$2,0,IF(OR(N267&lt;=$L$2,N267=""),L268-$L$2+$L$2,N267+365/债券信息!$B$12)))</f>
        <v>0</v>
      </c>
    </row>
    <row r="269" spans="2:14">
      <c r="B269" s="1" t="e">
        <f ca="1">IF('债券现金流（固息、浮息、累进）'!K270="","",'债券现金流（固息、浮息、累进）'!K270)</f>
        <v>#NAME?</v>
      </c>
      <c r="C269" s="113" t="e">
        <f ca="1">IF(B269="",0,IF(B269&lt;=$B$2,0,'债券现金流（固息、浮息、累进）'!S270))</f>
        <v>#NAME?</v>
      </c>
      <c r="D269" s="1" t="e">
        <f ca="1">IF(B269="",0,IF(B269&lt;$B$2,0,IF(OR(D268&lt;=$B$2,D268=""),B269-$B$2+$B$2,D268+365/债券信息!$B$12)))</f>
        <v>#NAME?</v>
      </c>
      <c r="G269" s="1" t="str">
        <f>IF('行权现金流（永续债延期）'!I270="","",'行权现金流（永续债延期）'!I270)</f>
        <v/>
      </c>
      <c r="H269" s="113">
        <f>IF(G269="",0,IF(G269&lt;=$G$2,0,'行权现金流（永续债延期）'!K270))</f>
        <v>0</v>
      </c>
      <c r="I269" s="1">
        <f>IF(G269="",0,IF(G269&lt;$G$2,0,IF(OR(I268&lt;=$G$2,I268=""),G269-$G$2+$G$2,I268+365/债券信息!$B$12)))</f>
        <v>0</v>
      </c>
      <c r="L269" s="1" t="str">
        <f>IF('行权现金流（回售&amp;赎回）'!O270="","",'行权现金流（回售&amp;赎回）'!O270)</f>
        <v/>
      </c>
      <c r="M269">
        <f>IF(L269="",0,IF(L269&lt;=$L$2,0,'行权现金流（回售&amp;赎回）'!V270))</f>
        <v>0</v>
      </c>
      <c r="N269" s="1">
        <f>IF(L269="",0,IF(L269&lt;$L$2,0,IF(OR(N268&lt;=$L$2,N268=""),L269-$L$2+$L$2,N268+365/债券信息!$B$12)))</f>
        <v>0</v>
      </c>
    </row>
    <row r="270" spans="2:14">
      <c r="B270" s="1" t="e">
        <f ca="1">IF('债券现金流（固息、浮息、累进）'!K271="","",'债券现金流（固息、浮息、累进）'!K271)</f>
        <v>#NAME?</v>
      </c>
      <c r="C270" s="113" t="e">
        <f ca="1">IF(B270="",0,IF(B270&lt;=$B$2,0,'债券现金流（固息、浮息、累进）'!S271))</f>
        <v>#NAME?</v>
      </c>
      <c r="D270" s="1" t="e">
        <f ca="1">IF(B270="",0,IF(B270&lt;$B$2,0,IF(OR(D269&lt;=$B$2,D269=""),B270-$B$2+$B$2,D269+365/债券信息!$B$12)))</f>
        <v>#NAME?</v>
      </c>
      <c r="G270" s="1" t="str">
        <f>IF('行权现金流（永续债延期）'!I271="","",'行权现金流（永续债延期）'!I271)</f>
        <v/>
      </c>
      <c r="H270" s="113">
        <f>IF(G270="",0,IF(G270&lt;=$G$2,0,'行权现金流（永续债延期）'!K271))</f>
        <v>0</v>
      </c>
      <c r="I270" s="1">
        <f>IF(G270="",0,IF(G270&lt;$G$2,0,IF(OR(I269&lt;=$G$2,I269=""),G270-$G$2+$G$2,I269+365/债券信息!$B$12)))</f>
        <v>0</v>
      </c>
      <c r="L270" s="1" t="str">
        <f>IF('行权现金流（回售&amp;赎回）'!O271="","",'行权现金流（回售&amp;赎回）'!O271)</f>
        <v/>
      </c>
      <c r="M270">
        <f>IF(L270="",0,IF(L270&lt;=$L$2,0,'行权现金流（回售&amp;赎回）'!V271))</f>
        <v>0</v>
      </c>
      <c r="N270" s="1">
        <f>IF(L270="",0,IF(L270&lt;$L$2,0,IF(OR(N269&lt;=$L$2,N269=""),L270-$L$2+$L$2,N269+365/债券信息!$B$12)))</f>
        <v>0</v>
      </c>
    </row>
    <row r="271" spans="2:14">
      <c r="B271" s="1" t="e">
        <f ca="1">IF('债券现金流（固息、浮息、累进）'!K272="","",'债券现金流（固息、浮息、累进）'!K272)</f>
        <v>#NAME?</v>
      </c>
      <c r="C271" s="113" t="e">
        <f ca="1">IF(B271="",0,IF(B271&lt;=$B$2,0,'债券现金流（固息、浮息、累进）'!S272))</f>
        <v>#NAME?</v>
      </c>
      <c r="D271" s="1" t="e">
        <f ca="1">IF(B271="",0,IF(B271&lt;$B$2,0,IF(OR(D270&lt;=$B$2,D270=""),B271-$B$2+$B$2,D270+365/债券信息!$B$12)))</f>
        <v>#NAME?</v>
      </c>
      <c r="G271" s="1" t="str">
        <f>IF('行权现金流（永续债延期）'!I272="","",'行权现金流（永续债延期）'!I272)</f>
        <v/>
      </c>
      <c r="H271" s="113">
        <f>IF(G271="",0,IF(G271&lt;=$G$2,0,'行权现金流（永续债延期）'!K272))</f>
        <v>0</v>
      </c>
      <c r="I271" s="1">
        <f>IF(G271="",0,IF(G271&lt;$G$2,0,IF(OR(I270&lt;=$G$2,I270=""),G271-$G$2+$G$2,I270+365/债券信息!$B$12)))</f>
        <v>0</v>
      </c>
      <c r="L271" s="1" t="str">
        <f>IF('行权现金流（回售&amp;赎回）'!O272="","",'行权现金流（回售&amp;赎回）'!O272)</f>
        <v/>
      </c>
      <c r="M271">
        <f>IF(L271="",0,IF(L271&lt;=$L$2,0,'行权现金流（回售&amp;赎回）'!V272))</f>
        <v>0</v>
      </c>
      <c r="N271" s="1">
        <f>IF(L271="",0,IF(L271&lt;$L$2,0,IF(OR(N270&lt;=$L$2,N270=""),L271-$L$2+$L$2,N270+365/债券信息!$B$12)))</f>
        <v>0</v>
      </c>
    </row>
    <row r="272" spans="2:14">
      <c r="B272" s="1" t="e">
        <f ca="1">IF('债券现金流（固息、浮息、累进）'!K273="","",'债券现金流（固息、浮息、累进）'!K273)</f>
        <v>#NAME?</v>
      </c>
      <c r="C272" s="113" t="e">
        <f ca="1">IF(B272="",0,IF(B272&lt;=$B$2,0,'债券现金流（固息、浮息、累进）'!S273))</f>
        <v>#NAME?</v>
      </c>
      <c r="D272" s="1" t="e">
        <f ca="1">IF(B272="",0,IF(B272&lt;$B$2,0,IF(OR(D271&lt;=$B$2,D271=""),B272-$B$2+$B$2,D271+365/债券信息!$B$12)))</f>
        <v>#NAME?</v>
      </c>
      <c r="G272" s="1" t="str">
        <f>IF('行权现金流（永续债延期）'!I273="","",'行权现金流（永续债延期）'!I273)</f>
        <v/>
      </c>
      <c r="H272" s="113">
        <f>IF(G272="",0,IF(G272&lt;=$G$2,0,'行权现金流（永续债延期）'!K273))</f>
        <v>0</v>
      </c>
      <c r="I272" s="1">
        <f>IF(G272="",0,IF(G272&lt;$G$2,0,IF(OR(I271&lt;=$G$2,I271=""),G272-$G$2+$G$2,I271+365/债券信息!$B$12)))</f>
        <v>0</v>
      </c>
      <c r="L272" s="1" t="str">
        <f>IF('行权现金流（回售&amp;赎回）'!O273="","",'行权现金流（回售&amp;赎回）'!O273)</f>
        <v/>
      </c>
      <c r="M272">
        <f>IF(L272="",0,IF(L272&lt;=$L$2,0,'行权现金流（回售&amp;赎回）'!V273))</f>
        <v>0</v>
      </c>
      <c r="N272" s="1">
        <f>IF(L272="",0,IF(L272&lt;$L$2,0,IF(OR(N271&lt;=$L$2,N271=""),L272-$L$2+$L$2,N271+365/债券信息!$B$12)))</f>
        <v>0</v>
      </c>
    </row>
    <row r="273" spans="2:14">
      <c r="B273" s="1" t="e">
        <f ca="1">IF('债券现金流（固息、浮息、累进）'!K274="","",'债券现金流（固息、浮息、累进）'!K274)</f>
        <v>#NAME?</v>
      </c>
      <c r="C273" s="113" t="e">
        <f ca="1">IF(B273="",0,IF(B273&lt;=$B$2,0,'债券现金流（固息、浮息、累进）'!S274))</f>
        <v>#NAME?</v>
      </c>
      <c r="D273" s="1" t="e">
        <f ca="1">IF(B273="",0,IF(B273&lt;$B$2,0,IF(OR(D272&lt;=$B$2,D272=""),B273-$B$2+$B$2,D272+365/债券信息!$B$12)))</f>
        <v>#NAME?</v>
      </c>
      <c r="G273" s="1" t="str">
        <f>IF('行权现金流（永续债延期）'!I274="","",'行权现金流（永续债延期）'!I274)</f>
        <v/>
      </c>
      <c r="H273" s="113">
        <f>IF(G273="",0,IF(G273&lt;=$G$2,0,'行权现金流（永续债延期）'!K274))</f>
        <v>0</v>
      </c>
      <c r="I273" s="1">
        <f>IF(G273="",0,IF(G273&lt;$G$2,0,IF(OR(I272&lt;=$G$2,I272=""),G273-$G$2+$G$2,I272+365/债券信息!$B$12)))</f>
        <v>0</v>
      </c>
      <c r="L273" s="1" t="str">
        <f>IF('行权现金流（回售&amp;赎回）'!O274="","",'行权现金流（回售&amp;赎回）'!O274)</f>
        <v/>
      </c>
      <c r="M273">
        <f>IF(L273="",0,IF(L273&lt;=$L$2,0,'行权现金流（回售&amp;赎回）'!V274))</f>
        <v>0</v>
      </c>
      <c r="N273" s="1">
        <f>IF(L273="",0,IF(L273&lt;$L$2,0,IF(OR(N272&lt;=$L$2,N272=""),L273-$L$2+$L$2,N272+365/债券信息!$B$12)))</f>
        <v>0</v>
      </c>
    </row>
    <row r="274" spans="2:14">
      <c r="B274" s="1" t="e">
        <f ca="1">IF('债券现金流（固息、浮息、累进）'!K275="","",'债券现金流（固息、浮息、累进）'!K275)</f>
        <v>#NAME?</v>
      </c>
      <c r="C274" s="113" t="e">
        <f ca="1">IF(B274="",0,IF(B274&lt;=$B$2,0,'债券现金流（固息、浮息、累进）'!S275))</f>
        <v>#NAME?</v>
      </c>
      <c r="D274" s="1" t="e">
        <f ca="1">IF(B274="",0,IF(B274&lt;$B$2,0,IF(OR(D273&lt;=$B$2,D273=""),B274-$B$2+$B$2,D273+365/债券信息!$B$12)))</f>
        <v>#NAME?</v>
      </c>
      <c r="G274" s="1" t="str">
        <f>IF('行权现金流（永续债延期）'!I275="","",'行权现金流（永续债延期）'!I275)</f>
        <v/>
      </c>
      <c r="H274" s="113">
        <f>IF(G274="",0,IF(G274&lt;=$G$2,0,'行权现金流（永续债延期）'!K275))</f>
        <v>0</v>
      </c>
      <c r="I274" s="1">
        <f>IF(G274="",0,IF(G274&lt;$G$2,0,IF(OR(I273&lt;=$G$2,I273=""),G274-$G$2+$G$2,I273+365/债券信息!$B$12)))</f>
        <v>0</v>
      </c>
      <c r="L274" s="1" t="str">
        <f>IF('行权现金流（回售&amp;赎回）'!O275="","",'行权现金流（回售&amp;赎回）'!O275)</f>
        <v/>
      </c>
      <c r="M274">
        <f>IF(L274="",0,IF(L274&lt;=$L$2,0,'行权现金流（回售&amp;赎回）'!V275))</f>
        <v>0</v>
      </c>
      <c r="N274" s="1">
        <f>IF(L274="",0,IF(L274&lt;$L$2,0,IF(OR(N273&lt;=$L$2,N273=""),L274-$L$2+$L$2,N273+365/债券信息!$B$12)))</f>
        <v>0</v>
      </c>
    </row>
    <row r="275" spans="2:14">
      <c r="B275" s="1" t="e">
        <f ca="1">IF('债券现金流（固息、浮息、累进）'!K276="","",'债券现金流（固息、浮息、累进）'!K276)</f>
        <v>#NAME?</v>
      </c>
      <c r="C275" s="113" t="e">
        <f ca="1">IF(B275="",0,IF(B275&lt;=$B$2,0,'债券现金流（固息、浮息、累进）'!S276))</f>
        <v>#NAME?</v>
      </c>
      <c r="D275" s="1" t="e">
        <f ca="1">IF(B275="",0,IF(B275&lt;$B$2,0,IF(OR(D274&lt;=$B$2,D274=""),B275-$B$2+$B$2,D274+365/债券信息!$B$12)))</f>
        <v>#NAME?</v>
      </c>
      <c r="G275" s="1" t="str">
        <f>IF('行权现金流（永续债延期）'!I276="","",'行权现金流（永续债延期）'!I276)</f>
        <v/>
      </c>
      <c r="H275" s="113">
        <f>IF(G275="",0,IF(G275&lt;=$G$2,0,'行权现金流（永续债延期）'!K276))</f>
        <v>0</v>
      </c>
      <c r="I275" s="1">
        <f>IF(G275="",0,IF(G275&lt;$G$2,0,IF(OR(I274&lt;=$G$2,I274=""),G275-$G$2+$G$2,I274+365/债券信息!$B$12)))</f>
        <v>0</v>
      </c>
      <c r="L275" s="1" t="str">
        <f>IF('行权现金流（回售&amp;赎回）'!O276="","",'行权现金流（回售&amp;赎回）'!O276)</f>
        <v/>
      </c>
      <c r="M275">
        <f>IF(L275="",0,IF(L275&lt;=$L$2,0,'行权现金流（回售&amp;赎回）'!V276))</f>
        <v>0</v>
      </c>
      <c r="N275" s="1">
        <f>IF(L275="",0,IF(L275&lt;$L$2,0,IF(OR(N274&lt;=$L$2,N274=""),L275-$L$2+$L$2,N274+365/债券信息!$B$12)))</f>
        <v>0</v>
      </c>
    </row>
    <row r="276" spans="2:14">
      <c r="B276" s="1" t="e">
        <f ca="1">IF('债券现金流（固息、浮息、累进）'!K277="","",'债券现金流（固息、浮息、累进）'!K277)</f>
        <v>#NAME?</v>
      </c>
      <c r="C276" s="113" t="e">
        <f ca="1">IF(B276="",0,IF(B276&lt;=$B$2,0,'债券现金流（固息、浮息、累进）'!S277))</f>
        <v>#NAME?</v>
      </c>
      <c r="D276" s="1" t="e">
        <f ca="1">IF(B276="",0,IF(B276&lt;$B$2,0,IF(OR(D275&lt;=$B$2,D275=""),B276-$B$2+$B$2,D275+365/债券信息!$B$12)))</f>
        <v>#NAME?</v>
      </c>
      <c r="G276" s="1" t="str">
        <f>IF('行权现金流（永续债延期）'!I277="","",'行权现金流（永续债延期）'!I277)</f>
        <v/>
      </c>
      <c r="H276" s="113">
        <f>IF(G276="",0,IF(G276&lt;=$G$2,0,'行权现金流（永续债延期）'!K277))</f>
        <v>0</v>
      </c>
      <c r="I276" s="1">
        <f>IF(G276="",0,IF(G276&lt;$G$2,0,IF(OR(I275&lt;=$G$2,I275=""),G276-$G$2+$G$2,I275+365/债券信息!$B$12)))</f>
        <v>0</v>
      </c>
      <c r="L276" s="1" t="str">
        <f>IF('行权现金流（回售&amp;赎回）'!O277="","",'行权现金流（回售&amp;赎回）'!O277)</f>
        <v/>
      </c>
      <c r="M276">
        <f>IF(L276="",0,IF(L276&lt;=$L$2,0,'行权现金流（回售&amp;赎回）'!V277))</f>
        <v>0</v>
      </c>
      <c r="N276" s="1">
        <f>IF(L276="",0,IF(L276&lt;$L$2,0,IF(OR(N275&lt;=$L$2,N275=""),L276-$L$2+$L$2,N275+365/债券信息!$B$12)))</f>
        <v>0</v>
      </c>
    </row>
    <row r="277" spans="2:14">
      <c r="B277" s="1" t="e">
        <f ca="1">IF('债券现金流（固息、浮息、累进）'!K278="","",'债券现金流（固息、浮息、累进）'!K278)</f>
        <v>#NAME?</v>
      </c>
      <c r="C277" s="113" t="e">
        <f ca="1">IF(B277="",0,IF(B277&lt;=$B$2,0,'债券现金流（固息、浮息、累进）'!S278))</f>
        <v>#NAME?</v>
      </c>
      <c r="D277" s="1" t="e">
        <f ca="1">IF(B277="",0,IF(B277&lt;$B$2,0,IF(OR(D276&lt;=$B$2,D276=""),B277-$B$2+$B$2,D276+365/债券信息!$B$12)))</f>
        <v>#NAME?</v>
      </c>
      <c r="G277" s="1" t="str">
        <f>IF('行权现金流（永续债延期）'!I278="","",'行权现金流（永续债延期）'!I278)</f>
        <v/>
      </c>
      <c r="H277" s="113">
        <f>IF(G277="",0,IF(G277&lt;=$G$2,0,'行权现金流（永续债延期）'!K278))</f>
        <v>0</v>
      </c>
      <c r="I277" s="1">
        <f>IF(G277="",0,IF(G277&lt;$G$2,0,IF(OR(I276&lt;=$G$2,I276=""),G277-$G$2+$G$2,I276+365/债券信息!$B$12)))</f>
        <v>0</v>
      </c>
      <c r="L277" s="1" t="str">
        <f>IF('行权现金流（回售&amp;赎回）'!O278="","",'行权现金流（回售&amp;赎回）'!O278)</f>
        <v/>
      </c>
      <c r="M277">
        <f>IF(L277="",0,IF(L277&lt;=$L$2,0,'行权现金流（回售&amp;赎回）'!V278))</f>
        <v>0</v>
      </c>
      <c r="N277" s="1">
        <f>IF(L277="",0,IF(L277&lt;$L$2,0,IF(OR(N276&lt;=$L$2,N276=""),L277-$L$2+$L$2,N276+365/债券信息!$B$12)))</f>
        <v>0</v>
      </c>
    </row>
    <row r="278" spans="2:14">
      <c r="B278" s="1" t="e">
        <f ca="1">IF('债券现金流（固息、浮息、累进）'!K279="","",'债券现金流（固息、浮息、累进）'!K279)</f>
        <v>#NAME?</v>
      </c>
      <c r="C278" s="113" t="e">
        <f ca="1">IF(B278="",0,IF(B278&lt;=$B$2,0,'债券现金流（固息、浮息、累进）'!S279))</f>
        <v>#NAME?</v>
      </c>
      <c r="D278" s="1" t="e">
        <f ca="1">IF(B278="",0,IF(B278&lt;$B$2,0,IF(OR(D277&lt;=$B$2,D277=""),B278-$B$2+$B$2,D277+365/债券信息!$B$12)))</f>
        <v>#NAME?</v>
      </c>
      <c r="G278" s="1" t="str">
        <f>IF('行权现金流（永续债延期）'!I279="","",'行权现金流（永续债延期）'!I279)</f>
        <v/>
      </c>
      <c r="H278" s="113">
        <f>IF(G278="",0,IF(G278&lt;=$G$2,0,'行权现金流（永续债延期）'!K279))</f>
        <v>0</v>
      </c>
      <c r="I278" s="1">
        <f>IF(G278="",0,IF(G278&lt;$G$2,0,IF(OR(I277&lt;=$G$2,I277=""),G278-$G$2+$G$2,I277+365/债券信息!$B$12)))</f>
        <v>0</v>
      </c>
      <c r="L278" s="1" t="str">
        <f>IF('行权现金流（回售&amp;赎回）'!O279="","",'行权现金流（回售&amp;赎回）'!O279)</f>
        <v/>
      </c>
      <c r="M278">
        <f>IF(L278="",0,IF(L278&lt;=$L$2,0,'行权现金流（回售&amp;赎回）'!V279))</f>
        <v>0</v>
      </c>
      <c r="N278" s="1">
        <f>IF(L278="",0,IF(L278&lt;$L$2,0,IF(OR(N277&lt;=$L$2,N277=""),L278-$L$2+$L$2,N277+365/债券信息!$B$12)))</f>
        <v>0</v>
      </c>
    </row>
    <row r="279" spans="2:14">
      <c r="B279" s="1" t="e">
        <f ca="1">IF('债券现金流（固息、浮息、累进）'!K280="","",'债券现金流（固息、浮息、累进）'!K280)</f>
        <v>#NAME?</v>
      </c>
      <c r="C279" s="113" t="e">
        <f ca="1">IF(B279="",0,IF(B279&lt;=$B$2,0,'债券现金流（固息、浮息、累进）'!S280))</f>
        <v>#NAME?</v>
      </c>
      <c r="D279" s="1" t="e">
        <f ca="1">IF(B279="",0,IF(B279&lt;$B$2,0,IF(OR(D278&lt;=$B$2,D278=""),B279-$B$2+$B$2,D278+365/债券信息!$B$12)))</f>
        <v>#NAME?</v>
      </c>
      <c r="G279" s="1" t="str">
        <f>IF('行权现金流（永续债延期）'!I280="","",'行权现金流（永续债延期）'!I280)</f>
        <v/>
      </c>
      <c r="H279" s="113">
        <f>IF(G279="",0,IF(G279&lt;=$G$2,0,'行权现金流（永续债延期）'!K280))</f>
        <v>0</v>
      </c>
      <c r="I279" s="1">
        <f>IF(G279="",0,IF(G279&lt;$G$2,0,IF(OR(I278&lt;=$G$2,I278=""),G279-$G$2+$G$2,I278+365/债券信息!$B$12)))</f>
        <v>0</v>
      </c>
      <c r="L279" s="1" t="str">
        <f>IF('行权现金流（回售&amp;赎回）'!O280="","",'行权现金流（回售&amp;赎回）'!O280)</f>
        <v/>
      </c>
      <c r="M279">
        <f>IF(L279="",0,IF(L279&lt;=$L$2,0,'行权现金流（回售&amp;赎回）'!V280))</f>
        <v>0</v>
      </c>
      <c r="N279" s="1">
        <f>IF(L279="",0,IF(L279&lt;$L$2,0,IF(OR(N278&lt;=$L$2,N278=""),L279-$L$2+$L$2,N278+365/债券信息!$B$12)))</f>
        <v>0</v>
      </c>
    </row>
    <row r="280" spans="2:14">
      <c r="B280" s="1" t="e">
        <f ca="1">IF('债券现金流（固息、浮息、累进）'!K281="","",'债券现金流（固息、浮息、累进）'!K281)</f>
        <v>#NAME?</v>
      </c>
      <c r="C280" s="113" t="e">
        <f ca="1">IF(B280="",0,IF(B280&lt;=$B$2,0,'债券现金流（固息、浮息、累进）'!S281))</f>
        <v>#NAME?</v>
      </c>
      <c r="D280" s="1" t="e">
        <f ca="1">IF(B280="",0,IF(B280&lt;$B$2,0,IF(OR(D279&lt;=$B$2,D279=""),B280-$B$2+$B$2,D279+365/债券信息!$B$12)))</f>
        <v>#NAME?</v>
      </c>
      <c r="G280" s="1" t="str">
        <f>IF('行权现金流（永续债延期）'!I281="","",'行权现金流（永续债延期）'!I281)</f>
        <v/>
      </c>
      <c r="H280" s="113">
        <f>IF(G280="",0,IF(G280&lt;=$G$2,0,'行权现金流（永续债延期）'!K281))</f>
        <v>0</v>
      </c>
      <c r="I280" s="1">
        <f>IF(G280="",0,IF(G280&lt;$G$2,0,IF(OR(I279&lt;=$G$2,I279=""),G280-$G$2+$G$2,I279+365/债券信息!$B$12)))</f>
        <v>0</v>
      </c>
      <c r="L280" s="1" t="str">
        <f>IF('行权现金流（回售&amp;赎回）'!O281="","",'行权现金流（回售&amp;赎回）'!O281)</f>
        <v/>
      </c>
      <c r="M280">
        <f>IF(L280="",0,IF(L280&lt;=$L$2,0,'行权现金流（回售&amp;赎回）'!V281))</f>
        <v>0</v>
      </c>
      <c r="N280" s="1">
        <f>IF(L280="",0,IF(L280&lt;$L$2,0,IF(OR(N279&lt;=$L$2,N279=""),L280-$L$2+$L$2,N279+365/债券信息!$B$12)))</f>
        <v>0</v>
      </c>
    </row>
    <row r="281" spans="2:14">
      <c r="B281" s="1" t="e">
        <f ca="1">IF('债券现金流（固息、浮息、累进）'!K282="","",'债券现金流（固息、浮息、累进）'!K282)</f>
        <v>#NAME?</v>
      </c>
      <c r="C281" s="113" t="e">
        <f ca="1">IF(B281="",0,IF(B281&lt;=$B$2,0,'债券现金流（固息、浮息、累进）'!S282))</f>
        <v>#NAME?</v>
      </c>
      <c r="D281" s="1" t="e">
        <f ca="1">IF(B281="",0,IF(B281&lt;$B$2,0,IF(OR(D280&lt;=$B$2,D280=""),B281-$B$2+$B$2,D280+365/债券信息!$B$12)))</f>
        <v>#NAME?</v>
      </c>
      <c r="G281" s="1" t="str">
        <f>IF('行权现金流（永续债延期）'!I282="","",'行权现金流（永续债延期）'!I282)</f>
        <v/>
      </c>
      <c r="H281" s="113">
        <f>IF(G281="",0,IF(G281&lt;=$G$2,0,'行权现金流（永续债延期）'!K282))</f>
        <v>0</v>
      </c>
      <c r="I281" s="1">
        <f>IF(G281="",0,IF(G281&lt;$G$2,0,IF(OR(I280&lt;=$G$2,I280=""),G281-$G$2+$G$2,I280+365/债券信息!$B$12)))</f>
        <v>0</v>
      </c>
      <c r="L281" s="1" t="str">
        <f>IF('行权现金流（回售&amp;赎回）'!O282="","",'行权现金流（回售&amp;赎回）'!O282)</f>
        <v/>
      </c>
      <c r="M281">
        <f>IF(L281="",0,IF(L281&lt;=$L$2,0,'行权现金流（回售&amp;赎回）'!V282))</f>
        <v>0</v>
      </c>
      <c r="N281" s="1">
        <f>IF(L281="",0,IF(L281&lt;$L$2,0,IF(OR(N280&lt;=$L$2,N280=""),L281-$L$2+$L$2,N280+365/债券信息!$B$12)))</f>
        <v>0</v>
      </c>
    </row>
    <row r="282" spans="2:14">
      <c r="B282" s="1" t="e">
        <f ca="1">IF('债券现金流（固息、浮息、累进）'!K283="","",'债券现金流（固息、浮息、累进）'!K283)</f>
        <v>#NAME?</v>
      </c>
      <c r="C282" s="113" t="e">
        <f ca="1">IF(B282="",0,IF(B282&lt;=$B$2,0,'债券现金流（固息、浮息、累进）'!S283))</f>
        <v>#NAME?</v>
      </c>
      <c r="D282" s="1" t="e">
        <f ca="1">IF(B282="",0,IF(B282&lt;$B$2,0,IF(OR(D281&lt;=$B$2,D281=""),B282-$B$2+$B$2,D281+365/债券信息!$B$12)))</f>
        <v>#NAME?</v>
      </c>
      <c r="G282" s="1" t="str">
        <f>IF('行权现金流（永续债延期）'!I283="","",'行权现金流（永续债延期）'!I283)</f>
        <v/>
      </c>
      <c r="H282" s="113">
        <f>IF(G282="",0,IF(G282&lt;=$G$2,0,'行权现金流（永续债延期）'!K283))</f>
        <v>0</v>
      </c>
      <c r="I282" s="1">
        <f>IF(G282="",0,IF(G282&lt;$G$2,0,IF(OR(I281&lt;=$G$2,I281=""),G282-$G$2+$G$2,I281+365/债券信息!$B$12)))</f>
        <v>0</v>
      </c>
      <c r="L282" s="1" t="str">
        <f>IF('行权现金流（回售&amp;赎回）'!O283="","",'行权现金流（回售&amp;赎回）'!O283)</f>
        <v/>
      </c>
      <c r="M282">
        <f>IF(L282="",0,IF(L282&lt;=$L$2,0,'行权现金流（回售&amp;赎回）'!V283))</f>
        <v>0</v>
      </c>
      <c r="N282" s="1">
        <f>IF(L282="",0,IF(L282&lt;$L$2,0,IF(OR(N281&lt;=$L$2,N281=""),L282-$L$2+$L$2,N281+365/债券信息!$B$12)))</f>
        <v>0</v>
      </c>
    </row>
    <row r="283" spans="2:14">
      <c r="B283" s="1" t="e">
        <f ca="1">IF('债券现金流（固息、浮息、累进）'!K284="","",'债券现金流（固息、浮息、累进）'!K284)</f>
        <v>#NAME?</v>
      </c>
      <c r="C283" s="113" t="e">
        <f ca="1">IF(B283="",0,IF(B283&lt;=$B$2,0,'债券现金流（固息、浮息、累进）'!S284))</f>
        <v>#NAME?</v>
      </c>
      <c r="D283" s="1" t="e">
        <f ca="1">IF(B283="",0,IF(B283&lt;$B$2,0,IF(OR(D282&lt;=$B$2,D282=""),B283-$B$2+$B$2,D282+365/债券信息!$B$12)))</f>
        <v>#NAME?</v>
      </c>
      <c r="G283" s="1" t="str">
        <f>IF('行权现金流（永续债延期）'!I284="","",'行权现金流（永续债延期）'!I284)</f>
        <v/>
      </c>
      <c r="H283" s="113">
        <f>IF(G283="",0,IF(G283&lt;=$G$2,0,'行权现金流（永续债延期）'!K284))</f>
        <v>0</v>
      </c>
      <c r="I283" s="1">
        <f>IF(G283="",0,IF(G283&lt;$G$2,0,IF(OR(I282&lt;=$G$2,I282=""),G283-$G$2+$G$2,I282+365/债券信息!$B$12)))</f>
        <v>0</v>
      </c>
      <c r="L283" s="1" t="str">
        <f>IF('行权现金流（回售&amp;赎回）'!O284="","",'行权现金流（回售&amp;赎回）'!O284)</f>
        <v/>
      </c>
      <c r="M283">
        <f>IF(L283="",0,IF(L283&lt;=$L$2,0,'行权现金流（回售&amp;赎回）'!V284))</f>
        <v>0</v>
      </c>
      <c r="N283" s="1">
        <f>IF(L283="",0,IF(L283&lt;$L$2,0,IF(OR(N282&lt;=$L$2,N282=""),L283-$L$2+$L$2,N282+365/债券信息!$B$12)))</f>
        <v>0</v>
      </c>
    </row>
    <row r="284" spans="2:14">
      <c r="B284" s="1" t="e">
        <f ca="1">IF('债券现金流（固息、浮息、累进）'!K285="","",'债券现金流（固息、浮息、累进）'!K285)</f>
        <v>#NAME?</v>
      </c>
      <c r="C284" s="113" t="e">
        <f ca="1">IF(B284="",0,IF(B284&lt;=$B$2,0,'债券现金流（固息、浮息、累进）'!S285))</f>
        <v>#NAME?</v>
      </c>
      <c r="D284" s="1" t="e">
        <f ca="1">IF(B284="",0,IF(B284&lt;$B$2,0,IF(OR(D283&lt;=$B$2,D283=""),B284-$B$2+$B$2,D283+365/债券信息!$B$12)))</f>
        <v>#NAME?</v>
      </c>
      <c r="G284" s="1" t="str">
        <f>IF('行权现金流（永续债延期）'!I285="","",'行权现金流（永续债延期）'!I285)</f>
        <v/>
      </c>
      <c r="H284" s="113">
        <f>IF(G284="",0,IF(G284&lt;=$G$2,0,'行权现金流（永续债延期）'!K285))</f>
        <v>0</v>
      </c>
      <c r="I284" s="1">
        <f>IF(G284="",0,IF(G284&lt;$G$2,0,IF(OR(I283&lt;=$G$2,I283=""),G284-$G$2+$G$2,I283+365/债券信息!$B$12)))</f>
        <v>0</v>
      </c>
      <c r="L284" s="1" t="str">
        <f>IF('行权现金流（回售&amp;赎回）'!O285="","",'行权现金流（回售&amp;赎回）'!O285)</f>
        <v/>
      </c>
      <c r="M284">
        <f>IF(L284="",0,IF(L284&lt;=$L$2,0,'行权现金流（回售&amp;赎回）'!V285))</f>
        <v>0</v>
      </c>
      <c r="N284" s="1">
        <f>IF(L284="",0,IF(L284&lt;$L$2,0,IF(OR(N283&lt;=$L$2,N283=""),L284-$L$2+$L$2,N283+365/债券信息!$B$12)))</f>
        <v>0</v>
      </c>
    </row>
    <row r="285" spans="2:14">
      <c r="B285" s="1" t="e">
        <f ca="1">IF('债券现金流（固息、浮息、累进）'!K286="","",'债券现金流（固息、浮息、累进）'!K286)</f>
        <v>#NAME?</v>
      </c>
      <c r="C285" s="113" t="e">
        <f ca="1">IF(B285="",0,IF(B285&lt;=$B$2,0,'债券现金流（固息、浮息、累进）'!S286))</f>
        <v>#NAME?</v>
      </c>
      <c r="D285" s="1" t="e">
        <f ca="1">IF(B285="",0,IF(B285&lt;$B$2,0,IF(OR(D284&lt;=$B$2,D284=""),B285-$B$2+$B$2,D284+365/债券信息!$B$12)))</f>
        <v>#NAME?</v>
      </c>
      <c r="G285" s="1" t="str">
        <f>IF('行权现金流（永续债延期）'!I286="","",'行权现金流（永续债延期）'!I286)</f>
        <v/>
      </c>
      <c r="H285" s="113">
        <f>IF(G285="",0,IF(G285&lt;=$G$2,0,'行权现金流（永续债延期）'!K286))</f>
        <v>0</v>
      </c>
      <c r="I285" s="1">
        <f>IF(G285="",0,IF(G285&lt;$G$2,0,IF(OR(I284&lt;=$G$2,I284=""),G285-$G$2+$G$2,I284+365/债券信息!$B$12)))</f>
        <v>0</v>
      </c>
      <c r="L285" s="1" t="str">
        <f>IF('行权现金流（回售&amp;赎回）'!O286="","",'行权现金流（回售&amp;赎回）'!O286)</f>
        <v/>
      </c>
      <c r="M285">
        <f>IF(L285="",0,IF(L285&lt;=$L$2,0,'行权现金流（回售&amp;赎回）'!V286))</f>
        <v>0</v>
      </c>
      <c r="N285" s="1">
        <f>IF(L285="",0,IF(L285&lt;$L$2,0,IF(OR(N284&lt;=$L$2,N284=""),L285-$L$2+$L$2,N284+365/债券信息!$B$12)))</f>
        <v>0</v>
      </c>
    </row>
    <row r="286" spans="2:14">
      <c r="B286" s="1" t="e">
        <f ca="1">IF('债券现金流（固息、浮息、累进）'!K287="","",'债券现金流（固息、浮息、累进）'!K287)</f>
        <v>#NAME?</v>
      </c>
      <c r="C286" s="113" t="e">
        <f ca="1">IF(B286="",0,IF(B286&lt;=$B$2,0,'债券现金流（固息、浮息、累进）'!S287))</f>
        <v>#NAME?</v>
      </c>
      <c r="D286" s="1" t="e">
        <f ca="1">IF(B286="",0,IF(B286&lt;$B$2,0,IF(OR(D285&lt;=$B$2,D285=""),B286-$B$2+$B$2,D285+365/债券信息!$B$12)))</f>
        <v>#NAME?</v>
      </c>
      <c r="G286" s="1" t="str">
        <f>IF('行权现金流（永续债延期）'!I287="","",'行权现金流（永续债延期）'!I287)</f>
        <v/>
      </c>
      <c r="H286" s="113">
        <f>IF(G286="",0,IF(G286&lt;=$G$2,0,'行权现金流（永续债延期）'!K287))</f>
        <v>0</v>
      </c>
      <c r="I286" s="1">
        <f>IF(G286="",0,IF(G286&lt;$G$2,0,IF(OR(I285&lt;=$G$2,I285=""),G286-$G$2+$G$2,I285+365/债券信息!$B$12)))</f>
        <v>0</v>
      </c>
      <c r="L286" s="1" t="str">
        <f>IF('行权现金流（回售&amp;赎回）'!O287="","",'行权现金流（回售&amp;赎回）'!O287)</f>
        <v/>
      </c>
      <c r="M286">
        <f>IF(L286="",0,IF(L286&lt;=$L$2,0,'行权现金流（回售&amp;赎回）'!V287))</f>
        <v>0</v>
      </c>
      <c r="N286" s="1">
        <f>IF(L286="",0,IF(L286&lt;$L$2,0,IF(OR(N285&lt;=$L$2,N285=""),L286-$L$2+$L$2,N285+365/债券信息!$B$12)))</f>
        <v>0</v>
      </c>
    </row>
    <row r="287" spans="2:14">
      <c r="B287" s="1" t="e">
        <f ca="1">IF('债券现金流（固息、浮息、累进）'!K288="","",'债券现金流（固息、浮息、累进）'!K288)</f>
        <v>#NAME?</v>
      </c>
      <c r="C287" s="113" t="e">
        <f ca="1">IF(B287="",0,IF(B287&lt;=$B$2,0,'债券现金流（固息、浮息、累进）'!S288))</f>
        <v>#NAME?</v>
      </c>
      <c r="D287" s="1" t="e">
        <f ca="1">IF(B287="",0,IF(B287&lt;$B$2,0,IF(OR(D286&lt;=$B$2,D286=""),B287-$B$2+$B$2,D286+365/债券信息!$B$12)))</f>
        <v>#NAME?</v>
      </c>
      <c r="G287" s="1" t="str">
        <f>IF('行权现金流（永续债延期）'!I288="","",'行权现金流（永续债延期）'!I288)</f>
        <v/>
      </c>
      <c r="H287" s="113">
        <f>IF(G287="",0,IF(G287&lt;=$G$2,0,'行权现金流（永续债延期）'!K288))</f>
        <v>0</v>
      </c>
      <c r="I287" s="1">
        <f>IF(G287="",0,IF(G287&lt;$G$2,0,IF(OR(I286&lt;=$G$2,I286=""),G287-$G$2+$G$2,I286+365/债券信息!$B$12)))</f>
        <v>0</v>
      </c>
      <c r="L287" s="1" t="str">
        <f>IF('行权现金流（回售&amp;赎回）'!O288="","",'行权现金流（回售&amp;赎回）'!O288)</f>
        <v/>
      </c>
      <c r="M287">
        <f>IF(L287="",0,IF(L287&lt;=$L$2,0,'行权现金流（回售&amp;赎回）'!V288))</f>
        <v>0</v>
      </c>
      <c r="N287" s="1">
        <f>IF(L287="",0,IF(L287&lt;$L$2,0,IF(OR(N286&lt;=$L$2,N286=""),L287-$L$2+$L$2,N286+365/债券信息!$B$12)))</f>
        <v>0</v>
      </c>
    </row>
    <row r="288" spans="2:14">
      <c r="B288" s="1" t="e">
        <f ca="1">IF('债券现金流（固息、浮息、累进）'!K289="","",'债券现金流（固息、浮息、累进）'!K289)</f>
        <v>#NAME?</v>
      </c>
      <c r="C288" s="113" t="e">
        <f ca="1">IF(B288="",0,IF(B288&lt;=$B$2,0,'债券现金流（固息、浮息、累进）'!S289))</f>
        <v>#NAME?</v>
      </c>
      <c r="D288" s="1" t="e">
        <f ca="1">IF(B288="",0,IF(B288&lt;$B$2,0,IF(OR(D287&lt;=$B$2,D287=""),B288-$B$2+$B$2,D287+365/债券信息!$B$12)))</f>
        <v>#NAME?</v>
      </c>
      <c r="G288" s="1" t="str">
        <f>IF('行权现金流（永续债延期）'!I289="","",'行权现金流（永续债延期）'!I289)</f>
        <v/>
      </c>
      <c r="H288" s="113">
        <f>IF(G288="",0,IF(G288&lt;=$G$2,0,'行权现金流（永续债延期）'!K289))</f>
        <v>0</v>
      </c>
      <c r="I288" s="1">
        <f>IF(G288="",0,IF(G288&lt;$G$2,0,IF(OR(I287&lt;=$G$2,I287=""),G288-$G$2+$G$2,I287+365/债券信息!$B$12)))</f>
        <v>0</v>
      </c>
      <c r="L288" s="1" t="str">
        <f>IF('行权现金流（回售&amp;赎回）'!O289="","",'行权现金流（回售&amp;赎回）'!O289)</f>
        <v/>
      </c>
      <c r="M288">
        <f>IF(L288="",0,IF(L288&lt;=$L$2,0,'行权现金流（回售&amp;赎回）'!V289))</f>
        <v>0</v>
      </c>
      <c r="N288" s="1">
        <f>IF(L288="",0,IF(L288&lt;$L$2,0,IF(OR(N287&lt;=$L$2,N287=""),L288-$L$2+$L$2,N287+365/债券信息!$B$12)))</f>
        <v>0</v>
      </c>
    </row>
    <row r="289" spans="2:14">
      <c r="B289" s="1" t="e">
        <f ca="1">IF('债券现金流（固息、浮息、累进）'!K290="","",'债券现金流（固息、浮息、累进）'!K290)</f>
        <v>#NAME?</v>
      </c>
      <c r="C289" s="113" t="e">
        <f ca="1">IF(B289="",0,IF(B289&lt;=$B$2,0,'债券现金流（固息、浮息、累进）'!S290))</f>
        <v>#NAME?</v>
      </c>
      <c r="D289" s="1" t="e">
        <f ca="1">IF(B289="",0,IF(B289&lt;$B$2,0,IF(OR(D288&lt;=$B$2,D288=""),B289-$B$2+$B$2,D288+365/债券信息!$B$12)))</f>
        <v>#NAME?</v>
      </c>
      <c r="G289" s="1" t="str">
        <f>IF('行权现金流（永续债延期）'!I290="","",'行权现金流（永续债延期）'!I290)</f>
        <v/>
      </c>
      <c r="H289" s="113">
        <f>IF(G289="",0,IF(G289&lt;=$G$2,0,'行权现金流（永续债延期）'!K290))</f>
        <v>0</v>
      </c>
      <c r="I289" s="1">
        <f>IF(G289="",0,IF(G289&lt;$G$2,0,IF(OR(I288&lt;=$G$2,I288=""),G289-$G$2+$G$2,I288+365/债券信息!$B$12)))</f>
        <v>0</v>
      </c>
      <c r="L289" s="1" t="str">
        <f>IF('行权现金流（回售&amp;赎回）'!O290="","",'行权现金流（回售&amp;赎回）'!O290)</f>
        <v/>
      </c>
      <c r="M289">
        <f>IF(L289="",0,IF(L289&lt;=$L$2,0,'行权现金流（回售&amp;赎回）'!V290))</f>
        <v>0</v>
      </c>
      <c r="N289" s="1">
        <f>IF(L289="",0,IF(L289&lt;$L$2,0,IF(OR(N288&lt;=$L$2,N288=""),L289-$L$2+$L$2,N288+365/债券信息!$B$12)))</f>
        <v>0</v>
      </c>
    </row>
    <row r="290" spans="2:14">
      <c r="B290" s="1" t="e">
        <f ca="1">IF('债券现金流（固息、浮息、累进）'!K291="","",'债券现金流（固息、浮息、累进）'!K291)</f>
        <v>#NAME?</v>
      </c>
      <c r="C290" s="113" t="e">
        <f ca="1">IF(B290="",0,IF(B290&lt;=$B$2,0,'债券现金流（固息、浮息、累进）'!S291))</f>
        <v>#NAME?</v>
      </c>
      <c r="D290" s="1" t="e">
        <f ca="1">IF(B290="",0,IF(B290&lt;$B$2,0,IF(OR(D289&lt;=$B$2,D289=""),B290-$B$2+$B$2,D289+365/债券信息!$B$12)))</f>
        <v>#NAME?</v>
      </c>
      <c r="G290" s="1" t="str">
        <f>IF('行权现金流（永续债延期）'!I291="","",'行权现金流（永续债延期）'!I291)</f>
        <v/>
      </c>
      <c r="H290" s="113">
        <f>IF(G290="",0,IF(G290&lt;=$G$2,0,'行权现金流（永续债延期）'!K291))</f>
        <v>0</v>
      </c>
      <c r="I290" s="1">
        <f>IF(G290="",0,IF(G290&lt;$G$2,0,IF(OR(I289&lt;=$G$2,I289=""),G290-$G$2+$G$2,I289+365/债券信息!$B$12)))</f>
        <v>0</v>
      </c>
      <c r="L290" s="1" t="str">
        <f>IF('行权现金流（回售&amp;赎回）'!O291="","",'行权现金流（回售&amp;赎回）'!O291)</f>
        <v/>
      </c>
      <c r="M290">
        <f>IF(L290="",0,IF(L290&lt;=$L$2,0,'行权现金流（回售&amp;赎回）'!V291))</f>
        <v>0</v>
      </c>
      <c r="N290" s="1">
        <f>IF(L290="",0,IF(L290&lt;$L$2,0,IF(OR(N289&lt;=$L$2,N289=""),L290-$L$2+$L$2,N289+365/债券信息!$B$12)))</f>
        <v>0</v>
      </c>
    </row>
    <row r="291" spans="2:14">
      <c r="B291" s="1" t="e">
        <f ca="1">IF('债券现金流（固息、浮息、累进）'!K292="","",'债券现金流（固息、浮息、累进）'!K292)</f>
        <v>#NAME?</v>
      </c>
      <c r="C291" s="113" t="e">
        <f ca="1">IF(B291="",0,IF(B291&lt;=$B$2,0,'债券现金流（固息、浮息、累进）'!S292))</f>
        <v>#NAME?</v>
      </c>
      <c r="D291" s="1" t="e">
        <f ca="1">IF(B291="",0,IF(B291&lt;$B$2,0,IF(OR(D290&lt;=$B$2,D290=""),B291-$B$2+$B$2,D290+365/债券信息!$B$12)))</f>
        <v>#NAME?</v>
      </c>
      <c r="G291" s="1" t="str">
        <f>IF('行权现金流（永续债延期）'!I292="","",'行权现金流（永续债延期）'!I292)</f>
        <v/>
      </c>
      <c r="H291" s="113">
        <f>IF(G291="",0,IF(G291&lt;=$G$2,0,'行权现金流（永续债延期）'!K292))</f>
        <v>0</v>
      </c>
      <c r="I291" s="1">
        <f>IF(G291="",0,IF(G291&lt;$G$2,0,IF(OR(I290&lt;=$G$2,I290=""),G291-$G$2+$G$2,I290+365/债券信息!$B$12)))</f>
        <v>0</v>
      </c>
      <c r="L291" s="1" t="str">
        <f>IF('行权现金流（回售&amp;赎回）'!O292="","",'行权现金流（回售&amp;赎回）'!O292)</f>
        <v/>
      </c>
      <c r="M291">
        <f>IF(L291="",0,IF(L291&lt;=$L$2,0,'行权现金流（回售&amp;赎回）'!V292))</f>
        <v>0</v>
      </c>
      <c r="N291" s="1">
        <f>IF(L291="",0,IF(L291&lt;$L$2,0,IF(OR(N290&lt;=$L$2,N290=""),L291-$L$2+$L$2,N290+365/债券信息!$B$12)))</f>
        <v>0</v>
      </c>
    </row>
    <row r="292" spans="2:14">
      <c r="B292" s="1" t="e">
        <f ca="1">IF('债券现金流（固息、浮息、累进）'!K293="","",'债券现金流（固息、浮息、累进）'!K293)</f>
        <v>#NAME?</v>
      </c>
      <c r="C292" s="113" t="e">
        <f ca="1">IF(B292="",0,IF(B292&lt;=$B$2,0,'债券现金流（固息、浮息、累进）'!S293))</f>
        <v>#NAME?</v>
      </c>
      <c r="D292" s="1" t="e">
        <f ca="1">IF(B292="",0,IF(B292&lt;$B$2,0,IF(OR(D291&lt;=$B$2,D291=""),B292-$B$2+$B$2,D291+365/债券信息!$B$12)))</f>
        <v>#NAME?</v>
      </c>
      <c r="G292" s="1" t="str">
        <f>IF('行权现金流（永续债延期）'!I293="","",'行权现金流（永续债延期）'!I293)</f>
        <v/>
      </c>
      <c r="H292" s="113">
        <f>IF(G292="",0,IF(G292&lt;=$G$2,0,'行权现金流（永续债延期）'!K293))</f>
        <v>0</v>
      </c>
      <c r="I292" s="1">
        <f>IF(G292="",0,IF(G292&lt;$G$2,0,IF(OR(I291&lt;=$G$2,I291=""),G292-$G$2+$G$2,I291+365/债券信息!$B$12)))</f>
        <v>0</v>
      </c>
      <c r="L292" s="1" t="str">
        <f>IF('行权现金流（回售&amp;赎回）'!O293="","",'行权现金流（回售&amp;赎回）'!O293)</f>
        <v/>
      </c>
      <c r="M292">
        <f>IF(L292="",0,IF(L292&lt;=$L$2,0,'行权现金流（回售&amp;赎回）'!V293))</f>
        <v>0</v>
      </c>
      <c r="N292" s="1">
        <f>IF(L292="",0,IF(L292&lt;$L$2,0,IF(OR(N291&lt;=$L$2,N291=""),L292-$L$2+$L$2,N291+365/债券信息!$B$12)))</f>
        <v>0</v>
      </c>
    </row>
    <row r="293" spans="2:14">
      <c r="B293" s="1" t="e">
        <f ca="1">IF('债券现金流（固息、浮息、累进）'!K294="","",'债券现金流（固息、浮息、累进）'!K294)</f>
        <v>#NAME?</v>
      </c>
      <c r="C293" s="113" t="e">
        <f ca="1">IF(B293="",0,IF(B293&lt;=$B$2,0,'债券现金流（固息、浮息、累进）'!S294))</f>
        <v>#NAME?</v>
      </c>
      <c r="D293" s="1" t="e">
        <f ca="1">IF(B293="",0,IF(B293&lt;$B$2,0,IF(OR(D292&lt;=$B$2,D292=""),B293-$B$2+$B$2,D292+365/债券信息!$B$12)))</f>
        <v>#NAME?</v>
      </c>
      <c r="G293" s="1" t="str">
        <f>IF('行权现金流（永续债延期）'!I294="","",'行权现金流（永续债延期）'!I294)</f>
        <v/>
      </c>
      <c r="H293" s="113">
        <f>IF(G293="",0,IF(G293&lt;=$G$2,0,'行权现金流（永续债延期）'!K294))</f>
        <v>0</v>
      </c>
      <c r="I293" s="1">
        <f>IF(G293="",0,IF(G293&lt;$G$2,0,IF(OR(I292&lt;=$G$2,I292=""),G293-$G$2+$G$2,I292+365/债券信息!$B$12)))</f>
        <v>0</v>
      </c>
      <c r="L293" s="1" t="str">
        <f>IF('行权现金流（回售&amp;赎回）'!O294="","",'行权现金流（回售&amp;赎回）'!O294)</f>
        <v/>
      </c>
      <c r="M293">
        <f>IF(L293="",0,IF(L293&lt;=$L$2,0,'行权现金流（回售&amp;赎回）'!V294))</f>
        <v>0</v>
      </c>
      <c r="N293" s="1">
        <f>IF(L293="",0,IF(L293&lt;$L$2,0,IF(OR(N292&lt;=$L$2,N292=""),L293-$L$2+$L$2,N292+365/债券信息!$B$12)))</f>
        <v>0</v>
      </c>
    </row>
    <row r="294" spans="2:14">
      <c r="B294" s="1" t="e">
        <f ca="1">IF('债券现金流（固息、浮息、累进）'!K295="","",'债券现金流（固息、浮息、累进）'!K295)</f>
        <v>#NAME?</v>
      </c>
      <c r="C294" s="113" t="e">
        <f ca="1">IF(B294="",0,IF(B294&lt;=$B$2,0,'债券现金流（固息、浮息、累进）'!S295))</f>
        <v>#NAME?</v>
      </c>
      <c r="D294" s="1" t="e">
        <f ca="1">IF(B294="",0,IF(B294&lt;$B$2,0,IF(OR(D293&lt;=$B$2,D293=""),B294-$B$2+$B$2,D293+365/债券信息!$B$12)))</f>
        <v>#NAME?</v>
      </c>
      <c r="G294" s="1" t="str">
        <f>IF('行权现金流（永续债延期）'!I295="","",'行权现金流（永续债延期）'!I295)</f>
        <v/>
      </c>
      <c r="H294" s="113">
        <f>IF(G294="",0,IF(G294&lt;=$G$2,0,'行权现金流（永续债延期）'!K295))</f>
        <v>0</v>
      </c>
      <c r="I294" s="1">
        <f>IF(G294="",0,IF(G294&lt;$G$2,0,IF(OR(I293&lt;=$G$2,I293=""),G294-$G$2+$G$2,I293+365/债券信息!$B$12)))</f>
        <v>0</v>
      </c>
      <c r="L294" s="1" t="str">
        <f>IF('行权现金流（回售&amp;赎回）'!O295="","",'行权现金流（回售&amp;赎回）'!O295)</f>
        <v/>
      </c>
      <c r="M294">
        <f>IF(L294="",0,IF(L294&lt;=$L$2,0,'行权现金流（回售&amp;赎回）'!V295))</f>
        <v>0</v>
      </c>
      <c r="N294" s="1">
        <f>IF(L294="",0,IF(L294&lt;$L$2,0,IF(OR(N293&lt;=$L$2,N293=""),L294-$L$2+$L$2,N293+365/债券信息!$B$12)))</f>
        <v>0</v>
      </c>
    </row>
    <row r="295" spans="2:14">
      <c r="B295" s="1" t="e">
        <f ca="1">IF('债券现金流（固息、浮息、累进）'!K296="","",'债券现金流（固息、浮息、累进）'!K296)</f>
        <v>#NAME?</v>
      </c>
      <c r="C295" s="113" t="e">
        <f ca="1">IF(B295="",0,IF(B295&lt;=$B$2,0,'债券现金流（固息、浮息、累进）'!S296))</f>
        <v>#NAME?</v>
      </c>
      <c r="D295" s="1" t="e">
        <f ca="1">IF(B295="",0,IF(B295&lt;$B$2,0,IF(OR(D294&lt;=$B$2,D294=""),B295-$B$2+$B$2,D294+365/债券信息!$B$12)))</f>
        <v>#NAME?</v>
      </c>
      <c r="G295" s="1" t="str">
        <f>IF('行权现金流（永续债延期）'!I296="","",'行权现金流（永续债延期）'!I296)</f>
        <v/>
      </c>
      <c r="H295" s="113">
        <f>IF(G295="",0,IF(G295&lt;=$G$2,0,'行权现金流（永续债延期）'!K296))</f>
        <v>0</v>
      </c>
      <c r="I295" s="1">
        <f>IF(G295="",0,IF(G295&lt;$G$2,0,IF(OR(I294&lt;=$G$2,I294=""),G295-$G$2+$G$2,I294+365/债券信息!$B$12)))</f>
        <v>0</v>
      </c>
      <c r="L295" s="1" t="str">
        <f>IF('行权现金流（回售&amp;赎回）'!O296="","",'行权现金流（回售&amp;赎回）'!O296)</f>
        <v/>
      </c>
      <c r="M295">
        <f>IF(L295="",0,IF(L295&lt;=$L$2,0,'行权现金流（回售&amp;赎回）'!V296))</f>
        <v>0</v>
      </c>
      <c r="N295" s="1">
        <f>IF(L295="",0,IF(L295&lt;$L$2,0,IF(OR(N294&lt;=$L$2,N294=""),L295-$L$2+$L$2,N294+365/债券信息!$B$12)))</f>
        <v>0</v>
      </c>
    </row>
    <row r="296" spans="2:14">
      <c r="B296" s="1" t="e">
        <f ca="1">IF('债券现金流（固息、浮息、累进）'!K297="","",'债券现金流（固息、浮息、累进）'!K297)</f>
        <v>#NAME?</v>
      </c>
      <c r="C296" s="113" t="e">
        <f ca="1">IF(B296="",0,IF(B296&lt;=$B$2,0,'债券现金流（固息、浮息、累进）'!S297))</f>
        <v>#NAME?</v>
      </c>
      <c r="D296" s="1" t="e">
        <f ca="1">IF(B296="",0,IF(B296&lt;$B$2,0,IF(OR(D295&lt;=$B$2,D295=""),B296-$B$2+$B$2,D295+365/债券信息!$B$12)))</f>
        <v>#NAME?</v>
      </c>
      <c r="G296" s="1" t="str">
        <f>IF('行权现金流（永续债延期）'!I297="","",'行权现金流（永续债延期）'!I297)</f>
        <v/>
      </c>
      <c r="H296" s="113">
        <f>IF(G296="",0,IF(G296&lt;=$G$2,0,'行权现金流（永续债延期）'!K297))</f>
        <v>0</v>
      </c>
      <c r="I296" s="1">
        <f>IF(G296="",0,IF(G296&lt;$G$2,0,IF(OR(I295&lt;=$G$2,I295=""),G296-$G$2+$G$2,I295+365/债券信息!$B$12)))</f>
        <v>0</v>
      </c>
      <c r="L296" s="1" t="str">
        <f>IF('行权现金流（回售&amp;赎回）'!O297="","",'行权现金流（回售&amp;赎回）'!O297)</f>
        <v/>
      </c>
      <c r="M296">
        <f>IF(L296="",0,IF(L296&lt;=$L$2,0,'行权现金流（回售&amp;赎回）'!V297))</f>
        <v>0</v>
      </c>
      <c r="N296" s="1">
        <f>IF(L296="",0,IF(L296&lt;$L$2,0,IF(OR(N295&lt;=$L$2,N295=""),L296-$L$2+$L$2,N295+365/债券信息!$B$12)))</f>
        <v>0</v>
      </c>
    </row>
    <row r="297" spans="2:14">
      <c r="B297" s="1" t="e">
        <f ca="1">IF('债券现金流（固息、浮息、累进）'!K298="","",'债券现金流（固息、浮息、累进）'!K298)</f>
        <v>#NAME?</v>
      </c>
      <c r="C297" s="113" t="e">
        <f ca="1">IF(B297="",0,IF(B297&lt;=$B$2,0,'债券现金流（固息、浮息、累进）'!S298))</f>
        <v>#NAME?</v>
      </c>
      <c r="D297" s="1" t="e">
        <f ca="1">IF(B297="",0,IF(B297&lt;$B$2,0,IF(OR(D296&lt;=$B$2,D296=""),B297-$B$2+$B$2,D296+365/债券信息!$B$12)))</f>
        <v>#NAME?</v>
      </c>
      <c r="G297" s="1" t="str">
        <f>IF('行权现金流（永续债延期）'!I298="","",'行权现金流（永续债延期）'!I298)</f>
        <v/>
      </c>
      <c r="H297" s="113">
        <f>IF(G297="",0,IF(G297&lt;=$G$2,0,'行权现金流（永续债延期）'!K298))</f>
        <v>0</v>
      </c>
      <c r="I297" s="1">
        <f>IF(G297="",0,IF(G297&lt;$G$2,0,IF(OR(I296&lt;=$G$2,I296=""),G297-$G$2+$G$2,I296+365/债券信息!$B$12)))</f>
        <v>0</v>
      </c>
      <c r="L297" s="1" t="str">
        <f>IF('行权现金流（回售&amp;赎回）'!O298="","",'行权现金流（回售&amp;赎回）'!O298)</f>
        <v/>
      </c>
      <c r="M297">
        <f>IF(L297="",0,IF(L297&lt;=$L$2,0,'行权现金流（回售&amp;赎回）'!V298))</f>
        <v>0</v>
      </c>
      <c r="N297" s="1">
        <f>IF(L297="",0,IF(L297&lt;$L$2,0,IF(OR(N296&lt;=$L$2,N296=""),L297-$L$2+$L$2,N296+365/债券信息!$B$12)))</f>
        <v>0</v>
      </c>
    </row>
    <row r="298" spans="2:14">
      <c r="B298" s="1" t="e">
        <f ca="1">IF('债券现金流（固息、浮息、累进）'!K299="","",'债券现金流（固息、浮息、累进）'!K299)</f>
        <v>#NAME?</v>
      </c>
      <c r="C298" s="113" t="e">
        <f ca="1">IF(B298="",0,IF(B298&lt;=$B$2,0,'债券现金流（固息、浮息、累进）'!S299))</f>
        <v>#NAME?</v>
      </c>
      <c r="D298" s="1" t="e">
        <f ca="1">IF(B298="",0,IF(B298&lt;$B$2,0,IF(OR(D297&lt;=$B$2,D297=""),B298-$B$2+$B$2,D297+365/债券信息!$B$12)))</f>
        <v>#NAME?</v>
      </c>
      <c r="G298" s="1" t="str">
        <f>IF('行权现金流（永续债延期）'!I299="","",'行权现金流（永续债延期）'!I299)</f>
        <v/>
      </c>
      <c r="H298" s="113">
        <f>IF(G298="",0,IF(G298&lt;=$G$2,0,'行权现金流（永续债延期）'!K299))</f>
        <v>0</v>
      </c>
      <c r="I298" s="1">
        <f>IF(G298="",0,IF(G298&lt;$G$2,0,IF(OR(I297&lt;=$G$2,I297=""),G298-$G$2+$G$2,I297+365/债券信息!$B$12)))</f>
        <v>0</v>
      </c>
      <c r="L298" s="1" t="str">
        <f>IF('行权现金流（回售&amp;赎回）'!O299="","",'行权现金流（回售&amp;赎回）'!O299)</f>
        <v/>
      </c>
      <c r="M298">
        <f>IF(L298="",0,IF(L298&lt;=$L$2,0,'行权现金流（回售&amp;赎回）'!V299))</f>
        <v>0</v>
      </c>
      <c r="N298" s="1">
        <f>IF(L298="",0,IF(L298&lt;$L$2,0,IF(OR(N297&lt;=$L$2,N297=""),L298-$L$2+$L$2,N297+365/债券信息!$B$12)))</f>
        <v>0</v>
      </c>
    </row>
    <row r="299" spans="2:14">
      <c r="B299" s="1" t="e">
        <f ca="1">IF('债券现金流（固息、浮息、累进）'!K300="","",'债券现金流（固息、浮息、累进）'!K300)</f>
        <v>#NAME?</v>
      </c>
      <c r="C299" s="113" t="e">
        <f ca="1">IF(B299="",0,IF(B299&lt;=$B$2,0,'债券现金流（固息、浮息、累进）'!S300))</f>
        <v>#NAME?</v>
      </c>
      <c r="D299" s="1" t="e">
        <f ca="1">IF(B299="",0,IF(B299&lt;$B$2,0,IF(OR(D298&lt;=$B$2,D298=""),B299-$B$2+$B$2,D298+365/债券信息!$B$12)))</f>
        <v>#NAME?</v>
      </c>
      <c r="G299" s="1" t="str">
        <f>IF('行权现金流（永续债延期）'!I300="","",'行权现金流（永续债延期）'!I300)</f>
        <v/>
      </c>
      <c r="H299" s="113">
        <f>IF(G299="",0,IF(G299&lt;=$G$2,0,'行权现金流（永续债延期）'!K300))</f>
        <v>0</v>
      </c>
      <c r="I299" s="1">
        <f>IF(G299="",0,IF(G299&lt;$G$2,0,IF(OR(I298&lt;=$G$2,I298=""),G299-$G$2+$G$2,I298+365/债券信息!$B$12)))</f>
        <v>0</v>
      </c>
      <c r="L299" s="1" t="str">
        <f>IF('行权现金流（回售&amp;赎回）'!O300="","",'行权现金流（回售&amp;赎回）'!O300)</f>
        <v/>
      </c>
      <c r="M299">
        <f>IF(L299="",0,IF(L299&lt;=$L$2,0,'行权现金流（回售&amp;赎回）'!V300))</f>
        <v>0</v>
      </c>
      <c r="N299" s="1">
        <f>IF(L299="",0,IF(L299&lt;$L$2,0,IF(OR(N298&lt;=$L$2,N298=""),L299-$L$2+$L$2,N298+365/债券信息!$B$12)))</f>
        <v>0</v>
      </c>
    </row>
    <row r="300" spans="2:14">
      <c r="B300" s="1" t="e">
        <f ca="1">IF('债券现金流（固息、浮息、累进）'!K301="","",'债券现金流（固息、浮息、累进）'!K301)</f>
        <v>#NAME?</v>
      </c>
      <c r="C300" s="113" t="e">
        <f ca="1">IF(B300="",0,IF(B300&lt;=$B$2,0,'债券现金流（固息、浮息、累进）'!S301))</f>
        <v>#NAME?</v>
      </c>
      <c r="D300" s="1" t="e">
        <f ca="1">IF(B300="",0,IF(B300&lt;$B$2,0,IF(OR(D299&lt;=$B$2,D299=""),B300-$B$2+$B$2,D299+365/债券信息!$B$12)))</f>
        <v>#NAME?</v>
      </c>
      <c r="G300" s="1" t="str">
        <f>IF('行权现金流（永续债延期）'!I301="","",'行权现金流（永续债延期）'!I301)</f>
        <v/>
      </c>
      <c r="H300" s="113">
        <f>IF(G300="",0,IF(G300&lt;=$G$2,0,'行权现金流（永续债延期）'!K301))</f>
        <v>0</v>
      </c>
      <c r="I300" s="1">
        <f>IF(G300="",0,IF(G300&lt;$G$2,0,IF(OR(I299&lt;=$G$2,I299=""),G300-$G$2+$G$2,I299+365/债券信息!$B$12)))</f>
        <v>0</v>
      </c>
      <c r="L300" s="1" t="str">
        <f>IF('行权现金流（回售&amp;赎回）'!O301="","",'行权现金流（回售&amp;赎回）'!O301)</f>
        <v/>
      </c>
      <c r="M300">
        <f>IF(L300="",0,IF(L300&lt;=$L$2,0,'行权现金流（回售&amp;赎回）'!V301))</f>
        <v>0</v>
      </c>
      <c r="N300" s="1">
        <f>IF(L300="",0,IF(L300&lt;$L$2,0,IF(OR(N299&lt;=$L$2,N299=""),L300-$L$2+$L$2,N299+365/债券信息!$B$12)))</f>
        <v>0</v>
      </c>
    </row>
    <row r="301" spans="2:14">
      <c r="B301" s="1" t="e">
        <f ca="1">IF('债券现金流（固息、浮息、累进）'!K302="","",'债券现金流（固息、浮息、累进）'!K302)</f>
        <v>#NAME?</v>
      </c>
      <c r="C301" s="113" t="e">
        <f ca="1">IF(B301="",0,IF(B301&lt;=$B$2,0,'债券现金流（固息、浮息、累进）'!S302))</f>
        <v>#NAME?</v>
      </c>
      <c r="D301" s="1" t="e">
        <f ca="1">IF(B301="",0,IF(B301&lt;$B$2,0,IF(OR(D300&lt;=$B$2,D300=""),B301-$B$2+$B$2,D300+365/债券信息!$B$12)))</f>
        <v>#NAME?</v>
      </c>
      <c r="G301" s="1" t="str">
        <f>IF('行权现金流（永续债延期）'!I302="","",'行权现金流（永续债延期）'!I302)</f>
        <v/>
      </c>
      <c r="H301" s="113">
        <f>IF(G301="",0,IF(G301&lt;=$G$2,0,'行权现金流（永续债延期）'!K302))</f>
        <v>0</v>
      </c>
      <c r="I301" s="1">
        <f>IF(G301="",0,IF(G301&lt;$G$2,0,IF(OR(I300&lt;=$G$2,I300=""),G301-$G$2+$G$2,I300+365/债券信息!$B$12)))</f>
        <v>0</v>
      </c>
      <c r="L301" s="1" t="str">
        <f>IF('行权现金流（回售&amp;赎回）'!O302="","",'行权现金流（回售&amp;赎回）'!O302)</f>
        <v/>
      </c>
      <c r="M301">
        <f>IF(L301="",0,IF(L301&lt;=$L$2,0,'行权现金流（回售&amp;赎回）'!V302))</f>
        <v>0</v>
      </c>
      <c r="N301" s="1">
        <f>IF(L301="",0,IF(L301&lt;$L$2,0,IF(OR(N300&lt;=$L$2,N300=""),L301-$L$2+$L$2,N300+365/债券信息!$B$12)))</f>
        <v>0</v>
      </c>
    </row>
    <row r="302" spans="2:14">
      <c r="B302" s="1" t="e">
        <f ca="1">IF('债券现金流（固息、浮息、累进）'!K303="","",'债券现金流（固息、浮息、累进）'!K303)</f>
        <v>#NAME?</v>
      </c>
      <c r="C302" s="113" t="e">
        <f ca="1">IF(B302="",0,IF(B302&lt;=$B$2,0,'债券现金流（固息、浮息、累进）'!S303))</f>
        <v>#NAME?</v>
      </c>
      <c r="D302" s="1" t="e">
        <f ca="1">IF(B302="",0,IF(B302&lt;$B$2,0,IF(OR(D301&lt;=$B$2,D301=""),B302-$B$2+$B$2,D301+365/债券信息!$B$12)))</f>
        <v>#NAME?</v>
      </c>
      <c r="G302" s="1" t="str">
        <f>IF('行权现金流（永续债延期）'!I303="","",'行权现金流（永续债延期）'!I303)</f>
        <v/>
      </c>
      <c r="H302" s="113">
        <f>IF(G302="",0,IF(G302&lt;=$G$2,0,'行权现金流（永续债延期）'!K303))</f>
        <v>0</v>
      </c>
      <c r="I302" s="1">
        <f>IF(G302="",0,IF(G302&lt;$G$2,0,IF(OR(I301&lt;=$G$2,I301=""),G302-$G$2+$G$2,I301+365/债券信息!$B$12)))</f>
        <v>0</v>
      </c>
      <c r="L302" s="1" t="str">
        <f>IF('行权现金流（回售&amp;赎回）'!O303="","",'行权现金流（回售&amp;赎回）'!O303)</f>
        <v/>
      </c>
      <c r="M302">
        <f>IF(L302="",0,IF(L302&lt;=$L$2,0,'行权现金流（回售&amp;赎回）'!V303))</f>
        <v>0</v>
      </c>
      <c r="N302" s="1">
        <f>IF(L302="",0,IF(L302&lt;$L$2,0,IF(OR(N301&lt;=$L$2,N301=""),L302-$L$2+$L$2,N301+365/债券信息!$B$12)))</f>
        <v>0</v>
      </c>
    </row>
    <row r="303" spans="2:14">
      <c r="B303" s="1" t="e">
        <f ca="1">IF('债券现金流（固息、浮息、累进）'!K304="","",'债券现金流（固息、浮息、累进）'!K304)</f>
        <v>#NAME?</v>
      </c>
      <c r="C303" s="113" t="e">
        <f ca="1">IF(B303="",0,IF(B303&lt;=$B$2,0,'债券现金流（固息、浮息、累进）'!S304))</f>
        <v>#NAME?</v>
      </c>
      <c r="D303" s="1" t="e">
        <f ca="1">IF(B303="",0,IF(B303&lt;$B$2,0,IF(OR(D302&lt;=$B$2,D302=""),B303-$B$2+$B$2,D302+365/债券信息!$B$12)))</f>
        <v>#NAME?</v>
      </c>
      <c r="G303" s="1" t="str">
        <f>IF('行权现金流（永续债延期）'!I304="","",'行权现金流（永续债延期）'!I304)</f>
        <v/>
      </c>
      <c r="H303" s="113">
        <f>IF(G303="",0,IF(G303&lt;=$G$2,0,'行权现金流（永续债延期）'!K304))</f>
        <v>0</v>
      </c>
      <c r="I303" s="1">
        <f>IF(G303="",0,IF(G303&lt;$G$2,0,IF(OR(I302&lt;=$G$2,I302=""),G303-$G$2+$G$2,I302+365/债券信息!$B$12)))</f>
        <v>0</v>
      </c>
      <c r="L303" s="1" t="str">
        <f>IF('行权现金流（回售&amp;赎回）'!O304="","",'行权现金流（回售&amp;赎回）'!O304)</f>
        <v/>
      </c>
      <c r="M303">
        <f>IF(L303="",0,IF(L303&lt;=$L$2,0,'行权现金流（回售&amp;赎回）'!V304))</f>
        <v>0</v>
      </c>
      <c r="N303" s="1">
        <f>IF(L303="",0,IF(L303&lt;$L$2,0,IF(OR(N302&lt;=$L$2,N302=""),L303-$L$2+$L$2,N302+365/债券信息!$B$12)))</f>
        <v>0</v>
      </c>
    </row>
    <row r="304" spans="2:14">
      <c r="B304" s="1" t="e">
        <f ca="1">IF('债券现金流（固息、浮息、累进）'!K305="","",'债券现金流（固息、浮息、累进）'!K305)</f>
        <v>#NAME?</v>
      </c>
      <c r="C304" s="113" t="e">
        <f ca="1">IF(B304="",0,IF(B304&lt;=$B$2,0,'债券现金流（固息、浮息、累进）'!S305))</f>
        <v>#NAME?</v>
      </c>
      <c r="D304" s="1" t="e">
        <f ca="1">IF(B304="",0,IF(B304&lt;$B$2,0,IF(OR(D303&lt;=$B$2,D303=""),B304-$B$2+$B$2,D303+365/债券信息!$B$12)))</f>
        <v>#NAME?</v>
      </c>
      <c r="G304" s="1" t="str">
        <f>IF('行权现金流（永续债延期）'!I305="","",'行权现金流（永续债延期）'!I305)</f>
        <v/>
      </c>
      <c r="H304" s="113">
        <f>IF(G304="",0,IF(G304&lt;=$G$2,0,'行权现金流（永续债延期）'!K305))</f>
        <v>0</v>
      </c>
      <c r="I304" s="1">
        <f>IF(G304="",0,IF(G304&lt;$G$2,0,IF(OR(I303&lt;=$G$2,I303=""),G304-$G$2+$G$2,I303+365/债券信息!$B$12)))</f>
        <v>0</v>
      </c>
      <c r="L304" s="1" t="str">
        <f>IF('行权现金流（回售&amp;赎回）'!O305="","",'行权现金流（回售&amp;赎回）'!O305)</f>
        <v/>
      </c>
      <c r="M304">
        <f>IF(L304="",0,IF(L304&lt;=$L$2,0,'行权现金流（回售&amp;赎回）'!V305))</f>
        <v>0</v>
      </c>
      <c r="N304" s="1">
        <f>IF(L304="",0,IF(L304&lt;$L$2,0,IF(OR(N303&lt;=$L$2,N303=""),L304-$L$2+$L$2,N303+365/债券信息!$B$12)))</f>
        <v>0</v>
      </c>
    </row>
    <row r="305" spans="2:14">
      <c r="B305" s="1" t="e">
        <f ca="1">IF('债券现金流（固息、浮息、累进）'!K306="","",'债券现金流（固息、浮息、累进）'!K306)</f>
        <v>#NAME?</v>
      </c>
      <c r="C305" s="113" t="e">
        <f ca="1">IF(B305="",0,IF(B305&lt;=$B$2,0,'债券现金流（固息、浮息、累进）'!S306))</f>
        <v>#NAME?</v>
      </c>
      <c r="D305" s="1" t="e">
        <f ca="1">IF(B305="",0,IF(B305&lt;$B$2,0,IF(OR(D304&lt;=$B$2,D304=""),B305-$B$2+$B$2,D304+365/债券信息!$B$12)))</f>
        <v>#NAME?</v>
      </c>
      <c r="G305" s="1" t="str">
        <f>IF('行权现金流（永续债延期）'!I306="","",'行权现金流（永续债延期）'!I306)</f>
        <v/>
      </c>
      <c r="H305" s="113">
        <f>IF(G305="",0,IF(G305&lt;=$G$2,0,'行权现金流（永续债延期）'!K306))</f>
        <v>0</v>
      </c>
      <c r="I305" s="1">
        <f>IF(G305="",0,IF(G305&lt;$G$2,0,IF(OR(I304&lt;=$G$2,I304=""),G305-$G$2+$G$2,I304+365/债券信息!$B$12)))</f>
        <v>0</v>
      </c>
      <c r="L305" s="1" t="str">
        <f>IF('行权现金流（回售&amp;赎回）'!O306="","",'行权现金流（回售&amp;赎回）'!O306)</f>
        <v/>
      </c>
      <c r="M305">
        <f>IF(L305="",0,IF(L305&lt;=$L$2,0,'行权现金流（回售&amp;赎回）'!V306))</f>
        <v>0</v>
      </c>
      <c r="N305" s="1">
        <f>IF(L305="",0,IF(L305&lt;$L$2,0,IF(OR(N304&lt;=$L$2,N304=""),L305-$L$2+$L$2,N304+365/债券信息!$B$12)))</f>
        <v>0</v>
      </c>
    </row>
    <row r="306" spans="2:14">
      <c r="B306" s="1" t="e">
        <f ca="1">IF('债券现金流（固息、浮息、累进）'!K307="","",'债券现金流（固息、浮息、累进）'!K307)</f>
        <v>#NAME?</v>
      </c>
      <c r="C306" s="113" t="e">
        <f ca="1">IF(B306="",0,IF(B306&lt;=$B$2,0,'债券现金流（固息、浮息、累进）'!S307))</f>
        <v>#NAME?</v>
      </c>
      <c r="D306" s="1" t="e">
        <f ca="1">IF(B306="",0,IF(B306&lt;$B$2,0,IF(OR(D305&lt;=$B$2,D305=""),B306-$B$2+$B$2,D305+365/债券信息!$B$12)))</f>
        <v>#NAME?</v>
      </c>
      <c r="G306" s="1" t="str">
        <f>IF('行权现金流（永续债延期）'!I307="","",'行权现金流（永续债延期）'!I307)</f>
        <v/>
      </c>
      <c r="H306" s="113">
        <f>IF(G306="",0,IF(G306&lt;=$G$2,0,'行权现金流（永续债延期）'!K307))</f>
        <v>0</v>
      </c>
      <c r="I306" s="1">
        <f>IF(G306="",0,IF(G306&lt;$G$2,0,IF(OR(I305&lt;=$G$2,I305=""),G306-$G$2+$G$2,I305+365/债券信息!$B$12)))</f>
        <v>0</v>
      </c>
      <c r="L306" s="1" t="str">
        <f>IF('行权现金流（回售&amp;赎回）'!O307="","",'行权现金流（回售&amp;赎回）'!O307)</f>
        <v/>
      </c>
      <c r="M306">
        <f>IF(L306="",0,IF(L306&lt;=$L$2,0,'行权现金流（回售&amp;赎回）'!V307))</f>
        <v>0</v>
      </c>
      <c r="N306" s="1">
        <f>IF(L306="",0,IF(L306&lt;$L$2,0,IF(OR(N305&lt;=$L$2,N305=""),L306-$L$2+$L$2,N305+365/债券信息!$B$12)))</f>
        <v>0</v>
      </c>
    </row>
    <row r="307" spans="2:14">
      <c r="B307" s="1" t="e">
        <f ca="1">IF('债券现金流（固息、浮息、累进）'!K308="","",'债券现金流（固息、浮息、累进）'!K308)</f>
        <v>#NAME?</v>
      </c>
      <c r="C307" s="113" t="e">
        <f ca="1">IF(B307="",0,IF(B307&lt;=$B$2,0,'债券现金流（固息、浮息、累进）'!S308))</f>
        <v>#NAME?</v>
      </c>
      <c r="D307" s="1" t="e">
        <f ca="1">IF(B307="",0,IF(B307&lt;$B$2,0,IF(OR(D306&lt;=$B$2,D306=""),B307-$B$2+$B$2,D306+365/债券信息!$B$12)))</f>
        <v>#NAME?</v>
      </c>
      <c r="G307" s="1" t="str">
        <f>IF('行权现金流（永续债延期）'!I308="","",'行权现金流（永续债延期）'!I308)</f>
        <v/>
      </c>
      <c r="H307" s="113">
        <f>IF(G307="",0,IF(G307&lt;=$G$2,0,'行权现金流（永续债延期）'!K308))</f>
        <v>0</v>
      </c>
      <c r="I307" s="1">
        <f>IF(G307="",0,IF(G307&lt;$G$2,0,IF(OR(I306&lt;=$G$2,I306=""),G307-$G$2+$G$2,I306+365/债券信息!$B$12)))</f>
        <v>0</v>
      </c>
      <c r="L307" s="1" t="str">
        <f>IF('行权现金流（回售&amp;赎回）'!O308="","",'行权现金流（回售&amp;赎回）'!O308)</f>
        <v/>
      </c>
      <c r="M307">
        <f>IF(L307="",0,IF(L307&lt;=$L$2,0,'行权现金流（回售&amp;赎回）'!V308))</f>
        <v>0</v>
      </c>
      <c r="N307" s="1">
        <f>IF(L307="",0,IF(L307&lt;$L$2,0,IF(OR(N306&lt;=$L$2,N306=""),L307-$L$2+$L$2,N306+365/债券信息!$B$12)))</f>
        <v>0</v>
      </c>
    </row>
    <row r="308" spans="2:14">
      <c r="B308" s="1" t="e">
        <f ca="1">IF('债券现金流（固息、浮息、累进）'!K309="","",'债券现金流（固息、浮息、累进）'!K309)</f>
        <v>#NAME?</v>
      </c>
      <c r="C308" s="113" t="e">
        <f ca="1">IF(B308="",0,IF(B308&lt;=$B$2,0,'债券现金流（固息、浮息、累进）'!S309))</f>
        <v>#NAME?</v>
      </c>
      <c r="D308" s="1" t="e">
        <f ca="1">IF(B308="",0,IF(B308&lt;$B$2,0,IF(OR(D307&lt;=$B$2,D307=""),B308-$B$2+$B$2,D307+365/债券信息!$B$12)))</f>
        <v>#NAME?</v>
      </c>
      <c r="G308" s="1" t="str">
        <f>IF('行权现金流（永续债延期）'!I309="","",'行权现金流（永续债延期）'!I309)</f>
        <v/>
      </c>
      <c r="H308" s="113">
        <f>IF(G308="",0,IF(G308&lt;=$G$2,0,'行权现金流（永续债延期）'!K309))</f>
        <v>0</v>
      </c>
      <c r="I308" s="1">
        <f>IF(G308="",0,IF(G308&lt;$G$2,0,IF(OR(I307&lt;=$G$2,I307=""),G308-$G$2+$G$2,I307+365/债券信息!$B$12)))</f>
        <v>0</v>
      </c>
      <c r="L308" s="1" t="str">
        <f>IF('行权现金流（回售&amp;赎回）'!O309="","",'行权现金流（回售&amp;赎回）'!O309)</f>
        <v/>
      </c>
      <c r="M308">
        <f>IF(L308="",0,IF(L308&lt;=$L$2,0,'行权现金流（回售&amp;赎回）'!V309))</f>
        <v>0</v>
      </c>
      <c r="N308" s="1">
        <f>IF(L308="",0,IF(L308&lt;$L$2,0,IF(OR(N307&lt;=$L$2,N307=""),L308-$L$2+$L$2,N307+365/债券信息!$B$12)))</f>
        <v>0</v>
      </c>
    </row>
    <row r="309" spans="2:14">
      <c r="B309" s="1" t="e">
        <f ca="1">IF('债券现金流（固息、浮息、累进）'!K310="","",'债券现金流（固息、浮息、累进）'!K310)</f>
        <v>#NAME?</v>
      </c>
      <c r="C309" s="113" t="e">
        <f ca="1">IF(B309="",0,IF(B309&lt;=$B$2,0,'债券现金流（固息、浮息、累进）'!S310))</f>
        <v>#NAME?</v>
      </c>
      <c r="D309" s="1" t="e">
        <f ca="1">IF(B309="",0,IF(B309&lt;$B$2,0,IF(OR(D308&lt;=$B$2,D308=""),B309-$B$2+$B$2,D308+365/债券信息!$B$12)))</f>
        <v>#NAME?</v>
      </c>
      <c r="G309" s="1" t="str">
        <f>IF('行权现金流（永续债延期）'!I310="","",'行权现金流（永续债延期）'!I310)</f>
        <v/>
      </c>
      <c r="H309" s="113">
        <f>IF(G309="",0,IF(G309&lt;=$G$2,0,'行权现金流（永续债延期）'!K310))</f>
        <v>0</v>
      </c>
      <c r="I309" s="1">
        <f>IF(G309="",0,IF(G309&lt;$G$2,0,IF(OR(I308&lt;=$G$2,I308=""),G309-$G$2+$G$2,I308+365/债券信息!$B$12)))</f>
        <v>0</v>
      </c>
      <c r="L309" s="1" t="str">
        <f>IF('行权现金流（回售&amp;赎回）'!O310="","",'行权现金流（回售&amp;赎回）'!O310)</f>
        <v/>
      </c>
      <c r="M309">
        <f>IF(L309="",0,IF(L309&lt;=$L$2,0,'行权现金流（回售&amp;赎回）'!V310))</f>
        <v>0</v>
      </c>
      <c r="N309" s="1">
        <f>IF(L309="",0,IF(L309&lt;$L$2,0,IF(OR(N308&lt;=$L$2,N308=""),L309-$L$2+$L$2,N308+365/债券信息!$B$12)))</f>
        <v>0</v>
      </c>
    </row>
    <row r="310" spans="2:14">
      <c r="B310" s="1" t="e">
        <f ca="1">IF('债券现金流（固息、浮息、累进）'!K311="","",'债券现金流（固息、浮息、累进）'!K311)</f>
        <v>#NAME?</v>
      </c>
      <c r="C310" s="113" t="e">
        <f ca="1">IF(B310="",0,IF(B310&lt;=$B$2,0,'债券现金流（固息、浮息、累进）'!S311))</f>
        <v>#NAME?</v>
      </c>
      <c r="D310" s="1" t="e">
        <f ca="1">IF(B310="",0,IF(B310&lt;$B$2,0,IF(OR(D309&lt;=$B$2,D309=""),B310-$B$2+$B$2,D309+365/债券信息!$B$12)))</f>
        <v>#NAME?</v>
      </c>
      <c r="G310" s="1" t="str">
        <f>IF('行权现金流（永续债延期）'!I311="","",'行权现金流（永续债延期）'!I311)</f>
        <v/>
      </c>
      <c r="H310" s="113">
        <f>IF(G310="",0,IF(G310&lt;=$G$2,0,'行权现金流（永续债延期）'!K311))</f>
        <v>0</v>
      </c>
      <c r="I310" s="1">
        <f>IF(G310="",0,IF(G310&lt;$G$2,0,IF(OR(I309&lt;=$G$2,I309=""),G310-$G$2+$G$2,I309+365/债券信息!$B$12)))</f>
        <v>0</v>
      </c>
      <c r="L310" s="1" t="str">
        <f>IF('行权现金流（回售&amp;赎回）'!O311="","",'行权现金流（回售&amp;赎回）'!O311)</f>
        <v/>
      </c>
      <c r="M310">
        <f>IF(L310="",0,IF(L310&lt;=$L$2,0,'行权现金流（回售&amp;赎回）'!V311))</f>
        <v>0</v>
      </c>
      <c r="N310" s="1">
        <f>IF(L310="",0,IF(L310&lt;$L$2,0,IF(OR(N309&lt;=$L$2,N309=""),L310-$L$2+$L$2,N309+365/债券信息!$B$12)))</f>
        <v>0</v>
      </c>
    </row>
    <row r="311" spans="2:14">
      <c r="B311" s="1" t="e">
        <f ca="1">IF('债券现金流（固息、浮息、累进）'!K312="","",'债券现金流（固息、浮息、累进）'!K312)</f>
        <v>#NAME?</v>
      </c>
      <c r="C311" s="113" t="e">
        <f ca="1">IF(B311="",0,IF(B311&lt;=$B$2,0,'债券现金流（固息、浮息、累进）'!S312))</f>
        <v>#NAME?</v>
      </c>
      <c r="D311" s="1" t="e">
        <f ca="1">IF(B311="",0,IF(B311&lt;$B$2,0,IF(OR(D310&lt;=$B$2,D310=""),B311-$B$2+$B$2,D310+365/债券信息!$B$12)))</f>
        <v>#NAME?</v>
      </c>
      <c r="G311" s="1" t="str">
        <f>IF('行权现金流（永续债延期）'!I312="","",'行权现金流（永续债延期）'!I312)</f>
        <v/>
      </c>
      <c r="H311" s="113">
        <f>IF(G311="",0,IF(G311&lt;=$G$2,0,'行权现金流（永续债延期）'!K312))</f>
        <v>0</v>
      </c>
      <c r="I311" s="1">
        <f>IF(G311="",0,IF(G311&lt;$G$2,0,IF(OR(I310&lt;=$G$2,I310=""),G311-$G$2+$G$2,I310+365/债券信息!$B$12)))</f>
        <v>0</v>
      </c>
      <c r="L311" s="1" t="str">
        <f>IF('行权现金流（回售&amp;赎回）'!O312="","",'行权现金流（回售&amp;赎回）'!O312)</f>
        <v/>
      </c>
      <c r="M311">
        <f>IF(L311="",0,IF(L311&lt;=$L$2,0,'行权现金流（回售&amp;赎回）'!V312))</f>
        <v>0</v>
      </c>
      <c r="N311" s="1">
        <f>IF(L311="",0,IF(L311&lt;$L$2,0,IF(OR(N310&lt;=$L$2,N310=""),L311-$L$2+$L$2,N310+365/债券信息!$B$12)))</f>
        <v>0</v>
      </c>
    </row>
    <row r="312" spans="2:14">
      <c r="B312" s="1" t="e">
        <f ca="1">IF('债券现金流（固息、浮息、累进）'!K313="","",'债券现金流（固息、浮息、累进）'!K313)</f>
        <v>#NAME?</v>
      </c>
      <c r="C312" s="113" t="e">
        <f ca="1">IF(B312="",0,IF(B312&lt;=$B$2,0,'债券现金流（固息、浮息、累进）'!S313))</f>
        <v>#NAME?</v>
      </c>
      <c r="D312" s="1" t="e">
        <f ca="1">IF(B312="",0,IF(B312&lt;$B$2,0,IF(OR(D311&lt;=$B$2,D311=""),B312-$B$2+$B$2,D311+365/债券信息!$B$12)))</f>
        <v>#NAME?</v>
      </c>
      <c r="G312" s="1" t="str">
        <f>IF('行权现金流（永续债延期）'!I313="","",'行权现金流（永续债延期）'!I313)</f>
        <v/>
      </c>
      <c r="H312" s="113">
        <f>IF(G312="",0,IF(G312&lt;=$G$2,0,'行权现金流（永续债延期）'!K313))</f>
        <v>0</v>
      </c>
      <c r="I312" s="1">
        <f>IF(G312="",0,IF(G312&lt;$G$2,0,IF(OR(I311&lt;=$G$2,I311=""),G312-$G$2+$G$2,I311+365/债券信息!$B$12)))</f>
        <v>0</v>
      </c>
      <c r="L312" s="1" t="str">
        <f>IF('行权现金流（回售&amp;赎回）'!O313="","",'行权现金流（回售&amp;赎回）'!O313)</f>
        <v/>
      </c>
      <c r="M312">
        <f>IF(L312="",0,IF(L312&lt;=$L$2,0,'行权现金流（回售&amp;赎回）'!V313))</f>
        <v>0</v>
      </c>
      <c r="N312" s="1">
        <f>IF(L312="",0,IF(L312&lt;$L$2,0,IF(OR(N311&lt;=$L$2,N311=""),L312-$L$2+$L$2,N311+365/债券信息!$B$12)))</f>
        <v>0</v>
      </c>
    </row>
    <row r="313" spans="2:14">
      <c r="B313" s="1" t="e">
        <f ca="1">IF('债券现金流（固息、浮息、累进）'!K314="","",'债券现金流（固息、浮息、累进）'!K314)</f>
        <v>#NAME?</v>
      </c>
      <c r="C313" s="113" t="e">
        <f ca="1">IF(B313="",0,IF(B313&lt;=$B$2,0,'债券现金流（固息、浮息、累进）'!S314))</f>
        <v>#NAME?</v>
      </c>
      <c r="D313" s="1" t="e">
        <f ca="1">IF(B313="",0,IF(B313&lt;$B$2,0,IF(OR(D312&lt;=$B$2,D312=""),B313-$B$2+$B$2,D312+365/债券信息!$B$12)))</f>
        <v>#NAME?</v>
      </c>
      <c r="G313" s="1" t="str">
        <f>IF('行权现金流（永续债延期）'!I314="","",'行权现金流（永续债延期）'!I314)</f>
        <v/>
      </c>
      <c r="H313" s="113">
        <f>IF(G313="",0,IF(G313&lt;=$G$2,0,'行权现金流（永续债延期）'!K314))</f>
        <v>0</v>
      </c>
      <c r="I313" s="1">
        <f>IF(G313="",0,IF(G313&lt;$G$2,0,IF(OR(I312&lt;=$G$2,I312=""),G313-$G$2+$G$2,I312+365/债券信息!$B$12)))</f>
        <v>0</v>
      </c>
      <c r="L313" s="1" t="str">
        <f>IF('行权现金流（回售&amp;赎回）'!O314="","",'行权现金流（回售&amp;赎回）'!O314)</f>
        <v/>
      </c>
      <c r="M313">
        <f>IF(L313="",0,IF(L313&lt;=$L$2,0,'行权现金流（回售&amp;赎回）'!V314))</f>
        <v>0</v>
      </c>
      <c r="N313" s="1">
        <f>IF(L313="",0,IF(L313&lt;$L$2,0,IF(OR(N312&lt;=$L$2,N312=""),L313-$L$2+$L$2,N312+365/债券信息!$B$12)))</f>
        <v>0</v>
      </c>
    </row>
    <row r="314" spans="2:14">
      <c r="B314" s="1" t="e">
        <f ca="1">IF('债券现金流（固息、浮息、累进）'!K315="","",'债券现金流（固息、浮息、累进）'!K315)</f>
        <v>#NAME?</v>
      </c>
      <c r="C314" s="113" t="e">
        <f ca="1">IF(B314="",0,IF(B314&lt;=$B$2,0,'债券现金流（固息、浮息、累进）'!S315))</f>
        <v>#NAME?</v>
      </c>
      <c r="D314" s="1" t="e">
        <f ca="1">IF(B314="",0,IF(B314&lt;$B$2,0,IF(OR(D313&lt;=$B$2,D313=""),B314-$B$2+$B$2,D313+365/债券信息!$B$12)))</f>
        <v>#NAME?</v>
      </c>
      <c r="G314" s="1" t="str">
        <f>IF('行权现金流（永续债延期）'!I315="","",'行权现金流（永续债延期）'!I315)</f>
        <v/>
      </c>
      <c r="H314" s="113">
        <f>IF(G314="",0,IF(G314&lt;=$G$2,0,'行权现金流（永续债延期）'!K315))</f>
        <v>0</v>
      </c>
      <c r="I314" s="1">
        <f>IF(G314="",0,IF(G314&lt;$G$2,0,IF(OR(I313&lt;=$G$2,I313=""),G314-$G$2+$G$2,I313+365/债券信息!$B$12)))</f>
        <v>0</v>
      </c>
      <c r="L314" s="1" t="str">
        <f>IF('行权现金流（回售&amp;赎回）'!O315="","",'行权现金流（回售&amp;赎回）'!O315)</f>
        <v/>
      </c>
      <c r="M314">
        <f>IF(L314="",0,IF(L314&lt;=$L$2,0,'行权现金流（回售&amp;赎回）'!V315))</f>
        <v>0</v>
      </c>
      <c r="N314" s="1">
        <f>IF(L314="",0,IF(L314&lt;$L$2,0,IF(OR(N313&lt;=$L$2,N313=""),L314-$L$2+$L$2,N313+365/债券信息!$B$12)))</f>
        <v>0</v>
      </c>
    </row>
    <row r="315" spans="2:14">
      <c r="B315" s="1" t="e">
        <f ca="1">IF('债券现金流（固息、浮息、累进）'!K316="","",'债券现金流（固息、浮息、累进）'!K316)</f>
        <v>#NAME?</v>
      </c>
      <c r="C315" s="113" t="e">
        <f ca="1">IF(B315="",0,IF(B315&lt;=$B$2,0,'债券现金流（固息、浮息、累进）'!S316))</f>
        <v>#NAME?</v>
      </c>
      <c r="D315" s="1" t="e">
        <f ca="1">IF(B315="",0,IF(B315&lt;$B$2,0,IF(OR(D314&lt;=$B$2,D314=""),B315-$B$2+$B$2,D314+365/债券信息!$B$12)))</f>
        <v>#NAME?</v>
      </c>
      <c r="G315" s="1" t="str">
        <f>IF('行权现金流（永续债延期）'!I316="","",'行权现金流（永续债延期）'!I316)</f>
        <v/>
      </c>
      <c r="H315" s="113">
        <f>IF(G315="",0,IF(G315&lt;=$G$2,0,'行权现金流（永续债延期）'!K316))</f>
        <v>0</v>
      </c>
      <c r="I315" s="1">
        <f>IF(G315="",0,IF(G315&lt;$G$2,0,IF(OR(I314&lt;=$G$2,I314=""),G315-$G$2+$G$2,I314+365/债券信息!$B$12)))</f>
        <v>0</v>
      </c>
      <c r="L315" s="1" t="str">
        <f>IF('行权现金流（回售&amp;赎回）'!O316="","",'行权现金流（回售&amp;赎回）'!O316)</f>
        <v/>
      </c>
      <c r="M315">
        <f>IF(L315="",0,IF(L315&lt;=$L$2,0,'行权现金流（回售&amp;赎回）'!V316))</f>
        <v>0</v>
      </c>
      <c r="N315" s="1">
        <f>IF(L315="",0,IF(L315&lt;$L$2,0,IF(OR(N314&lt;=$L$2,N314=""),L315-$L$2+$L$2,N314+365/债券信息!$B$12)))</f>
        <v>0</v>
      </c>
    </row>
    <row r="316" spans="2:14">
      <c r="B316" s="1" t="e">
        <f ca="1">IF('债券现金流（固息、浮息、累进）'!K317="","",'债券现金流（固息、浮息、累进）'!K317)</f>
        <v>#NAME?</v>
      </c>
      <c r="C316" s="113" t="e">
        <f ca="1">IF(B316="",0,IF(B316&lt;=$B$2,0,'债券现金流（固息、浮息、累进）'!S317))</f>
        <v>#NAME?</v>
      </c>
      <c r="D316" s="1" t="e">
        <f ca="1">IF(B316="",0,IF(B316&lt;$B$2,0,IF(OR(D315&lt;=$B$2,D315=""),B316-$B$2+$B$2,D315+365/债券信息!$B$12)))</f>
        <v>#NAME?</v>
      </c>
      <c r="G316" s="1" t="str">
        <f>IF('行权现金流（永续债延期）'!I317="","",'行权现金流（永续债延期）'!I317)</f>
        <v/>
      </c>
      <c r="H316" s="113">
        <f>IF(G316="",0,IF(G316&lt;=$G$2,0,'行权现金流（永续债延期）'!K317))</f>
        <v>0</v>
      </c>
      <c r="I316" s="1">
        <f>IF(G316="",0,IF(G316&lt;$G$2,0,IF(OR(I315&lt;=$G$2,I315=""),G316-$G$2+$G$2,I315+365/债券信息!$B$12)))</f>
        <v>0</v>
      </c>
      <c r="L316" s="1" t="str">
        <f>IF('行权现金流（回售&amp;赎回）'!O317="","",'行权现金流（回售&amp;赎回）'!O317)</f>
        <v/>
      </c>
      <c r="M316">
        <f>IF(L316="",0,IF(L316&lt;=$L$2,0,'行权现金流（回售&amp;赎回）'!V317))</f>
        <v>0</v>
      </c>
      <c r="N316" s="1">
        <f>IF(L316="",0,IF(L316&lt;$L$2,0,IF(OR(N315&lt;=$L$2,N315=""),L316-$L$2+$L$2,N315+365/债券信息!$B$12)))</f>
        <v>0</v>
      </c>
    </row>
    <row r="317" spans="2:14">
      <c r="B317" s="1" t="e">
        <f ca="1">IF('债券现金流（固息、浮息、累进）'!K318="","",'债券现金流（固息、浮息、累进）'!K318)</f>
        <v>#NAME?</v>
      </c>
      <c r="C317" s="113" t="e">
        <f ca="1">IF(B317="",0,IF(B317&lt;=$B$2,0,'债券现金流（固息、浮息、累进）'!S318))</f>
        <v>#NAME?</v>
      </c>
      <c r="D317" s="1" t="e">
        <f ca="1">IF(B317="",0,IF(B317&lt;$B$2,0,IF(OR(D316&lt;=$B$2,D316=""),B317-$B$2+$B$2,D316+365/债券信息!$B$12)))</f>
        <v>#NAME?</v>
      </c>
      <c r="G317" s="1" t="str">
        <f>IF('行权现金流（永续债延期）'!I318="","",'行权现金流（永续债延期）'!I318)</f>
        <v/>
      </c>
      <c r="H317" s="113">
        <f>IF(G317="",0,IF(G317&lt;=$G$2,0,'行权现金流（永续债延期）'!K318))</f>
        <v>0</v>
      </c>
      <c r="I317" s="1">
        <f>IF(G317="",0,IF(G317&lt;$G$2,0,IF(OR(I316&lt;=$G$2,I316=""),G317-$G$2+$G$2,I316+365/债券信息!$B$12)))</f>
        <v>0</v>
      </c>
      <c r="L317" s="1" t="str">
        <f>IF('行权现金流（回售&amp;赎回）'!O318="","",'行权现金流（回售&amp;赎回）'!O318)</f>
        <v/>
      </c>
      <c r="M317">
        <f>IF(L317="",0,IF(L317&lt;=$L$2,0,'行权现金流（回售&amp;赎回）'!V318))</f>
        <v>0</v>
      </c>
      <c r="N317" s="1">
        <f>IF(L317="",0,IF(L317&lt;$L$2,0,IF(OR(N316&lt;=$L$2,N316=""),L317-$L$2+$L$2,N316+365/债券信息!$B$12)))</f>
        <v>0</v>
      </c>
    </row>
    <row r="318" spans="2:14">
      <c r="B318" s="1" t="e">
        <f ca="1">IF('债券现金流（固息、浮息、累进）'!K319="","",'债券现金流（固息、浮息、累进）'!K319)</f>
        <v>#NAME?</v>
      </c>
      <c r="C318" s="113" t="e">
        <f ca="1">IF(B318="",0,IF(B318&lt;=$B$2,0,'债券现金流（固息、浮息、累进）'!S319))</f>
        <v>#NAME?</v>
      </c>
      <c r="D318" s="1" t="e">
        <f ca="1">IF(B318="",0,IF(B318&lt;$B$2,0,IF(OR(D317&lt;=$B$2,D317=""),B318-$B$2+$B$2,D317+365/债券信息!$B$12)))</f>
        <v>#NAME?</v>
      </c>
      <c r="G318" s="1" t="str">
        <f>IF('行权现金流（永续债延期）'!I319="","",'行权现金流（永续债延期）'!I319)</f>
        <v/>
      </c>
      <c r="H318" s="113">
        <f>IF(G318="",0,IF(G318&lt;=$G$2,0,'行权现金流（永续债延期）'!K319))</f>
        <v>0</v>
      </c>
      <c r="I318" s="1">
        <f>IF(G318="",0,IF(G318&lt;$G$2,0,IF(OR(I317&lt;=$G$2,I317=""),G318-$G$2+$G$2,I317+365/债券信息!$B$12)))</f>
        <v>0</v>
      </c>
      <c r="L318" s="1" t="str">
        <f>IF('行权现金流（回售&amp;赎回）'!O319="","",'行权现金流（回售&amp;赎回）'!O319)</f>
        <v/>
      </c>
      <c r="M318">
        <f>IF(L318="",0,IF(L318&lt;=$L$2,0,'行权现金流（回售&amp;赎回）'!V319))</f>
        <v>0</v>
      </c>
      <c r="N318" s="1">
        <f>IF(L318="",0,IF(L318&lt;$L$2,0,IF(OR(N317&lt;=$L$2,N317=""),L318-$L$2+$L$2,N317+365/债券信息!$B$12)))</f>
        <v>0</v>
      </c>
    </row>
    <row r="319" spans="2:14">
      <c r="B319" s="1" t="e">
        <f ca="1">IF('债券现金流（固息、浮息、累进）'!K320="","",'债券现金流（固息、浮息、累进）'!K320)</f>
        <v>#NAME?</v>
      </c>
      <c r="C319" s="113" t="e">
        <f ca="1">IF(B319="",0,IF(B319&lt;=$B$2,0,'债券现金流（固息、浮息、累进）'!S320))</f>
        <v>#NAME?</v>
      </c>
      <c r="D319" s="1" t="e">
        <f ca="1">IF(B319="",0,IF(B319&lt;$B$2,0,IF(OR(D318&lt;=$B$2,D318=""),B319-$B$2+$B$2,D318+365/债券信息!$B$12)))</f>
        <v>#NAME?</v>
      </c>
      <c r="G319" s="1" t="str">
        <f>IF('行权现金流（永续债延期）'!I320="","",'行权现金流（永续债延期）'!I320)</f>
        <v/>
      </c>
      <c r="H319" s="113">
        <f>IF(G319="",0,IF(G319&lt;=$G$2,0,'行权现金流（永续债延期）'!K320))</f>
        <v>0</v>
      </c>
      <c r="I319" s="1">
        <f>IF(G319="",0,IF(G319&lt;$G$2,0,IF(OR(I318&lt;=$G$2,I318=""),G319-$G$2+$G$2,I318+365/债券信息!$B$12)))</f>
        <v>0</v>
      </c>
      <c r="L319" s="1" t="str">
        <f>IF('行权现金流（回售&amp;赎回）'!O320="","",'行权现金流（回售&amp;赎回）'!O320)</f>
        <v/>
      </c>
      <c r="M319">
        <f>IF(L319="",0,IF(L319&lt;=$L$2,0,'行权现金流（回售&amp;赎回）'!V320))</f>
        <v>0</v>
      </c>
      <c r="N319" s="1">
        <f>IF(L319="",0,IF(L319&lt;$L$2,0,IF(OR(N318&lt;=$L$2,N318=""),L319-$L$2+$L$2,N318+365/债券信息!$B$12)))</f>
        <v>0</v>
      </c>
    </row>
    <row r="320" spans="2:14">
      <c r="B320" s="1" t="e">
        <f ca="1">IF('债券现金流（固息、浮息、累进）'!K321="","",'债券现金流（固息、浮息、累进）'!K321)</f>
        <v>#NAME?</v>
      </c>
      <c r="C320" s="113" t="e">
        <f ca="1">IF(B320="",0,IF(B320&lt;=$B$2,0,'债券现金流（固息、浮息、累进）'!S321))</f>
        <v>#NAME?</v>
      </c>
      <c r="D320" s="1" t="e">
        <f ca="1">IF(B320="",0,IF(B320&lt;$B$2,0,IF(OR(D319&lt;=$B$2,D319=""),B320-$B$2+$B$2,D319+365/债券信息!$B$12)))</f>
        <v>#NAME?</v>
      </c>
      <c r="G320" s="1" t="str">
        <f>IF('行权现金流（永续债延期）'!I321="","",'行权现金流（永续债延期）'!I321)</f>
        <v/>
      </c>
      <c r="H320" s="113">
        <f>IF(G320="",0,IF(G320&lt;=$G$2,0,'行权现金流（永续债延期）'!K321))</f>
        <v>0</v>
      </c>
      <c r="I320" s="1">
        <f>IF(G320="",0,IF(G320&lt;$G$2,0,IF(OR(I319&lt;=$G$2,I319=""),G320-$G$2+$G$2,I319+365/债券信息!$B$12)))</f>
        <v>0</v>
      </c>
      <c r="L320" s="1" t="str">
        <f>IF('行权现金流（回售&amp;赎回）'!O321="","",'行权现金流（回售&amp;赎回）'!O321)</f>
        <v/>
      </c>
      <c r="M320">
        <f>IF(L320="",0,IF(L320&lt;=$L$2,0,'行权现金流（回售&amp;赎回）'!V321))</f>
        <v>0</v>
      </c>
      <c r="N320" s="1">
        <f>IF(L320="",0,IF(L320&lt;$L$2,0,IF(OR(N319&lt;=$L$2,N319=""),L320-$L$2+$L$2,N319+365/债券信息!$B$12)))</f>
        <v>0</v>
      </c>
    </row>
    <row r="321" spans="2:14">
      <c r="B321" s="1" t="e">
        <f ca="1">IF('债券现金流（固息、浮息、累进）'!K322="","",'债券现金流（固息、浮息、累进）'!K322)</f>
        <v>#NAME?</v>
      </c>
      <c r="C321" s="113" t="e">
        <f ca="1">IF(B321="",0,IF(B321&lt;=$B$2,0,'债券现金流（固息、浮息、累进）'!S322))</f>
        <v>#NAME?</v>
      </c>
      <c r="D321" s="1" t="e">
        <f ca="1">IF(B321="",0,IF(B321&lt;$B$2,0,IF(OR(D320&lt;=$B$2,D320=""),B321-$B$2+$B$2,D320+365/债券信息!$B$12)))</f>
        <v>#NAME?</v>
      </c>
      <c r="G321" s="1" t="str">
        <f>IF('行权现金流（永续债延期）'!I322="","",'行权现金流（永续债延期）'!I322)</f>
        <v/>
      </c>
      <c r="H321" s="113">
        <f>IF(G321="",0,IF(G321&lt;=$G$2,0,'行权现金流（永续债延期）'!K322))</f>
        <v>0</v>
      </c>
      <c r="I321" s="1">
        <f>IF(G321="",0,IF(G321&lt;$G$2,0,IF(OR(I320&lt;=$G$2,I320=""),G321-$G$2+$G$2,I320+365/债券信息!$B$12)))</f>
        <v>0</v>
      </c>
      <c r="L321" s="1" t="str">
        <f>IF('行权现金流（回售&amp;赎回）'!O322="","",'行权现金流（回售&amp;赎回）'!O322)</f>
        <v/>
      </c>
      <c r="M321">
        <f>IF(L321="",0,IF(L321&lt;=$L$2,0,'行权现金流（回售&amp;赎回）'!V322))</f>
        <v>0</v>
      </c>
      <c r="N321" s="1">
        <f>IF(L321="",0,IF(L321&lt;$L$2,0,IF(OR(N320&lt;=$L$2,N320=""),L321-$L$2+$L$2,N320+365/债券信息!$B$12)))</f>
        <v>0</v>
      </c>
    </row>
    <row r="322" spans="2:14">
      <c r="B322" s="1" t="e">
        <f ca="1">IF('债券现金流（固息、浮息、累进）'!K323="","",'债券现金流（固息、浮息、累进）'!K323)</f>
        <v>#NAME?</v>
      </c>
      <c r="C322" s="113" t="e">
        <f ca="1">IF(B322="",0,IF(B322&lt;=$B$2,0,'债券现金流（固息、浮息、累进）'!S323))</f>
        <v>#NAME?</v>
      </c>
      <c r="D322" s="1" t="e">
        <f ca="1">IF(B322="",0,IF(B322&lt;$B$2,0,IF(OR(D321&lt;=$B$2,D321=""),B322-$B$2+$B$2,D321+365/债券信息!$B$12)))</f>
        <v>#NAME?</v>
      </c>
      <c r="G322" s="1" t="str">
        <f>IF('行权现金流（永续债延期）'!I323="","",'行权现金流（永续债延期）'!I323)</f>
        <v/>
      </c>
      <c r="H322" s="113">
        <f>IF(G322="",0,IF(G322&lt;=$G$2,0,'行权现金流（永续债延期）'!K323))</f>
        <v>0</v>
      </c>
      <c r="I322" s="1">
        <f>IF(G322="",0,IF(G322&lt;$G$2,0,IF(OR(I321&lt;=$G$2,I321=""),G322-$G$2+$G$2,I321+365/债券信息!$B$12)))</f>
        <v>0</v>
      </c>
      <c r="L322" s="1" t="str">
        <f>IF('行权现金流（回售&amp;赎回）'!O323="","",'行权现金流（回售&amp;赎回）'!O323)</f>
        <v/>
      </c>
      <c r="M322">
        <f>IF(L322="",0,IF(L322&lt;=$L$2,0,'行权现金流（回售&amp;赎回）'!V323))</f>
        <v>0</v>
      </c>
      <c r="N322" s="1">
        <f>IF(L322="",0,IF(L322&lt;$L$2,0,IF(OR(N321&lt;=$L$2,N321=""),L322-$L$2+$L$2,N321+365/债券信息!$B$12)))</f>
        <v>0</v>
      </c>
    </row>
    <row r="323" spans="2:14">
      <c r="B323" s="1" t="e">
        <f ca="1">IF('债券现金流（固息、浮息、累进）'!K324="","",'债券现金流（固息、浮息、累进）'!K324)</f>
        <v>#NAME?</v>
      </c>
      <c r="C323" s="113" t="e">
        <f ca="1">IF(B323="",0,IF(B323&lt;=$B$2,0,'债券现金流（固息、浮息、累进）'!S324))</f>
        <v>#NAME?</v>
      </c>
      <c r="D323" s="1" t="e">
        <f ca="1">IF(B323="",0,IF(B323&lt;$B$2,0,IF(OR(D322&lt;=$B$2,D322=""),B323-$B$2+$B$2,D322+365/债券信息!$B$12)))</f>
        <v>#NAME?</v>
      </c>
      <c r="G323" s="1" t="str">
        <f>IF('行权现金流（永续债延期）'!I324="","",'行权现金流（永续债延期）'!I324)</f>
        <v/>
      </c>
      <c r="H323" s="113">
        <f>IF(G323="",0,IF(G323&lt;=$G$2,0,'行权现金流（永续债延期）'!K324))</f>
        <v>0</v>
      </c>
      <c r="I323" s="1">
        <f>IF(G323="",0,IF(G323&lt;$G$2,0,IF(OR(I322&lt;=$G$2,I322=""),G323-$G$2+$G$2,I322+365/债券信息!$B$12)))</f>
        <v>0</v>
      </c>
      <c r="L323" s="1" t="str">
        <f>IF('行权现金流（回售&amp;赎回）'!O324="","",'行权现金流（回售&amp;赎回）'!O324)</f>
        <v/>
      </c>
      <c r="M323">
        <f>IF(L323="",0,IF(L323&lt;=$L$2,0,'行权现金流（回售&amp;赎回）'!V324))</f>
        <v>0</v>
      </c>
      <c r="N323" s="1">
        <f>IF(L323="",0,IF(L323&lt;$L$2,0,IF(OR(N322&lt;=$L$2,N322=""),L323-$L$2+$L$2,N322+365/债券信息!$B$12)))</f>
        <v>0</v>
      </c>
    </row>
    <row r="324" spans="2:14">
      <c r="B324" s="1" t="e">
        <f ca="1">IF('债券现金流（固息、浮息、累进）'!K325="","",'债券现金流（固息、浮息、累进）'!K325)</f>
        <v>#NAME?</v>
      </c>
      <c r="C324" s="113" t="e">
        <f ca="1">IF(B324="",0,IF(B324&lt;=$B$2,0,'债券现金流（固息、浮息、累进）'!S325))</f>
        <v>#NAME?</v>
      </c>
      <c r="D324" s="1" t="e">
        <f ca="1">IF(B324="",0,IF(B324&lt;$B$2,0,IF(OR(D323&lt;=$B$2,D323=""),B324-$B$2+$B$2,D323+365/债券信息!$B$12)))</f>
        <v>#NAME?</v>
      </c>
      <c r="G324" s="1" t="str">
        <f>IF('行权现金流（永续债延期）'!I325="","",'行权现金流（永续债延期）'!I325)</f>
        <v/>
      </c>
      <c r="H324" s="113">
        <f>IF(G324="",0,IF(G324&lt;=$G$2,0,'行权现金流（永续债延期）'!K325))</f>
        <v>0</v>
      </c>
      <c r="I324" s="1">
        <f>IF(G324="",0,IF(G324&lt;$G$2,0,IF(OR(I323&lt;=$G$2,I323=""),G324-$G$2+$G$2,I323+365/债券信息!$B$12)))</f>
        <v>0</v>
      </c>
      <c r="L324" s="1" t="str">
        <f>IF('行权现金流（回售&amp;赎回）'!O325="","",'行权现金流（回售&amp;赎回）'!O325)</f>
        <v/>
      </c>
      <c r="M324">
        <f>IF(L324="",0,IF(L324&lt;=$L$2,0,'行权现金流（回售&amp;赎回）'!V325))</f>
        <v>0</v>
      </c>
      <c r="N324" s="1">
        <f>IF(L324="",0,IF(L324&lt;$L$2,0,IF(OR(N323&lt;=$L$2,N323=""),L324-$L$2+$L$2,N323+365/债券信息!$B$12)))</f>
        <v>0</v>
      </c>
    </row>
    <row r="325" spans="2:14">
      <c r="B325" s="1" t="e">
        <f ca="1">IF('债券现金流（固息、浮息、累进）'!K326="","",'债券现金流（固息、浮息、累进）'!K326)</f>
        <v>#NAME?</v>
      </c>
      <c r="C325" s="113" t="e">
        <f ca="1">IF(B325="",0,IF(B325&lt;=$B$2,0,'债券现金流（固息、浮息、累进）'!S326))</f>
        <v>#NAME?</v>
      </c>
      <c r="D325" s="1" t="e">
        <f ca="1">IF(B325="",0,IF(B325&lt;$B$2,0,IF(OR(D324&lt;=$B$2,D324=""),B325-$B$2+$B$2,D324+365/债券信息!$B$12)))</f>
        <v>#NAME?</v>
      </c>
      <c r="G325" s="1" t="str">
        <f>IF('行权现金流（永续债延期）'!I326="","",'行权现金流（永续债延期）'!I326)</f>
        <v/>
      </c>
      <c r="H325" s="113">
        <f>IF(G325="",0,IF(G325&lt;=$G$2,0,'行权现金流（永续债延期）'!K326))</f>
        <v>0</v>
      </c>
      <c r="I325" s="1">
        <f>IF(G325="",0,IF(G325&lt;$G$2,0,IF(OR(I324&lt;=$G$2,I324=""),G325-$G$2+$G$2,I324+365/债券信息!$B$12)))</f>
        <v>0</v>
      </c>
      <c r="L325" s="1" t="str">
        <f>IF('行权现金流（回售&amp;赎回）'!O326="","",'行权现金流（回售&amp;赎回）'!O326)</f>
        <v/>
      </c>
      <c r="M325">
        <f>IF(L325="",0,IF(L325&lt;=$L$2,0,'行权现金流（回售&amp;赎回）'!V326))</f>
        <v>0</v>
      </c>
      <c r="N325" s="1">
        <f>IF(L325="",0,IF(L325&lt;$L$2,0,IF(OR(N324&lt;=$L$2,N324=""),L325-$L$2+$L$2,N324+365/债券信息!$B$12)))</f>
        <v>0</v>
      </c>
    </row>
    <row r="326" spans="2:14">
      <c r="B326" s="1" t="e">
        <f ca="1">IF('债券现金流（固息、浮息、累进）'!K327="","",'债券现金流（固息、浮息、累进）'!K327)</f>
        <v>#NAME?</v>
      </c>
      <c r="C326" s="113" t="e">
        <f ca="1">IF(B326="",0,IF(B326&lt;=$B$2,0,'债券现金流（固息、浮息、累进）'!S327))</f>
        <v>#NAME?</v>
      </c>
      <c r="D326" s="1" t="e">
        <f ca="1">IF(B326="",0,IF(B326&lt;$B$2,0,IF(OR(D325&lt;=$B$2,D325=""),B326-$B$2+$B$2,D325+365/债券信息!$B$12)))</f>
        <v>#NAME?</v>
      </c>
      <c r="G326" s="1" t="str">
        <f>IF('行权现金流（永续债延期）'!I327="","",'行权现金流（永续债延期）'!I327)</f>
        <v/>
      </c>
      <c r="H326" s="113">
        <f>IF(G326="",0,IF(G326&lt;=$G$2,0,'行权现金流（永续债延期）'!K327))</f>
        <v>0</v>
      </c>
      <c r="I326" s="1">
        <f>IF(G326="",0,IF(G326&lt;$G$2,0,IF(OR(I325&lt;=$G$2,I325=""),G326-$G$2+$G$2,I325+365/债券信息!$B$12)))</f>
        <v>0</v>
      </c>
      <c r="L326" s="1" t="str">
        <f>IF('行权现金流（回售&amp;赎回）'!O327="","",'行权现金流（回售&amp;赎回）'!O327)</f>
        <v/>
      </c>
      <c r="M326">
        <f>IF(L326="",0,IF(L326&lt;=$L$2,0,'行权现金流（回售&amp;赎回）'!V327))</f>
        <v>0</v>
      </c>
      <c r="N326" s="1">
        <f>IF(L326="",0,IF(L326&lt;$L$2,0,IF(OR(N325&lt;=$L$2,N325=""),L326-$L$2+$L$2,N325+365/债券信息!$B$12)))</f>
        <v>0</v>
      </c>
    </row>
    <row r="327" spans="2:14">
      <c r="B327" s="1" t="e">
        <f ca="1">IF('债券现金流（固息、浮息、累进）'!K328="","",'债券现金流（固息、浮息、累进）'!K328)</f>
        <v>#NAME?</v>
      </c>
      <c r="C327" s="113" t="e">
        <f ca="1">IF(B327="",0,IF(B327&lt;=$B$2,0,'债券现金流（固息、浮息、累进）'!S328))</f>
        <v>#NAME?</v>
      </c>
      <c r="D327" s="1" t="e">
        <f ca="1">IF(B327="",0,IF(B327&lt;$B$2,0,IF(OR(D326&lt;=$B$2,D326=""),B327-$B$2+$B$2,D326+365/债券信息!$B$12)))</f>
        <v>#NAME?</v>
      </c>
      <c r="G327" s="1" t="str">
        <f>IF('行权现金流（永续债延期）'!I328="","",'行权现金流（永续债延期）'!I328)</f>
        <v/>
      </c>
      <c r="H327" s="113">
        <f>IF(G327="",0,IF(G327&lt;=$G$2,0,'行权现金流（永续债延期）'!K328))</f>
        <v>0</v>
      </c>
      <c r="I327" s="1">
        <f>IF(G327="",0,IF(G327&lt;$G$2,0,IF(OR(I326&lt;=$G$2,I326=""),G327-$G$2+$G$2,I326+365/债券信息!$B$12)))</f>
        <v>0</v>
      </c>
      <c r="L327" s="1" t="str">
        <f>IF('行权现金流（回售&amp;赎回）'!O328="","",'行权现金流（回售&amp;赎回）'!O328)</f>
        <v/>
      </c>
      <c r="M327">
        <f>IF(L327="",0,IF(L327&lt;=$L$2,0,'行权现金流（回售&amp;赎回）'!V328))</f>
        <v>0</v>
      </c>
      <c r="N327" s="1">
        <f>IF(L327="",0,IF(L327&lt;$L$2,0,IF(OR(N326&lt;=$L$2,N326=""),L327-$L$2+$L$2,N326+365/债券信息!$B$12)))</f>
        <v>0</v>
      </c>
    </row>
    <row r="328" spans="2:14">
      <c r="B328" s="1" t="e">
        <f ca="1">IF('债券现金流（固息、浮息、累进）'!K329="","",'债券现金流（固息、浮息、累进）'!K329)</f>
        <v>#NAME?</v>
      </c>
      <c r="C328" s="113" t="e">
        <f ca="1">IF(B328="",0,IF(B328&lt;=$B$2,0,'债券现金流（固息、浮息、累进）'!S329))</f>
        <v>#NAME?</v>
      </c>
      <c r="D328" s="1" t="e">
        <f ca="1">IF(B328="",0,IF(B328&lt;$B$2,0,IF(OR(D327&lt;=$B$2,D327=""),B328-$B$2+$B$2,D327+365/债券信息!$B$12)))</f>
        <v>#NAME?</v>
      </c>
      <c r="G328" s="1" t="str">
        <f>IF('行权现金流（永续债延期）'!I329="","",'行权现金流（永续债延期）'!I329)</f>
        <v/>
      </c>
      <c r="H328" s="113">
        <f>IF(G328="",0,IF(G328&lt;=$G$2,0,'行权现金流（永续债延期）'!K329))</f>
        <v>0</v>
      </c>
      <c r="I328" s="1">
        <f>IF(G328="",0,IF(G328&lt;$G$2,0,IF(OR(I327&lt;=$G$2,I327=""),G328-$G$2+$G$2,I327+365/债券信息!$B$12)))</f>
        <v>0</v>
      </c>
      <c r="L328" s="1" t="str">
        <f>IF('行权现金流（回售&amp;赎回）'!O329="","",'行权现金流（回售&amp;赎回）'!O329)</f>
        <v/>
      </c>
      <c r="M328">
        <f>IF(L328="",0,IF(L328&lt;=$L$2,0,'行权现金流（回售&amp;赎回）'!V329))</f>
        <v>0</v>
      </c>
      <c r="N328" s="1">
        <f>IF(L328="",0,IF(L328&lt;$L$2,0,IF(OR(N327&lt;=$L$2,N327=""),L328-$L$2+$L$2,N327+365/债券信息!$B$12)))</f>
        <v>0</v>
      </c>
    </row>
    <row r="329" spans="2:14">
      <c r="B329" s="1" t="e">
        <f ca="1">IF('债券现金流（固息、浮息、累进）'!K330="","",'债券现金流（固息、浮息、累进）'!K330)</f>
        <v>#NAME?</v>
      </c>
      <c r="C329" s="113" t="e">
        <f ca="1">IF(B329="",0,IF(B329&lt;=$B$2,0,'债券现金流（固息、浮息、累进）'!S330))</f>
        <v>#NAME?</v>
      </c>
      <c r="D329" s="1" t="e">
        <f ca="1">IF(B329="",0,IF(B329&lt;$B$2,0,IF(OR(D328&lt;=$B$2,D328=""),B329-$B$2+$B$2,D328+365/债券信息!$B$12)))</f>
        <v>#NAME?</v>
      </c>
      <c r="G329" s="1" t="str">
        <f>IF('行权现金流（永续债延期）'!I330="","",'行权现金流（永续债延期）'!I330)</f>
        <v/>
      </c>
      <c r="H329" s="113">
        <f>IF(G329="",0,IF(G329&lt;=$G$2,0,'行权现金流（永续债延期）'!K330))</f>
        <v>0</v>
      </c>
      <c r="I329" s="1">
        <f>IF(G329="",0,IF(G329&lt;$G$2,0,IF(OR(I328&lt;=$G$2,I328=""),G329-$G$2+$G$2,I328+365/债券信息!$B$12)))</f>
        <v>0</v>
      </c>
      <c r="L329" s="1" t="str">
        <f>IF('行权现金流（回售&amp;赎回）'!O330="","",'行权现金流（回售&amp;赎回）'!O330)</f>
        <v/>
      </c>
      <c r="M329">
        <f>IF(L329="",0,IF(L329&lt;=$L$2,0,'行权现金流（回售&amp;赎回）'!V330))</f>
        <v>0</v>
      </c>
      <c r="N329" s="1">
        <f>IF(L329="",0,IF(L329&lt;$L$2,0,IF(OR(N328&lt;=$L$2,N328=""),L329-$L$2+$L$2,N328+365/债券信息!$B$12)))</f>
        <v>0</v>
      </c>
    </row>
    <row r="330" spans="2:14">
      <c r="B330" s="1" t="e">
        <f ca="1">IF('债券现金流（固息、浮息、累进）'!K331="","",'债券现金流（固息、浮息、累进）'!K331)</f>
        <v>#NAME?</v>
      </c>
      <c r="C330" s="113" t="e">
        <f ca="1">IF(B330="",0,IF(B330&lt;=$B$2,0,'债券现金流（固息、浮息、累进）'!S331))</f>
        <v>#NAME?</v>
      </c>
      <c r="D330" s="1" t="e">
        <f ca="1">IF(B330="",0,IF(B330&lt;$B$2,0,IF(OR(D329&lt;=$B$2,D329=""),B330-$B$2+$B$2,D329+365/债券信息!$B$12)))</f>
        <v>#NAME?</v>
      </c>
      <c r="G330" s="1" t="str">
        <f>IF('行权现金流（永续债延期）'!I331="","",'行权现金流（永续债延期）'!I331)</f>
        <v/>
      </c>
      <c r="H330" s="113">
        <f>IF(G330="",0,IF(G330&lt;=$G$2,0,'行权现金流（永续债延期）'!K331))</f>
        <v>0</v>
      </c>
      <c r="I330" s="1">
        <f>IF(G330="",0,IF(G330&lt;$G$2,0,IF(OR(I329&lt;=$G$2,I329=""),G330-$G$2+$G$2,I329+365/债券信息!$B$12)))</f>
        <v>0</v>
      </c>
      <c r="L330" s="1" t="str">
        <f>IF('行权现金流（回售&amp;赎回）'!O331="","",'行权现金流（回售&amp;赎回）'!O331)</f>
        <v/>
      </c>
      <c r="M330">
        <f>IF(L330="",0,IF(L330&lt;=$L$2,0,'行权现金流（回售&amp;赎回）'!V331))</f>
        <v>0</v>
      </c>
      <c r="N330" s="1">
        <f>IF(L330="",0,IF(L330&lt;$L$2,0,IF(OR(N329&lt;=$L$2,N329=""),L330-$L$2+$L$2,N329+365/债券信息!$B$12)))</f>
        <v>0</v>
      </c>
    </row>
    <row r="331" spans="2:14">
      <c r="B331" s="1" t="e">
        <f ca="1">IF('债券现金流（固息、浮息、累进）'!K332="","",'债券现金流（固息、浮息、累进）'!K332)</f>
        <v>#NAME?</v>
      </c>
      <c r="C331" s="113" t="e">
        <f ca="1">IF(B331="",0,IF(B331&lt;=$B$2,0,'债券现金流（固息、浮息、累进）'!S332))</f>
        <v>#NAME?</v>
      </c>
      <c r="D331" s="1" t="e">
        <f ca="1">IF(B331="",0,IF(B331&lt;$B$2,0,IF(OR(D330&lt;=$B$2,D330=""),B331-$B$2+$B$2,D330+365/债券信息!$B$12)))</f>
        <v>#NAME?</v>
      </c>
      <c r="G331" s="1" t="str">
        <f>IF('行权现金流（永续债延期）'!I332="","",'行权现金流（永续债延期）'!I332)</f>
        <v/>
      </c>
      <c r="H331" s="113">
        <f>IF(G331="",0,IF(G331&lt;=$G$2,0,'行权现金流（永续债延期）'!K332))</f>
        <v>0</v>
      </c>
      <c r="I331" s="1">
        <f>IF(G331="",0,IF(G331&lt;$G$2,0,IF(OR(I330&lt;=$G$2,I330=""),G331-$G$2+$G$2,I330+365/债券信息!$B$12)))</f>
        <v>0</v>
      </c>
      <c r="L331" s="1" t="str">
        <f>IF('行权现金流（回售&amp;赎回）'!O332="","",'行权现金流（回售&amp;赎回）'!O332)</f>
        <v/>
      </c>
      <c r="M331">
        <f>IF(L331="",0,IF(L331&lt;=$L$2,0,'行权现金流（回售&amp;赎回）'!V332))</f>
        <v>0</v>
      </c>
      <c r="N331" s="1">
        <f>IF(L331="",0,IF(L331&lt;$L$2,0,IF(OR(N330&lt;=$L$2,N330=""),L331-$L$2+$L$2,N330+365/债券信息!$B$12)))</f>
        <v>0</v>
      </c>
    </row>
    <row r="332" spans="2:14">
      <c r="B332" s="1" t="e">
        <f ca="1">IF('债券现金流（固息、浮息、累进）'!K333="","",'债券现金流（固息、浮息、累进）'!K333)</f>
        <v>#NAME?</v>
      </c>
      <c r="C332" s="113" t="e">
        <f ca="1">IF(B332="",0,IF(B332&lt;=$B$2,0,'债券现金流（固息、浮息、累进）'!S333))</f>
        <v>#NAME?</v>
      </c>
      <c r="D332" s="1" t="e">
        <f ca="1">IF(B332="",0,IF(B332&lt;$B$2,0,IF(OR(D331&lt;=$B$2,D331=""),B332-$B$2+$B$2,D331+365/债券信息!$B$12)))</f>
        <v>#NAME?</v>
      </c>
      <c r="G332" s="1" t="str">
        <f>IF('行权现金流（永续债延期）'!I333="","",'行权现金流（永续债延期）'!I333)</f>
        <v/>
      </c>
      <c r="H332" s="113">
        <f>IF(G332="",0,IF(G332&lt;=$G$2,0,'行权现金流（永续债延期）'!K333))</f>
        <v>0</v>
      </c>
      <c r="I332" s="1">
        <f>IF(G332="",0,IF(G332&lt;$G$2,0,IF(OR(I331&lt;=$G$2,I331=""),G332-$G$2+$G$2,I331+365/债券信息!$B$12)))</f>
        <v>0</v>
      </c>
      <c r="L332" s="1" t="str">
        <f>IF('行权现金流（回售&amp;赎回）'!O333="","",'行权现金流（回售&amp;赎回）'!O333)</f>
        <v/>
      </c>
      <c r="M332">
        <f>IF(L332="",0,IF(L332&lt;=$L$2,0,'行权现金流（回售&amp;赎回）'!V333))</f>
        <v>0</v>
      </c>
      <c r="N332" s="1">
        <f>IF(L332="",0,IF(L332&lt;$L$2,0,IF(OR(N331&lt;=$L$2,N331=""),L332-$L$2+$L$2,N331+365/债券信息!$B$12)))</f>
        <v>0</v>
      </c>
    </row>
    <row r="333" spans="2:14">
      <c r="B333" s="1" t="e">
        <f ca="1">IF('债券现金流（固息、浮息、累进）'!K334="","",'债券现金流（固息、浮息、累进）'!K334)</f>
        <v>#NAME?</v>
      </c>
      <c r="C333" s="113" t="e">
        <f ca="1">IF(B333="",0,IF(B333&lt;=$B$2,0,'债券现金流（固息、浮息、累进）'!S334))</f>
        <v>#NAME?</v>
      </c>
      <c r="D333" s="1" t="e">
        <f ca="1">IF(B333="",0,IF(B333&lt;$B$2,0,IF(OR(D332&lt;=$B$2,D332=""),B333-$B$2+$B$2,D332+365/债券信息!$B$12)))</f>
        <v>#NAME?</v>
      </c>
      <c r="G333" s="1" t="str">
        <f>IF('行权现金流（永续债延期）'!I334="","",'行权现金流（永续债延期）'!I334)</f>
        <v/>
      </c>
      <c r="H333" s="113">
        <f>IF(G333="",0,IF(G333&lt;=$G$2,0,'行权现金流（永续债延期）'!K334))</f>
        <v>0</v>
      </c>
      <c r="I333" s="1">
        <f>IF(G333="",0,IF(G333&lt;$G$2,0,IF(OR(I332&lt;=$G$2,I332=""),G333-$G$2+$G$2,I332+365/债券信息!$B$12)))</f>
        <v>0</v>
      </c>
      <c r="L333" s="1" t="str">
        <f>IF('行权现金流（回售&amp;赎回）'!O334="","",'行权现金流（回售&amp;赎回）'!O334)</f>
        <v/>
      </c>
      <c r="M333">
        <f>IF(L333="",0,IF(L333&lt;=$L$2,0,'行权现金流（回售&amp;赎回）'!V334))</f>
        <v>0</v>
      </c>
      <c r="N333" s="1">
        <f>IF(L333="",0,IF(L333&lt;$L$2,0,IF(OR(N332&lt;=$L$2,N332=""),L333-$L$2+$L$2,N332+365/债券信息!$B$12)))</f>
        <v>0</v>
      </c>
    </row>
    <row r="334" spans="2:14">
      <c r="B334" s="1" t="e">
        <f ca="1">IF('债券现金流（固息、浮息、累进）'!K335="","",'债券现金流（固息、浮息、累进）'!K335)</f>
        <v>#NAME?</v>
      </c>
      <c r="C334" s="113" t="e">
        <f ca="1">IF(B334="",0,IF(B334&lt;=$B$2,0,'债券现金流（固息、浮息、累进）'!S335))</f>
        <v>#NAME?</v>
      </c>
      <c r="D334" s="1" t="e">
        <f ca="1">IF(B334="",0,IF(B334&lt;$B$2,0,IF(OR(D333&lt;=$B$2,D333=""),B334-$B$2+$B$2,D333+365/债券信息!$B$12)))</f>
        <v>#NAME?</v>
      </c>
      <c r="G334" s="1" t="str">
        <f>IF('行权现金流（永续债延期）'!I335="","",'行权现金流（永续债延期）'!I335)</f>
        <v/>
      </c>
      <c r="H334" s="113">
        <f>IF(G334="",0,IF(G334&lt;=$G$2,0,'行权现金流（永续债延期）'!K335))</f>
        <v>0</v>
      </c>
      <c r="I334" s="1">
        <f>IF(G334="",0,IF(G334&lt;$G$2,0,IF(OR(I333&lt;=$G$2,I333=""),G334-$G$2+$G$2,I333+365/债券信息!$B$12)))</f>
        <v>0</v>
      </c>
      <c r="L334" s="1" t="str">
        <f>IF('行权现金流（回售&amp;赎回）'!O335="","",'行权现金流（回售&amp;赎回）'!O335)</f>
        <v/>
      </c>
      <c r="M334">
        <f>IF(L334="",0,IF(L334&lt;=$L$2,0,'行权现金流（回售&amp;赎回）'!V335))</f>
        <v>0</v>
      </c>
      <c r="N334" s="1">
        <f>IF(L334="",0,IF(L334&lt;$L$2,0,IF(OR(N333&lt;=$L$2,N333=""),L334-$L$2+$L$2,N333+365/债券信息!$B$12)))</f>
        <v>0</v>
      </c>
    </row>
    <row r="335" spans="2:14">
      <c r="B335" s="1" t="e">
        <f ca="1">IF('债券现金流（固息、浮息、累进）'!K336="","",'债券现金流（固息、浮息、累进）'!K336)</f>
        <v>#NAME?</v>
      </c>
      <c r="C335" s="113" t="e">
        <f ca="1">IF(B335="",0,IF(B335&lt;=$B$2,0,'债券现金流（固息、浮息、累进）'!S336))</f>
        <v>#NAME?</v>
      </c>
      <c r="D335" s="1" t="e">
        <f ca="1">IF(B335="",0,IF(B335&lt;$B$2,0,IF(OR(D334&lt;=$B$2,D334=""),B335-$B$2+$B$2,D334+365/债券信息!$B$12)))</f>
        <v>#NAME?</v>
      </c>
      <c r="G335" s="1" t="str">
        <f>IF('行权现金流（永续债延期）'!I336="","",'行权现金流（永续债延期）'!I336)</f>
        <v/>
      </c>
      <c r="H335" s="113">
        <f>IF(G335="",0,IF(G335&lt;=$G$2,0,'行权现金流（永续债延期）'!K336))</f>
        <v>0</v>
      </c>
      <c r="I335" s="1">
        <f>IF(G335="",0,IF(G335&lt;$G$2,0,IF(OR(I334&lt;=$G$2,I334=""),G335-$G$2+$G$2,I334+365/债券信息!$B$12)))</f>
        <v>0</v>
      </c>
      <c r="L335" s="1" t="str">
        <f>IF('行权现金流（回售&amp;赎回）'!O336="","",'行权现金流（回售&amp;赎回）'!O336)</f>
        <v/>
      </c>
      <c r="M335">
        <f>IF(L335="",0,IF(L335&lt;=$L$2,0,'行权现金流（回售&amp;赎回）'!V336))</f>
        <v>0</v>
      </c>
      <c r="N335" s="1">
        <f>IF(L335="",0,IF(L335&lt;$L$2,0,IF(OR(N334&lt;=$L$2,N334=""),L335-$L$2+$L$2,N334+365/债券信息!$B$12)))</f>
        <v>0</v>
      </c>
    </row>
    <row r="336" spans="2:14">
      <c r="B336" s="1" t="e">
        <f ca="1">IF('债券现金流（固息、浮息、累进）'!K337="","",'债券现金流（固息、浮息、累进）'!K337)</f>
        <v>#NAME?</v>
      </c>
      <c r="C336" s="113" t="e">
        <f ca="1">IF(B336="",0,IF(B336&lt;=$B$2,0,'债券现金流（固息、浮息、累进）'!S337))</f>
        <v>#NAME?</v>
      </c>
      <c r="D336" s="1" t="e">
        <f ca="1">IF(B336="",0,IF(B336&lt;$B$2,0,IF(OR(D335&lt;=$B$2,D335=""),B336-$B$2+$B$2,D335+365/债券信息!$B$12)))</f>
        <v>#NAME?</v>
      </c>
      <c r="G336" s="1" t="str">
        <f>IF('行权现金流（永续债延期）'!I337="","",'行权现金流（永续债延期）'!I337)</f>
        <v/>
      </c>
      <c r="H336" s="113">
        <f>IF(G336="",0,IF(G336&lt;=$G$2,0,'行权现金流（永续债延期）'!K337))</f>
        <v>0</v>
      </c>
      <c r="I336" s="1">
        <f>IF(G336="",0,IF(G336&lt;$G$2,0,IF(OR(I335&lt;=$G$2,I335=""),G336-$G$2+$G$2,I335+365/债券信息!$B$12)))</f>
        <v>0</v>
      </c>
      <c r="L336" s="1" t="str">
        <f>IF('行权现金流（回售&amp;赎回）'!O337="","",'行权现金流（回售&amp;赎回）'!O337)</f>
        <v/>
      </c>
      <c r="M336">
        <f>IF(L336="",0,IF(L336&lt;=$L$2,0,'行权现金流（回售&amp;赎回）'!V337))</f>
        <v>0</v>
      </c>
      <c r="N336" s="1">
        <f>IF(L336="",0,IF(L336&lt;$L$2,0,IF(OR(N335&lt;=$L$2,N335=""),L336-$L$2+$L$2,N335+365/债券信息!$B$12)))</f>
        <v>0</v>
      </c>
    </row>
    <row r="337" spans="2:14">
      <c r="B337" s="1" t="e">
        <f ca="1">IF('债券现金流（固息、浮息、累进）'!K338="","",'债券现金流（固息、浮息、累进）'!K338)</f>
        <v>#NAME?</v>
      </c>
      <c r="C337" s="113" t="e">
        <f ca="1">IF(B337="",0,IF(B337&lt;=$B$2,0,'债券现金流（固息、浮息、累进）'!S338))</f>
        <v>#NAME?</v>
      </c>
      <c r="D337" s="1" t="e">
        <f ca="1">IF(B337="",0,IF(B337&lt;$B$2,0,IF(OR(D336&lt;=$B$2,D336=""),B337-$B$2+$B$2,D336+365/债券信息!$B$12)))</f>
        <v>#NAME?</v>
      </c>
      <c r="G337" s="1" t="str">
        <f>IF('行权现金流（永续债延期）'!I338="","",'行权现金流（永续债延期）'!I338)</f>
        <v/>
      </c>
      <c r="H337" s="113">
        <f>IF(G337="",0,IF(G337&lt;=$G$2,0,'行权现金流（永续债延期）'!K338))</f>
        <v>0</v>
      </c>
      <c r="I337" s="1">
        <f>IF(G337="",0,IF(G337&lt;$G$2,0,IF(OR(I336&lt;=$G$2,I336=""),G337-$G$2+$G$2,I336+365/债券信息!$B$12)))</f>
        <v>0</v>
      </c>
      <c r="L337" s="1" t="str">
        <f>IF('行权现金流（回售&amp;赎回）'!O338="","",'行权现金流（回售&amp;赎回）'!O338)</f>
        <v/>
      </c>
      <c r="M337">
        <f>IF(L337="",0,IF(L337&lt;=$L$2,0,'行权现金流（回售&amp;赎回）'!V338))</f>
        <v>0</v>
      </c>
      <c r="N337" s="1">
        <f>IF(L337="",0,IF(L337&lt;$L$2,0,IF(OR(N336&lt;=$L$2,N336=""),L337-$L$2+$L$2,N336+365/债券信息!$B$12)))</f>
        <v>0</v>
      </c>
    </row>
    <row r="338" spans="2:14">
      <c r="B338" s="1" t="e">
        <f ca="1">IF('债券现金流（固息、浮息、累进）'!K339="","",'债券现金流（固息、浮息、累进）'!K339)</f>
        <v>#NAME?</v>
      </c>
      <c r="C338" s="113" t="e">
        <f ca="1">IF(B338="",0,IF(B338&lt;=$B$2,0,'债券现金流（固息、浮息、累进）'!S339))</f>
        <v>#NAME?</v>
      </c>
      <c r="D338" s="1" t="e">
        <f ca="1">IF(B338="",0,IF(B338&lt;$B$2,0,IF(OR(D337&lt;=$B$2,D337=""),B338-$B$2+$B$2,D337+365/债券信息!$B$12)))</f>
        <v>#NAME?</v>
      </c>
      <c r="G338" s="1" t="str">
        <f>IF('行权现金流（永续债延期）'!I339="","",'行权现金流（永续债延期）'!I339)</f>
        <v/>
      </c>
      <c r="H338" s="113">
        <f>IF(G338="",0,IF(G338&lt;=$G$2,0,'行权现金流（永续债延期）'!K339))</f>
        <v>0</v>
      </c>
      <c r="I338" s="1">
        <f>IF(G338="",0,IF(G338&lt;$G$2,0,IF(OR(I337&lt;=$G$2,I337=""),G338-$G$2+$G$2,I337+365/债券信息!$B$12)))</f>
        <v>0</v>
      </c>
      <c r="L338" s="1" t="str">
        <f>IF('行权现金流（回售&amp;赎回）'!O339="","",'行权现金流（回售&amp;赎回）'!O339)</f>
        <v/>
      </c>
      <c r="M338">
        <f>IF(L338="",0,IF(L338&lt;=$L$2,0,'行权现金流（回售&amp;赎回）'!V339))</f>
        <v>0</v>
      </c>
      <c r="N338" s="1">
        <f>IF(L338="",0,IF(L338&lt;$L$2,0,IF(OR(N337&lt;=$L$2,N337=""),L338-$L$2+$L$2,N337+365/债券信息!$B$12)))</f>
        <v>0</v>
      </c>
    </row>
    <row r="339" spans="2:14">
      <c r="B339" s="1" t="e">
        <f ca="1">IF('债券现金流（固息、浮息、累进）'!K340="","",'债券现金流（固息、浮息、累进）'!K340)</f>
        <v>#NAME?</v>
      </c>
      <c r="C339" s="113" t="e">
        <f ca="1">IF(B339="",0,IF(B339&lt;=$B$2,0,'债券现金流（固息、浮息、累进）'!S340))</f>
        <v>#NAME?</v>
      </c>
      <c r="D339" s="1" t="e">
        <f ca="1">IF(B339="",0,IF(B339&lt;$B$2,0,IF(OR(D338&lt;=$B$2,D338=""),B339-$B$2+$B$2,D338+365/债券信息!$B$12)))</f>
        <v>#NAME?</v>
      </c>
      <c r="G339" s="1" t="str">
        <f>IF('行权现金流（永续债延期）'!I340="","",'行权现金流（永续债延期）'!I340)</f>
        <v/>
      </c>
      <c r="H339" s="113">
        <f>IF(G339="",0,IF(G339&lt;=$G$2,0,'行权现金流（永续债延期）'!K340))</f>
        <v>0</v>
      </c>
      <c r="I339" s="1">
        <f>IF(G339="",0,IF(G339&lt;$G$2,0,IF(OR(I338&lt;=$G$2,I338=""),G339-$G$2+$G$2,I338+365/债券信息!$B$12)))</f>
        <v>0</v>
      </c>
      <c r="L339" s="1" t="str">
        <f>IF('行权现金流（回售&amp;赎回）'!O340="","",'行权现金流（回售&amp;赎回）'!O340)</f>
        <v/>
      </c>
      <c r="M339">
        <f>IF(L339="",0,IF(L339&lt;=$L$2,0,'行权现金流（回售&amp;赎回）'!V340))</f>
        <v>0</v>
      </c>
      <c r="N339" s="1">
        <f>IF(L339="",0,IF(L339&lt;$L$2,0,IF(OR(N338&lt;=$L$2,N338=""),L339-$L$2+$L$2,N338+365/债券信息!$B$12)))</f>
        <v>0</v>
      </c>
    </row>
    <row r="340" spans="2:14">
      <c r="B340" s="1" t="e">
        <f ca="1">IF('债券现金流（固息、浮息、累进）'!K341="","",'债券现金流（固息、浮息、累进）'!K341)</f>
        <v>#NAME?</v>
      </c>
      <c r="C340" s="113" t="e">
        <f ca="1">IF(B340="",0,IF(B340&lt;=$B$2,0,'债券现金流（固息、浮息、累进）'!S341))</f>
        <v>#NAME?</v>
      </c>
      <c r="D340" s="1" t="e">
        <f ca="1">IF(B340="",0,IF(B340&lt;$B$2,0,IF(OR(D339&lt;=$B$2,D339=""),B340-$B$2+$B$2,D339+365/债券信息!$B$12)))</f>
        <v>#NAME?</v>
      </c>
      <c r="G340" s="1" t="str">
        <f>IF('行权现金流（永续债延期）'!I341="","",'行权现金流（永续债延期）'!I341)</f>
        <v/>
      </c>
      <c r="H340" s="113">
        <f>IF(G340="",0,IF(G340&lt;=$G$2,0,'行权现金流（永续债延期）'!K341))</f>
        <v>0</v>
      </c>
      <c r="I340" s="1">
        <f>IF(G340="",0,IF(G340&lt;$G$2,0,IF(OR(I339&lt;=$G$2,I339=""),G340-$G$2+$G$2,I339+365/债券信息!$B$12)))</f>
        <v>0</v>
      </c>
      <c r="L340" s="1" t="str">
        <f>IF('行权现金流（回售&amp;赎回）'!O341="","",'行权现金流（回售&amp;赎回）'!O341)</f>
        <v/>
      </c>
      <c r="M340">
        <f>IF(L340="",0,IF(L340&lt;=$L$2,0,'行权现金流（回售&amp;赎回）'!V341))</f>
        <v>0</v>
      </c>
      <c r="N340" s="1">
        <f>IF(L340="",0,IF(L340&lt;$L$2,0,IF(OR(N339&lt;=$L$2,N339=""),L340-$L$2+$L$2,N339+365/债券信息!$B$12)))</f>
        <v>0</v>
      </c>
    </row>
    <row r="341" spans="2:14">
      <c r="B341" s="1" t="e">
        <f ca="1">IF('债券现金流（固息、浮息、累进）'!K342="","",'债券现金流（固息、浮息、累进）'!K342)</f>
        <v>#NAME?</v>
      </c>
      <c r="C341" s="113" t="e">
        <f ca="1">IF(B341="",0,IF(B341&lt;=$B$2,0,'债券现金流（固息、浮息、累进）'!S342))</f>
        <v>#NAME?</v>
      </c>
      <c r="D341" s="1" t="e">
        <f ca="1">IF(B341="",0,IF(B341&lt;$B$2,0,IF(OR(D340&lt;=$B$2,D340=""),B341-$B$2+$B$2,D340+365/债券信息!$B$12)))</f>
        <v>#NAME?</v>
      </c>
      <c r="G341" s="1" t="str">
        <f>IF('行权现金流（永续债延期）'!I342="","",'行权现金流（永续债延期）'!I342)</f>
        <v/>
      </c>
      <c r="H341" s="113">
        <f>IF(G341="",0,IF(G341&lt;=$G$2,0,'行权现金流（永续债延期）'!K342))</f>
        <v>0</v>
      </c>
      <c r="I341" s="1">
        <f>IF(G341="",0,IF(G341&lt;$G$2,0,IF(OR(I340&lt;=$G$2,I340=""),G341-$G$2+$G$2,I340+365/债券信息!$B$12)))</f>
        <v>0</v>
      </c>
      <c r="L341" s="1" t="str">
        <f>IF('行权现金流（回售&amp;赎回）'!O342="","",'行权现金流（回售&amp;赎回）'!O342)</f>
        <v/>
      </c>
      <c r="M341">
        <f>IF(L341="",0,IF(L341&lt;=$L$2,0,'行权现金流（回售&amp;赎回）'!V342))</f>
        <v>0</v>
      </c>
      <c r="N341" s="1">
        <f>IF(L341="",0,IF(L341&lt;$L$2,0,IF(OR(N340&lt;=$L$2,N340=""),L341-$L$2+$L$2,N340+365/债券信息!$B$12)))</f>
        <v>0</v>
      </c>
    </row>
    <row r="342" spans="2:14">
      <c r="B342" s="1" t="e">
        <f ca="1">IF('债券现金流（固息、浮息、累进）'!K343="","",'债券现金流（固息、浮息、累进）'!K343)</f>
        <v>#NAME?</v>
      </c>
      <c r="C342" s="113" t="e">
        <f ca="1">IF(B342="",0,IF(B342&lt;=$B$2,0,'债券现金流（固息、浮息、累进）'!S343))</f>
        <v>#NAME?</v>
      </c>
      <c r="D342" s="1" t="e">
        <f ca="1">IF(B342="",0,IF(B342&lt;$B$2,0,IF(OR(D341&lt;=$B$2,D341=""),B342-$B$2+$B$2,D341+365/债券信息!$B$12)))</f>
        <v>#NAME?</v>
      </c>
      <c r="G342" s="1" t="str">
        <f>IF('行权现金流（永续债延期）'!I343="","",'行权现金流（永续债延期）'!I343)</f>
        <v/>
      </c>
      <c r="H342" s="113">
        <f>IF(G342="",0,IF(G342&lt;=$G$2,0,'行权现金流（永续债延期）'!K343))</f>
        <v>0</v>
      </c>
      <c r="I342" s="1">
        <f>IF(G342="",0,IF(G342&lt;$G$2,0,IF(OR(I341&lt;=$G$2,I341=""),G342-$G$2+$G$2,I341+365/债券信息!$B$12)))</f>
        <v>0</v>
      </c>
      <c r="L342" s="1" t="str">
        <f>IF('行权现金流（回售&amp;赎回）'!O343="","",'行权现金流（回售&amp;赎回）'!O343)</f>
        <v/>
      </c>
      <c r="M342">
        <f>IF(L342="",0,IF(L342&lt;=$L$2,0,'行权现金流（回售&amp;赎回）'!V343))</f>
        <v>0</v>
      </c>
      <c r="N342" s="1">
        <f>IF(L342="",0,IF(L342&lt;$L$2,0,IF(OR(N341&lt;=$L$2,N341=""),L342-$L$2+$L$2,N341+365/债券信息!$B$12)))</f>
        <v>0</v>
      </c>
    </row>
    <row r="343" spans="2:14">
      <c r="B343" s="1" t="e">
        <f ca="1">IF('债券现金流（固息、浮息、累进）'!K344="","",'债券现金流（固息、浮息、累进）'!K344)</f>
        <v>#NAME?</v>
      </c>
      <c r="C343" s="113" t="e">
        <f ca="1">IF(B343="",0,IF(B343&lt;=$B$2,0,'债券现金流（固息、浮息、累进）'!S344))</f>
        <v>#NAME?</v>
      </c>
      <c r="D343" s="1" t="e">
        <f ca="1">IF(B343="",0,IF(B343&lt;$B$2,0,IF(OR(D342&lt;=$B$2,D342=""),B343-$B$2+$B$2,D342+365/债券信息!$B$12)))</f>
        <v>#NAME?</v>
      </c>
      <c r="G343" s="1" t="str">
        <f>IF('行权现金流（永续债延期）'!I344="","",'行权现金流（永续债延期）'!I344)</f>
        <v/>
      </c>
      <c r="H343" s="113">
        <f>IF(G343="",0,IF(G343&lt;=$G$2,0,'行权现金流（永续债延期）'!K344))</f>
        <v>0</v>
      </c>
      <c r="I343" s="1">
        <f>IF(G343="",0,IF(G343&lt;$G$2,0,IF(OR(I342&lt;=$G$2,I342=""),G343-$G$2+$G$2,I342+365/债券信息!$B$12)))</f>
        <v>0</v>
      </c>
      <c r="L343" s="1" t="str">
        <f>IF('行权现金流（回售&amp;赎回）'!O344="","",'行权现金流（回售&amp;赎回）'!O344)</f>
        <v/>
      </c>
      <c r="M343">
        <f>IF(L343="",0,IF(L343&lt;=$L$2,0,'行权现金流（回售&amp;赎回）'!V344))</f>
        <v>0</v>
      </c>
      <c r="N343" s="1">
        <f>IF(L343="",0,IF(L343&lt;$L$2,0,IF(OR(N342&lt;=$L$2,N342=""),L343-$L$2+$L$2,N342+365/债券信息!$B$12)))</f>
        <v>0</v>
      </c>
    </row>
    <row r="344" spans="2:14">
      <c r="B344" s="1" t="e">
        <f ca="1">IF('债券现金流（固息、浮息、累进）'!K345="","",'债券现金流（固息、浮息、累进）'!K345)</f>
        <v>#NAME?</v>
      </c>
      <c r="C344" s="113" t="e">
        <f ca="1">IF(B344="",0,IF(B344&lt;=$B$2,0,'债券现金流（固息、浮息、累进）'!S345))</f>
        <v>#NAME?</v>
      </c>
      <c r="D344" s="1" t="e">
        <f ca="1">IF(B344="",0,IF(B344&lt;$B$2,0,IF(OR(D343&lt;=$B$2,D343=""),B344-$B$2+$B$2,D343+365/债券信息!$B$12)))</f>
        <v>#NAME?</v>
      </c>
      <c r="G344" s="1" t="str">
        <f>IF('行权现金流（永续债延期）'!I345="","",'行权现金流（永续债延期）'!I345)</f>
        <v/>
      </c>
      <c r="H344" s="113">
        <f>IF(G344="",0,IF(G344&lt;=$G$2,0,'行权现金流（永续债延期）'!K345))</f>
        <v>0</v>
      </c>
      <c r="I344" s="1">
        <f>IF(G344="",0,IF(G344&lt;$G$2,0,IF(OR(I343&lt;=$G$2,I343=""),G344-$G$2+$G$2,I343+365/债券信息!$B$12)))</f>
        <v>0</v>
      </c>
      <c r="L344" s="1" t="str">
        <f>IF('行权现金流（回售&amp;赎回）'!O345="","",'行权现金流（回售&amp;赎回）'!O345)</f>
        <v/>
      </c>
      <c r="M344">
        <f>IF(L344="",0,IF(L344&lt;=$L$2,0,'行权现金流（回售&amp;赎回）'!V345))</f>
        <v>0</v>
      </c>
      <c r="N344" s="1">
        <f>IF(L344="",0,IF(L344&lt;$L$2,0,IF(OR(N343&lt;=$L$2,N343=""),L344-$L$2+$L$2,N343+365/债券信息!$B$12)))</f>
        <v>0</v>
      </c>
    </row>
    <row r="345" spans="2:14">
      <c r="B345" s="1" t="e">
        <f ca="1">IF('债券现金流（固息、浮息、累进）'!K346="","",'债券现金流（固息、浮息、累进）'!K346)</f>
        <v>#NAME?</v>
      </c>
      <c r="C345" s="113" t="e">
        <f ca="1">IF(B345="",0,IF(B345&lt;=$B$2,0,'债券现金流（固息、浮息、累进）'!S346))</f>
        <v>#NAME?</v>
      </c>
      <c r="D345" s="1" t="e">
        <f ca="1">IF(B345="",0,IF(B345&lt;$B$2,0,IF(OR(D344&lt;=$B$2,D344=""),B345-$B$2+$B$2,D344+365/债券信息!$B$12)))</f>
        <v>#NAME?</v>
      </c>
      <c r="G345" s="1" t="str">
        <f>IF('行权现金流（永续债延期）'!I346="","",'行权现金流（永续债延期）'!I346)</f>
        <v/>
      </c>
      <c r="H345" s="113">
        <f>IF(G345="",0,IF(G345&lt;=$G$2,0,'行权现金流（永续债延期）'!K346))</f>
        <v>0</v>
      </c>
      <c r="I345" s="1">
        <f>IF(G345="",0,IF(G345&lt;$G$2,0,IF(OR(I344&lt;=$G$2,I344=""),G345-$G$2+$G$2,I344+365/债券信息!$B$12)))</f>
        <v>0</v>
      </c>
      <c r="L345" s="1" t="str">
        <f>IF('行权现金流（回售&amp;赎回）'!O346="","",'行权现金流（回售&amp;赎回）'!O346)</f>
        <v/>
      </c>
      <c r="M345">
        <f>IF(L345="",0,IF(L345&lt;=$L$2,0,'行权现金流（回售&amp;赎回）'!V346))</f>
        <v>0</v>
      </c>
      <c r="N345" s="1">
        <f>IF(L345="",0,IF(L345&lt;$L$2,0,IF(OR(N344&lt;=$L$2,N344=""),L345-$L$2+$L$2,N344+365/债券信息!$B$12)))</f>
        <v>0</v>
      </c>
    </row>
    <row r="346" spans="2:14">
      <c r="B346" s="1" t="e">
        <f ca="1">IF('债券现金流（固息、浮息、累进）'!K347="","",'债券现金流（固息、浮息、累进）'!K347)</f>
        <v>#NAME?</v>
      </c>
      <c r="C346" s="113" t="e">
        <f ca="1">IF(B346="",0,IF(B346&lt;=$B$2,0,'债券现金流（固息、浮息、累进）'!S347))</f>
        <v>#NAME?</v>
      </c>
      <c r="D346" s="1" t="e">
        <f ca="1">IF(B346="",0,IF(B346&lt;$B$2,0,IF(OR(D345&lt;=$B$2,D345=""),B346-$B$2+$B$2,D345+365/债券信息!$B$12)))</f>
        <v>#NAME?</v>
      </c>
      <c r="G346" s="1" t="str">
        <f>IF('行权现金流（永续债延期）'!I347="","",'行权现金流（永续债延期）'!I347)</f>
        <v/>
      </c>
      <c r="H346" s="113">
        <f>IF(G346="",0,IF(G346&lt;=$G$2,0,'行权现金流（永续债延期）'!K347))</f>
        <v>0</v>
      </c>
      <c r="I346" s="1">
        <f>IF(G346="",0,IF(G346&lt;$G$2,0,IF(OR(I345&lt;=$G$2,I345=""),G346-$G$2+$G$2,I345+365/债券信息!$B$12)))</f>
        <v>0</v>
      </c>
      <c r="L346" s="1" t="str">
        <f>IF('行权现金流（回售&amp;赎回）'!O347="","",'行权现金流（回售&amp;赎回）'!O347)</f>
        <v/>
      </c>
      <c r="M346">
        <f>IF(L346="",0,IF(L346&lt;=$L$2,0,'行权现金流（回售&amp;赎回）'!V347))</f>
        <v>0</v>
      </c>
      <c r="N346" s="1">
        <f>IF(L346="",0,IF(L346&lt;$L$2,0,IF(OR(N345&lt;=$L$2,N345=""),L346-$L$2+$L$2,N345+365/债券信息!$B$12)))</f>
        <v>0</v>
      </c>
    </row>
    <row r="347" spans="2:14">
      <c r="B347" s="1" t="e">
        <f ca="1">IF('债券现金流（固息、浮息、累进）'!K348="","",'债券现金流（固息、浮息、累进）'!K348)</f>
        <v>#NAME?</v>
      </c>
      <c r="C347" s="113" t="e">
        <f ca="1">IF(B347="",0,IF(B347&lt;=$B$2,0,'债券现金流（固息、浮息、累进）'!S348))</f>
        <v>#NAME?</v>
      </c>
      <c r="D347" s="1" t="e">
        <f ca="1">IF(B347="",0,IF(B347&lt;$B$2,0,IF(OR(D346&lt;=$B$2,D346=""),B347-$B$2+$B$2,D346+365/债券信息!$B$12)))</f>
        <v>#NAME?</v>
      </c>
      <c r="G347" s="1" t="str">
        <f>IF('行权现金流（永续债延期）'!I348="","",'行权现金流（永续债延期）'!I348)</f>
        <v/>
      </c>
      <c r="H347" s="113">
        <f>IF(G347="",0,IF(G347&lt;=$G$2,0,'行权现金流（永续债延期）'!K348))</f>
        <v>0</v>
      </c>
      <c r="I347" s="1">
        <f>IF(G347="",0,IF(G347&lt;$G$2,0,IF(OR(I346&lt;=$G$2,I346=""),G347-$G$2+$G$2,I346+365/债券信息!$B$12)))</f>
        <v>0</v>
      </c>
      <c r="L347" s="1" t="str">
        <f>IF('行权现金流（回售&amp;赎回）'!O348="","",'行权现金流（回售&amp;赎回）'!O348)</f>
        <v/>
      </c>
      <c r="M347">
        <f>IF(L347="",0,IF(L347&lt;=$L$2,0,'行权现金流（回售&amp;赎回）'!V348))</f>
        <v>0</v>
      </c>
      <c r="N347" s="1">
        <f>IF(L347="",0,IF(L347&lt;$L$2,0,IF(OR(N346&lt;=$L$2,N346=""),L347-$L$2+$L$2,N346+365/债券信息!$B$12)))</f>
        <v>0</v>
      </c>
    </row>
    <row r="348" spans="2:14">
      <c r="B348" s="1" t="e">
        <f ca="1">IF('债券现金流（固息、浮息、累进）'!K349="","",'债券现金流（固息、浮息、累进）'!K349)</f>
        <v>#NAME?</v>
      </c>
      <c r="C348" s="113" t="e">
        <f ca="1">IF(B348="",0,IF(B348&lt;=$B$2,0,'债券现金流（固息、浮息、累进）'!S349))</f>
        <v>#NAME?</v>
      </c>
      <c r="D348" s="1" t="e">
        <f ca="1">IF(B348="",0,IF(B348&lt;$B$2,0,IF(OR(D347&lt;=$B$2,D347=""),B348-$B$2+$B$2,D347+365/债券信息!$B$12)))</f>
        <v>#NAME?</v>
      </c>
      <c r="G348" s="1" t="str">
        <f>IF('行权现金流（永续债延期）'!I349="","",'行权现金流（永续债延期）'!I349)</f>
        <v/>
      </c>
      <c r="H348" s="113">
        <f>IF(G348="",0,IF(G348&lt;=$G$2,0,'行权现金流（永续债延期）'!K349))</f>
        <v>0</v>
      </c>
      <c r="I348" s="1">
        <f>IF(G348="",0,IF(G348&lt;$G$2,0,IF(OR(I347&lt;=$G$2,I347=""),G348-$G$2+$G$2,I347+365/债券信息!$B$12)))</f>
        <v>0</v>
      </c>
      <c r="L348" s="1" t="str">
        <f>IF('行权现金流（回售&amp;赎回）'!O349="","",'行权现金流（回售&amp;赎回）'!O349)</f>
        <v/>
      </c>
      <c r="M348">
        <f>IF(L348="",0,IF(L348&lt;=$L$2,0,'行权现金流（回售&amp;赎回）'!V349))</f>
        <v>0</v>
      </c>
      <c r="N348" s="1">
        <f>IF(L348="",0,IF(L348&lt;$L$2,0,IF(OR(N347&lt;=$L$2,N347=""),L348-$L$2+$L$2,N347+365/债券信息!$B$12)))</f>
        <v>0</v>
      </c>
    </row>
    <row r="349" spans="2:14">
      <c r="B349" s="1" t="e">
        <f ca="1">IF('债券现金流（固息、浮息、累进）'!K350="","",'债券现金流（固息、浮息、累进）'!K350)</f>
        <v>#NAME?</v>
      </c>
      <c r="C349" s="113" t="e">
        <f ca="1">IF(B349="",0,IF(B349&lt;=$B$2,0,'债券现金流（固息、浮息、累进）'!S350))</f>
        <v>#NAME?</v>
      </c>
      <c r="D349" s="1" t="e">
        <f ca="1">IF(B349="",0,IF(B349&lt;$B$2,0,IF(OR(D348&lt;=$B$2,D348=""),B349-$B$2+$B$2,D348+365/债券信息!$B$12)))</f>
        <v>#NAME?</v>
      </c>
      <c r="G349" s="1" t="str">
        <f>IF('行权现金流（永续债延期）'!I350="","",'行权现金流（永续债延期）'!I350)</f>
        <v/>
      </c>
      <c r="H349" s="113">
        <f>IF(G349="",0,IF(G349&lt;=$G$2,0,'行权现金流（永续债延期）'!K350))</f>
        <v>0</v>
      </c>
      <c r="I349" s="1">
        <f>IF(G349="",0,IF(G349&lt;$G$2,0,IF(OR(I348&lt;=$G$2,I348=""),G349-$G$2+$G$2,I348+365/债券信息!$B$12)))</f>
        <v>0</v>
      </c>
      <c r="L349" s="1" t="str">
        <f>IF('行权现金流（回售&amp;赎回）'!O350="","",'行权现金流（回售&amp;赎回）'!O350)</f>
        <v/>
      </c>
      <c r="M349">
        <f>IF(L349="",0,IF(L349&lt;=$L$2,0,'行权现金流（回售&amp;赎回）'!V350))</f>
        <v>0</v>
      </c>
      <c r="N349" s="1">
        <f>IF(L349="",0,IF(L349&lt;$L$2,0,IF(OR(N348&lt;=$L$2,N348=""),L349-$L$2+$L$2,N348+365/债券信息!$B$12)))</f>
        <v>0</v>
      </c>
    </row>
    <row r="350" spans="2:14">
      <c r="B350" s="1" t="e">
        <f ca="1">IF('债券现金流（固息、浮息、累进）'!K351="","",'债券现金流（固息、浮息、累进）'!K351)</f>
        <v>#NAME?</v>
      </c>
      <c r="C350" s="113" t="e">
        <f ca="1">IF(B350="",0,IF(B350&lt;=$B$2,0,'债券现金流（固息、浮息、累进）'!S351))</f>
        <v>#NAME?</v>
      </c>
      <c r="D350" s="1" t="e">
        <f ca="1">IF(B350="",0,IF(B350&lt;$B$2,0,IF(OR(D349&lt;=$B$2,D349=""),B350-$B$2+$B$2,D349+365/债券信息!$B$12)))</f>
        <v>#NAME?</v>
      </c>
      <c r="G350" s="1" t="str">
        <f>IF('行权现金流（永续债延期）'!I351="","",'行权现金流（永续债延期）'!I351)</f>
        <v/>
      </c>
      <c r="H350" s="113">
        <f>IF(G350="",0,IF(G350&lt;=$G$2,0,'行权现金流（永续债延期）'!K351))</f>
        <v>0</v>
      </c>
      <c r="I350" s="1">
        <f>IF(G350="",0,IF(G350&lt;$G$2,0,IF(OR(I349&lt;=$G$2,I349=""),G350-$G$2+$G$2,I349+365/债券信息!$B$12)))</f>
        <v>0</v>
      </c>
      <c r="L350" s="1" t="str">
        <f>IF('行权现金流（回售&amp;赎回）'!O351="","",'行权现金流（回售&amp;赎回）'!O351)</f>
        <v/>
      </c>
      <c r="M350">
        <f>IF(L350="",0,IF(L350&lt;=$L$2,0,'行权现金流（回售&amp;赎回）'!V351))</f>
        <v>0</v>
      </c>
      <c r="N350" s="1">
        <f>IF(L350="",0,IF(L350&lt;$L$2,0,IF(OR(N349&lt;=$L$2,N349=""),L350-$L$2+$L$2,N349+365/债券信息!$B$12)))</f>
        <v>0</v>
      </c>
    </row>
    <row r="351" spans="2:14">
      <c r="B351" s="1" t="e">
        <f ca="1">IF('债券现金流（固息、浮息、累进）'!K352="","",'债券现金流（固息、浮息、累进）'!K352)</f>
        <v>#NAME?</v>
      </c>
      <c r="C351" s="113" t="e">
        <f ca="1">IF(B351="",0,IF(B351&lt;=$B$2,0,'债券现金流（固息、浮息、累进）'!S352))</f>
        <v>#NAME?</v>
      </c>
      <c r="D351" s="1" t="e">
        <f ca="1">IF(B351="",0,IF(B351&lt;$B$2,0,IF(OR(D350&lt;=$B$2,D350=""),B351-$B$2+$B$2,D350+365/债券信息!$B$12)))</f>
        <v>#NAME?</v>
      </c>
      <c r="G351" s="1" t="str">
        <f>IF('行权现金流（永续债延期）'!I352="","",'行权现金流（永续债延期）'!I352)</f>
        <v/>
      </c>
      <c r="H351" s="113">
        <f>IF(G351="",0,IF(G351&lt;=$G$2,0,'行权现金流（永续债延期）'!K352))</f>
        <v>0</v>
      </c>
      <c r="I351" s="1">
        <f>IF(G351="",0,IF(G351&lt;$G$2,0,IF(OR(I350&lt;=$G$2,I350=""),G351-$G$2+$G$2,I350+365/债券信息!$B$12)))</f>
        <v>0</v>
      </c>
      <c r="L351" s="1" t="str">
        <f>IF('行权现金流（回售&amp;赎回）'!O352="","",'行权现金流（回售&amp;赎回）'!O352)</f>
        <v/>
      </c>
      <c r="M351">
        <f>IF(L351="",0,IF(L351&lt;=$L$2,0,'行权现金流（回售&amp;赎回）'!V352))</f>
        <v>0</v>
      </c>
      <c r="N351" s="1">
        <f>IF(L351="",0,IF(L351&lt;$L$2,0,IF(OR(N350&lt;=$L$2,N350=""),L351-$L$2+$L$2,N350+365/债券信息!$B$12)))</f>
        <v>0</v>
      </c>
    </row>
    <row r="352" spans="2:14">
      <c r="B352" s="1" t="e">
        <f ca="1">IF('债券现金流（固息、浮息、累进）'!K353="","",'债券现金流（固息、浮息、累进）'!K353)</f>
        <v>#NAME?</v>
      </c>
      <c r="C352" s="113" t="e">
        <f ca="1">IF(B352="",0,IF(B352&lt;=$B$2,0,'债券现金流（固息、浮息、累进）'!S353))</f>
        <v>#NAME?</v>
      </c>
      <c r="D352" s="1" t="e">
        <f ca="1">IF(B352="",0,IF(B352&lt;$B$2,0,IF(OR(D351&lt;=$B$2,D351=""),B352-$B$2+$B$2,D351+365/债券信息!$B$12)))</f>
        <v>#NAME?</v>
      </c>
      <c r="G352" s="1" t="str">
        <f>IF('行权现金流（永续债延期）'!I353="","",'行权现金流（永续债延期）'!I353)</f>
        <v/>
      </c>
      <c r="H352" s="113">
        <f>IF(G352="",0,IF(G352&lt;=$G$2,0,'行权现金流（永续债延期）'!K353))</f>
        <v>0</v>
      </c>
      <c r="I352" s="1">
        <f>IF(G352="",0,IF(G352&lt;$G$2,0,IF(OR(I351&lt;=$G$2,I351=""),G352-$G$2+$G$2,I351+365/债券信息!$B$12)))</f>
        <v>0</v>
      </c>
      <c r="L352" s="1" t="str">
        <f>IF('行权现金流（回售&amp;赎回）'!O353="","",'行权现金流（回售&amp;赎回）'!O353)</f>
        <v/>
      </c>
      <c r="M352">
        <f>IF(L352="",0,IF(L352&lt;=$L$2,0,'行权现金流（回售&amp;赎回）'!V353))</f>
        <v>0</v>
      </c>
      <c r="N352" s="1">
        <f>IF(L352="",0,IF(L352&lt;$L$2,0,IF(OR(N351&lt;=$L$2,N351=""),L352-$L$2+$L$2,N351+365/债券信息!$B$12)))</f>
        <v>0</v>
      </c>
    </row>
    <row r="353" spans="2:14">
      <c r="B353" s="1" t="e">
        <f ca="1">IF('债券现金流（固息、浮息、累进）'!K354="","",'债券现金流（固息、浮息、累进）'!K354)</f>
        <v>#NAME?</v>
      </c>
      <c r="C353" s="113" t="e">
        <f ca="1">IF(B353="",0,IF(B353&lt;=$B$2,0,'债券现金流（固息、浮息、累进）'!S354))</f>
        <v>#NAME?</v>
      </c>
      <c r="D353" s="1" t="e">
        <f ca="1">IF(B353="",0,IF(B353&lt;$B$2,0,IF(OR(D352&lt;=$B$2,D352=""),B353-$B$2+$B$2,D352+365/债券信息!$B$12)))</f>
        <v>#NAME?</v>
      </c>
      <c r="G353" s="1" t="str">
        <f>IF('行权现金流（永续债延期）'!I354="","",'行权现金流（永续债延期）'!I354)</f>
        <v/>
      </c>
      <c r="H353" s="113">
        <f>IF(G353="",0,IF(G353&lt;=$G$2,0,'行权现金流（永续债延期）'!K354))</f>
        <v>0</v>
      </c>
      <c r="I353" s="1">
        <f>IF(G353="",0,IF(G353&lt;$G$2,0,IF(OR(I352&lt;=$G$2,I352=""),G353-$G$2+$G$2,I352+365/债券信息!$B$12)))</f>
        <v>0</v>
      </c>
      <c r="L353" s="1" t="str">
        <f>IF('行权现金流（回售&amp;赎回）'!O354="","",'行权现金流（回售&amp;赎回）'!O354)</f>
        <v/>
      </c>
      <c r="M353">
        <f>IF(L353="",0,IF(L353&lt;=$L$2,0,'行权现金流（回售&amp;赎回）'!V354))</f>
        <v>0</v>
      </c>
      <c r="N353" s="1">
        <f>IF(L353="",0,IF(L353&lt;$L$2,0,IF(OR(N352&lt;=$L$2,N352=""),L353-$L$2+$L$2,N352+365/债券信息!$B$12)))</f>
        <v>0</v>
      </c>
    </row>
    <row r="354" spans="2:14">
      <c r="B354" s="1" t="e">
        <f ca="1">IF('债券现金流（固息、浮息、累进）'!K355="","",'债券现金流（固息、浮息、累进）'!K355)</f>
        <v>#NAME?</v>
      </c>
      <c r="C354" s="113" t="e">
        <f ca="1">IF(B354="",0,IF(B354&lt;=$B$2,0,'债券现金流（固息、浮息、累进）'!S355))</f>
        <v>#NAME?</v>
      </c>
      <c r="D354" s="1" t="e">
        <f ca="1">IF(B354="",0,IF(B354&lt;$B$2,0,IF(OR(D353&lt;=$B$2,D353=""),B354-$B$2+$B$2,D353+365/债券信息!$B$12)))</f>
        <v>#NAME?</v>
      </c>
      <c r="G354" s="1" t="str">
        <f>IF('行权现金流（永续债延期）'!I355="","",'行权现金流（永续债延期）'!I355)</f>
        <v/>
      </c>
      <c r="H354" s="113">
        <f>IF(G354="",0,IF(G354&lt;=$G$2,0,'行权现金流（永续债延期）'!K355))</f>
        <v>0</v>
      </c>
      <c r="I354" s="1">
        <f>IF(G354="",0,IF(G354&lt;$G$2,0,IF(OR(I353&lt;=$G$2,I353=""),G354-$G$2+$G$2,I353+365/债券信息!$B$12)))</f>
        <v>0</v>
      </c>
      <c r="L354" s="1" t="str">
        <f>IF('行权现金流（回售&amp;赎回）'!O355="","",'行权现金流（回售&amp;赎回）'!O355)</f>
        <v/>
      </c>
      <c r="M354">
        <f>IF(L354="",0,IF(L354&lt;=$L$2,0,'行权现金流（回售&amp;赎回）'!V355))</f>
        <v>0</v>
      </c>
      <c r="N354" s="1">
        <f>IF(L354="",0,IF(L354&lt;$L$2,0,IF(OR(N353&lt;=$L$2,N353=""),L354-$L$2+$L$2,N353+365/债券信息!$B$12)))</f>
        <v>0</v>
      </c>
    </row>
    <row r="355" spans="2:14">
      <c r="B355" s="1" t="e">
        <f ca="1">IF('债券现金流（固息、浮息、累进）'!K356="","",'债券现金流（固息、浮息、累进）'!K356)</f>
        <v>#NAME?</v>
      </c>
      <c r="C355" s="113" t="e">
        <f ca="1">IF(B355="",0,IF(B355&lt;=$B$2,0,'债券现金流（固息、浮息、累进）'!S356))</f>
        <v>#NAME?</v>
      </c>
      <c r="D355" s="1" t="e">
        <f ca="1">IF(B355="",0,IF(B355&lt;$B$2,0,IF(OR(D354&lt;=$B$2,D354=""),B355-$B$2+$B$2,D354+365/债券信息!$B$12)))</f>
        <v>#NAME?</v>
      </c>
      <c r="G355" s="1" t="str">
        <f>IF('行权现金流（永续债延期）'!I356="","",'行权现金流（永续债延期）'!I356)</f>
        <v/>
      </c>
      <c r="H355" s="113">
        <f>IF(G355="",0,IF(G355&lt;=$G$2,0,'行权现金流（永续债延期）'!K356))</f>
        <v>0</v>
      </c>
      <c r="I355" s="1">
        <f>IF(G355="",0,IF(G355&lt;$G$2,0,IF(OR(I354&lt;=$G$2,I354=""),G355-$G$2+$G$2,I354+365/债券信息!$B$12)))</f>
        <v>0</v>
      </c>
      <c r="L355" s="1" t="str">
        <f>IF('行权现金流（回售&amp;赎回）'!O356="","",'行权现金流（回售&amp;赎回）'!O356)</f>
        <v/>
      </c>
      <c r="M355">
        <f>IF(L355="",0,IF(L355&lt;=$L$2,0,'行权现金流（回售&amp;赎回）'!V356))</f>
        <v>0</v>
      </c>
      <c r="N355" s="1">
        <f>IF(L355="",0,IF(L355&lt;$L$2,0,IF(OR(N354&lt;=$L$2,N354=""),L355-$L$2+$L$2,N354+365/债券信息!$B$12)))</f>
        <v>0</v>
      </c>
    </row>
    <row r="356" spans="2:14">
      <c r="B356" s="1" t="e">
        <f ca="1">IF('债券现金流（固息、浮息、累进）'!K357="","",'债券现金流（固息、浮息、累进）'!K357)</f>
        <v>#NAME?</v>
      </c>
      <c r="C356" s="113" t="e">
        <f ca="1">IF(B356="",0,IF(B356&lt;=$B$2,0,'债券现金流（固息、浮息、累进）'!S357))</f>
        <v>#NAME?</v>
      </c>
      <c r="D356" s="1" t="e">
        <f ca="1">IF(B356="",0,IF(B356&lt;$B$2,0,IF(OR(D355&lt;=$B$2,D355=""),B356-$B$2+$B$2,D355+365/债券信息!$B$12)))</f>
        <v>#NAME?</v>
      </c>
      <c r="G356" s="1" t="str">
        <f>IF('行权现金流（永续债延期）'!I357="","",'行权现金流（永续债延期）'!I357)</f>
        <v/>
      </c>
      <c r="H356" s="113">
        <f>IF(G356="",0,IF(G356&lt;=$G$2,0,'行权现金流（永续债延期）'!K357))</f>
        <v>0</v>
      </c>
      <c r="I356" s="1">
        <f>IF(G356="",0,IF(G356&lt;$G$2,0,IF(OR(I355&lt;=$G$2,I355=""),G356-$G$2+$G$2,I355+365/债券信息!$B$12)))</f>
        <v>0</v>
      </c>
      <c r="L356" s="1" t="str">
        <f>IF('行权现金流（回售&amp;赎回）'!O357="","",'行权现金流（回售&amp;赎回）'!O357)</f>
        <v/>
      </c>
      <c r="M356">
        <f>IF(L356="",0,IF(L356&lt;=$L$2,0,'行权现金流（回售&amp;赎回）'!V357))</f>
        <v>0</v>
      </c>
      <c r="N356" s="1">
        <f>IF(L356="",0,IF(L356&lt;$L$2,0,IF(OR(N355&lt;=$L$2,N355=""),L356-$L$2+$L$2,N355+365/债券信息!$B$12)))</f>
        <v>0</v>
      </c>
    </row>
    <row r="357" spans="2:14">
      <c r="B357" s="1" t="e">
        <f ca="1">IF('债券现金流（固息、浮息、累进）'!K358="","",'债券现金流（固息、浮息、累进）'!K358)</f>
        <v>#NAME?</v>
      </c>
      <c r="C357" s="113" t="e">
        <f ca="1">IF(B357="",0,IF(B357&lt;=$B$2,0,'债券现金流（固息、浮息、累进）'!S358))</f>
        <v>#NAME?</v>
      </c>
      <c r="D357" s="1" t="e">
        <f ca="1">IF(B357="",0,IF(B357&lt;$B$2,0,IF(OR(D356&lt;=$B$2,D356=""),B357-$B$2+$B$2,D356+365/债券信息!$B$12)))</f>
        <v>#NAME?</v>
      </c>
      <c r="G357" s="1" t="str">
        <f>IF('行权现金流（永续债延期）'!I358="","",'行权现金流（永续债延期）'!I358)</f>
        <v/>
      </c>
      <c r="H357" s="113">
        <f>IF(G357="",0,IF(G357&lt;=$G$2,0,'行权现金流（永续债延期）'!K358))</f>
        <v>0</v>
      </c>
      <c r="I357" s="1">
        <f>IF(G357="",0,IF(G357&lt;$G$2,0,IF(OR(I356&lt;=$G$2,I356=""),G357-$G$2+$G$2,I356+365/债券信息!$B$12)))</f>
        <v>0</v>
      </c>
      <c r="L357" s="1" t="str">
        <f>IF('行权现金流（回售&amp;赎回）'!O358="","",'行权现金流（回售&amp;赎回）'!O358)</f>
        <v/>
      </c>
      <c r="M357">
        <f>IF(L357="",0,IF(L357&lt;=$L$2,0,'行权现金流（回售&amp;赎回）'!V358))</f>
        <v>0</v>
      </c>
      <c r="N357" s="1">
        <f>IF(L357="",0,IF(L357&lt;$L$2,0,IF(OR(N356&lt;=$L$2,N356=""),L357-$L$2+$L$2,N356+365/债券信息!$B$12)))</f>
        <v>0</v>
      </c>
    </row>
    <row r="358" spans="2:14">
      <c r="B358" s="1" t="e">
        <f ca="1">IF('债券现金流（固息、浮息、累进）'!K359="","",'债券现金流（固息、浮息、累进）'!K359)</f>
        <v>#NAME?</v>
      </c>
      <c r="C358" s="113" t="e">
        <f ca="1">IF(B358="",0,IF(B358&lt;=$B$2,0,'债券现金流（固息、浮息、累进）'!S359))</f>
        <v>#NAME?</v>
      </c>
      <c r="D358" s="1" t="e">
        <f ca="1">IF(B358="",0,IF(B358&lt;$B$2,0,IF(OR(D357&lt;=$B$2,D357=""),B358-$B$2+$B$2,D357+365/债券信息!$B$12)))</f>
        <v>#NAME?</v>
      </c>
      <c r="G358" s="1" t="str">
        <f>IF('行权现金流（永续债延期）'!I359="","",'行权现金流（永续债延期）'!I359)</f>
        <v/>
      </c>
      <c r="H358" s="113">
        <f>IF(G358="",0,IF(G358&lt;=$G$2,0,'行权现金流（永续债延期）'!K359))</f>
        <v>0</v>
      </c>
      <c r="I358" s="1">
        <f>IF(G358="",0,IF(G358&lt;$G$2,0,IF(OR(I357&lt;=$G$2,I357=""),G358-$G$2+$G$2,I357+365/债券信息!$B$12)))</f>
        <v>0</v>
      </c>
      <c r="L358" s="1" t="str">
        <f>IF('行权现金流（回售&amp;赎回）'!O359="","",'行权现金流（回售&amp;赎回）'!O359)</f>
        <v/>
      </c>
      <c r="M358">
        <f>IF(L358="",0,IF(L358&lt;=$L$2,0,'行权现金流（回售&amp;赎回）'!V359))</f>
        <v>0</v>
      </c>
      <c r="N358" s="1">
        <f>IF(L358="",0,IF(L358&lt;$L$2,0,IF(OR(N357&lt;=$L$2,N357=""),L358-$L$2+$L$2,N357+365/债券信息!$B$12)))</f>
        <v>0</v>
      </c>
    </row>
    <row r="359" spans="2:14">
      <c r="B359" s="1" t="e">
        <f ca="1">IF('债券现金流（固息、浮息、累进）'!K360="","",'债券现金流（固息、浮息、累进）'!K360)</f>
        <v>#NAME?</v>
      </c>
      <c r="C359" s="113" t="e">
        <f ca="1">IF(B359="",0,IF(B359&lt;=$B$2,0,'债券现金流（固息、浮息、累进）'!S360))</f>
        <v>#NAME?</v>
      </c>
      <c r="D359" s="1" t="e">
        <f ca="1">IF(B359="",0,IF(B359&lt;$B$2,0,IF(OR(D358&lt;=$B$2,D358=""),B359-$B$2+$B$2,D358+365/债券信息!$B$12)))</f>
        <v>#NAME?</v>
      </c>
      <c r="G359" s="1" t="str">
        <f>IF('行权现金流（永续债延期）'!I360="","",'行权现金流（永续债延期）'!I360)</f>
        <v/>
      </c>
      <c r="H359" s="113">
        <f>IF(G359="",0,IF(G359&lt;=$G$2,0,'行权现金流（永续债延期）'!K360))</f>
        <v>0</v>
      </c>
      <c r="I359" s="1">
        <f>IF(G359="",0,IF(G359&lt;$G$2,0,IF(OR(I358&lt;=$G$2,I358=""),G359-$G$2+$G$2,I358+365/债券信息!$B$12)))</f>
        <v>0</v>
      </c>
      <c r="L359" s="1" t="str">
        <f>IF('行权现金流（回售&amp;赎回）'!O360="","",'行权现金流（回售&amp;赎回）'!O360)</f>
        <v/>
      </c>
      <c r="M359">
        <f>IF(L359="",0,IF(L359&lt;=$L$2,0,'行权现金流（回售&amp;赎回）'!V360))</f>
        <v>0</v>
      </c>
      <c r="N359" s="1">
        <f>IF(L359="",0,IF(L359&lt;$L$2,0,IF(OR(N358&lt;=$L$2,N358=""),L359-$L$2+$L$2,N358+365/债券信息!$B$12)))</f>
        <v>0</v>
      </c>
    </row>
    <row r="360" spans="2:14">
      <c r="B360" s="1" t="e">
        <f ca="1">IF('债券现金流（固息、浮息、累进）'!K361="","",'债券现金流（固息、浮息、累进）'!K361)</f>
        <v>#NAME?</v>
      </c>
      <c r="C360" s="113" t="e">
        <f ca="1">IF(B360="",0,IF(B360&lt;=$B$2,0,'债券现金流（固息、浮息、累进）'!S361))</f>
        <v>#NAME?</v>
      </c>
      <c r="D360" s="1" t="e">
        <f ca="1">IF(B360="",0,IF(B360&lt;$B$2,0,IF(OR(D359&lt;=$B$2,D359=""),B360-$B$2+$B$2,D359+365/债券信息!$B$12)))</f>
        <v>#NAME?</v>
      </c>
      <c r="G360" s="1" t="str">
        <f>IF('行权现金流（永续债延期）'!I361="","",'行权现金流（永续债延期）'!I361)</f>
        <v/>
      </c>
      <c r="H360" s="113">
        <f>IF(G360="",0,IF(G360&lt;=$G$2,0,'行权现金流（永续债延期）'!K361))</f>
        <v>0</v>
      </c>
      <c r="I360" s="1">
        <f>IF(G360="",0,IF(G360&lt;$G$2,0,IF(OR(I359&lt;=$G$2,I359=""),G360-$G$2+$G$2,I359+365/债券信息!$B$12)))</f>
        <v>0</v>
      </c>
      <c r="L360" s="1" t="str">
        <f>IF('行权现金流（回售&amp;赎回）'!O361="","",'行权现金流（回售&amp;赎回）'!O361)</f>
        <v/>
      </c>
      <c r="M360">
        <f>IF(L360="",0,IF(L360&lt;=$L$2,0,'行权现金流（回售&amp;赎回）'!V361))</f>
        <v>0</v>
      </c>
      <c r="N360" s="1">
        <f>IF(L360="",0,IF(L360&lt;$L$2,0,IF(OR(N359&lt;=$L$2,N359=""),L360-$L$2+$L$2,N359+365/债券信息!$B$12)))</f>
        <v>0</v>
      </c>
    </row>
    <row r="361" spans="2:14">
      <c r="B361" s="1" t="e">
        <f ca="1">IF('债券现金流（固息、浮息、累进）'!K362="","",'债券现金流（固息、浮息、累进）'!K362)</f>
        <v>#NAME?</v>
      </c>
      <c r="C361" s="113" t="e">
        <f ca="1">IF(B361="",0,IF(B361&lt;=$B$2,0,'债券现金流（固息、浮息、累进）'!S362))</f>
        <v>#NAME?</v>
      </c>
      <c r="D361" s="1" t="e">
        <f ca="1">IF(B361="",0,IF(B361&lt;$B$2,0,IF(OR(D360&lt;=$B$2,D360=""),B361-$B$2+$B$2,D360+365/债券信息!$B$12)))</f>
        <v>#NAME?</v>
      </c>
      <c r="G361" s="1" t="str">
        <f>IF('行权现金流（永续债延期）'!I362="","",'行权现金流（永续债延期）'!I362)</f>
        <v/>
      </c>
      <c r="H361" s="113">
        <f>IF(G361="",0,IF(G361&lt;=$G$2,0,'行权现金流（永续债延期）'!K362))</f>
        <v>0</v>
      </c>
      <c r="I361" s="1">
        <f>IF(G361="",0,IF(G361&lt;$G$2,0,IF(OR(I360&lt;=$G$2,I360=""),G361-$G$2+$G$2,I360+365/债券信息!$B$12)))</f>
        <v>0</v>
      </c>
      <c r="L361" s="1" t="str">
        <f>IF('行权现金流（回售&amp;赎回）'!O362="","",'行权现金流（回售&amp;赎回）'!O362)</f>
        <v/>
      </c>
      <c r="M361">
        <f>IF(L361="",0,IF(L361&lt;=$L$2,0,'行权现金流（回售&amp;赎回）'!V362))</f>
        <v>0</v>
      </c>
      <c r="N361" s="1">
        <f>IF(L361="",0,IF(L361&lt;$L$2,0,IF(OR(N360&lt;=$L$2,N360=""),L361-$L$2+$L$2,N360+365/债券信息!$B$12)))</f>
        <v>0</v>
      </c>
    </row>
    <row r="362" spans="2:14">
      <c r="B362" s="1" t="e">
        <f ca="1">IF('债券现金流（固息、浮息、累进）'!K363="","",'债券现金流（固息、浮息、累进）'!K363)</f>
        <v>#NAME?</v>
      </c>
      <c r="C362" s="113" t="e">
        <f ca="1">IF(B362="",0,IF(B362&lt;=$B$2,0,'债券现金流（固息、浮息、累进）'!S363))</f>
        <v>#NAME?</v>
      </c>
      <c r="D362" s="1" t="e">
        <f ca="1">IF(B362="",0,IF(B362&lt;$B$2,0,IF(OR(D361&lt;=$B$2,D361=""),B362-$B$2+$B$2,D361+365/债券信息!$B$12)))</f>
        <v>#NAME?</v>
      </c>
      <c r="G362" s="1" t="str">
        <f>IF('行权现金流（永续债延期）'!I363="","",'行权现金流（永续债延期）'!I363)</f>
        <v/>
      </c>
      <c r="H362" s="113">
        <f>IF(G362="",0,IF(G362&lt;=$G$2,0,'行权现金流（永续债延期）'!K363))</f>
        <v>0</v>
      </c>
      <c r="I362" s="1">
        <f>IF(G362="",0,IF(G362&lt;$G$2,0,IF(OR(I361&lt;=$G$2,I361=""),G362-$G$2+$G$2,I361+365/债券信息!$B$12)))</f>
        <v>0</v>
      </c>
      <c r="L362" s="1" t="str">
        <f>IF('行权现金流（回售&amp;赎回）'!O363="","",'行权现金流（回售&amp;赎回）'!O363)</f>
        <v/>
      </c>
      <c r="M362">
        <f>IF(L362="",0,IF(L362&lt;=$L$2,0,'行权现金流（回售&amp;赎回）'!V363))</f>
        <v>0</v>
      </c>
      <c r="N362" s="1">
        <f>IF(L362="",0,IF(L362&lt;$L$2,0,IF(OR(N361&lt;=$L$2,N361=""),L362-$L$2+$L$2,N361+365/债券信息!$B$12)))</f>
        <v>0</v>
      </c>
    </row>
    <row r="363" spans="2:14">
      <c r="B363" s="1" t="e">
        <f ca="1">IF('债券现金流（固息、浮息、累进）'!K364="","",'债券现金流（固息、浮息、累进）'!K364)</f>
        <v>#NAME?</v>
      </c>
      <c r="C363" s="113" t="e">
        <f ca="1">IF(B363="",0,IF(B363&lt;=$B$2,0,'债券现金流（固息、浮息、累进）'!S364))</f>
        <v>#NAME?</v>
      </c>
      <c r="D363" s="1" t="e">
        <f ca="1">IF(B363="",0,IF(B363&lt;$B$2,0,IF(OR(D362&lt;=$B$2,D362=""),B363-$B$2+$B$2,D362+365/债券信息!$B$12)))</f>
        <v>#NAME?</v>
      </c>
      <c r="G363" s="1" t="str">
        <f>IF('行权现金流（永续债延期）'!I364="","",'行权现金流（永续债延期）'!I364)</f>
        <v/>
      </c>
      <c r="H363" s="113">
        <f>IF(G363="",0,IF(G363&lt;=$G$2,0,'行权现金流（永续债延期）'!K364))</f>
        <v>0</v>
      </c>
      <c r="I363" s="1">
        <f>IF(G363="",0,IF(G363&lt;$G$2,0,IF(OR(I362&lt;=$G$2,I362=""),G363-$G$2+$G$2,I362+365/债券信息!$B$12)))</f>
        <v>0</v>
      </c>
      <c r="L363" s="1" t="str">
        <f>IF('行权现金流（回售&amp;赎回）'!O364="","",'行权现金流（回售&amp;赎回）'!O364)</f>
        <v/>
      </c>
      <c r="M363">
        <f>IF(L363="",0,IF(L363&lt;=$L$2,0,'行权现金流（回售&amp;赎回）'!V364))</f>
        <v>0</v>
      </c>
      <c r="N363" s="1">
        <f>IF(L363="",0,IF(L363&lt;$L$2,0,IF(OR(N362&lt;=$L$2,N362=""),L363-$L$2+$L$2,N362+365/债券信息!$B$12)))</f>
        <v>0</v>
      </c>
    </row>
    <row r="364" spans="2:14">
      <c r="B364" s="1" t="e">
        <f ca="1">IF('债券现金流（固息、浮息、累进）'!K365="","",'债券现金流（固息、浮息、累进）'!K365)</f>
        <v>#NAME?</v>
      </c>
      <c r="C364" s="113" t="e">
        <f ca="1">IF(B364="",0,IF(B364&lt;=$B$2,0,'债券现金流（固息、浮息、累进）'!S365))</f>
        <v>#NAME?</v>
      </c>
      <c r="D364" s="1" t="e">
        <f ca="1">IF(B364="",0,IF(B364&lt;$B$2,0,IF(OR(D363&lt;=$B$2,D363=""),B364-$B$2+$B$2,D363+365/债券信息!$B$12)))</f>
        <v>#NAME?</v>
      </c>
      <c r="G364" s="1" t="str">
        <f>IF('行权现金流（永续债延期）'!I365="","",'行权现金流（永续债延期）'!I365)</f>
        <v/>
      </c>
      <c r="H364" s="113">
        <f>IF(G364="",0,IF(G364&lt;=$G$2,0,'行权现金流（永续债延期）'!K365))</f>
        <v>0</v>
      </c>
      <c r="I364" s="1">
        <f>IF(G364="",0,IF(G364&lt;$G$2,0,IF(OR(I363&lt;=$G$2,I363=""),G364-$G$2+$G$2,I363+365/债券信息!$B$12)))</f>
        <v>0</v>
      </c>
      <c r="L364" s="1" t="str">
        <f>IF('行权现金流（回售&amp;赎回）'!O365="","",'行权现金流（回售&amp;赎回）'!O365)</f>
        <v/>
      </c>
      <c r="M364">
        <f>IF(L364="",0,IF(L364&lt;=$L$2,0,'行权现金流（回售&amp;赎回）'!V365))</f>
        <v>0</v>
      </c>
      <c r="N364" s="1">
        <f>IF(L364="",0,IF(L364&lt;$L$2,0,IF(OR(N363&lt;=$L$2,N363=""),L364-$L$2+$L$2,N363+365/债券信息!$B$12)))</f>
        <v>0</v>
      </c>
    </row>
    <row r="365" spans="2:14">
      <c r="B365" s="1" t="e">
        <f ca="1">IF('债券现金流（固息、浮息、累进）'!K366="","",'债券现金流（固息、浮息、累进）'!K366)</f>
        <v>#NAME?</v>
      </c>
      <c r="C365" s="113" t="e">
        <f ca="1">IF(B365="",0,IF(B365&lt;=$B$2,0,'债券现金流（固息、浮息、累进）'!S366))</f>
        <v>#NAME?</v>
      </c>
      <c r="D365" s="1" t="e">
        <f ca="1">IF(B365="",0,IF(B365&lt;$B$2,0,IF(OR(D364&lt;=$B$2,D364=""),B365-$B$2+$B$2,D364+365/债券信息!$B$12)))</f>
        <v>#NAME?</v>
      </c>
      <c r="G365" s="1" t="str">
        <f>IF('行权现金流（永续债延期）'!I366="","",'行权现金流（永续债延期）'!I366)</f>
        <v/>
      </c>
      <c r="H365" s="113">
        <f>IF(G365="",0,IF(G365&lt;=$G$2,0,'行权现金流（永续债延期）'!K366))</f>
        <v>0</v>
      </c>
      <c r="I365" s="1">
        <f>IF(G365="",0,IF(G365&lt;$G$2,0,IF(OR(I364&lt;=$G$2,I364=""),G365-$G$2+$G$2,I364+365/债券信息!$B$12)))</f>
        <v>0</v>
      </c>
      <c r="L365" s="1" t="str">
        <f>IF('行权现金流（回售&amp;赎回）'!O366="","",'行权现金流（回售&amp;赎回）'!O366)</f>
        <v/>
      </c>
      <c r="M365">
        <f>IF(L365="",0,IF(L365&lt;=$L$2,0,'行权现金流（回售&amp;赎回）'!V366))</f>
        <v>0</v>
      </c>
      <c r="N365" s="1">
        <f>IF(L365="",0,IF(L365&lt;$L$2,0,IF(OR(N364&lt;=$L$2,N364=""),L365-$L$2+$L$2,N364+365/债券信息!$B$12)))</f>
        <v>0</v>
      </c>
    </row>
    <row r="366" spans="2:14">
      <c r="B366" s="1" t="e">
        <f ca="1">IF('债券现金流（固息、浮息、累进）'!K367="","",'债券现金流（固息、浮息、累进）'!K367)</f>
        <v>#NAME?</v>
      </c>
      <c r="C366" s="113" t="e">
        <f ca="1">IF(B366="",0,IF(B366&lt;=$B$2,0,'债券现金流（固息、浮息、累进）'!S367))</f>
        <v>#NAME?</v>
      </c>
      <c r="D366" s="1" t="e">
        <f ca="1">IF(B366="",0,IF(B366&lt;$B$2,0,IF(OR(D365&lt;=$B$2,D365=""),B366-$B$2+$B$2,D365+365/债券信息!$B$12)))</f>
        <v>#NAME?</v>
      </c>
      <c r="G366" s="1" t="str">
        <f>IF('行权现金流（永续债延期）'!I367="","",'行权现金流（永续债延期）'!I367)</f>
        <v/>
      </c>
      <c r="H366" s="113">
        <f>IF(G366="",0,IF(G366&lt;=$G$2,0,'行权现金流（永续债延期）'!K367))</f>
        <v>0</v>
      </c>
      <c r="I366" s="1">
        <f>IF(G366="",0,IF(G366&lt;$G$2,0,IF(OR(I365&lt;=$G$2,I365=""),G366-$G$2+$G$2,I365+365/债券信息!$B$12)))</f>
        <v>0</v>
      </c>
      <c r="L366" s="1" t="str">
        <f>IF('行权现金流（回售&amp;赎回）'!O367="","",'行权现金流（回售&amp;赎回）'!O367)</f>
        <v/>
      </c>
      <c r="M366">
        <f>IF(L366="",0,IF(L366&lt;=$L$2,0,'行权现金流（回售&amp;赎回）'!V367))</f>
        <v>0</v>
      </c>
      <c r="N366" s="1">
        <f>IF(L366="",0,IF(L366&lt;$L$2,0,IF(OR(N365&lt;=$L$2,N365=""),L366-$L$2+$L$2,N365+365/债券信息!$B$12)))</f>
        <v>0</v>
      </c>
    </row>
    <row r="367" spans="2:14">
      <c r="B367" s="1" t="e">
        <f ca="1">IF('债券现金流（固息、浮息、累进）'!K368="","",'债券现金流（固息、浮息、累进）'!K368)</f>
        <v>#NAME?</v>
      </c>
      <c r="C367" s="113" t="e">
        <f ca="1">IF(B367="",0,IF(B367&lt;=$B$2,0,'债券现金流（固息、浮息、累进）'!S368))</f>
        <v>#NAME?</v>
      </c>
      <c r="D367" s="1" t="e">
        <f ca="1">IF(B367="",0,IF(B367&lt;$B$2,0,IF(OR(D366&lt;=$B$2,D366=""),B367-$B$2+$B$2,D366+365/债券信息!$B$12)))</f>
        <v>#NAME?</v>
      </c>
      <c r="G367" s="1" t="str">
        <f>IF('行权现金流（永续债延期）'!I368="","",'行权现金流（永续债延期）'!I368)</f>
        <v/>
      </c>
      <c r="H367" s="113">
        <f>IF(G367="",0,IF(G367&lt;=$G$2,0,'行权现金流（永续债延期）'!K368))</f>
        <v>0</v>
      </c>
      <c r="I367" s="1">
        <f>IF(G367="",0,IF(G367&lt;$G$2,0,IF(OR(I366&lt;=$G$2,I366=""),G367-$G$2+$G$2,I366+365/债券信息!$B$12)))</f>
        <v>0</v>
      </c>
      <c r="L367" s="1" t="str">
        <f>IF('行权现金流（回售&amp;赎回）'!O368="","",'行权现金流（回售&amp;赎回）'!O368)</f>
        <v/>
      </c>
      <c r="M367">
        <f>IF(L367="",0,IF(L367&lt;=$L$2,0,'行权现金流（回售&amp;赎回）'!V368))</f>
        <v>0</v>
      </c>
      <c r="N367" s="1">
        <f>IF(L367="",0,IF(L367&lt;$L$2,0,IF(OR(N366&lt;=$L$2,N366=""),L367-$L$2+$L$2,N366+365/债券信息!$B$12)))</f>
        <v>0</v>
      </c>
    </row>
    <row r="368" spans="2:14">
      <c r="B368" s="1" t="e">
        <f ca="1">IF('债券现金流（固息、浮息、累进）'!K369="","",'债券现金流（固息、浮息、累进）'!K369)</f>
        <v>#NAME?</v>
      </c>
      <c r="C368" s="113" t="e">
        <f ca="1">IF(B368="",0,IF(B368&lt;=$B$2,0,'债券现金流（固息、浮息、累进）'!S369))</f>
        <v>#NAME?</v>
      </c>
      <c r="D368" s="1" t="e">
        <f ca="1">IF(B368="",0,IF(B368&lt;$B$2,0,IF(OR(D367&lt;=$B$2,D367=""),B368-$B$2+$B$2,D367+365/债券信息!$B$12)))</f>
        <v>#NAME?</v>
      </c>
      <c r="G368" s="1" t="str">
        <f>IF('行权现金流（永续债延期）'!I369="","",'行权现金流（永续债延期）'!I369)</f>
        <v/>
      </c>
      <c r="H368" s="113">
        <f>IF(G368="",0,IF(G368&lt;=$G$2,0,'行权现金流（永续债延期）'!K369))</f>
        <v>0</v>
      </c>
      <c r="I368" s="1">
        <f>IF(G368="",0,IF(G368&lt;$G$2,0,IF(OR(I367&lt;=$G$2,I367=""),G368-$G$2+$G$2,I367+365/债券信息!$B$12)))</f>
        <v>0</v>
      </c>
      <c r="L368" s="1" t="str">
        <f>IF('行权现金流（回售&amp;赎回）'!O369="","",'行权现金流（回售&amp;赎回）'!O369)</f>
        <v/>
      </c>
      <c r="M368">
        <f>IF(L368="",0,IF(L368&lt;=$L$2,0,'行权现金流（回售&amp;赎回）'!V369))</f>
        <v>0</v>
      </c>
      <c r="N368" s="1">
        <f>IF(L368="",0,IF(L368&lt;$L$2,0,IF(OR(N367&lt;=$L$2,N367=""),L368-$L$2+$L$2,N367+365/债券信息!$B$12)))</f>
        <v>0</v>
      </c>
    </row>
    <row r="369" spans="2:14">
      <c r="B369" s="1" t="e">
        <f ca="1">IF('债券现金流（固息、浮息、累进）'!K370="","",'债券现金流（固息、浮息、累进）'!K370)</f>
        <v>#NAME?</v>
      </c>
      <c r="C369" s="113" t="e">
        <f ca="1">IF(B369="",0,IF(B369&lt;=$B$2,0,'债券现金流（固息、浮息、累进）'!S370))</f>
        <v>#NAME?</v>
      </c>
      <c r="D369" s="1" t="e">
        <f ca="1">IF(B369="",0,IF(B369&lt;$B$2,0,IF(OR(D368&lt;=$B$2,D368=""),B369-$B$2+$B$2,D368+365/债券信息!$B$12)))</f>
        <v>#NAME?</v>
      </c>
      <c r="G369" s="1" t="str">
        <f>IF('行权现金流（永续债延期）'!I370="","",'行权现金流（永续债延期）'!I370)</f>
        <v/>
      </c>
      <c r="H369" s="113">
        <f>IF(G369="",0,IF(G369&lt;=$G$2,0,'行权现金流（永续债延期）'!K370))</f>
        <v>0</v>
      </c>
      <c r="I369" s="1">
        <f>IF(G369="",0,IF(G369&lt;$G$2,0,IF(OR(I368&lt;=$G$2,I368=""),G369-$G$2+$G$2,I368+365/债券信息!$B$12)))</f>
        <v>0</v>
      </c>
      <c r="L369" s="1" t="str">
        <f>IF('行权现金流（回售&amp;赎回）'!O370="","",'行权现金流（回售&amp;赎回）'!O370)</f>
        <v/>
      </c>
      <c r="M369">
        <f>IF(L369="",0,IF(L369&lt;=$L$2,0,'行权现金流（回售&amp;赎回）'!V370))</f>
        <v>0</v>
      </c>
      <c r="N369" s="1">
        <f>IF(L369="",0,IF(L369&lt;$L$2,0,IF(OR(N368&lt;=$L$2,N368=""),L369-$L$2+$L$2,N368+365/债券信息!$B$12)))</f>
        <v>0</v>
      </c>
    </row>
    <row r="370" spans="2:14">
      <c r="B370" s="1" t="e">
        <f ca="1">IF('债券现金流（固息、浮息、累进）'!K371="","",'债券现金流（固息、浮息、累进）'!K371)</f>
        <v>#NAME?</v>
      </c>
      <c r="C370" s="113" t="e">
        <f ca="1">IF(B370="",0,IF(B370&lt;=$B$2,0,'债券现金流（固息、浮息、累进）'!S371))</f>
        <v>#NAME?</v>
      </c>
      <c r="D370" s="1" t="e">
        <f ca="1">IF(B370="",0,IF(B370&lt;$B$2,0,IF(OR(D369&lt;=$B$2,D369=""),B370-$B$2+$B$2,D369+365/债券信息!$B$12)))</f>
        <v>#NAME?</v>
      </c>
      <c r="G370" s="1" t="str">
        <f>IF('行权现金流（永续债延期）'!I371="","",'行权现金流（永续债延期）'!I371)</f>
        <v/>
      </c>
      <c r="H370" s="113">
        <f>IF(G370="",0,IF(G370&lt;=$G$2,0,'行权现金流（永续债延期）'!K371))</f>
        <v>0</v>
      </c>
      <c r="I370" s="1">
        <f>IF(G370="",0,IF(G370&lt;$G$2,0,IF(OR(I369&lt;=$G$2,I369=""),G370-$G$2+$G$2,I369+365/债券信息!$B$12)))</f>
        <v>0</v>
      </c>
      <c r="L370" s="1" t="str">
        <f>IF('行权现金流（回售&amp;赎回）'!O371="","",'行权现金流（回售&amp;赎回）'!O371)</f>
        <v/>
      </c>
      <c r="M370">
        <f>IF(L370="",0,IF(L370&lt;=$L$2,0,'行权现金流（回售&amp;赎回）'!V371))</f>
        <v>0</v>
      </c>
      <c r="N370" s="1">
        <f>IF(L370="",0,IF(L370&lt;$L$2,0,IF(OR(N369&lt;=$L$2,N369=""),L370-$L$2+$L$2,N369+365/债券信息!$B$12)))</f>
        <v>0</v>
      </c>
    </row>
    <row r="371" spans="2:14">
      <c r="B371" s="1" t="e">
        <f ca="1">IF('债券现金流（固息、浮息、累进）'!K372="","",'债券现金流（固息、浮息、累进）'!K372)</f>
        <v>#NAME?</v>
      </c>
      <c r="C371" s="113" t="e">
        <f ca="1">IF(B371="",0,IF(B371&lt;=$B$2,0,'债券现金流（固息、浮息、累进）'!S372))</f>
        <v>#NAME?</v>
      </c>
      <c r="D371" s="1" t="e">
        <f ca="1">IF(B371="",0,IF(B371&lt;$B$2,0,IF(OR(D370&lt;=$B$2,D370=""),B371-$B$2+$B$2,D370+365/债券信息!$B$12)))</f>
        <v>#NAME?</v>
      </c>
      <c r="G371" s="1" t="str">
        <f>IF('行权现金流（永续债延期）'!I372="","",'行权现金流（永续债延期）'!I372)</f>
        <v/>
      </c>
      <c r="H371" s="113">
        <f>IF(G371="",0,IF(G371&lt;=$G$2,0,'行权现金流（永续债延期）'!K372))</f>
        <v>0</v>
      </c>
      <c r="I371" s="1">
        <f>IF(G371="",0,IF(G371&lt;$G$2,0,IF(OR(I370&lt;=$G$2,I370=""),G371-$G$2+$G$2,I370+365/债券信息!$B$12)))</f>
        <v>0</v>
      </c>
      <c r="L371" s="1" t="str">
        <f>IF('行权现金流（回售&amp;赎回）'!O372="","",'行权现金流（回售&amp;赎回）'!O372)</f>
        <v/>
      </c>
      <c r="M371">
        <f>IF(L371="",0,IF(L371&lt;=$L$2,0,'行权现金流（回售&amp;赎回）'!V372))</f>
        <v>0</v>
      </c>
      <c r="N371" s="1">
        <f>IF(L371="",0,IF(L371&lt;$L$2,0,IF(OR(N370&lt;=$L$2,N370=""),L371-$L$2+$L$2,N370+365/债券信息!$B$12)))</f>
        <v>0</v>
      </c>
    </row>
    <row r="372" spans="2:14">
      <c r="B372" s="1" t="e">
        <f ca="1">IF('债券现金流（固息、浮息、累进）'!K373="","",'债券现金流（固息、浮息、累进）'!K373)</f>
        <v>#NAME?</v>
      </c>
      <c r="C372" s="113" t="e">
        <f ca="1">IF(B372="",0,IF(B372&lt;=$B$2,0,'债券现金流（固息、浮息、累进）'!S373))</f>
        <v>#NAME?</v>
      </c>
      <c r="D372" s="1" t="e">
        <f ca="1">IF(B372="",0,IF(B372&lt;$B$2,0,IF(OR(D371&lt;=$B$2,D371=""),B372-$B$2+$B$2,D371+365/债券信息!$B$12)))</f>
        <v>#NAME?</v>
      </c>
      <c r="G372" s="1" t="str">
        <f>IF('行权现金流（永续债延期）'!I373="","",'行权现金流（永续债延期）'!I373)</f>
        <v/>
      </c>
      <c r="H372" s="113">
        <f>IF(G372="",0,IF(G372&lt;=$G$2,0,'行权现金流（永续债延期）'!K373))</f>
        <v>0</v>
      </c>
      <c r="I372" s="1">
        <f>IF(G372="",0,IF(G372&lt;$G$2,0,IF(OR(I371&lt;=$G$2,I371=""),G372-$G$2+$G$2,I371+365/债券信息!$B$12)))</f>
        <v>0</v>
      </c>
      <c r="L372" s="1" t="str">
        <f>IF('行权现金流（回售&amp;赎回）'!O373="","",'行权现金流（回售&amp;赎回）'!O373)</f>
        <v/>
      </c>
      <c r="M372">
        <f>IF(L372="",0,IF(L372&lt;=$L$2,0,'行权现金流（回售&amp;赎回）'!V373))</f>
        <v>0</v>
      </c>
      <c r="N372" s="1">
        <f>IF(L372="",0,IF(L372&lt;$L$2,0,IF(OR(N371&lt;=$L$2,N371=""),L372-$L$2+$L$2,N371+365/债券信息!$B$12)))</f>
        <v>0</v>
      </c>
    </row>
    <row r="373" spans="2:14">
      <c r="B373" s="1" t="e">
        <f ca="1">IF('债券现金流（固息、浮息、累进）'!K374="","",'债券现金流（固息、浮息、累进）'!K374)</f>
        <v>#NAME?</v>
      </c>
      <c r="C373" s="113" t="e">
        <f ca="1">IF(B373="",0,IF(B373&lt;=$B$2,0,'债券现金流（固息、浮息、累进）'!S374))</f>
        <v>#NAME?</v>
      </c>
      <c r="D373" s="1" t="e">
        <f ca="1">IF(B373="",0,IF(B373&lt;$B$2,0,IF(OR(D372&lt;=$B$2,D372=""),B373-$B$2+$B$2,D372+365/债券信息!$B$12)))</f>
        <v>#NAME?</v>
      </c>
      <c r="G373" s="1" t="str">
        <f>IF('行权现金流（永续债延期）'!I374="","",'行权现金流（永续债延期）'!I374)</f>
        <v/>
      </c>
      <c r="H373" s="113">
        <f>IF(G373="",0,IF(G373&lt;=$G$2,0,'行权现金流（永续债延期）'!K374))</f>
        <v>0</v>
      </c>
      <c r="I373" s="1">
        <f>IF(G373="",0,IF(G373&lt;$G$2,0,IF(OR(I372&lt;=$G$2,I372=""),G373-$G$2+$G$2,I372+365/债券信息!$B$12)))</f>
        <v>0</v>
      </c>
      <c r="L373" s="1" t="str">
        <f>IF('行权现金流（回售&amp;赎回）'!O374="","",'行权现金流（回售&amp;赎回）'!O374)</f>
        <v/>
      </c>
      <c r="M373">
        <f>IF(L373="",0,IF(L373&lt;=$L$2,0,'行权现金流（回售&amp;赎回）'!V374))</f>
        <v>0</v>
      </c>
      <c r="N373" s="1">
        <f>IF(L373="",0,IF(L373&lt;$L$2,0,IF(OR(N372&lt;=$L$2,N372=""),L373-$L$2+$L$2,N372+365/债券信息!$B$12)))</f>
        <v>0</v>
      </c>
    </row>
    <row r="374" spans="2:14">
      <c r="B374" s="1" t="e">
        <f ca="1">IF('债券现金流（固息、浮息、累进）'!K375="","",'债券现金流（固息、浮息、累进）'!K375)</f>
        <v>#NAME?</v>
      </c>
      <c r="C374" s="113" t="e">
        <f ca="1">IF(B374="",0,IF(B374&lt;=$B$2,0,'债券现金流（固息、浮息、累进）'!S375))</f>
        <v>#NAME?</v>
      </c>
      <c r="D374" s="1" t="e">
        <f ca="1">IF(B374="",0,IF(B374&lt;$B$2,0,IF(OR(D373&lt;=$B$2,D373=""),B374-$B$2+$B$2,D373+365/债券信息!$B$12)))</f>
        <v>#NAME?</v>
      </c>
      <c r="G374" s="1" t="str">
        <f>IF('行权现金流（永续债延期）'!I375="","",'行权现金流（永续债延期）'!I375)</f>
        <v/>
      </c>
      <c r="H374" s="113">
        <f>IF(G374="",0,IF(G374&lt;=$G$2,0,'行权现金流（永续债延期）'!K375))</f>
        <v>0</v>
      </c>
      <c r="I374" s="1">
        <f>IF(G374="",0,IF(G374&lt;$G$2,0,IF(OR(I373&lt;=$G$2,I373=""),G374-$G$2+$G$2,I373+365/债券信息!$B$12)))</f>
        <v>0</v>
      </c>
      <c r="L374" s="1" t="str">
        <f>IF('行权现金流（回售&amp;赎回）'!O375="","",'行权现金流（回售&amp;赎回）'!O375)</f>
        <v/>
      </c>
      <c r="M374">
        <f>IF(L374="",0,IF(L374&lt;=$L$2,0,'行权现金流（回售&amp;赎回）'!V375))</f>
        <v>0</v>
      </c>
      <c r="N374" s="1">
        <f>IF(L374="",0,IF(L374&lt;$L$2,0,IF(OR(N373&lt;=$L$2,N373=""),L374-$L$2+$L$2,N373+365/债券信息!$B$12)))</f>
        <v>0</v>
      </c>
    </row>
    <row r="375" spans="2:14">
      <c r="B375" s="1" t="e">
        <f ca="1">IF('债券现金流（固息、浮息、累进）'!K376="","",'债券现金流（固息、浮息、累进）'!K376)</f>
        <v>#NAME?</v>
      </c>
      <c r="C375" s="113" t="e">
        <f ca="1">IF(B375="",0,IF(B375&lt;=$B$2,0,'债券现金流（固息、浮息、累进）'!S376))</f>
        <v>#NAME?</v>
      </c>
      <c r="D375" s="1" t="e">
        <f ca="1">IF(B375="",0,IF(B375&lt;$B$2,0,IF(OR(D374&lt;=$B$2,D374=""),B375-$B$2+$B$2,D374+365/债券信息!$B$12)))</f>
        <v>#NAME?</v>
      </c>
      <c r="G375" s="1" t="str">
        <f>IF('行权现金流（永续债延期）'!I376="","",'行权现金流（永续债延期）'!I376)</f>
        <v/>
      </c>
      <c r="H375" s="113">
        <f>IF(G375="",0,IF(G375&lt;=$G$2,0,'行权现金流（永续债延期）'!K376))</f>
        <v>0</v>
      </c>
      <c r="I375" s="1">
        <f>IF(G375="",0,IF(G375&lt;$G$2,0,IF(OR(I374&lt;=$G$2,I374=""),G375-$G$2+$G$2,I374+365/债券信息!$B$12)))</f>
        <v>0</v>
      </c>
      <c r="L375" s="1" t="str">
        <f>IF('行权现金流（回售&amp;赎回）'!O376="","",'行权现金流（回售&amp;赎回）'!O376)</f>
        <v/>
      </c>
      <c r="M375">
        <f>IF(L375="",0,IF(L375&lt;=$L$2,0,'行权现金流（回售&amp;赎回）'!V376))</f>
        <v>0</v>
      </c>
      <c r="N375" s="1">
        <f>IF(L375="",0,IF(L375&lt;$L$2,0,IF(OR(N374&lt;=$L$2,N374=""),L375-$L$2+$L$2,N374+365/债券信息!$B$12)))</f>
        <v>0</v>
      </c>
    </row>
    <row r="376" spans="2:14">
      <c r="B376" s="1" t="e">
        <f ca="1">IF('债券现金流（固息、浮息、累进）'!K377="","",'债券现金流（固息、浮息、累进）'!K377)</f>
        <v>#NAME?</v>
      </c>
      <c r="C376" s="113" t="e">
        <f ca="1">IF(B376="",0,IF(B376&lt;=$B$2,0,'债券现金流（固息、浮息、累进）'!S377))</f>
        <v>#NAME?</v>
      </c>
      <c r="D376" s="1" t="e">
        <f ca="1">IF(B376="",0,IF(B376&lt;$B$2,0,IF(OR(D375&lt;=$B$2,D375=""),B376-$B$2+$B$2,D375+365/债券信息!$B$12)))</f>
        <v>#NAME?</v>
      </c>
      <c r="G376" s="1" t="str">
        <f>IF('行权现金流（永续债延期）'!I377="","",'行权现金流（永续债延期）'!I377)</f>
        <v/>
      </c>
      <c r="H376" s="113">
        <f>IF(G376="",0,IF(G376&lt;=$G$2,0,'行权现金流（永续债延期）'!K377))</f>
        <v>0</v>
      </c>
      <c r="I376" s="1">
        <f>IF(G376="",0,IF(G376&lt;$G$2,0,IF(OR(I375&lt;=$G$2,I375=""),G376-$G$2+$G$2,I375+365/债券信息!$B$12)))</f>
        <v>0</v>
      </c>
      <c r="L376" s="1" t="str">
        <f>IF('行权现金流（回售&amp;赎回）'!O377="","",'行权现金流（回售&amp;赎回）'!O377)</f>
        <v/>
      </c>
      <c r="M376">
        <f>IF(L376="",0,IF(L376&lt;=$L$2,0,'行权现金流（回售&amp;赎回）'!V377))</f>
        <v>0</v>
      </c>
      <c r="N376" s="1">
        <f>IF(L376="",0,IF(L376&lt;$L$2,0,IF(OR(N375&lt;=$L$2,N375=""),L376-$L$2+$L$2,N375+365/债券信息!$B$12)))</f>
        <v>0</v>
      </c>
    </row>
    <row r="377" spans="2:14">
      <c r="B377" s="1" t="e">
        <f ca="1">IF('债券现金流（固息、浮息、累进）'!K378="","",'债券现金流（固息、浮息、累进）'!K378)</f>
        <v>#NAME?</v>
      </c>
      <c r="C377" s="113" t="e">
        <f ca="1">IF(B377="",0,IF(B377&lt;=$B$2,0,'债券现金流（固息、浮息、累进）'!S378))</f>
        <v>#NAME?</v>
      </c>
      <c r="D377" s="1" t="e">
        <f ca="1">IF(B377="",0,IF(B377&lt;$B$2,0,IF(OR(D376&lt;=$B$2,D376=""),B377-$B$2+$B$2,D376+365/债券信息!$B$12)))</f>
        <v>#NAME?</v>
      </c>
      <c r="G377" s="1" t="str">
        <f>IF('行权现金流（永续债延期）'!I378="","",'行权现金流（永续债延期）'!I378)</f>
        <v/>
      </c>
      <c r="H377" s="113">
        <f>IF(G377="",0,IF(G377&lt;=$G$2,0,'行权现金流（永续债延期）'!K378))</f>
        <v>0</v>
      </c>
      <c r="I377" s="1">
        <f>IF(G377="",0,IF(G377&lt;$G$2,0,IF(OR(I376&lt;=$G$2,I376=""),G377-$G$2+$G$2,I376+365/债券信息!$B$12)))</f>
        <v>0</v>
      </c>
      <c r="L377" s="1" t="str">
        <f>IF('行权现金流（回售&amp;赎回）'!O378="","",'行权现金流（回售&amp;赎回）'!O378)</f>
        <v/>
      </c>
      <c r="M377">
        <f>IF(L377="",0,IF(L377&lt;=$L$2,0,'行权现金流（回售&amp;赎回）'!V378))</f>
        <v>0</v>
      </c>
      <c r="N377" s="1">
        <f>IF(L377="",0,IF(L377&lt;$L$2,0,IF(OR(N376&lt;=$L$2,N376=""),L377-$L$2+$L$2,N376+365/债券信息!$B$12)))</f>
        <v>0</v>
      </c>
    </row>
    <row r="378" spans="2:14">
      <c r="B378" s="1" t="e">
        <f ca="1">IF('债券现金流（固息、浮息、累进）'!K379="","",'债券现金流（固息、浮息、累进）'!K379)</f>
        <v>#NAME?</v>
      </c>
      <c r="C378" s="113" t="e">
        <f ca="1">IF(B378="",0,IF(B378&lt;=$B$2,0,'债券现金流（固息、浮息、累进）'!S379))</f>
        <v>#NAME?</v>
      </c>
      <c r="D378" s="1" t="e">
        <f ca="1">IF(B378="",0,IF(B378&lt;$B$2,0,IF(OR(D377&lt;=$B$2,D377=""),B378-$B$2+$B$2,D377+365/债券信息!$B$12)))</f>
        <v>#NAME?</v>
      </c>
      <c r="G378" s="1" t="str">
        <f>IF('行权现金流（永续债延期）'!I379="","",'行权现金流（永续债延期）'!I379)</f>
        <v/>
      </c>
      <c r="H378" s="113">
        <f>IF(G378="",0,IF(G378&lt;=$G$2,0,'行权现金流（永续债延期）'!K379))</f>
        <v>0</v>
      </c>
      <c r="I378" s="1">
        <f>IF(G378="",0,IF(G378&lt;$G$2,0,IF(OR(I377&lt;=$G$2,I377=""),G378-$G$2+$G$2,I377+365/债券信息!$B$12)))</f>
        <v>0</v>
      </c>
      <c r="L378" s="1" t="str">
        <f>IF('行权现金流（回售&amp;赎回）'!O379="","",'行权现金流（回售&amp;赎回）'!O379)</f>
        <v/>
      </c>
      <c r="M378">
        <f>IF(L378="",0,IF(L378&lt;=$L$2,0,'行权现金流（回售&amp;赎回）'!V379))</f>
        <v>0</v>
      </c>
      <c r="N378" s="1">
        <f>IF(L378="",0,IF(L378&lt;$L$2,0,IF(OR(N377&lt;=$L$2,N377=""),L378-$L$2+$L$2,N377+365/债券信息!$B$12)))</f>
        <v>0</v>
      </c>
    </row>
    <row r="379" spans="2:14">
      <c r="B379" s="1" t="e">
        <f ca="1">IF('债券现金流（固息、浮息、累进）'!K380="","",'债券现金流（固息、浮息、累进）'!K380)</f>
        <v>#NAME?</v>
      </c>
      <c r="C379" s="113" t="e">
        <f ca="1">IF(B379="",0,IF(B379&lt;=$B$2,0,'债券现金流（固息、浮息、累进）'!S380))</f>
        <v>#NAME?</v>
      </c>
      <c r="D379" s="1" t="e">
        <f ca="1">IF(B379="",0,IF(B379&lt;$B$2,0,IF(OR(D378&lt;=$B$2,D378=""),B379-$B$2+$B$2,D378+365/债券信息!$B$12)))</f>
        <v>#NAME?</v>
      </c>
      <c r="G379" s="1" t="str">
        <f>IF('行权现金流（永续债延期）'!I380="","",'行权现金流（永续债延期）'!I380)</f>
        <v/>
      </c>
      <c r="H379" s="113">
        <f>IF(G379="",0,IF(G379&lt;=$G$2,0,'行权现金流（永续债延期）'!K380))</f>
        <v>0</v>
      </c>
      <c r="I379" s="1">
        <f>IF(G379="",0,IF(G379&lt;$G$2,0,IF(OR(I378&lt;=$G$2,I378=""),G379-$G$2+$G$2,I378+365/债券信息!$B$12)))</f>
        <v>0</v>
      </c>
      <c r="L379" s="1" t="str">
        <f>IF('行权现金流（回售&amp;赎回）'!O380="","",'行权现金流（回售&amp;赎回）'!O380)</f>
        <v/>
      </c>
      <c r="M379">
        <f>IF(L379="",0,IF(L379&lt;=$L$2,0,'行权现金流（回售&amp;赎回）'!V380))</f>
        <v>0</v>
      </c>
      <c r="N379" s="1">
        <f>IF(L379="",0,IF(L379&lt;$L$2,0,IF(OR(N378&lt;=$L$2,N378=""),L379-$L$2+$L$2,N378+365/债券信息!$B$12)))</f>
        <v>0</v>
      </c>
    </row>
    <row r="380" spans="2:14">
      <c r="B380" s="1" t="e">
        <f ca="1">IF('债券现金流（固息、浮息、累进）'!K381="","",'债券现金流（固息、浮息、累进）'!K381)</f>
        <v>#NAME?</v>
      </c>
      <c r="C380" s="113" t="e">
        <f ca="1">IF(B380="",0,IF(B380&lt;=$B$2,0,'债券现金流（固息、浮息、累进）'!S381))</f>
        <v>#NAME?</v>
      </c>
      <c r="D380" s="1" t="e">
        <f ca="1">IF(B380="",0,IF(B380&lt;$B$2,0,IF(OR(D379&lt;=$B$2,D379=""),B380-$B$2+$B$2,D379+365/债券信息!$B$12)))</f>
        <v>#NAME?</v>
      </c>
      <c r="G380" s="1" t="str">
        <f>IF('行权现金流（永续债延期）'!I381="","",'行权现金流（永续债延期）'!I381)</f>
        <v/>
      </c>
      <c r="H380" s="113">
        <f>IF(G380="",0,IF(G380&lt;=$G$2,0,'行权现金流（永续债延期）'!K381))</f>
        <v>0</v>
      </c>
      <c r="I380" s="1">
        <f>IF(G380="",0,IF(G380&lt;$G$2,0,IF(OR(I379&lt;=$G$2,I379=""),G380-$G$2+$G$2,I379+365/债券信息!$B$12)))</f>
        <v>0</v>
      </c>
      <c r="L380" s="1" t="str">
        <f>IF('行权现金流（回售&amp;赎回）'!O381="","",'行权现金流（回售&amp;赎回）'!O381)</f>
        <v/>
      </c>
      <c r="M380">
        <f>IF(L380="",0,IF(L380&lt;=$L$2,0,'行权现金流（回售&amp;赎回）'!V381))</f>
        <v>0</v>
      </c>
      <c r="N380" s="1">
        <f>IF(L380="",0,IF(L380&lt;$L$2,0,IF(OR(N379&lt;=$L$2,N379=""),L380-$L$2+$L$2,N379+365/债券信息!$B$12)))</f>
        <v>0</v>
      </c>
    </row>
    <row r="381" spans="2:14">
      <c r="B381" s="1" t="e">
        <f ca="1">IF('债券现金流（固息、浮息、累进）'!K382="","",'债券现金流（固息、浮息、累进）'!K382)</f>
        <v>#NAME?</v>
      </c>
      <c r="C381" s="113" t="e">
        <f ca="1">IF(B381="",0,IF(B381&lt;=$B$2,0,'债券现金流（固息、浮息、累进）'!S382))</f>
        <v>#NAME?</v>
      </c>
      <c r="D381" s="1" t="e">
        <f ca="1">IF(B381="",0,IF(B381&lt;$B$2,0,IF(OR(D380&lt;=$B$2,D380=""),B381-$B$2+$B$2,D380+365/债券信息!$B$12)))</f>
        <v>#NAME?</v>
      </c>
      <c r="G381" s="1" t="str">
        <f>IF('行权现金流（永续债延期）'!I382="","",'行权现金流（永续债延期）'!I382)</f>
        <v/>
      </c>
      <c r="H381" s="113">
        <f>IF(G381="",0,IF(G381&lt;=$G$2,0,'行权现金流（永续债延期）'!K382))</f>
        <v>0</v>
      </c>
      <c r="I381" s="1">
        <f>IF(G381="",0,IF(G381&lt;$G$2,0,IF(OR(I380&lt;=$G$2,I380=""),G381-$G$2+$G$2,I380+365/债券信息!$B$12)))</f>
        <v>0</v>
      </c>
      <c r="L381" s="1" t="str">
        <f>IF('行权现金流（回售&amp;赎回）'!O382="","",'行权现金流（回售&amp;赎回）'!O382)</f>
        <v/>
      </c>
      <c r="M381">
        <f>IF(L381="",0,IF(L381&lt;=$L$2,0,'行权现金流（回售&amp;赎回）'!V382))</f>
        <v>0</v>
      </c>
      <c r="N381" s="1">
        <f>IF(L381="",0,IF(L381&lt;$L$2,0,IF(OR(N380&lt;=$L$2,N380=""),L381-$L$2+$L$2,N380+365/债券信息!$B$12)))</f>
        <v>0</v>
      </c>
    </row>
    <row r="382" spans="2:14">
      <c r="B382" s="1" t="e">
        <f ca="1">IF('债券现金流（固息、浮息、累进）'!K383="","",'债券现金流（固息、浮息、累进）'!K383)</f>
        <v>#NAME?</v>
      </c>
      <c r="C382" s="113" t="e">
        <f ca="1">IF(B382="",0,IF(B382&lt;=$B$2,0,'债券现金流（固息、浮息、累进）'!S383))</f>
        <v>#NAME?</v>
      </c>
      <c r="D382" s="1" t="e">
        <f ca="1">IF(B382="",0,IF(B382&lt;$B$2,0,IF(OR(D381&lt;=$B$2,D381=""),B382-$B$2+$B$2,D381+365/债券信息!$B$12)))</f>
        <v>#NAME?</v>
      </c>
      <c r="G382" s="1" t="str">
        <f>IF('行权现金流（永续债延期）'!I383="","",'行权现金流（永续债延期）'!I383)</f>
        <v/>
      </c>
      <c r="H382" s="113">
        <f>IF(G382="",0,IF(G382&lt;=$G$2,0,'行权现金流（永续债延期）'!K383))</f>
        <v>0</v>
      </c>
      <c r="I382" s="1">
        <f>IF(G382="",0,IF(G382&lt;$G$2,0,IF(OR(I381&lt;=$G$2,I381=""),G382-$G$2+$G$2,I381+365/债券信息!$B$12)))</f>
        <v>0</v>
      </c>
      <c r="L382" s="1" t="str">
        <f>IF('行权现金流（回售&amp;赎回）'!O383="","",'行权现金流（回售&amp;赎回）'!O383)</f>
        <v/>
      </c>
      <c r="M382">
        <f>IF(L382="",0,IF(L382&lt;=$L$2,0,'行权现金流（回售&amp;赎回）'!V383))</f>
        <v>0</v>
      </c>
      <c r="N382" s="1">
        <f>IF(L382="",0,IF(L382&lt;$L$2,0,IF(OR(N381&lt;=$L$2,N381=""),L382-$L$2+$L$2,N381+365/债券信息!$B$12)))</f>
        <v>0</v>
      </c>
    </row>
    <row r="383" spans="2:14">
      <c r="B383" s="1" t="e">
        <f ca="1">IF('债券现金流（固息、浮息、累进）'!K384="","",'债券现金流（固息、浮息、累进）'!K384)</f>
        <v>#NAME?</v>
      </c>
      <c r="C383" s="113" t="e">
        <f ca="1">IF(B383="",0,IF(B383&lt;=$B$2,0,'债券现金流（固息、浮息、累进）'!S384))</f>
        <v>#NAME?</v>
      </c>
      <c r="D383" s="1" t="e">
        <f ca="1">IF(B383="",0,IF(B383&lt;$B$2,0,IF(OR(D382&lt;=$B$2,D382=""),B383-$B$2+$B$2,D382+365/债券信息!$B$12)))</f>
        <v>#NAME?</v>
      </c>
      <c r="G383" s="1" t="str">
        <f>IF('行权现金流（永续债延期）'!I384="","",'行权现金流（永续债延期）'!I384)</f>
        <v/>
      </c>
      <c r="H383" s="113">
        <f>IF(G383="",0,IF(G383&lt;=$G$2,0,'行权现金流（永续债延期）'!K384))</f>
        <v>0</v>
      </c>
      <c r="I383" s="1">
        <f>IF(G383="",0,IF(G383&lt;$G$2,0,IF(OR(I382&lt;=$G$2,I382=""),G383-$G$2+$G$2,I382+365/债券信息!$B$12)))</f>
        <v>0</v>
      </c>
      <c r="L383" s="1" t="str">
        <f>IF('行权现金流（回售&amp;赎回）'!O384="","",'行权现金流（回售&amp;赎回）'!O384)</f>
        <v/>
      </c>
      <c r="M383">
        <f>IF(L383="",0,IF(L383&lt;=$L$2,0,'行权现金流（回售&amp;赎回）'!V384))</f>
        <v>0</v>
      </c>
      <c r="N383" s="1">
        <f>IF(L383="",0,IF(L383&lt;$L$2,0,IF(OR(N382&lt;=$L$2,N382=""),L383-$L$2+$L$2,N382+365/债券信息!$B$12)))</f>
        <v>0</v>
      </c>
    </row>
    <row r="384" spans="2:14">
      <c r="B384" s="1" t="e">
        <f ca="1">IF('债券现金流（固息、浮息、累进）'!K385="","",'债券现金流（固息、浮息、累进）'!K385)</f>
        <v>#NAME?</v>
      </c>
      <c r="C384" s="113" t="e">
        <f ca="1">IF(B384="",0,IF(B384&lt;=$B$2,0,'债券现金流（固息、浮息、累进）'!S385))</f>
        <v>#NAME?</v>
      </c>
      <c r="D384" s="1" t="e">
        <f ca="1">IF(B384="",0,IF(B384&lt;$B$2,0,IF(OR(D383&lt;=$B$2,D383=""),B384-$B$2+$B$2,D383+365/债券信息!$B$12)))</f>
        <v>#NAME?</v>
      </c>
      <c r="G384" s="1" t="str">
        <f>IF('行权现金流（永续债延期）'!I385="","",'行权现金流（永续债延期）'!I385)</f>
        <v/>
      </c>
      <c r="H384" s="113">
        <f>IF(G384="",0,IF(G384&lt;=$G$2,0,'行权现金流（永续债延期）'!K385))</f>
        <v>0</v>
      </c>
      <c r="I384" s="1">
        <f>IF(G384="",0,IF(G384&lt;$G$2,0,IF(OR(I383&lt;=$G$2,I383=""),G384-$G$2+$G$2,I383+365/债券信息!$B$12)))</f>
        <v>0</v>
      </c>
      <c r="L384" s="1" t="str">
        <f>IF('行权现金流（回售&amp;赎回）'!O385="","",'行权现金流（回售&amp;赎回）'!O385)</f>
        <v/>
      </c>
      <c r="M384">
        <f>IF(L384="",0,IF(L384&lt;=$L$2,0,'行权现金流（回售&amp;赎回）'!V385))</f>
        <v>0</v>
      </c>
      <c r="N384" s="1">
        <f>IF(L384="",0,IF(L384&lt;$L$2,0,IF(OR(N383&lt;=$L$2,N383=""),L384-$L$2+$L$2,N383+365/债券信息!$B$12)))</f>
        <v>0</v>
      </c>
    </row>
    <row r="385" spans="2:14">
      <c r="B385" s="1" t="e">
        <f ca="1">IF('债券现金流（固息、浮息、累进）'!K386="","",'债券现金流（固息、浮息、累进）'!K386)</f>
        <v>#NAME?</v>
      </c>
      <c r="C385" s="113" t="e">
        <f ca="1">IF(B385="",0,IF(B385&lt;=$B$2,0,'债券现金流（固息、浮息、累进）'!S386))</f>
        <v>#NAME?</v>
      </c>
      <c r="D385" s="1" t="e">
        <f ca="1">IF(B385="",0,IF(B385&lt;$B$2,0,IF(OR(D384&lt;=$B$2,D384=""),B385-$B$2+$B$2,D384+365/债券信息!$B$12)))</f>
        <v>#NAME?</v>
      </c>
      <c r="G385" s="1" t="str">
        <f>IF('行权现金流（永续债延期）'!I386="","",'行权现金流（永续债延期）'!I386)</f>
        <v/>
      </c>
      <c r="H385" s="113">
        <f>IF(G385="",0,IF(G385&lt;=$G$2,0,'行权现金流（永续债延期）'!K386))</f>
        <v>0</v>
      </c>
      <c r="I385" s="1">
        <f>IF(G385="",0,IF(G385&lt;$G$2,0,IF(OR(I384&lt;=$G$2,I384=""),G385-$G$2+$G$2,I384+365/债券信息!$B$12)))</f>
        <v>0</v>
      </c>
      <c r="L385" s="1" t="str">
        <f>IF('行权现金流（回售&amp;赎回）'!O386="","",'行权现金流（回售&amp;赎回）'!O386)</f>
        <v/>
      </c>
      <c r="M385">
        <f>IF(L385="",0,IF(L385&lt;=$L$2,0,'行权现金流（回售&amp;赎回）'!V386))</f>
        <v>0</v>
      </c>
      <c r="N385" s="1">
        <f>IF(L385="",0,IF(L385&lt;$L$2,0,IF(OR(N384&lt;=$L$2,N384=""),L385-$L$2+$L$2,N384+365/债券信息!$B$12)))</f>
        <v>0</v>
      </c>
    </row>
    <row r="386" spans="2:14">
      <c r="B386" s="1" t="e">
        <f ca="1">IF('债券现金流（固息、浮息、累进）'!K387="","",'债券现金流（固息、浮息、累进）'!K387)</f>
        <v>#NAME?</v>
      </c>
      <c r="C386" s="113" t="e">
        <f ca="1">IF(B386="",0,IF(B386&lt;=$B$2,0,'债券现金流（固息、浮息、累进）'!S387))</f>
        <v>#NAME?</v>
      </c>
      <c r="D386" s="1" t="e">
        <f ca="1">IF(B386="",0,IF(B386&lt;$B$2,0,IF(OR(D385&lt;=$B$2,D385=""),B386-$B$2+$B$2,D385+365/债券信息!$B$12)))</f>
        <v>#NAME?</v>
      </c>
      <c r="G386" s="1" t="str">
        <f>IF('行权现金流（永续债延期）'!I387="","",'行权现金流（永续债延期）'!I387)</f>
        <v/>
      </c>
      <c r="H386" s="113">
        <f>IF(G386="",0,IF(G386&lt;=$G$2,0,'行权现金流（永续债延期）'!K387))</f>
        <v>0</v>
      </c>
      <c r="I386" s="1">
        <f>IF(G386="",0,IF(G386&lt;$G$2,0,IF(OR(I385&lt;=$G$2,I385=""),G386-$G$2+$G$2,I385+365/债券信息!$B$12)))</f>
        <v>0</v>
      </c>
      <c r="L386" s="1" t="str">
        <f>IF('行权现金流（回售&amp;赎回）'!O387="","",'行权现金流（回售&amp;赎回）'!O387)</f>
        <v/>
      </c>
      <c r="M386">
        <f>IF(L386="",0,IF(L386&lt;=$L$2,0,'行权现金流（回售&amp;赎回）'!V387))</f>
        <v>0</v>
      </c>
      <c r="N386" s="1">
        <f>IF(L386="",0,IF(L386&lt;$L$2,0,IF(OR(N385&lt;=$L$2,N385=""),L386-$L$2+$L$2,N385+365/债券信息!$B$12)))</f>
        <v>0</v>
      </c>
    </row>
    <row r="387" spans="2:14">
      <c r="B387" s="1" t="e">
        <f ca="1">IF('债券现金流（固息、浮息、累进）'!K388="","",'债券现金流（固息、浮息、累进）'!K388)</f>
        <v>#NAME?</v>
      </c>
      <c r="C387" s="113" t="e">
        <f ca="1">IF(B387="",0,IF(B387&lt;=$B$2,0,'债券现金流（固息、浮息、累进）'!S388))</f>
        <v>#NAME?</v>
      </c>
      <c r="D387" s="1" t="e">
        <f ca="1">IF(B387="",0,IF(B387&lt;$B$2,0,IF(OR(D386&lt;=$B$2,D386=""),B387-$B$2+$B$2,D386+365/债券信息!$B$12)))</f>
        <v>#NAME?</v>
      </c>
      <c r="G387" s="1" t="str">
        <f>IF('行权现金流（永续债延期）'!I388="","",'行权现金流（永续债延期）'!I388)</f>
        <v/>
      </c>
      <c r="H387" s="113">
        <f>IF(G387="",0,IF(G387&lt;=$G$2,0,'行权现金流（永续债延期）'!K388))</f>
        <v>0</v>
      </c>
      <c r="I387" s="1">
        <f>IF(G387="",0,IF(G387&lt;$G$2,0,IF(OR(I386&lt;=$G$2,I386=""),G387-$G$2+$G$2,I386+365/债券信息!$B$12)))</f>
        <v>0</v>
      </c>
      <c r="L387" s="1" t="str">
        <f>IF('行权现金流（回售&amp;赎回）'!O388="","",'行权现金流（回售&amp;赎回）'!O388)</f>
        <v/>
      </c>
      <c r="M387">
        <f>IF(L387="",0,IF(L387&lt;=$L$2,0,'行权现金流（回售&amp;赎回）'!V388))</f>
        <v>0</v>
      </c>
      <c r="N387" s="1">
        <f>IF(L387="",0,IF(L387&lt;$L$2,0,IF(OR(N386&lt;=$L$2,N386=""),L387-$L$2+$L$2,N386+365/债券信息!$B$12)))</f>
        <v>0</v>
      </c>
    </row>
    <row r="388" spans="2:14">
      <c r="B388" s="1" t="e">
        <f ca="1">IF('债券现金流（固息、浮息、累进）'!K389="","",'债券现金流（固息、浮息、累进）'!K389)</f>
        <v>#NAME?</v>
      </c>
      <c r="C388" s="113" t="e">
        <f ca="1">IF(B388="",0,IF(B388&lt;=$B$2,0,'债券现金流（固息、浮息、累进）'!S389))</f>
        <v>#NAME?</v>
      </c>
      <c r="D388" s="1" t="e">
        <f ca="1">IF(B388="",0,IF(B388&lt;$B$2,0,IF(OR(D387&lt;=$B$2,D387=""),B388-$B$2+$B$2,D387+365/债券信息!$B$12)))</f>
        <v>#NAME?</v>
      </c>
      <c r="G388" s="1" t="str">
        <f>IF('行权现金流（永续债延期）'!I389="","",'行权现金流（永续债延期）'!I389)</f>
        <v/>
      </c>
      <c r="H388" s="113">
        <f>IF(G388="",0,IF(G388&lt;=$G$2,0,'行权现金流（永续债延期）'!K389))</f>
        <v>0</v>
      </c>
      <c r="I388" s="1">
        <f>IF(G388="",0,IF(G388&lt;$G$2,0,IF(OR(I387&lt;=$G$2,I387=""),G388-$G$2+$G$2,I387+365/债券信息!$B$12)))</f>
        <v>0</v>
      </c>
      <c r="L388" s="1" t="str">
        <f>IF('行权现金流（回售&amp;赎回）'!O389="","",'行权现金流（回售&amp;赎回）'!O389)</f>
        <v/>
      </c>
      <c r="M388">
        <f>IF(L388="",0,IF(L388&lt;=$L$2,0,'行权现金流（回售&amp;赎回）'!V389))</f>
        <v>0</v>
      </c>
      <c r="N388" s="1">
        <f>IF(L388="",0,IF(L388&lt;$L$2,0,IF(OR(N387&lt;=$L$2,N387=""),L388-$L$2+$L$2,N387+365/债券信息!$B$12)))</f>
        <v>0</v>
      </c>
    </row>
    <row r="389" spans="2:14">
      <c r="B389" s="1" t="e">
        <f ca="1">IF('债券现金流（固息、浮息、累进）'!K390="","",'债券现金流（固息、浮息、累进）'!K390)</f>
        <v>#NAME?</v>
      </c>
      <c r="C389" s="113" t="e">
        <f ca="1">IF(B389="",0,IF(B389&lt;=$B$2,0,'债券现金流（固息、浮息、累进）'!S390))</f>
        <v>#NAME?</v>
      </c>
      <c r="D389" s="1" t="e">
        <f ca="1">IF(B389="",0,IF(B389&lt;$B$2,0,IF(OR(D388&lt;=$B$2,D388=""),B389-$B$2+$B$2,D388+365/债券信息!$B$12)))</f>
        <v>#NAME?</v>
      </c>
      <c r="G389" s="1" t="str">
        <f>IF('行权现金流（永续债延期）'!I390="","",'行权现金流（永续债延期）'!I390)</f>
        <v/>
      </c>
      <c r="H389" s="113">
        <f>IF(G389="",0,IF(G389&lt;=$G$2,0,'行权现金流（永续债延期）'!K390))</f>
        <v>0</v>
      </c>
      <c r="I389" s="1">
        <f>IF(G389="",0,IF(G389&lt;$G$2,0,IF(OR(I388&lt;=$G$2,I388=""),G389-$G$2+$G$2,I388+365/债券信息!$B$12)))</f>
        <v>0</v>
      </c>
      <c r="L389" s="1" t="str">
        <f>IF('行权现金流（回售&amp;赎回）'!O390="","",'行权现金流（回售&amp;赎回）'!O390)</f>
        <v/>
      </c>
      <c r="M389">
        <f>IF(L389="",0,IF(L389&lt;=$L$2,0,'行权现金流（回售&amp;赎回）'!V390))</f>
        <v>0</v>
      </c>
      <c r="N389" s="1">
        <f>IF(L389="",0,IF(L389&lt;$L$2,0,IF(OR(N388&lt;=$L$2,N388=""),L389-$L$2+$L$2,N388+365/债券信息!$B$12)))</f>
        <v>0</v>
      </c>
    </row>
    <row r="390" spans="2:14">
      <c r="B390" s="1" t="e">
        <f ca="1">IF('债券现金流（固息、浮息、累进）'!K391="","",'债券现金流（固息、浮息、累进）'!K391)</f>
        <v>#NAME?</v>
      </c>
      <c r="C390" s="113" t="e">
        <f ca="1">IF(B390="",0,IF(B390&lt;=$B$2,0,'债券现金流（固息、浮息、累进）'!S391))</f>
        <v>#NAME?</v>
      </c>
      <c r="D390" s="1" t="e">
        <f ca="1">IF(B390="",0,IF(B390&lt;$B$2,0,IF(OR(D389&lt;=$B$2,D389=""),B390-$B$2+$B$2,D389+365/债券信息!$B$12)))</f>
        <v>#NAME?</v>
      </c>
      <c r="G390" s="1" t="str">
        <f>IF('行权现金流（永续债延期）'!I391="","",'行权现金流（永续债延期）'!I391)</f>
        <v/>
      </c>
      <c r="H390" s="113">
        <f>IF(G390="",0,IF(G390&lt;=$G$2,0,'行权现金流（永续债延期）'!K391))</f>
        <v>0</v>
      </c>
      <c r="I390" s="1">
        <f>IF(G390="",0,IF(G390&lt;$G$2,0,IF(OR(I389&lt;=$G$2,I389=""),G390-$G$2+$G$2,I389+365/债券信息!$B$12)))</f>
        <v>0</v>
      </c>
      <c r="L390" s="1" t="str">
        <f>IF('行权现金流（回售&amp;赎回）'!O391="","",'行权现金流（回售&amp;赎回）'!O391)</f>
        <v/>
      </c>
      <c r="M390">
        <f>IF(L390="",0,IF(L390&lt;=$L$2,0,'行权现金流（回售&amp;赎回）'!V391))</f>
        <v>0</v>
      </c>
      <c r="N390" s="1">
        <f>IF(L390="",0,IF(L390&lt;$L$2,0,IF(OR(N389&lt;=$L$2,N389=""),L390-$L$2+$L$2,N389+365/债券信息!$B$12)))</f>
        <v>0</v>
      </c>
    </row>
    <row r="391" spans="2:14">
      <c r="B391" s="1" t="e">
        <f ca="1">IF('债券现金流（固息、浮息、累进）'!K392="","",'债券现金流（固息、浮息、累进）'!K392)</f>
        <v>#NAME?</v>
      </c>
      <c r="C391" s="113" t="e">
        <f ca="1">IF(B391="",0,IF(B391&lt;=$B$2,0,'债券现金流（固息、浮息、累进）'!S392))</f>
        <v>#NAME?</v>
      </c>
      <c r="D391" s="1" t="e">
        <f ca="1">IF(B391="",0,IF(B391&lt;$B$2,0,IF(OR(D390&lt;=$B$2,D390=""),B391-$B$2+$B$2,D390+365/债券信息!$B$12)))</f>
        <v>#NAME?</v>
      </c>
      <c r="G391" s="1" t="str">
        <f>IF('行权现金流（永续债延期）'!I392="","",'行权现金流（永续债延期）'!I392)</f>
        <v/>
      </c>
      <c r="H391" s="113">
        <f>IF(G391="",0,IF(G391&lt;=$G$2,0,'行权现金流（永续债延期）'!K392))</f>
        <v>0</v>
      </c>
      <c r="I391" s="1">
        <f>IF(G391="",0,IF(G391&lt;$G$2,0,IF(OR(I390&lt;=$G$2,I390=""),G391-$G$2+$G$2,I390+365/债券信息!$B$12)))</f>
        <v>0</v>
      </c>
      <c r="L391" s="1" t="str">
        <f>IF('行权现金流（回售&amp;赎回）'!O392="","",'行权现金流（回售&amp;赎回）'!O392)</f>
        <v/>
      </c>
      <c r="M391">
        <f>IF(L391="",0,IF(L391&lt;=$L$2,0,'行权现金流（回售&amp;赎回）'!V392))</f>
        <v>0</v>
      </c>
      <c r="N391" s="1">
        <f>IF(L391="",0,IF(L391&lt;$L$2,0,IF(OR(N390&lt;=$L$2,N390=""),L391-$L$2+$L$2,N390+365/债券信息!$B$12)))</f>
        <v>0</v>
      </c>
    </row>
    <row r="392" spans="2:14">
      <c r="B392" s="1" t="e">
        <f ca="1">IF('债券现金流（固息、浮息、累进）'!K393="","",'债券现金流（固息、浮息、累进）'!K393)</f>
        <v>#NAME?</v>
      </c>
      <c r="C392" s="113" t="e">
        <f ca="1">IF(B392="",0,IF(B392&lt;=$B$2,0,'债券现金流（固息、浮息、累进）'!S393))</f>
        <v>#NAME?</v>
      </c>
      <c r="D392" s="1" t="e">
        <f ca="1">IF(B392="",0,IF(B392&lt;$B$2,0,IF(OR(D391&lt;=$B$2,D391=""),B392-$B$2+$B$2,D391+365/债券信息!$B$12)))</f>
        <v>#NAME?</v>
      </c>
      <c r="G392" s="1" t="str">
        <f>IF('行权现金流（永续债延期）'!I393="","",'行权现金流（永续债延期）'!I393)</f>
        <v/>
      </c>
      <c r="H392" s="113">
        <f>IF(G392="",0,IF(G392&lt;=$G$2,0,'行权现金流（永续债延期）'!K393))</f>
        <v>0</v>
      </c>
      <c r="I392" s="1">
        <f>IF(G392="",0,IF(G392&lt;$G$2,0,IF(OR(I391&lt;=$G$2,I391=""),G392-$G$2+$G$2,I391+365/债券信息!$B$12)))</f>
        <v>0</v>
      </c>
      <c r="L392" s="1" t="str">
        <f>IF('行权现金流（回售&amp;赎回）'!O393="","",'行权现金流（回售&amp;赎回）'!O393)</f>
        <v/>
      </c>
      <c r="M392">
        <f>IF(L392="",0,IF(L392&lt;=$L$2,0,'行权现金流（回售&amp;赎回）'!V393))</f>
        <v>0</v>
      </c>
      <c r="N392" s="1">
        <f>IF(L392="",0,IF(L392&lt;$L$2,0,IF(OR(N391&lt;=$L$2,N391=""),L392-$L$2+$L$2,N391+365/债券信息!$B$12)))</f>
        <v>0</v>
      </c>
    </row>
    <row r="393" spans="2:14">
      <c r="B393" s="1" t="e">
        <f ca="1">IF('债券现金流（固息、浮息、累进）'!K394="","",'债券现金流（固息、浮息、累进）'!K394)</f>
        <v>#NAME?</v>
      </c>
      <c r="C393" s="113" t="e">
        <f ca="1">IF(B393="",0,IF(B393&lt;=$B$2,0,'债券现金流（固息、浮息、累进）'!S394))</f>
        <v>#NAME?</v>
      </c>
      <c r="D393" s="1" t="e">
        <f ca="1">IF(B393="",0,IF(B393&lt;$B$2,0,IF(OR(D392&lt;=$B$2,D392=""),B393-$B$2+$B$2,D392+365/债券信息!$B$12)))</f>
        <v>#NAME?</v>
      </c>
      <c r="G393" s="1" t="str">
        <f>IF('行权现金流（永续债延期）'!I394="","",'行权现金流（永续债延期）'!I394)</f>
        <v/>
      </c>
      <c r="H393" s="113">
        <f>IF(G393="",0,IF(G393&lt;=$G$2,0,'行权现金流（永续债延期）'!K394))</f>
        <v>0</v>
      </c>
      <c r="I393" s="1">
        <f>IF(G393="",0,IF(G393&lt;$G$2,0,IF(OR(I392&lt;=$G$2,I392=""),G393-$G$2+$G$2,I392+365/债券信息!$B$12)))</f>
        <v>0</v>
      </c>
      <c r="L393" s="1" t="str">
        <f>IF('行权现金流（回售&amp;赎回）'!O394="","",'行权现金流（回售&amp;赎回）'!O394)</f>
        <v/>
      </c>
      <c r="M393">
        <f>IF(L393="",0,IF(L393&lt;=$L$2,0,'行权现金流（回售&amp;赎回）'!V394))</f>
        <v>0</v>
      </c>
      <c r="N393" s="1">
        <f>IF(L393="",0,IF(L393&lt;$L$2,0,IF(OR(N392&lt;=$L$2,N392=""),L393-$L$2+$L$2,N392+365/债券信息!$B$12)))</f>
        <v>0</v>
      </c>
    </row>
    <row r="394" spans="2:14">
      <c r="B394" s="1" t="e">
        <f ca="1">IF('债券现金流（固息、浮息、累进）'!K395="","",'债券现金流（固息、浮息、累进）'!K395)</f>
        <v>#NAME?</v>
      </c>
      <c r="C394" s="113" t="e">
        <f ca="1">IF(B394="",0,IF(B394&lt;=$B$2,0,'债券现金流（固息、浮息、累进）'!S395))</f>
        <v>#NAME?</v>
      </c>
      <c r="D394" s="1" t="e">
        <f ca="1">IF(B394="",0,IF(B394&lt;$B$2,0,IF(OR(D393&lt;=$B$2,D393=""),B394-$B$2+$B$2,D393+365/债券信息!$B$12)))</f>
        <v>#NAME?</v>
      </c>
      <c r="G394" s="1" t="str">
        <f>IF('行权现金流（永续债延期）'!I395="","",'行权现金流（永续债延期）'!I395)</f>
        <v/>
      </c>
      <c r="H394" s="113">
        <f>IF(G394="",0,IF(G394&lt;=$G$2,0,'行权现金流（永续债延期）'!K395))</f>
        <v>0</v>
      </c>
      <c r="I394" s="1">
        <f>IF(G394="",0,IF(G394&lt;$G$2,0,IF(OR(I393&lt;=$G$2,I393=""),G394-$G$2+$G$2,I393+365/债券信息!$B$12)))</f>
        <v>0</v>
      </c>
      <c r="L394" s="1" t="str">
        <f>IF('行权现金流（回售&amp;赎回）'!O395="","",'行权现金流（回售&amp;赎回）'!O395)</f>
        <v/>
      </c>
      <c r="M394">
        <f>IF(L394="",0,IF(L394&lt;=$L$2,0,'行权现金流（回售&amp;赎回）'!V395))</f>
        <v>0</v>
      </c>
      <c r="N394" s="1">
        <f>IF(L394="",0,IF(L394&lt;$L$2,0,IF(OR(N393&lt;=$L$2,N393=""),L394-$L$2+$L$2,N393+365/债券信息!$B$12)))</f>
        <v>0</v>
      </c>
    </row>
    <row r="395" spans="2:14">
      <c r="B395" s="1" t="e">
        <f ca="1">IF('债券现金流（固息、浮息、累进）'!K396="","",'债券现金流（固息、浮息、累进）'!K396)</f>
        <v>#NAME?</v>
      </c>
      <c r="C395" s="113" t="e">
        <f ca="1">IF(B395="",0,IF(B395&lt;=$B$2,0,'债券现金流（固息、浮息、累进）'!S396))</f>
        <v>#NAME?</v>
      </c>
      <c r="D395" s="1" t="e">
        <f ca="1">IF(B395="",0,IF(B395&lt;$B$2,0,IF(OR(D394&lt;=$B$2,D394=""),B395-$B$2+$B$2,D394+365/债券信息!$B$12)))</f>
        <v>#NAME?</v>
      </c>
      <c r="G395" s="1" t="str">
        <f>IF('行权现金流（永续债延期）'!I396="","",'行权现金流（永续债延期）'!I396)</f>
        <v/>
      </c>
      <c r="H395" s="113">
        <f>IF(G395="",0,IF(G395&lt;=$G$2,0,'行权现金流（永续债延期）'!K396))</f>
        <v>0</v>
      </c>
      <c r="I395" s="1">
        <f>IF(G395="",0,IF(G395&lt;$G$2,0,IF(OR(I394&lt;=$G$2,I394=""),G395-$G$2+$G$2,I394+365/债券信息!$B$12)))</f>
        <v>0</v>
      </c>
      <c r="L395" s="1" t="str">
        <f>IF('行权现金流（回售&amp;赎回）'!O396="","",'行权现金流（回售&amp;赎回）'!O396)</f>
        <v/>
      </c>
      <c r="M395">
        <f>IF(L395="",0,IF(L395&lt;=$L$2,0,'行权现金流（回售&amp;赎回）'!V396))</f>
        <v>0</v>
      </c>
      <c r="N395" s="1">
        <f>IF(L395="",0,IF(L395&lt;$L$2,0,IF(OR(N394&lt;=$L$2,N394=""),L395-$L$2+$L$2,N394+365/债券信息!$B$12)))</f>
        <v>0</v>
      </c>
    </row>
    <row r="396" spans="2:14">
      <c r="B396" s="1" t="e">
        <f ca="1">IF('债券现金流（固息、浮息、累进）'!K397="","",'债券现金流（固息、浮息、累进）'!K397)</f>
        <v>#NAME?</v>
      </c>
      <c r="C396" s="113" t="e">
        <f ca="1">IF(B396="",0,IF(B396&lt;=$B$2,0,'债券现金流（固息、浮息、累进）'!S397))</f>
        <v>#NAME?</v>
      </c>
      <c r="D396" s="1" t="e">
        <f ca="1">IF(B396="",0,IF(B396&lt;$B$2,0,IF(OR(D395&lt;=$B$2,D395=""),B396-$B$2+$B$2,D395+365/债券信息!$B$12)))</f>
        <v>#NAME?</v>
      </c>
      <c r="G396" s="1" t="str">
        <f>IF('行权现金流（永续债延期）'!I397="","",'行权现金流（永续债延期）'!I397)</f>
        <v/>
      </c>
      <c r="H396" s="113">
        <f>IF(G396="",0,IF(G396&lt;=$G$2,0,'行权现金流（永续债延期）'!K397))</f>
        <v>0</v>
      </c>
      <c r="I396" s="1">
        <f>IF(G396="",0,IF(G396&lt;$G$2,0,IF(OR(I395&lt;=$G$2,I395=""),G396-$G$2+$G$2,I395+365/债券信息!$B$12)))</f>
        <v>0</v>
      </c>
      <c r="L396" s="1" t="str">
        <f>IF('行权现金流（回售&amp;赎回）'!O397="","",'行权现金流（回售&amp;赎回）'!O397)</f>
        <v/>
      </c>
      <c r="M396">
        <f>IF(L396="",0,IF(L396&lt;=$L$2,0,'行权现金流（回售&amp;赎回）'!V397))</f>
        <v>0</v>
      </c>
      <c r="N396" s="1">
        <f>IF(L396="",0,IF(L396&lt;$L$2,0,IF(OR(N395&lt;=$L$2,N395=""),L396-$L$2+$L$2,N395+365/债券信息!$B$12)))</f>
        <v>0</v>
      </c>
    </row>
    <row r="397" spans="2:14">
      <c r="B397" s="1" t="e">
        <f ca="1">IF('债券现金流（固息、浮息、累进）'!K398="","",'债券现金流（固息、浮息、累进）'!K398)</f>
        <v>#NAME?</v>
      </c>
      <c r="C397" s="113" t="e">
        <f ca="1">IF(B397="",0,IF(B397&lt;=$B$2,0,'债券现金流（固息、浮息、累进）'!S398))</f>
        <v>#NAME?</v>
      </c>
      <c r="D397" s="1" t="e">
        <f ca="1">IF(B397="",0,IF(B397&lt;$B$2,0,IF(OR(D396&lt;=$B$2,D396=""),B397-$B$2+$B$2,D396+365/债券信息!$B$12)))</f>
        <v>#NAME?</v>
      </c>
      <c r="G397" s="1" t="str">
        <f>IF('行权现金流（永续债延期）'!I398="","",'行权现金流（永续债延期）'!I398)</f>
        <v/>
      </c>
      <c r="H397" s="113">
        <f>IF(G397="",0,IF(G397&lt;=$G$2,0,'行权现金流（永续债延期）'!K398))</f>
        <v>0</v>
      </c>
      <c r="I397" s="1">
        <f>IF(G397="",0,IF(G397&lt;$G$2,0,IF(OR(I396&lt;=$G$2,I396=""),G397-$G$2+$G$2,I396+365/债券信息!$B$12)))</f>
        <v>0</v>
      </c>
      <c r="L397" s="1" t="str">
        <f>IF('行权现金流（回售&amp;赎回）'!O398="","",'行权现金流（回售&amp;赎回）'!O398)</f>
        <v/>
      </c>
      <c r="M397">
        <f>IF(L397="",0,IF(L397&lt;=$L$2,0,'行权现金流（回售&amp;赎回）'!V398))</f>
        <v>0</v>
      </c>
      <c r="N397" s="1">
        <f>IF(L397="",0,IF(L397&lt;$L$2,0,IF(OR(N396&lt;=$L$2,N396=""),L397-$L$2+$L$2,N396+365/债券信息!$B$12)))</f>
        <v>0</v>
      </c>
    </row>
    <row r="398" spans="2:14">
      <c r="B398" s="1" t="e">
        <f ca="1">IF('债券现金流（固息、浮息、累进）'!K399="","",'债券现金流（固息、浮息、累进）'!K399)</f>
        <v>#NAME?</v>
      </c>
      <c r="C398" s="113" t="e">
        <f ca="1">IF(B398="",0,IF(B398&lt;=$B$2,0,'债券现金流（固息、浮息、累进）'!S399))</f>
        <v>#NAME?</v>
      </c>
      <c r="D398" s="1" t="e">
        <f ca="1">IF(B398="",0,IF(B398&lt;$B$2,0,IF(OR(D397&lt;=$B$2,D397=""),B398-$B$2+$B$2,D397+365/债券信息!$B$12)))</f>
        <v>#NAME?</v>
      </c>
      <c r="G398" s="1" t="str">
        <f>IF('行权现金流（永续债延期）'!I399="","",'行权现金流（永续债延期）'!I399)</f>
        <v/>
      </c>
      <c r="H398" s="113">
        <f>IF(G398="",0,IF(G398&lt;=$G$2,0,'行权现金流（永续债延期）'!K399))</f>
        <v>0</v>
      </c>
      <c r="I398" s="1">
        <f>IF(G398="",0,IF(G398&lt;$G$2,0,IF(OR(I397&lt;=$G$2,I397=""),G398-$G$2+$G$2,I397+365/债券信息!$B$12)))</f>
        <v>0</v>
      </c>
      <c r="L398" s="1" t="str">
        <f>IF('行权现金流（回售&amp;赎回）'!O399="","",'行权现金流（回售&amp;赎回）'!O399)</f>
        <v/>
      </c>
      <c r="M398">
        <f>IF(L398="",0,IF(L398&lt;=$L$2,0,'行权现金流（回售&amp;赎回）'!V399))</f>
        <v>0</v>
      </c>
      <c r="N398" s="1">
        <f>IF(L398="",0,IF(L398&lt;$L$2,0,IF(OR(N397&lt;=$L$2,N397=""),L398-$L$2+$L$2,N397+365/债券信息!$B$12)))</f>
        <v>0</v>
      </c>
    </row>
    <row r="399" spans="2:14">
      <c r="B399" s="1" t="e">
        <f ca="1">IF('债券现金流（固息、浮息、累进）'!K400="","",'债券现金流（固息、浮息、累进）'!K400)</f>
        <v>#NAME?</v>
      </c>
      <c r="C399" s="113" t="e">
        <f ca="1">IF(B399="",0,IF(B399&lt;=$B$2,0,'债券现金流（固息、浮息、累进）'!S400))</f>
        <v>#NAME?</v>
      </c>
      <c r="D399" s="1" t="e">
        <f ca="1">IF(B399="",0,IF(B399&lt;$B$2,0,IF(OR(D398&lt;=$B$2,D398=""),B399-$B$2+$B$2,D398+365/债券信息!$B$12)))</f>
        <v>#NAME?</v>
      </c>
      <c r="G399" s="1" t="str">
        <f>IF('行权现金流（永续债延期）'!I400="","",'行权现金流（永续债延期）'!I400)</f>
        <v/>
      </c>
      <c r="H399" s="113">
        <f>IF(G399="",0,IF(G399&lt;=$G$2,0,'行权现金流（永续债延期）'!K400))</f>
        <v>0</v>
      </c>
      <c r="I399" s="1">
        <f>IF(G399="",0,IF(G399&lt;$G$2,0,IF(OR(I398&lt;=$G$2,I398=""),G399-$G$2+$G$2,I398+365/债券信息!$B$12)))</f>
        <v>0</v>
      </c>
      <c r="L399" s="1" t="str">
        <f>IF('行权现金流（回售&amp;赎回）'!O400="","",'行权现金流（回售&amp;赎回）'!O400)</f>
        <v/>
      </c>
      <c r="M399">
        <f>IF(L399="",0,IF(L399&lt;=$L$2,0,'行权现金流（回售&amp;赎回）'!V400))</f>
        <v>0</v>
      </c>
      <c r="N399" s="1">
        <f>IF(L399="",0,IF(L399&lt;$L$2,0,IF(OR(N398&lt;=$L$2,N398=""),L399-$L$2+$L$2,N398+365/债券信息!$B$12)))</f>
        <v>0</v>
      </c>
    </row>
    <row r="400" spans="2:14">
      <c r="B400" s="1" t="e">
        <f ca="1">IF('债券现金流（固息、浮息、累进）'!K401="","",'债券现金流（固息、浮息、累进）'!K401)</f>
        <v>#NAME?</v>
      </c>
      <c r="C400" s="113" t="e">
        <f ca="1">IF(B400="",0,IF(B400&lt;=$B$2,0,'债券现金流（固息、浮息、累进）'!S401))</f>
        <v>#NAME?</v>
      </c>
      <c r="D400" s="1" t="e">
        <f ca="1">IF(B400="",0,IF(B400&lt;$B$2,0,IF(OR(D399&lt;=$B$2,D399=""),B400-$B$2+$B$2,D399+365/债券信息!$B$12)))</f>
        <v>#NAME?</v>
      </c>
      <c r="G400" s="1" t="str">
        <f>IF('行权现金流（永续债延期）'!I401="","",'行权现金流（永续债延期）'!I401)</f>
        <v/>
      </c>
      <c r="H400" s="113">
        <f>IF(G400="",0,IF(G400&lt;=$G$2,0,'行权现金流（永续债延期）'!K401))</f>
        <v>0</v>
      </c>
      <c r="I400" s="1">
        <f>IF(G400="",0,IF(G400&lt;$G$2,0,IF(OR(I399&lt;=$G$2,I399=""),G400-$G$2+$G$2,I399+365/债券信息!$B$12)))</f>
        <v>0</v>
      </c>
      <c r="L400" s="1" t="str">
        <f>IF('行权现金流（回售&amp;赎回）'!O401="","",'行权现金流（回售&amp;赎回）'!O401)</f>
        <v/>
      </c>
      <c r="M400">
        <f>IF(L400="",0,IF(L400&lt;=$L$2,0,'行权现金流（回售&amp;赎回）'!V401))</f>
        <v>0</v>
      </c>
      <c r="N400" s="1">
        <f>IF(L400="",0,IF(L400&lt;$L$2,0,IF(OR(N399&lt;=$L$2,N399=""),L400-$L$2+$L$2,N399+365/债券信息!$B$12)))</f>
        <v>0</v>
      </c>
    </row>
    <row r="401" spans="2:14">
      <c r="B401" s="1" t="e">
        <f ca="1">IF('债券现金流（固息、浮息、累进）'!K402="","",'债券现金流（固息、浮息、累进）'!K402)</f>
        <v>#NAME?</v>
      </c>
      <c r="C401" s="113" t="e">
        <f ca="1">IF(B401="",0,IF(B401&lt;=$B$2,0,'债券现金流（固息、浮息、累进）'!S402))</f>
        <v>#NAME?</v>
      </c>
      <c r="D401" s="1" t="e">
        <f ca="1">IF(B401="",0,IF(B401&lt;$B$2,0,IF(OR(D400&lt;=$B$2,D400=""),B401-$B$2+$B$2,D400+365/债券信息!$B$12)))</f>
        <v>#NAME?</v>
      </c>
      <c r="G401" s="1" t="str">
        <f>IF('行权现金流（永续债延期）'!I402="","",'行权现金流（永续债延期）'!I402)</f>
        <v/>
      </c>
      <c r="H401" s="113">
        <f>IF(G401="",0,IF(G401&lt;=$G$2,0,'行权现金流（永续债延期）'!K402))</f>
        <v>0</v>
      </c>
      <c r="I401" s="1">
        <f>IF(G401="",0,IF(G401&lt;$G$2,0,IF(OR(I400&lt;=$G$2,I400=""),G401-$G$2+$G$2,I400+365/债券信息!$B$12)))</f>
        <v>0</v>
      </c>
      <c r="L401" s="1" t="str">
        <f>IF('行权现金流（回售&amp;赎回）'!O402="","",'行权现金流（回售&amp;赎回）'!O402)</f>
        <v/>
      </c>
      <c r="M401">
        <f>IF(L401="",0,IF(L401&lt;=$L$2,0,'行权现金流（回售&amp;赎回）'!V402))</f>
        <v>0</v>
      </c>
      <c r="N401" s="1">
        <f>IF(L401="",0,IF(L401&lt;$L$2,0,IF(OR(N400&lt;=$L$2,N400=""),L401-$L$2+$L$2,N400+365/债券信息!$B$12)))</f>
        <v>0</v>
      </c>
    </row>
    <row r="402" spans="2:14">
      <c r="B402" s="1" t="e">
        <f ca="1">IF('债券现金流（固息、浮息、累进）'!K403="","",'债券现金流（固息、浮息、累进）'!K403)</f>
        <v>#NAME?</v>
      </c>
      <c r="C402" s="113" t="e">
        <f ca="1">IF(B402="",0,IF(B402&lt;=$B$2,0,'债券现金流（固息、浮息、累进）'!S403))</f>
        <v>#NAME?</v>
      </c>
      <c r="D402" s="1" t="e">
        <f ca="1">IF(B402="",0,IF(B402&lt;$B$2,0,IF(OR(D401&lt;=$B$2,D401=""),B402-$B$2+$B$2,D401+365/债券信息!$B$12)))</f>
        <v>#NAME?</v>
      </c>
      <c r="G402" s="1" t="str">
        <f>IF('行权现金流（永续债延期）'!I403="","",'行权现金流（永续债延期）'!I403)</f>
        <v/>
      </c>
      <c r="H402" s="113">
        <f>IF(G402="",0,IF(G402&lt;=$G$2,0,'行权现金流（永续债延期）'!K403))</f>
        <v>0</v>
      </c>
      <c r="I402" s="1">
        <f>IF(G402="",0,IF(G402&lt;$G$2,0,IF(OR(I401&lt;=$G$2,I401=""),G402-$G$2+$G$2,I401+365/债券信息!$B$12)))</f>
        <v>0</v>
      </c>
      <c r="L402" s="1" t="str">
        <f>IF('行权现金流（回售&amp;赎回）'!O403="","",'行权现金流（回售&amp;赎回）'!O403)</f>
        <v/>
      </c>
      <c r="M402">
        <f>IF(L402="",0,IF(L402&lt;=$L$2,0,'行权现金流（回售&amp;赎回）'!V403))</f>
        <v>0</v>
      </c>
      <c r="N402" s="1">
        <f>IF(L402="",0,IF(L402&lt;$L$2,0,IF(OR(N401&lt;=$L$2,N401=""),L402-$L$2+$L$2,N401+365/债券信息!$B$12)))</f>
        <v>0</v>
      </c>
    </row>
    <row r="403" spans="2:14">
      <c r="B403" s="1" t="e">
        <f ca="1">IF('债券现金流（固息、浮息、累进）'!K404="","",'债券现金流（固息、浮息、累进）'!K404)</f>
        <v>#NAME?</v>
      </c>
      <c r="C403" s="113" t="e">
        <f ca="1">IF(B403="",0,IF(B403&lt;=$B$2,0,'债券现金流（固息、浮息、累进）'!S404))</f>
        <v>#NAME?</v>
      </c>
      <c r="D403" s="1" t="e">
        <f ca="1">IF(B403="",0,IF(B403&lt;$B$2,0,IF(OR(D402&lt;=$B$2,D402=""),B403-$B$2+$B$2,D402+365/债券信息!$B$12)))</f>
        <v>#NAME?</v>
      </c>
      <c r="G403" s="1" t="str">
        <f>IF('行权现金流（永续债延期）'!I404="","",'行权现金流（永续债延期）'!I404)</f>
        <v/>
      </c>
      <c r="H403" s="113">
        <f>IF(G403="",0,IF(G403&lt;=$G$2,0,'行权现金流（永续债延期）'!K404))</f>
        <v>0</v>
      </c>
      <c r="I403" s="1">
        <f>IF(G403="",0,IF(G403&lt;$G$2,0,IF(OR(I402&lt;=$G$2,I402=""),G403-$G$2+$G$2,I402+365/债券信息!$B$12)))</f>
        <v>0</v>
      </c>
      <c r="L403" s="1" t="str">
        <f>IF('行权现金流（回售&amp;赎回）'!O404="","",'行权现金流（回售&amp;赎回）'!O404)</f>
        <v/>
      </c>
      <c r="M403">
        <f>IF(L403="",0,IF(L403&lt;=$L$2,0,'行权现金流（回售&amp;赎回）'!V404))</f>
        <v>0</v>
      </c>
      <c r="N403" s="1">
        <f>IF(L403="",0,IF(L403&lt;$L$2,0,IF(OR(N402&lt;=$L$2,N402=""),L403-$L$2+$L$2,N402+365/债券信息!$B$12)))</f>
        <v>0</v>
      </c>
    </row>
    <row r="404" spans="2:14">
      <c r="B404" s="1" t="e">
        <f ca="1">IF('债券现金流（固息、浮息、累进）'!K405="","",'债券现金流（固息、浮息、累进）'!K405)</f>
        <v>#NAME?</v>
      </c>
      <c r="C404" s="113" t="e">
        <f ca="1">IF(B404="",0,IF(B404&lt;=$B$2,0,'债券现金流（固息、浮息、累进）'!S405))</f>
        <v>#NAME?</v>
      </c>
      <c r="D404" s="1" t="e">
        <f ca="1">IF(B404="",0,IF(B404&lt;$B$2,0,IF(OR(D403&lt;=$B$2,D403=""),B404-$B$2+$B$2,D403+365/债券信息!$B$12)))</f>
        <v>#NAME?</v>
      </c>
      <c r="G404" s="1" t="str">
        <f>IF('行权现金流（永续债延期）'!I405="","",'行权现金流（永续债延期）'!I405)</f>
        <v/>
      </c>
      <c r="H404" s="113">
        <f>IF(G404="",0,IF(G404&lt;=$G$2,0,'行权现金流（永续债延期）'!K405))</f>
        <v>0</v>
      </c>
      <c r="I404" s="1">
        <f>IF(G404="",0,IF(G404&lt;$G$2,0,IF(OR(I403&lt;=$G$2,I403=""),G404-$G$2+$G$2,I403+365/债券信息!$B$12)))</f>
        <v>0</v>
      </c>
      <c r="L404" s="1" t="str">
        <f>IF('行权现金流（回售&amp;赎回）'!O405="","",'行权现金流（回售&amp;赎回）'!O405)</f>
        <v/>
      </c>
      <c r="M404">
        <f>IF(L404="",0,IF(L404&lt;=$L$2,0,'行权现金流（回售&amp;赎回）'!V405))</f>
        <v>0</v>
      </c>
      <c r="N404" s="1">
        <f>IF(L404="",0,IF(L404&lt;$L$2,0,IF(OR(N403&lt;=$L$2,N403=""),L404-$L$2+$L$2,N403+365/债券信息!$B$12)))</f>
        <v>0</v>
      </c>
    </row>
    <row r="405" spans="2:14">
      <c r="B405" s="1" t="e">
        <f ca="1">IF('债券现金流（固息、浮息、累进）'!K406="","",'债券现金流（固息、浮息、累进）'!K406)</f>
        <v>#NAME?</v>
      </c>
      <c r="C405" s="113" t="e">
        <f ca="1">IF(B405="",0,IF(B405&lt;=$B$2,0,'债券现金流（固息、浮息、累进）'!S406))</f>
        <v>#NAME?</v>
      </c>
      <c r="D405" s="1" t="e">
        <f ca="1">IF(B405="",0,IF(B405&lt;$B$2,0,IF(OR(D404&lt;=$B$2,D404=""),B405-$B$2+$B$2,D404+365/债券信息!$B$12)))</f>
        <v>#NAME?</v>
      </c>
      <c r="G405" s="1" t="str">
        <f>IF('行权现金流（永续债延期）'!I406="","",'行权现金流（永续债延期）'!I406)</f>
        <v/>
      </c>
      <c r="H405" s="113">
        <f>IF(G405="",0,IF(G405&lt;=$G$2,0,'行权现金流（永续债延期）'!K406))</f>
        <v>0</v>
      </c>
      <c r="I405" s="1">
        <f>IF(G405="",0,IF(G405&lt;$G$2,0,IF(OR(I404&lt;=$G$2,I404=""),G405-$G$2+$G$2,I404+365/债券信息!$B$12)))</f>
        <v>0</v>
      </c>
      <c r="L405" s="1" t="str">
        <f>IF('行权现金流（回售&amp;赎回）'!O406="","",'行权现金流（回售&amp;赎回）'!O406)</f>
        <v/>
      </c>
      <c r="M405">
        <f>IF(L405="",0,IF(L405&lt;=$L$2,0,'行权现金流（回售&amp;赎回）'!V406))</f>
        <v>0</v>
      </c>
      <c r="N405" s="1">
        <f>IF(L405="",0,IF(L405&lt;$L$2,0,IF(OR(N404&lt;=$L$2,N404=""),L405-$L$2+$L$2,N404+365/债券信息!$B$12)))</f>
        <v>0</v>
      </c>
    </row>
    <row r="406" spans="2:14">
      <c r="B406" s="1" t="e">
        <f ca="1">IF('债券现金流（固息、浮息、累进）'!K407="","",'债券现金流（固息、浮息、累进）'!K407)</f>
        <v>#NAME?</v>
      </c>
      <c r="C406" s="113" t="e">
        <f ca="1">IF(B406="",0,IF(B406&lt;=$B$2,0,'债券现金流（固息、浮息、累进）'!S407))</f>
        <v>#NAME?</v>
      </c>
      <c r="D406" s="1" t="e">
        <f ca="1">IF(B406="",0,IF(B406&lt;$B$2,0,IF(OR(D405&lt;=$B$2,D405=""),B406-$B$2+$B$2,D405+365/债券信息!$B$12)))</f>
        <v>#NAME?</v>
      </c>
      <c r="G406" s="1" t="str">
        <f>IF('行权现金流（永续债延期）'!I407="","",'行权现金流（永续债延期）'!I407)</f>
        <v/>
      </c>
      <c r="H406" s="113">
        <f>IF(G406="",0,IF(G406&lt;=$G$2,0,'行权现金流（永续债延期）'!K407))</f>
        <v>0</v>
      </c>
      <c r="I406" s="1">
        <f>IF(G406="",0,IF(G406&lt;$G$2,0,IF(OR(I405&lt;=$G$2,I405=""),G406-$G$2+$G$2,I405+365/债券信息!$B$12)))</f>
        <v>0</v>
      </c>
      <c r="L406" s="1" t="str">
        <f>IF('行权现金流（回售&amp;赎回）'!O407="","",'行权现金流（回售&amp;赎回）'!O407)</f>
        <v/>
      </c>
      <c r="M406">
        <f>IF(L406="",0,IF(L406&lt;=$L$2,0,'行权现金流（回售&amp;赎回）'!V407))</f>
        <v>0</v>
      </c>
      <c r="N406" s="1">
        <f>IF(L406="",0,IF(L406&lt;$L$2,0,IF(OR(N405&lt;=$L$2,N405=""),L406-$L$2+$L$2,N405+365/债券信息!$B$12)))</f>
        <v>0</v>
      </c>
    </row>
    <row r="407" spans="2:14">
      <c r="B407" s="1" t="e">
        <f ca="1">IF('债券现金流（固息、浮息、累进）'!K408="","",'债券现金流（固息、浮息、累进）'!K408)</f>
        <v>#NAME?</v>
      </c>
      <c r="C407" s="113" t="e">
        <f ca="1">IF(B407="",0,IF(B407&lt;=$B$2,0,'债券现金流（固息、浮息、累进）'!S408))</f>
        <v>#NAME?</v>
      </c>
      <c r="D407" s="1" t="e">
        <f ca="1">IF(B407="",0,IF(B407&lt;$B$2,0,IF(OR(D406&lt;=$B$2,D406=""),B407-$B$2+$B$2,D406+365/债券信息!$B$12)))</f>
        <v>#NAME?</v>
      </c>
      <c r="G407" s="1" t="str">
        <f>IF('行权现金流（永续债延期）'!I408="","",'行权现金流（永续债延期）'!I408)</f>
        <v/>
      </c>
      <c r="H407" s="113">
        <f>IF(G407="",0,IF(G407&lt;=$G$2,0,'行权现金流（永续债延期）'!K408))</f>
        <v>0</v>
      </c>
      <c r="I407" s="1">
        <f>IF(G407="",0,IF(G407&lt;$G$2,0,IF(OR(I406&lt;=$G$2,I406=""),G407-$G$2+$G$2,I406+365/债券信息!$B$12)))</f>
        <v>0</v>
      </c>
      <c r="L407" s="1" t="str">
        <f>IF('行权现金流（回售&amp;赎回）'!O408="","",'行权现金流（回售&amp;赎回）'!O408)</f>
        <v/>
      </c>
      <c r="M407">
        <f>IF(L407="",0,IF(L407&lt;=$L$2,0,'行权现金流（回售&amp;赎回）'!V408))</f>
        <v>0</v>
      </c>
      <c r="N407" s="1">
        <f>IF(L407="",0,IF(L407&lt;$L$2,0,IF(OR(N406&lt;=$L$2,N406=""),L407-$L$2+$L$2,N406+365/债券信息!$B$12)))</f>
        <v>0</v>
      </c>
    </row>
    <row r="408" spans="2:14">
      <c r="B408" s="1" t="e">
        <f ca="1">IF('债券现金流（固息、浮息、累进）'!K409="","",'债券现金流（固息、浮息、累进）'!K409)</f>
        <v>#NAME?</v>
      </c>
      <c r="C408" s="113" t="e">
        <f ca="1">IF(B408="",0,IF(B408&lt;=$B$2,0,'债券现金流（固息、浮息、累进）'!S409))</f>
        <v>#NAME?</v>
      </c>
      <c r="D408" s="1" t="e">
        <f ca="1">IF(B408="",0,IF(B408&lt;$B$2,0,IF(OR(D407&lt;=$B$2,D407=""),B408-$B$2+$B$2,D407+365/债券信息!$B$12)))</f>
        <v>#NAME?</v>
      </c>
      <c r="G408" s="1" t="str">
        <f>IF('行权现金流（永续债延期）'!I409="","",'行权现金流（永续债延期）'!I409)</f>
        <v/>
      </c>
      <c r="H408" s="113">
        <f>IF(G408="",0,IF(G408&lt;=$G$2,0,'行权现金流（永续债延期）'!K409))</f>
        <v>0</v>
      </c>
      <c r="I408" s="1">
        <f>IF(G408="",0,IF(G408&lt;$G$2,0,IF(OR(I407&lt;=$G$2,I407=""),G408-$G$2+$G$2,I407+365/债券信息!$B$12)))</f>
        <v>0</v>
      </c>
      <c r="L408" s="1" t="str">
        <f>IF('行权现金流（回售&amp;赎回）'!O409="","",'行权现金流（回售&amp;赎回）'!O409)</f>
        <v/>
      </c>
      <c r="M408">
        <f>IF(L408="",0,IF(L408&lt;=$L$2,0,'行权现金流（回售&amp;赎回）'!V409))</f>
        <v>0</v>
      </c>
      <c r="N408" s="1">
        <f>IF(L408="",0,IF(L408&lt;$L$2,0,IF(OR(N407&lt;=$L$2,N407=""),L408-$L$2+$L$2,N407+365/债券信息!$B$12)))</f>
        <v>0</v>
      </c>
    </row>
    <row r="409" spans="2:14">
      <c r="B409" s="1" t="e">
        <f ca="1">IF('债券现金流（固息、浮息、累进）'!K410="","",'债券现金流（固息、浮息、累进）'!K410)</f>
        <v>#NAME?</v>
      </c>
      <c r="C409" s="113" t="e">
        <f ca="1">IF(B409="",0,IF(B409&lt;=$B$2,0,'债券现金流（固息、浮息、累进）'!S410))</f>
        <v>#NAME?</v>
      </c>
      <c r="D409" s="1" t="e">
        <f ca="1">IF(B409="",0,IF(B409&lt;$B$2,0,IF(OR(D408&lt;=$B$2,D408=""),B409-$B$2+$B$2,D408+365/债券信息!$B$12)))</f>
        <v>#NAME?</v>
      </c>
      <c r="G409" s="1" t="str">
        <f>IF('行权现金流（永续债延期）'!I410="","",'行权现金流（永续债延期）'!I410)</f>
        <v/>
      </c>
      <c r="H409" s="113">
        <f>IF(G409="",0,IF(G409&lt;=$G$2,0,'行权现金流（永续债延期）'!K410))</f>
        <v>0</v>
      </c>
      <c r="I409" s="1">
        <f>IF(G409="",0,IF(G409&lt;$G$2,0,IF(OR(I408&lt;=$G$2,I408=""),G409-$G$2+$G$2,I408+365/债券信息!$B$12)))</f>
        <v>0</v>
      </c>
      <c r="L409" s="1" t="str">
        <f>IF('行权现金流（回售&amp;赎回）'!O410="","",'行权现金流（回售&amp;赎回）'!O410)</f>
        <v/>
      </c>
      <c r="M409">
        <f>IF(L409="",0,IF(L409&lt;=$L$2,0,'行权现金流（回售&amp;赎回）'!V410))</f>
        <v>0</v>
      </c>
      <c r="N409" s="1">
        <f>IF(L409="",0,IF(L409&lt;$L$2,0,IF(OR(N408&lt;=$L$2,N408=""),L409-$L$2+$L$2,N408+365/债券信息!$B$12)))</f>
        <v>0</v>
      </c>
    </row>
    <row r="410" spans="2:14">
      <c r="B410" s="1" t="e">
        <f ca="1">IF('债券现金流（固息、浮息、累进）'!K411="","",'债券现金流（固息、浮息、累进）'!K411)</f>
        <v>#NAME?</v>
      </c>
      <c r="C410" s="113" t="e">
        <f ca="1">IF(B410="",0,IF(B410&lt;=$B$2,0,'债券现金流（固息、浮息、累进）'!S411))</f>
        <v>#NAME?</v>
      </c>
      <c r="D410" s="1" t="e">
        <f ca="1">IF(B410="",0,IF(B410&lt;$B$2,0,IF(OR(D409&lt;=$B$2,D409=""),B410-$B$2+$B$2,D409+365/债券信息!$B$12)))</f>
        <v>#NAME?</v>
      </c>
      <c r="G410" s="1" t="str">
        <f>IF('行权现金流（永续债延期）'!I411="","",'行权现金流（永续债延期）'!I411)</f>
        <v/>
      </c>
      <c r="H410" s="113">
        <f>IF(G410="",0,IF(G410&lt;=$G$2,0,'行权现金流（永续债延期）'!K411))</f>
        <v>0</v>
      </c>
      <c r="I410" s="1">
        <f>IF(G410="",0,IF(G410&lt;$G$2,0,IF(OR(I409&lt;=$G$2,I409=""),G410-$G$2+$G$2,I409+365/债券信息!$B$12)))</f>
        <v>0</v>
      </c>
      <c r="L410" s="1" t="str">
        <f>IF('行权现金流（回售&amp;赎回）'!O411="","",'行权现金流（回售&amp;赎回）'!O411)</f>
        <v/>
      </c>
      <c r="M410">
        <f>IF(L410="",0,IF(L410&lt;=$L$2,0,'行权现金流（回售&amp;赎回）'!V411))</f>
        <v>0</v>
      </c>
      <c r="N410" s="1">
        <f>IF(L410="",0,IF(L410&lt;$L$2,0,IF(OR(N409&lt;=$L$2,N409=""),L410-$L$2+$L$2,N409+365/债券信息!$B$12)))</f>
        <v>0</v>
      </c>
    </row>
    <row r="411" spans="2:14">
      <c r="B411" s="1" t="e">
        <f ca="1">IF('债券现金流（固息、浮息、累进）'!K412="","",'债券现金流（固息、浮息、累进）'!K412)</f>
        <v>#NAME?</v>
      </c>
      <c r="C411" s="113" t="e">
        <f ca="1">IF(B411="",0,IF(B411&lt;=$B$2,0,'债券现金流（固息、浮息、累进）'!S412))</f>
        <v>#NAME?</v>
      </c>
      <c r="D411" s="1" t="e">
        <f ca="1">IF(B411="",0,IF(B411&lt;$B$2,0,IF(OR(D410&lt;=$B$2,D410=""),B411-$B$2+$B$2,D410+365/债券信息!$B$12)))</f>
        <v>#NAME?</v>
      </c>
      <c r="G411" s="1" t="str">
        <f>IF('行权现金流（永续债延期）'!I412="","",'行权现金流（永续债延期）'!I412)</f>
        <v/>
      </c>
      <c r="H411" s="113">
        <f>IF(G411="",0,IF(G411&lt;=$G$2,0,'行权现金流（永续债延期）'!K412))</f>
        <v>0</v>
      </c>
      <c r="I411" s="1">
        <f>IF(G411="",0,IF(G411&lt;$G$2,0,IF(OR(I410&lt;=$G$2,I410=""),G411-$G$2+$G$2,I410+365/债券信息!$B$12)))</f>
        <v>0</v>
      </c>
      <c r="L411" s="1" t="str">
        <f>IF('行权现金流（回售&amp;赎回）'!O412="","",'行权现金流（回售&amp;赎回）'!O412)</f>
        <v/>
      </c>
      <c r="M411">
        <f>IF(L411="",0,IF(L411&lt;=$L$2,0,'行权现金流（回售&amp;赎回）'!V412))</f>
        <v>0</v>
      </c>
      <c r="N411" s="1">
        <f>IF(L411="",0,IF(L411&lt;$L$2,0,IF(OR(N410&lt;=$L$2,N410=""),L411-$L$2+$L$2,N410+365/债券信息!$B$12)))</f>
        <v>0</v>
      </c>
    </row>
    <row r="412" spans="2:14">
      <c r="B412" s="1" t="e">
        <f ca="1">IF('债券现金流（固息、浮息、累进）'!K413="","",'债券现金流（固息、浮息、累进）'!K413)</f>
        <v>#NAME?</v>
      </c>
      <c r="C412" s="113" t="e">
        <f ca="1">IF(B412="",0,IF(B412&lt;=$B$2,0,'债券现金流（固息、浮息、累进）'!S413))</f>
        <v>#NAME?</v>
      </c>
      <c r="D412" s="1" t="e">
        <f ca="1">IF(B412="",0,IF(B412&lt;$B$2,0,IF(OR(D411&lt;=$B$2,D411=""),B412-$B$2+$B$2,D411+365/债券信息!$B$12)))</f>
        <v>#NAME?</v>
      </c>
      <c r="G412" s="1" t="str">
        <f>IF('行权现金流（永续债延期）'!I413="","",'行权现金流（永续债延期）'!I413)</f>
        <v/>
      </c>
      <c r="H412" s="113">
        <f>IF(G412="",0,IF(G412&lt;=$G$2,0,'行权现金流（永续债延期）'!K413))</f>
        <v>0</v>
      </c>
      <c r="I412" s="1">
        <f>IF(G412="",0,IF(G412&lt;$G$2,0,IF(OR(I411&lt;=$G$2,I411=""),G412-$G$2+$G$2,I411+365/债券信息!$B$12)))</f>
        <v>0</v>
      </c>
      <c r="L412" s="1" t="str">
        <f>IF('行权现金流（回售&amp;赎回）'!O413="","",'行权现金流（回售&amp;赎回）'!O413)</f>
        <v/>
      </c>
      <c r="M412">
        <f>IF(L412="",0,IF(L412&lt;=$L$2,0,'行权现金流（回售&amp;赎回）'!V413))</f>
        <v>0</v>
      </c>
      <c r="N412" s="1">
        <f>IF(L412="",0,IF(L412&lt;$L$2,0,IF(OR(N411&lt;=$L$2,N411=""),L412-$L$2+$L$2,N411+365/债券信息!$B$12)))</f>
        <v>0</v>
      </c>
    </row>
    <row r="413" spans="2:14">
      <c r="B413" s="1" t="e">
        <f ca="1">IF('债券现金流（固息、浮息、累进）'!K414="","",'债券现金流（固息、浮息、累进）'!K414)</f>
        <v>#NAME?</v>
      </c>
      <c r="C413" s="113" t="e">
        <f ca="1">IF(B413="",0,IF(B413&lt;=$B$2,0,'债券现金流（固息、浮息、累进）'!S414))</f>
        <v>#NAME?</v>
      </c>
      <c r="D413" s="1" t="e">
        <f ca="1">IF(B413="",0,IF(B413&lt;$B$2,0,IF(OR(D412&lt;=$B$2,D412=""),B413-$B$2+$B$2,D412+365/债券信息!$B$12)))</f>
        <v>#NAME?</v>
      </c>
      <c r="G413" s="1" t="str">
        <f>IF('行权现金流（永续债延期）'!I414="","",'行权现金流（永续债延期）'!I414)</f>
        <v/>
      </c>
      <c r="H413" s="113">
        <f>IF(G413="",0,IF(G413&lt;=$G$2,0,'行权现金流（永续债延期）'!K414))</f>
        <v>0</v>
      </c>
      <c r="I413" s="1">
        <f>IF(G413="",0,IF(G413&lt;$G$2,0,IF(OR(I412&lt;=$G$2,I412=""),G413-$G$2+$G$2,I412+365/债券信息!$B$12)))</f>
        <v>0</v>
      </c>
      <c r="L413" s="1" t="str">
        <f>IF('行权现金流（回售&amp;赎回）'!O414="","",'行权现金流（回售&amp;赎回）'!O414)</f>
        <v/>
      </c>
      <c r="M413">
        <f>IF(L413="",0,IF(L413&lt;=$L$2,0,'行权现金流（回售&amp;赎回）'!V414))</f>
        <v>0</v>
      </c>
      <c r="N413" s="1">
        <f>IF(L413="",0,IF(L413&lt;$L$2,0,IF(OR(N412&lt;=$L$2,N412=""),L413-$L$2+$L$2,N412+365/债券信息!$B$12)))</f>
        <v>0</v>
      </c>
    </row>
    <row r="414" spans="2:14">
      <c r="B414" s="1" t="e">
        <f ca="1">IF('债券现金流（固息、浮息、累进）'!K415="","",'债券现金流（固息、浮息、累进）'!K415)</f>
        <v>#NAME?</v>
      </c>
      <c r="C414" s="113" t="e">
        <f ca="1">IF(B414="",0,IF(B414&lt;=$B$2,0,'债券现金流（固息、浮息、累进）'!S415))</f>
        <v>#NAME?</v>
      </c>
      <c r="D414" s="1" t="e">
        <f ca="1">IF(B414="",0,IF(B414&lt;$B$2,0,IF(OR(D413&lt;=$B$2,D413=""),B414-$B$2+$B$2,D413+365/债券信息!$B$12)))</f>
        <v>#NAME?</v>
      </c>
      <c r="G414" s="1" t="str">
        <f>IF('行权现金流（永续债延期）'!I415="","",'行权现金流（永续债延期）'!I415)</f>
        <v/>
      </c>
      <c r="H414" s="113">
        <f>IF(G414="",0,IF(G414&lt;=$G$2,0,'行权现金流（永续债延期）'!K415))</f>
        <v>0</v>
      </c>
      <c r="I414" s="1">
        <f>IF(G414="",0,IF(G414&lt;$G$2,0,IF(OR(I413&lt;=$G$2,I413=""),G414-$G$2+$G$2,I413+365/债券信息!$B$12)))</f>
        <v>0</v>
      </c>
      <c r="L414" s="1" t="str">
        <f>IF('行权现金流（回售&amp;赎回）'!O415="","",'行权现金流（回售&amp;赎回）'!O415)</f>
        <v/>
      </c>
      <c r="M414">
        <f>IF(L414="",0,IF(L414&lt;=$L$2,0,'行权现金流（回售&amp;赎回）'!V415))</f>
        <v>0</v>
      </c>
      <c r="N414" s="1">
        <f>IF(L414="",0,IF(L414&lt;$L$2,0,IF(OR(N413&lt;=$L$2,N413=""),L414-$L$2+$L$2,N413+365/债券信息!$B$12)))</f>
        <v>0</v>
      </c>
    </row>
    <row r="415" spans="2:14">
      <c r="B415" s="1" t="e">
        <f ca="1">IF('债券现金流（固息、浮息、累进）'!K416="","",'债券现金流（固息、浮息、累进）'!K416)</f>
        <v>#NAME?</v>
      </c>
      <c r="C415" s="113" t="e">
        <f ca="1">IF(B415="",0,IF(B415&lt;=$B$2,0,'债券现金流（固息、浮息、累进）'!S416))</f>
        <v>#NAME?</v>
      </c>
      <c r="D415" s="1" t="e">
        <f ca="1">IF(B415="",0,IF(B415&lt;$B$2,0,IF(OR(D414&lt;=$B$2,D414=""),B415-$B$2+$B$2,D414+365/债券信息!$B$12)))</f>
        <v>#NAME?</v>
      </c>
      <c r="G415" s="1" t="str">
        <f>IF('行权现金流（永续债延期）'!I416="","",'行权现金流（永续债延期）'!I416)</f>
        <v/>
      </c>
      <c r="H415" s="113">
        <f>IF(G415="",0,IF(G415&lt;=$G$2,0,'行权现金流（永续债延期）'!K416))</f>
        <v>0</v>
      </c>
      <c r="I415" s="1">
        <f>IF(G415="",0,IF(G415&lt;$G$2,0,IF(OR(I414&lt;=$G$2,I414=""),G415-$G$2+$G$2,I414+365/债券信息!$B$12)))</f>
        <v>0</v>
      </c>
      <c r="L415" s="1" t="str">
        <f>IF('行权现金流（回售&amp;赎回）'!O416="","",'行权现金流（回售&amp;赎回）'!O416)</f>
        <v/>
      </c>
      <c r="M415">
        <f>IF(L415="",0,IF(L415&lt;=$L$2,0,'行权现金流（回售&amp;赎回）'!V416))</f>
        <v>0</v>
      </c>
      <c r="N415" s="1">
        <f>IF(L415="",0,IF(L415&lt;$L$2,0,IF(OR(N414&lt;=$L$2,N414=""),L415-$L$2+$L$2,N414+365/债券信息!$B$12)))</f>
        <v>0</v>
      </c>
    </row>
    <row r="416" spans="2:14">
      <c r="B416" s="1" t="e">
        <f ca="1">IF('债券现金流（固息、浮息、累进）'!K417="","",'债券现金流（固息、浮息、累进）'!K417)</f>
        <v>#NAME?</v>
      </c>
      <c r="C416" s="113" t="e">
        <f ca="1">IF(B416="",0,IF(B416&lt;=$B$2,0,'债券现金流（固息、浮息、累进）'!S417))</f>
        <v>#NAME?</v>
      </c>
      <c r="D416" s="1" t="e">
        <f ca="1">IF(B416="",0,IF(B416&lt;$B$2,0,IF(OR(D415&lt;=$B$2,D415=""),B416-$B$2+$B$2,D415+365/债券信息!$B$12)))</f>
        <v>#NAME?</v>
      </c>
      <c r="G416" s="1" t="str">
        <f>IF('行权现金流（永续债延期）'!I417="","",'行权现金流（永续债延期）'!I417)</f>
        <v/>
      </c>
      <c r="H416" s="113">
        <f>IF(G416="",0,IF(G416&lt;=$G$2,0,'行权现金流（永续债延期）'!K417))</f>
        <v>0</v>
      </c>
      <c r="I416" s="1">
        <f>IF(G416="",0,IF(G416&lt;$G$2,0,IF(OR(I415&lt;=$G$2,I415=""),G416-$G$2+$G$2,I415+365/债券信息!$B$12)))</f>
        <v>0</v>
      </c>
      <c r="L416" s="1" t="str">
        <f>IF('行权现金流（回售&amp;赎回）'!O417="","",'行权现金流（回售&amp;赎回）'!O417)</f>
        <v/>
      </c>
      <c r="M416">
        <f>IF(L416="",0,IF(L416&lt;=$L$2,0,'行权现金流（回售&amp;赎回）'!V417))</f>
        <v>0</v>
      </c>
      <c r="N416" s="1">
        <f>IF(L416="",0,IF(L416&lt;$L$2,0,IF(OR(N415&lt;=$L$2,N415=""),L416-$L$2+$L$2,N415+365/债券信息!$B$12)))</f>
        <v>0</v>
      </c>
    </row>
    <row r="417" spans="2:14">
      <c r="B417" s="1" t="e">
        <f ca="1">IF('债券现金流（固息、浮息、累进）'!K418="","",'债券现金流（固息、浮息、累进）'!K418)</f>
        <v>#NAME?</v>
      </c>
      <c r="C417" s="113" t="e">
        <f ca="1">IF(B417="",0,IF(B417&lt;=$B$2,0,'债券现金流（固息、浮息、累进）'!S418))</f>
        <v>#NAME?</v>
      </c>
      <c r="D417" s="1" t="e">
        <f ca="1">IF(B417="",0,IF(B417&lt;$B$2,0,IF(OR(D416&lt;=$B$2,D416=""),B417-$B$2+$B$2,D416+365/债券信息!$B$12)))</f>
        <v>#NAME?</v>
      </c>
      <c r="G417" s="1" t="str">
        <f>IF('行权现金流（永续债延期）'!I418="","",'行权现金流（永续债延期）'!I418)</f>
        <v/>
      </c>
      <c r="H417" s="113">
        <f>IF(G417="",0,IF(G417&lt;=$G$2,0,'行权现金流（永续债延期）'!K418))</f>
        <v>0</v>
      </c>
      <c r="I417" s="1">
        <f>IF(G417="",0,IF(G417&lt;$G$2,0,IF(OR(I416&lt;=$G$2,I416=""),G417-$G$2+$G$2,I416+365/债券信息!$B$12)))</f>
        <v>0</v>
      </c>
      <c r="L417" s="1" t="str">
        <f>IF('行权现金流（回售&amp;赎回）'!O418="","",'行权现金流（回售&amp;赎回）'!O418)</f>
        <v/>
      </c>
      <c r="M417">
        <f>IF(L417="",0,IF(L417&lt;=$L$2,0,'行权现金流（回售&amp;赎回）'!V418))</f>
        <v>0</v>
      </c>
      <c r="N417" s="1">
        <f>IF(L417="",0,IF(L417&lt;$L$2,0,IF(OR(N416&lt;=$L$2,N416=""),L417-$L$2+$L$2,N416+365/债券信息!$B$12)))</f>
        <v>0</v>
      </c>
    </row>
    <row r="418" spans="2:14">
      <c r="B418" s="1" t="e">
        <f ca="1">IF('债券现金流（固息、浮息、累进）'!K419="","",'债券现金流（固息、浮息、累进）'!K419)</f>
        <v>#NAME?</v>
      </c>
      <c r="C418" s="113" t="e">
        <f ca="1">IF(B418="",0,IF(B418&lt;=$B$2,0,'债券现金流（固息、浮息、累进）'!S419))</f>
        <v>#NAME?</v>
      </c>
      <c r="D418" s="1" t="e">
        <f ca="1">IF(B418="",0,IF(B418&lt;$B$2,0,IF(OR(D417&lt;=$B$2,D417=""),B418-$B$2+$B$2,D417+365/债券信息!$B$12)))</f>
        <v>#NAME?</v>
      </c>
      <c r="G418" s="1" t="str">
        <f>IF('行权现金流（永续债延期）'!I419="","",'行权现金流（永续债延期）'!I419)</f>
        <v/>
      </c>
      <c r="H418" s="113">
        <f>IF(G418="",0,IF(G418&lt;=$G$2,0,'行权现金流（永续债延期）'!K419))</f>
        <v>0</v>
      </c>
      <c r="I418" s="1">
        <f>IF(G418="",0,IF(G418&lt;$G$2,0,IF(OR(I417&lt;=$G$2,I417=""),G418-$G$2+$G$2,I417+365/债券信息!$B$12)))</f>
        <v>0</v>
      </c>
      <c r="L418" s="1" t="str">
        <f>IF('行权现金流（回售&amp;赎回）'!O419="","",'行权现金流（回售&amp;赎回）'!O419)</f>
        <v/>
      </c>
      <c r="M418">
        <f>IF(L418="",0,IF(L418&lt;=$L$2,0,'行权现金流（回售&amp;赎回）'!V419))</f>
        <v>0</v>
      </c>
      <c r="N418" s="1">
        <f>IF(L418="",0,IF(L418&lt;$L$2,0,IF(OR(N417&lt;=$L$2,N417=""),L418-$L$2+$L$2,N417+365/债券信息!$B$12)))</f>
        <v>0</v>
      </c>
    </row>
    <row r="419" spans="2:14">
      <c r="B419" s="1" t="e">
        <f ca="1">IF('债券现金流（固息、浮息、累进）'!K420="","",'债券现金流（固息、浮息、累进）'!K420)</f>
        <v>#NAME?</v>
      </c>
      <c r="C419" s="113" t="e">
        <f ca="1">IF(B419="",0,IF(B419&lt;=$B$2,0,'债券现金流（固息、浮息、累进）'!S420))</f>
        <v>#NAME?</v>
      </c>
      <c r="D419" s="1" t="e">
        <f ca="1">IF(B419="",0,IF(B419&lt;$B$2,0,IF(OR(D418&lt;=$B$2,D418=""),B419-$B$2+$B$2,D418+365/债券信息!$B$12)))</f>
        <v>#NAME?</v>
      </c>
      <c r="G419" s="1" t="str">
        <f>IF('行权现金流（永续债延期）'!I420="","",'行权现金流（永续债延期）'!I420)</f>
        <v/>
      </c>
      <c r="H419" s="113">
        <f>IF(G419="",0,IF(G419&lt;=$G$2,0,'行权现金流（永续债延期）'!K420))</f>
        <v>0</v>
      </c>
      <c r="I419" s="1">
        <f>IF(G419="",0,IF(G419&lt;$G$2,0,IF(OR(I418&lt;=$G$2,I418=""),G419-$G$2+$G$2,I418+365/债券信息!$B$12)))</f>
        <v>0</v>
      </c>
      <c r="L419" s="1" t="str">
        <f>IF('行权现金流（回售&amp;赎回）'!O420="","",'行权现金流（回售&amp;赎回）'!O420)</f>
        <v/>
      </c>
      <c r="M419">
        <f>IF(L419="",0,IF(L419&lt;=$L$2,0,'行权现金流（回售&amp;赎回）'!V420))</f>
        <v>0</v>
      </c>
      <c r="N419" s="1">
        <f>IF(L419="",0,IF(L419&lt;$L$2,0,IF(OR(N418&lt;=$L$2,N418=""),L419-$L$2+$L$2,N418+365/债券信息!$B$12)))</f>
        <v>0</v>
      </c>
    </row>
    <row r="420" spans="2:14">
      <c r="B420" s="1" t="e">
        <f ca="1">IF('债券现金流（固息、浮息、累进）'!K421="","",'债券现金流（固息、浮息、累进）'!K421)</f>
        <v>#NAME?</v>
      </c>
      <c r="C420" s="113" t="e">
        <f ca="1">IF(B420="",0,IF(B420&lt;=$B$2,0,'债券现金流（固息、浮息、累进）'!S421))</f>
        <v>#NAME?</v>
      </c>
      <c r="D420" s="1" t="e">
        <f ca="1">IF(B420="",0,IF(B420&lt;$B$2,0,IF(OR(D419&lt;=$B$2,D419=""),B420-$B$2+$B$2,D419+365/债券信息!$B$12)))</f>
        <v>#NAME?</v>
      </c>
      <c r="G420" s="1" t="str">
        <f>IF('行权现金流（永续债延期）'!I421="","",'行权现金流（永续债延期）'!I421)</f>
        <v/>
      </c>
      <c r="H420" s="113">
        <f>IF(G420="",0,IF(G420&lt;=$G$2,0,'行权现金流（永续债延期）'!K421))</f>
        <v>0</v>
      </c>
      <c r="I420" s="1">
        <f>IF(G420="",0,IF(G420&lt;$G$2,0,IF(OR(I419&lt;=$G$2,I419=""),G420-$G$2+$G$2,I419+365/债券信息!$B$12)))</f>
        <v>0</v>
      </c>
      <c r="L420" s="1" t="str">
        <f>IF('行权现金流（回售&amp;赎回）'!O421="","",'行权现金流（回售&amp;赎回）'!O421)</f>
        <v/>
      </c>
      <c r="M420">
        <f>IF(L420="",0,IF(L420&lt;=$L$2,0,'行权现金流（回售&amp;赎回）'!V421))</f>
        <v>0</v>
      </c>
      <c r="N420" s="1">
        <f>IF(L420="",0,IF(L420&lt;$L$2,0,IF(OR(N419&lt;=$L$2,N419=""),L420-$L$2+$L$2,N419+365/债券信息!$B$12)))</f>
        <v>0</v>
      </c>
    </row>
    <row r="421" spans="2:14">
      <c r="B421" s="1" t="e">
        <f ca="1">IF('债券现金流（固息、浮息、累进）'!K422="","",'债券现金流（固息、浮息、累进）'!K422)</f>
        <v>#NAME?</v>
      </c>
      <c r="C421" s="113" t="e">
        <f ca="1">IF(B421="",0,IF(B421&lt;=$B$2,0,'债券现金流（固息、浮息、累进）'!S422))</f>
        <v>#NAME?</v>
      </c>
      <c r="D421" s="1" t="e">
        <f ca="1">IF(B421="",0,IF(B421&lt;$B$2,0,IF(OR(D420&lt;=$B$2,D420=""),B421-$B$2+$B$2,D420+365/债券信息!$B$12)))</f>
        <v>#NAME?</v>
      </c>
      <c r="G421" s="1" t="str">
        <f>IF('行权现金流（永续债延期）'!I422="","",'行权现金流（永续债延期）'!I422)</f>
        <v/>
      </c>
      <c r="H421" s="113">
        <f>IF(G421="",0,IF(G421&lt;=$G$2,0,'行权现金流（永续债延期）'!K422))</f>
        <v>0</v>
      </c>
      <c r="I421" s="1">
        <f>IF(G421="",0,IF(G421&lt;$G$2,0,IF(OR(I420&lt;=$G$2,I420=""),G421-$G$2+$G$2,I420+365/债券信息!$B$12)))</f>
        <v>0</v>
      </c>
      <c r="L421" s="1" t="str">
        <f>IF('行权现金流（回售&amp;赎回）'!O422="","",'行权现金流（回售&amp;赎回）'!O422)</f>
        <v/>
      </c>
      <c r="M421">
        <f>IF(L421="",0,IF(L421&lt;=$L$2,0,'行权现金流（回售&amp;赎回）'!V422))</f>
        <v>0</v>
      </c>
      <c r="N421" s="1">
        <f>IF(L421="",0,IF(L421&lt;$L$2,0,IF(OR(N420&lt;=$L$2,N420=""),L421-$L$2+$L$2,N420+365/债券信息!$B$12)))</f>
        <v>0</v>
      </c>
    </row>
    <row r="422" spans="2:14">
      <c r="B422" s="1" t="e">
        <f ca="1">IF('债券现金流（固息、浮息、累进）'!K423="","",'债券现金流（固息、浮息、累进）'!K423)</f>
        <v>#NAME?</v>
      </c>
      <c r="C422" s="113" t="e">
        <f ca="1">IF(B422="",0,IF(B422&lt;=$B$2,0,'债券现金流（固息、浮息、累进）'!S423))</f>
        <v>#NAME?</v>
      </c>
      <c r="D422" s="1" t="e">
        <f ca="1">IF(B422="",0,IF(B422&lt;$B$2,0,IF(OR(D421&lt;=$B$2,D421=""),B422-$B$2+$B$2,D421+365/债券信息!$B$12)))</f>
        <v>#NAME?</v>
      </c>
      <c r="G422" s="1" t="str">
        <f>IF('行权现金流（永续债延期）'!I423="","",'行权现金流（永续债延期）'!I423)</f>
        <v/>
      </c>
      <c r="H422" s="113">
        <f>IF(G422="",0,IF(G422&lt;=$G$2,0,'行权现金流（永续债延期）'!K423))</f>
        <v>0</v>
      </c>
      <c r="I422" s="1">
        <f>IF(G422="",0,IF(G422&lt;$G$2,0,IF(OR(I421&lt;=$G$2,I421=""),G422-$G$2+$G$2,I421+365/债券信息!$B$12)))</f>
        <v>0</v>
      </c>
      <c r="L422" s="1" t="str">
        <f>IF('行权现金流（回售&amp;赎回）'!O423="","",'行权现金流（回售&amp;赎回）'!O423)</f>
        <v/>
      </c>
      <c r="M422">
        <f>IF(L422="",0,IF(L422&lt;=$L$2,0,'行权现金流（回售&amp;赎回）'!V423))</f>
        <v>0</v>
      </c>
      <c r="N422" s="1">
        <f>IF(L422="",0,IF(L422&lt;$L$2,0,IF(OR(N421&lt;=$L$2,N421=""),L422-$L$2+$L$2,N421+365/债券信息!$B$12)))</f>
        <v>0</v>
      </c>
    </row>
    <row r="423" spans="2:14">
      <c r="B423" s="1" t="e">
        <f ca="1">IF('债券现金流（固息、浮息、累进）'!K424="","",'债券现金流（固息、浮息、累进）'!K424)</f>
        <v>#NAME?</v>
      </c>
      <c r="C423" s="113" t="e">
        <f ca="1">IF(B423="",0,IF(B423&lt;=$B$2,0,'债券现金流（固息、浮息、累进）'!S424))</f>
        <v>#NAME?</v>
      </c>
      <c r="D423" s="1" t="e">
        <f ca="1">IF(B423="",0,IF(B423&lt;$B$2,0,IF(OR(D422&lt;=$B$2,D422=""),B423-$B$2+$B$2,D422+365/债券信息!$B$12)))</f>
        <v>#NAME?</v>
      </c>
      <c r="G423" s="1" t="str">
        <f>IF('行权现金流（永续债延期）'!I424="","",'行权现金流（永续债延期）'!I424)</f>
        <v/>
      </c>
      <c r="H423" s="113">
        <f>IF(G423="",0,IF(G423&lt;=$G$2,0,'行权现金流（永续债延期）'!K424))</f>
        <v>0</v>
      </c>
      <c r="I423" s="1">
        <f>IF(G423="",0,IF(G423&lt;$G$2,0,IF(OR(I422&lt;=$G$2,I422=""),G423-$G$2+$G$2,I422+365/债券信息!$B$12)))</f>
        <v>0</v>
      </c>
      <c r="L423" s="1" t="str">
        <f>IF('行权现金流（回售&amp;赎回）'!O424="","",'行权现金流（回售&amp;赎回）'!O424)</f>
        <v/>
      </c>
      <c r="M423">
        <f>IF(L423="",0,IF(L423&lt;=$L$2,0,'行权现金流（回售&amp;赎回）'!V424))</f>
        <v>0</v>
      </c>
      <c r="N423" s="1">
        <f>IF(L423="",0,IF(L423&lt;$L$2,0,IF(OR(N422&lt;=$L$2,N422=""),L423-$L$2+$L$2,N422+365/债券信息!$B$12)))</f>
        <v>0</v>
      </c>
    </row>
    <row r="424" spans="2:14">
      <c r="B424" s="1" t="e">
        <f ca="1">IF('债券现金流（固息、浮息、累进）'!K425="","",'债券现金流（固息、浮息、累进）'!K425)</f>
        <v>#NAME?</v>
      </c>
      <c r="C424" s="113" t="e">
        <f ca="1">IF(B424="",0,IF(B424&lt;=$B$2,0,'债券现金流（固息、浮息、累进）'!S425))</f>
        <v>#NAME?</v>
      </c>
      <c r="D424" s="1" t="e">
        <f ca="1">IF(B424="",0,IF(B424&lt;$B$2,0,IF(OR(D423&lt;=$B$2,D423=""),B424-$B$2+$B$2,D423+365/债券信息!$B$12)))</f>
        <v>#NAME?</v>
      </c>
      <c r="G424" s="1" t="str">
        <f>IF('行权现金流（永续债延期）'!I425="","",'行权现金流（永续债延期）'!I425)</f>
        <v/>
      </c>
      <c r="H424" s="113">
        <f>IF(G424="",0,IF(G424&lt;=$G$2,0,'行权现金流（永续债延期）'!K425))</f>
        <v>0</v>
      </c>
      <c r="I424" s="1">
        <f>IF(G424="",0,IF(G424&lt;$G$2,0,IF(OR(I423&lt;=$G$2,I423=""),G424-$G$2+$G$2,I423+365/债券信息!$B$12)))</f>
        <v>0</v>
      </c>
      <c r="L424" s="1" t="str">
        <f>IF('行权现金流（回售&amp;赎回）'!O425="","",'行权现金流（回售&amp;赎回）'!O425)</f>
        <v/>
      </c>
      <c r="M424">
        <f>IF(L424="",0,IF(L424&lt;=$L$2,0,'行权现金流（回售&amp;赎回）'!V425))</f>
        <v>0</v>
      </c>
      <c r="N424" s="1">
        <f>IF(L424="",0,IF(L424&lt;$L$2,0,IF(OR(N423&lt;=$L$2,N423=""),L424-$L$2+$L$2,N423+365/债券信息!$B$12)))</f>
        <v>0</v>
      </c>
    </row>
    <row r="425" spans="2:14">
      <c r="B425" s="1" t="e">
        <f ca="1">IF('债券现金流（固息、浮息、累进）'!K426="","",'债券现金流（固息、浮息、累进）'!K426)</f>
        <v>#NAME?</v>
      </c>
      <c r="C425" s="113" t="e">
        <f ca="1">IF(B425="",0,IF(B425&lt;=$B$2,0,'债券现金流（固息、浮息、累进）'!S426))</f>
        <v>#NAME?</v>
      </c>
      <c r="D425" s="1" t="e">
        <f ca="1">IF(B425="",0,IF(B425&lt;$B$2,0,IF(OR(D424&lt;=$B$2,D424=""),B425-$B$2+$B$2,D424+365/债券信息!$B$12)))</f>
        <v>#NAME?</v>
      </c>
      <c r="G425" s="1" t="str">
        <f>IF('行权现金流（永续债延期）'!I426="","",'行权现金流（永续债延期）'!I426)</f>
        <v/>
      </c>
      <c r="H425" s="113">
        <f>IF(G425="",0,IF(G425&lt;=$G$2,0,'行权现金流（永续债延期）'!K426))</f>
        <v>0</v>
      </c>
      <c r="I425" s="1">
        <f>IF(G425="",0,IF(G425&lt;$G$2,0,IF(OR(I424&lt;=$G$2,I424=""),G425-$G$2+$G$2,I424+365/债券信息!$B$12)))</f>
        <v>0</v>
      </c>
      <c r="L425" s="1" t="str">
        <f>IF('行权现金流（回售&amp;赎回）'!O426="","",'行权现金流（回售&amp;赎回）'!O426)</f>
        <v/>
      </c>
      <c r="M425">
        <f>IF(L425="",0,IF(L425&lt;=$L$2,0,'行权现金流（回售&amp;赎回）'!V426))</f>
        <v>0</v>
      </c>
      <c r="N425" s="1">
        <f>IF(L425="",0,IF(L425&lt;$L$2,0,IF(OR(N424&lt;=$L$2,N424=""),L425-$L$2+$L$2,N424+365/债券信息!$B$12)))</f>
        <v>0</v>
      </c>
    </row>
    <row r="426" spans="2:14">
      <c r="B426" s="1" t="e">
        <f ca="1">IF('债券现金流（固息、浮息、累进）'!K427="","",'债券现金流（固息、浮息、累进）'!K427)</f>
        <v>#NAME?</v>
      </c>
      <c r="C426" s="113" t="e">
        <f ca="1">IF(B426="",0,IF(B426&lt;=$B$2,0,'债券现金流（固息、浮息、累进）'!S427))</f>
        <v>#NAME?</v>
      </c>
      <c r="D426" s="1" t="e">
        <f ca="1">IF(B426="",0,IF(B426&lt;$B$2,0,IF(OR(D425&lt;=$B$2,D425=""),B426-$B$2+$B$2,D425+365/债券信息!$B$12)))</f>
        <v>#NAME?</v>
      </c>
      <c r="G426" s="1" t="str">
        <f>IF('行权现金流（永续债延期）'!I427="","",'行权现金流（永续债延期）'!I427)</f>
        <v/>
      </c>
      <c r="H426" s="113">
        <f>IF(G426="",0,IF(G426&lt;=$G$2,0,'行权现金流（永续债延期）'!K427))</f>
        <v>0</v>
      </c>
      <c r="I426" s="1">
        <f>IF(G426="",0,IF(G426&lt;$G$2,0,IF(OR(I425&lt;=$G$2,I425=""),G426-$G$2+$G$2,I425+365/债券信息!$B$12)))</f>
        <v>0</v>
      </c>
      <c r="L426" s="1" t="str">
        <f>IF('行权现金流（回售&amp;赎回）'!O427="","",'行权现金流（回售&amp;赎回）'!O427)</f>
        <v/>
      </c>
      <c r="M426">
        <f>IF(L426="",0,IF(L426&lt;=$L$2,0,'行权现金流（回售&amp;赎回）'!V427))</f>
        <v>0</v>
      </c>
      <c r="N426" s="1">
        <f>IF(L426="",0,IF(L426&lt;$L$2,0,IF(OR(N425&lt;=$L$2,N425=""),L426-$L$2+$L$2,N425+365/债券信息!$B$12)))</f>
        <v>0</v>
      </c>
    </row>
    <row r="427" spans="2:14">
      <c r="B427" s="1" t="e">
        <f ca="1">IF('债券现金流（固息、浮息、累进）'!K428="","",'债券现金流（固息、浮息、累进）'!K428)</f>
        <v>#NAME?</v>
      </c>
      <c r="C427" s="113" t="e">
        <f ca="1">IF(B427="",0,IF(B427&lt;=$B$2,0,'债券现金流（固息、浮息、累进）'!S428))</f>
        <v>#NAME?</v>
      </c>
      <c r="D427" s="1" t="e">
        <f ca="1">IF(B427="",0,IF(B427&lt;$B$2,0,IF(OR(D426&lt;=$B$2,D426=""),B427-$B$2+$B$2,D426+365/债券信息!$B$12)))</f>
        <v>#NAME?</v>
      </c>
      <c r="G427" s="1" t="str">
        <f>IF('行权现金流（永续债延期）'!I428="","",'行权现金流（永续债延期）'!I428)</f>
        <v/>
      </c>
      <c r="H427" s="113">
        <f>IF(G427="",0,IF(G427&lt;=$G$2,0,'行权现金流（永续债延期）'!K428))</f>
        <v>0</v>
      </c>
      <c r="I427" s="1">
        <f>IF(G427="",0,IF(G427&lt;$G$2,0,IF(OR(I426&lt;=$G$2,I426=""),G427-$G$2+$G$2,I426+365/债券信息!$B$12)))</f>
        <v>0</v>
      </c>
      <c r="L427" s="1" t="str">
        <f>IF('行权现金流（回售&amp;赎回）'!O428="","",'行权现金流（回售&amp;赎回）'!O428)</f>
        <v/>
      </c>
      <c r="M427">
        <f>IF(L427="",0,IF(L427&lt;=$L$2,0,'行权现金流（回售&amp;赎回）'!V428))</f>
        <v>0</v>
      </c>
      <c r="N427" s="1">
        <f>IF(L427="",0,IF(L427&lt;$L$2,0,IF(OR(N426&lt;=$L$2,N426=""),L427-$L$2+$L$2,N426+365/债券信息!$B$12)))</f>
        <v>0</v>
      </c>
    </row>
    <row r="428" spans="2:14">
      <c r="B428" s="1" t="e">
        <f ca="1">IF('债券现金流（固息、浮息、累进）'!K429="","",'债券现金流（固息、浮息、累进）'!K429)</f>
        <v>#NAME?</v>
      </c>
      <c r="C428" s="113" t="e">
        <f ca="1">IF(B428="",0,IF(B428&lt;=$B$2,0,'债券现金流（固息、浮息、累进）'!S429))</f>
        <v>#NAME?</v>
      </c>
      <c r="D428" s="1" t="e">
        <f ca="1">IF(B428="",0,IF(B428&lt;$B$2,0,IF(OR(D427&lt;=$B$2,D427=""),B428-$B$2+$B$2,D427+365/债券信息!$B$12)))</f>
        <v>#NAME?</v>
      </c>
      <c r="G428" s="1" t="str">
        <f>IF('行权现金流（永续债延期）'!I429="","",'行权现金流（永续债延期）'!I429)</f>
        <v/>
      </c>
      <c r="H428" s="113">
        <f>IF(G428="",0,IF(G428&lt;=$G$2,0,'行权现金流（永续债延期）'!K429))</f>
        <v>0</v>
      </c>
      <c r="I428" s="1">
        <f>IF(G428="",0,IF(G428&lt;$G$2,0,IF(OR(I427&lt;=$G$2,I427=""),G428-$G$2+$G$2,I427+365/债券信息!$B$12)))</f>
        <v>0</v>
      </c>
      <c r="L428" s="1" t="str">
        <f>IF('行权现金流（回售&amp;赎回）'!O429="","",'行权现金流（回售&amp;赎回）'!O429)</f>
        <v/>
      </c>
      <c r="M428">
        <f>IF(L428="",0,IF(L428&lt;=$L$2,0,'行权现金流（回售&amp;赎回）'!V429))</f>
        <v>0</v>
      </c>
      <c r="N428" s="1">
        <f>IF(L428="",0,IF(L428&lt;$L$2,0,IF(OR(N427&lt;=$L$2,N427=""),L428-$L$2+$L$2,N427+365/债券信息!$B$12)))</f>
        <v>0</v>
      </c>
    </row>
    <row r="429" spans="2:14">
      <c r="B429" s="1" t="e">
        <f ca="1">IF('债券现金流（固息、浮息、累进）'!K430="","",'债券现金流（固息、浮息、累进）'!K430)</f>
        <v>#NAME?</v>
      </c>
      <c r="C429" s="113" t="e">
        <f ca="1">IF(B429="",0,IF(B429&lt;=$B$2,0,'债券现金流（固息、浮息、累进）'!S430))</f>
        <v>#NAME?</v>
      </c>
      <c r="D429" s="1" t="e">
        <f ca="1">IF(B429="",0,IF(B429&lt;$B$2,0,IF(OR(D428&lt;=$B$2,D428=""),B429-$B$2+$B$2,D428+365/债券信息!$B$12)))</f>
        <v>#NAME?</v>
      </c>
      <c r="G429" s="1" t="str">
        <f>IF('行权现金流（永续债延期）'!I430="","",'行权现金流（永续债延期）'!I430)</f>
        <v/>
      </c>
      <c r="H429" s="113">
        <f>IF(G429="",0,IF(G429&lt;=$G$2,0,'行权现金流（永续债延期）'!K430))</f>
        <v>0</v>
      </c>
      <c r="I429" s="1">
        <f>IF(G429="",0,IF(G429&lt;$G$2,0,IF(OR(I428&lt;=$G$2,I428=""),G429-$G$2+$G$2,I428+365/债券信息!$B$12)))</f>
        <v>0</v>
      </c>
      <c r="L429" s="1" t="str">
        <f>IF('行权现金流（回售&amp;赎回）'!O430="","",'行权现金流（回售&amp;赎回）'!O430)</f>
        <v/>
      </c>
      <c r="M429">
        <f>IF(L429="",0,IF(L429&lt;=$L$2,0,'行权现金流（回售&amp;赎回）'!V430))</f>
        <v>0</v>
      </c>
      <c r="N429" s="1">
        <f>IF(L429="",0,IF(L429&lt;$L$2,0,IF(OR(N428&lt;=$L$2,N428=""),L429-$L$2+$L$2,N428+365/债券信息!$B$12)))</f>
        <v>0</v>
      </c>
    </row>
    <row r="430" spans="2:14">
      <c r="B430" s="1" t="e">
        <f ca="1">IF('债券现金流（固息、浮息、累进）'!K431="","",'债券现金流（固息、浮息、累进）'!K431)</f>
        <v>#NAME?</v>
      </c>
      <c r="C430" s="113" t="e">
        <f ca="1">IF(B430="",0,IF(B430&lt;=$B$2,0,'债券现金流（固息、浮息、累进）'!S431))</f>
        <v>#NAME?</v>
      </c>
      <c r="D430" s="1" t="e">
        <f ca="1">IF(B430="",0,IF(B430&lt;$B$2,0,IF(OR(D429&lt;=$B$2,D429=""),B430-$B$2+$B$2,D429+365/债券信息!$B$12)))</f>
        <v>#NAME?</v>
      </c>
      <c r="G430" s="1" t="str">
        <f>IF('行权现金流（永续债延期）'!I431="","",'行权现金流（永续债延期）'!I431)</f>
        <v/>
      </c>
      <c r="H430" s="113">
        <f>IF(G430="",0,IF(G430&lt;=$G$2,0,'行权现金流（永续债延期）'!K431))</f>
        <v>0</v>
      </c>
      <c r="I430" s="1">
        <f>IF(G430="",0,IF(G430&lt;$G$2,0,IF(OR(I429&lt;=$G$2,I429=""),G430-$G$2+$G$2,I429+365/债券信息!$B$12)))</f>
        <v>0</v>
      </c>
      <c r="L430" s="1" t="str">
        <f>IF('行权现金流（回售&amp;赎回）'!O431="","",'行权现金流（回售&amp;赎回）'!O431)</f>
        <v/>
      </c>
      <c r="M430">
        <f>IF(L430="",0,IF(L430&lt;=$L$2,0,'行权现金流（回售&amp;赎回）'!V431))</f>
        <v>0</v>
      </c>
      <c r="N430" s="1">
        <f>IF(L430="",0,IF(L430&lt;$L$2,0,IF(OR(N429&lt;=$L$2,N429=""),L430-$L$2+$L$2,N429+365/债券信息!$B$12)))</f>
        <v>0</v>
      </c>
    </row>
    <row r="431" spans="2:14">
      <c r="B431" s="1" t="e">
        <f ca="1">IF('债券现金流（固息、浮息、累进）'!K432="","",'债券现金流（固息、浮息、累进）'!K432)</f>
        <v>#NAME?</v>
      </c>
      <c r="C431" s="113" t="e">
        <f ca="1">IF(B431="",0,IF(B431&lt;=$B$2,0,'债券现金流（固息、浮息、累进）'!S432))</f>
        <v>#NAME?</v>
      </c>
      <c r="D431" s="1" t="e">
        <f ca="1">IF(B431="",0,IF(B431&lt;$B$2,0,IF(OR(D430&lt;=$B$2,D430=""),B431-$B$2+$B$2,D430+365/债券信息!$B$12)))</f>
        <v>#NAME?</v>
      </c>
      <c r="G431" s="1" t="str">
        <f>IF('行权现金流（永续债延期）'!I432="","",'行权现金流（永续债延期）'!I432)</f>
        <v/>
      </c>
      <c r="H431" s="113">
        <f>IF(G431="",0,IF(G431&lt;=$G$2,0,'行权现金流（永续债延期）'!K432))</f>
        <v>0</v>
      </c>
      <c r="I431" s="1">
        <f>IF(G431="",0,IF(G431&lt;$G$2,0,IF(OR(I430&lt;=$G$2,I430=""),G431-$G$2+$G$2,I430+365/债券信息!$B$12)))</f>
        <v>0</v>
      </c>
      <c r="L431" s="1" t="str">
        <f>IF('行权现金流（回售&amp;赎回）'!O432="","",'行权现金流（回售&amp;赎回）'!O432)</f>
        <v/>
      </c>
      <c r="M431">
        <f>IF(L431="",0,IF(L431&lt;=$L$2,0,'行权现金流（回售&amp;赎回）'!V432))</f>
        <v>0</v>
      </c>
      <c r="N431" s="1">
        <f>IF(L431="",0,IF(L431&lt;$L$2,0,IF(OR(N430&lt;=$L$2,N430=""),L431-$L$2+$L$2,N430+365/债券信息!$B$12)))</f>
        <v>0</v>
      </c>
    </row>
    <row r="432" spans="2:14">
      <c r="B432" s="1" t="e">
        <f ca="1">IF('债券现金流（固息、浮息、累进）'!K433="","",'债券现金流（固息、浮息、累进）'!K433)</f>
        <v>#NAME?</v>
      </c>
      <c r="C432" s="113" t="e">
        <f ca="1">IF(B432="",0,IF(B432&lt;=$B$2,0,'债券现金流（固息、浮息、累进）'!S433))</f>
        <v>#NAME?</v>
      </c>
      <c r="D432" s="1" t="e">
        <f ca="1">IF(B432="",0,IF(B432&lt;$B$2,0,IF(OR(D431&lt;=$B$2,D431=""),B432-$B$2+$B$2,D431+365/债券信息!$B$12)))</f>
        <v>#NAME?</v>
      </c>
      <c r="G432" s="1" t="str">
        <f>IF('行权现金流（永续债延期）'!I433="","",'行权现金流（永续债延期）'!I433)</f>
        <v/>
      </c>
      <c r="H432" s="113">
        <f>IF(G432="",0,IF(G432&lt;=$G$2,0,'行权现金流（永续债延期）'!K433))</f>
        <v>0</v>
      </c>
      <c r="I432" s="1">
        <f>IF(G432="",0,IF(G432&lt;$G$2,0,IF(OR(I431&lt;=$G$2,I431=""),G432-$G$2+$G$2,I431+365/债券信息!$B$12)))</f>
        <v>0</v>
      </c>
      <c r="L432" s="1" t="str">
        <f>IF('行权现金流（回售&amp;赎回）'!O433="","",'行权现金流（回售&amp;赎回）'!O433)</f>
        <v/>
      </c>
      <c r="M432">
        <f>IF(L432="",0,IF(L432&lt;=$L$2,0,'行权现金流（回售&amp;赎回）'!V433))</f>
        <v>0</v>
      </c>
      <c r="N432" s="1">
        <f>IF(L432="",0,IF(L432&lt;$L$2,0,IF(OR(N431&lt;=$L$2,N431=""),L432-$L$2+$L$2,N431+365/债券信息!$B$12)))</f>
        <v>0</v>
      </c>
    </row>
    <row r="433" spans="2:14">
      <c r="B433" s="1" t="e">
        <f ca="1">IF('债券现金流（固息、浮息、累进）'!K434="","",'债券现金流（固息、浮息、累进）'!K434)</f>
        <v>#NAME?</v>
      </c>
      <c r="C433" s="113" t="e">
        <f ca="1">IF(B433="",0,IF(B433&lt;=$B$2,0,'债券现金流（固息、浮息、累进）'!S434))</f>
        <v>#NAME?</v>
      </c>
      <c r="D433" s="1" t="e">
        <f ca="1">IF(B433="",0,IF(B433&lt;$B$2,0,IF(OR(D432&lt;=$B$2,D432=""),B433-$B$2+$B$2,D432+365/债券信息!$B$12)))</f>
        <v>#NAME?</v>
      </c>
      <c r="G433" s="1" t="str">
        <f>IF('行权现金流（永续债延期）'!I434="","",'行权现金流（永续债延期）'!I434)</f>
        <v/>
      </c>
      <c r="H433" s="113">
        <f>IF(G433="",0,IF(G433&lt;=$G$2,0,'行权现金流（永续债延期）'!K434))</f>
        <v>0</v>
      </c>
      <c r="I433" s="1">
        <f>IF(G433="",0,IF(G433&lt;$G$2,0,IF(OR(I432&lt;=$G$2,I432=""),G433-$G$2+$G$2,I432+365/债券信息!$B$12)))</f>
        <v>0</v>
      </c>
      <c r="L433" s="1" t="str">
        <f>IF('行权现金流（回售&amp;赎回）'!O434="","",'行权现金流（回售&amp;赎回）'!O434)</f>
        <v/>
      </c>
      <c r="M433">
        <f>IF(L433="",0,IF(L433&lt;=$L$2,0,'行权现金流（回售&amp;赎回）'!V434))</f>
        <v>0</v>
      </c>
      <c r="N433" s="1">
        <f>IF(L433="",0,IF(L433&lt;$L$2,0,IF(OR(N432&lt;=$L$2,N432=""),L433-$L$2+$L$2,N432+365/债券信息!$B$12)))</f>
        <v>0</v>
      </c>
    </row>
    <row r="434" spans="2:14">
      <c r="B434" s="1" t="e">
        <f ca="1">IF('债券现金流（固息、浮息、累进）'!K435="","",'债券现金流（固息、浮息、累进）'!K435)</f>
        <v>#NAME?</v>
      </c>
      <c r="C434" s="113" t="e">
        <f ca="1">IF(B434="",0,IF(B434&lt;=$B$2,0,'债券现金流（固息、浮息、累进）'!S435))</f>
        <v>#NAME?</v>
      </c>
      <c r="D434" s="1" t="e">
        <f ca="1">IF(B434="",0,IF(B434&lt;$B$2,0,IF(OR(D433&lt;=$B$2,D433=""),B434-$B$2+$B$2,D433+365/债券信息!$B$12)))</f>
        <v>#NAME?</v>
      </c>
      <c r="G434" s="1" t="str">
        <f>IF('行权现金流（永续债延期）'!I435="","",'行权现金流（永续债延期）'!I435)</f>
        <v/>
      </c>
      <c r="H434" s="113">
        <f>IF(G434="",0,IF(G434&lt;=$G$2,0,'行权现金流（永续债延期）'!K435))</f>
        <v>0</v>
      </c>
      <c r="I434" s="1">
        <f>IF(G434="",0,IF(G434&lt;$G$2,0,IF(OR(I433&lt;=$G$2,I433=""),G434-$G$2+$G$2,I433+365/债券信息!$B$12)))</f>
        <v>0</v>
      </c>
      <c r="L434" s="1" t="str">
        <f>IF('行权现金流（回售&amp;赎回）'!O435="","",'行权现金流（回售&amp;赎回）'!O435)</f>
        <v/>
      </c>
      <c r="M434">
        <f>IF(L434="",0,IF(L434&lt;=$L$2,0,'行权现金流（回售&amp;赎回）'!V435))</f>
        <v>0</v>
      </c>
      <c r="N434" s="1">
        <f>IF(L434="",0,IF(L434&lt;$L$2,0,IF(OR(N433&lt;=$L$2,N433=""),L434-$L$2+$L$2,N433+365/债券信息!$B$12)))</f>
        <v>0</v>
      </c>
    </row>
    <row r="435" spans="2:14">
      <c r="B435" s="1" t="e">
        <f ca="1">IF('债券现金流（固息、浮息、累进）'!K436="","",'债券现金流（固息、浮息、累进）'!K436)</f>
        <v>#NAME?</v>
      </c>
      <c r="C435" s="113" t="e">
        <f ca="1">IF(B435="",0,IF(B435&lt;=$B$2,0,'债券现金流（固息、浮息、累进）'!S436))</f>
        <v>#NAME?</v>
      </c>
      <c r="D435" s="1" t="e">
        <f ca="1">IF(B435="",0,IF(B435&lt;$B$2,0,IF(OR(D434&lt;=$B$2,D434=""),B435-$B$2+$B$2,D434+365/债券信息!$B$12)))</f>
        <v>#NAME?</v>
      </c>
      <c r="G435" s="1" t="str">
        <f>IF('行权现金流（永续债延期）'!I436="","",'行权现金流（永续债延期）'!I436)</f>
        <v/>
      </c>
      <c r="H435" s="113">
        <f>IF(G435="",0,IF(G435&lt;=$G$2,0,'行权现金流（永续债延期）'!K436))</f>
        <v>0</v>
      </c>
      <c r="I435" s="1">
        <f>IF(G435="",0,IF(G435&lt;$G$2,0,IF(OR(I434&lt;=$G$2,I434=""),G435-$G$2+$G$2,I434+365/债券信息!$B$12)))</f>
        <v>0</v>
      </c>
      <c r="L435" s="1" t="str">
        <f>IF('行权现金流（回售&amp;赎回）'!O436="","",'行权现金流（回售&amp;赎回）'!O436)</f>
        <v/>
      </c>
      <c r="M435">
        <f>IF(L435="",0,IF(L435&lt;=$L$2,0,'行权现金流（回售&amp;赎回）'!V436))</f>
        <v>0</v>
      </c>
      <c r="N435" s="1">
        <f>IF(L435="",0,IF(L435&lt;$L$2,0,IF(OR(N434&lt;=$L$2,N434=""),L435-$L$2+$L$2,N434+365/债券信息!$B$12)))</f>
        <v>0</v>
      </c>
    </row>
    <row r="436" spans="2:14">
      <c r="B436" s="1" t="e">
        <f ca="1">IF('债券现金流（固息、浮息、累进）'!K437="","",'债券现金流（固息、浮息、累进）'!K437)</f>
        <v>#NAME?</v>
      </c>
      <c r="C436" s="113" t="e">
        <f ca="1">IF(B436="",0,IF(B436&lt;=$B$2,0,'债券现金流（固息、浮息、累进）'!S437))</f>
        <v>#NAME?</v>
      </c>
      <c r="D436" s="1" t="e">
        <f ca="1">IF(B436="",0,IF(B436&lt;$B$2,0,IF(OR(D435&lt;=$B$2,D435=""),B436-$B$2+$B$2,D435+365/债券信息!$B$12)))</f>
        <v>#NAME?</v>
      </c>
      <c r="G436" s="1" t="str">
        <f>IF('行权现金流（永续债延期）'!I437="","",'行权现金流（永续债延期）'!I437)</f>
        <v/>
      </c>
      <c r="H436" s="113">
        <f>IF(G436="",0,IF(G436&lt;=$G$2,0,'行权现金流（永续债延期）'!K437))</f>
        <v>0</v>
      </c>
      <c r="I436" s="1">
        <f>IF(G436="",0,IF(G436&lt;$G$2,0,IF(OR(I435&lt;=$G$2,I435=""),G436-$G$2+$G$2,I435+365/债券信息!$B$12)))</f>
        <v>0</v>
      </c>
      <c r="L436" s="1" t="str">
        <f>IF('行权现金流（回售&amp;赎回）'!O437="","",'行权现金流（回售&amp;赎回）'!O437)</f>
        <v/>
      </c>
      <c r="M436">
        <f>IF(L436="",0,IF(L436&lt;=$L$2,0,'行权现金流（回售&amp;赎回）'!V437))</f>
        <v>0</v>
      </c>
      <c r="N436" s="1">
        <f>IF(L436="",0,IF(L436&lt;$L$2,0,IF(OR(N435&lt;=$L$2,N435=""),L436-$L$2+$L$2,N435+365/债券信息!$B$12)))</f>
        <v>0</v>
      </c>
    </row>
    <row r="437" spans="2:14">
      <c r="B437" s="1" t="e">
        <f ca="1">IF('债券现金流（固息、浮息、累进）'!K438="","",'债券现金流（固息、浮息、累进）'!K438)</f>
        <v>#NAME?</v>
      </c>
      <c r="C437" s="113" t="e">
        <f ca="1">IF(B437="",0,IF(B437&lt;=$B$2,0,'债券现金流（固息、浮息、累进）'!S438))</f>
        <v>#NAME?</v>
      </c>
      <c r="D437" s="1" t="e">
        <f ca="1">IF(B437="",0,IF(B437&lt;$B$2,0,IF(OR(D436&lt;=$B$2,D436=""),B437-$B$2+$B$2,D436+365/债券信息!$B$12)))</f>
        <v>#NAME?</v>
      </c>
      <c r="G437" s="1" t="str">
        <f>IF('行权现金流（永续债延期）'!I438="","",'行权现金流（永续债延期）'!I438)</f>
        <v/>
      </c>
      <c r="H437" s="113">
        <f>IF(G437="",0,IF(G437&lt;=$G$2,0,'行权现金流（永续债延期）'!K438))</f>
        <v>0</v>
      </c>
      <c r="I437" s="1">
        <f>IF(G437="",0,IF(G437&lt;$G$2,0,IF(OR(I436&lt;=$G$2,I436=""),G437-$G$2+$G$2,I436+365/债券信息!$B$12)))</f>
        <v>0</v>
      </c>
      <c r="L437" s="1" t="str">
        <f>IF('行权现金流（回售&amp;赎回）'!O438="","",'行权现金流（回售&amp;赎回）'!O438)</f>
        <v/>
      </c>
      <c r="M437">
        <f>IF(L437="",0,IF(L437&lt;=$L$2,0,'行权现金流（回售&amp;赎回）'!V438))</f>
        <v>0</v>
      </c>
      <c r="N437" s="1">
        <f>IF(L437="",0,IF(L437&lt;$L$2,0,IF(OR(N436&lt;=$L$2,N436=""),L437-$L$2+$L$2,N436+365/债券信息!$B$12)))</f>
        <v>0</v>
      </c>
    </row>
    <row r="438" spans="2:14">
      <c r="B438" s="1" t="e">
        <f ca="1">IF('债券现金流（固息、浮息、累进）'!K439="","",'债券现金流（固息、浮息、累进）'!K439)</f>
        <v>#NAME?</v>
      </c>
      <c r="C438" s="113" t="e">
        <f ca="1">IF(B438="",0,IF(B438&lt;=$B$2,0,'债券现金流（固息、浮息、累进）'!S439))</f>
        <v>#NAME?</v>
      </c>
      <c r="D438" s="1" t="e">
        <f ca="1">IF(B438="",0,IF(B438&lt;$B$2,0,IF(OR(D437&lt;=$B$2,D437=""),B438-$B$2+$B$2,D437+365/债券信息!$B$12)))</f>
        <v>#NAME?</v>
      </c>
      <c r="G438" s="1" t="str">
        <f>IF('行权现金流（永续债延期）'!I439="","",'行权现金流（永续债延期）'!I439)</f>
        <v/>
      </c>
      <c r="H438" s="113">
        <f>IF(G438="",0,IF(G438&lt;=$G$2,0,'行权现金流（永续债延期）'!K439))</f>
        <v>0</v>
      </c>
      <c r="I438" s="1">
        <f>IF(G438="",0,IF(G438&lt;$G$2,0,IF(OR(I437&lt;=$G$2,I437=""),G438-$G$2+$G$2,I437+365/债券信息!$B$12)))</f>
        <v>0</v>
      </c>
      <c r="L438" s="1" t="str">
        <f>IF('行权现金流（回售&amp;赎回）'!O439="","",'行权现金流（回售&amp;赎回）'!O439)</f>
        <v/>
      </c>
      <c r="M438">
        <f>IF(L438="",0,IF(L438&lt;=$L$2,0,'行权现金流（回售&amp;赎回）'!V439))</f>
        <v>0</v>
      </c>
      <c r="N438" s="1">
        <f>IF(L438="",0,IF(L438&lt;$L$2,0,IF(OR(N437&lt;=$L$2,N437=""),L438-$L$2+$L$2,N437+365/债券信息!$B$12)))</f>
        <v>0</v>
      </c>
    </row>
    <row r="439" spans="2:14">
      <c r="B439" s="1" t="e">
        <f ca="1">IF('债券现金流（固息、浮息、累进）'!K440="","",'债券现金流（固息、浮息、累进）'!K440)</f>
        <v>#NAME?</v>
      </c>
      <c r="C439" s="113" t="e">
        <f ca="1">IF(B439="",0,IF(B439&lt;=$B$2,0,'债券现金流（固息、浮息、累进）'!S440))</f>
        <v>#NAME?</v>
      </c>
      <c r="D439" s="1" t="e">
        <f ca="1">IF(B439="",0,IF(B439&lt;$B$2,0,IF(OR(D438&lt;=$B$2,D438=""),B439-$B$2+$B$2,D438+365/债券信息!$B$12)))</f>
        <v>#NAME?</v>
      </c>
      <c r="G439" s="1" t="str">
        <f>IF('行权现金流（永续债延期）'!I440="","",'行权现金流（永续债延期）'!I440)</f>
        <v/>
      </c>
      <c r="H439" s="113">
        <f>IF(G439="",0,IF(G439&lt;=$G$2,0,'行权现金流（永续债延期）'!K440))</f>
        <v>0</v>
      </c>
      <c r="I439" s="1">
        <f>IF(G439="",0,IF(G439&lt;$G$2,0,IF(OR(I438&lt;=$G$2,I438=""),G439-$G$2+$G$2,I438+365/债券信息!$B$12)))</f>
        <v>0</v>
      </c>
      <c r="L439" s="1" t="str">
        <f>IF('行权现金流（回售&amp;赎回）'!O440="","",'行权现金流（回售&amp;赎回）'!O440)</f>
        <v/>
      </c>
      <c r="M439">
        <f>IF(L439="",0,IF(L439&lt;=$L$2,0,'行权现金流（回售&amp;赎回）'!V440))</f>
        <v>0</v>
      </c>
      <c r="N439" s="1">
        <f>IF(L439="",0,IF(L439&lt;$L$2,0,IF(OR(N438&lt;=$L$2,N438=""),L439-$L$2+$L$2,N438+365/债券信息!$B$12)))</f>
        <v>0</v>
      </c>
    </row>
    <row r="440" spans="2:14">
      <c r="B440" s="1" t="e">
        <f ca="1">IF('债券现金流（固息、浮息、累进）'!K441="","",'债券现金流（固息、浮息、累进）'!K441)</f>
        <v>#NAME?</v>
      </c>
      <c r="C440" s="113" t="e">
        <f ca="1">IF(B440="",0,IF(B440&lt;=$B$2,0,'债券现金流（固息、浮息、累进）'!S441))</f>
        <v>#NAME?</v>
      </c>
      <c r="D440" s="1" t="e">
        <f ca="1">IF(B440="",0,IF(B440&lt;$B$2,0,IF(OR(D439&lt;=$B$2,D439=""),B440-$B$2+$B$2,D439+365/债券信息!$B$12)))</f>
        <v>#NAME?</v>
      </c>
      <c r="G440" s="1" t="str">
        <f>IF('行权现金流（永续债延期）'!I441="","",'行权现金流（永续债延期）'!I441)</f>
        <v/>
      </c>
      <c r="H440" s="113">
        <f>IF(G440="",0,IF(G440&lt;=$G$2,0,'行权现金流（永续债延期）'!K441))</f>
        <v>0</v>
      </c>
      <c r="I440" s="1">
        <f>IF(G440="",0,IF(G440&lt;$G$2,0,IF(OR(I439&lt;=$G$2,I439=""),G440-$G$2+$G$2,I439+365/债券信息!$B$12)))</f>
        <v>0</v>
      </c>
      <c r="L440" s="1" t="str">
        <f>IF('行权现金流（回售&amp;赎回）'!O441="","",'行权现金流（回售&amp;赎回）'!O441)</f>
        <v/>
      </c>
      <c r="M440">
        <f>IF(L440="",0,IF(L440&lt;=$L$2,0,'行权现金流（回售&amp;赎回）'!V441))</f>
        <v>0</v>
      </c>
      <c r="N440" s="1">
        <f>IF(L440="",0,IF(L440&lt;$L$2,0,IF(OR(N439&lt;=$L$2,N439=""),L440-$L$2+$L$2,N439+365/债券信息!$B$12)))</f>
        <v>0</v>
      </c>
    </row>
    <row r="441" spans="2:14">
      <c r="B441" s="1" t="e">
        <f ca="1">IF('债券现金流（固息、浮息、累进）'!K442="","",'债券现金流（固息、浮息、累进）'!K442)</f>
        <v>#NAME?</v>
      </c>
      <c r="C441" s="113" t="e">
        <f ca="1">IF(B441="",0,IF(B441&lt;=$B$2,0,'债券现金流（固息、浮息、累进）'!S442))</f>
        <v>#NAME?</v>
      </c>
      <c r="D441" s="1" t="e">
        <f ca="1">IF(B441="",0,IF(B441&lt;$B$2,0,IF(OR(D440&lt;=$B$2,D440=""),B441-$B$2+$B$2,D440+365/债券信息!$B$12)))</f>
        <v>#NAME?</v>
      </c>
      <c r="G441" s="1" t="str">
        <f>IF('行权现金流（永续债延期）'!I442="","",'行权现金流（永续债延期）'!I442)</f>
        <v/>
      </c>
      <c r="H441" s="113">
        <f>IF(G441="",0,IF(G441&lt;=$G$2,0,'行权现金流（永续债延期）'!K442))</f>
        <v>0</v>
      </c>
      <c r="I441" s="1">
        <f>IF(G441="",0,IF(G441&lt;$G$2,0,IF(OR(I440&lt;=$G$2,I440=""),G441-$G$2+$G$2,I440+365/债券信息!$B$12)))</f>
        <v>0</v>
      </c>
      <c r="L441" s="1" t="str">
        <f>IF('行权现金流（回售&amp;赎回）'!O442="","",'行权现金流（回售&amp;赎回）'!O442)</f>
        <v/>
      </c>
      <c r="M441">
        <f>IF(L441="",0,IF(L441&lt;=$L$2,0,'行权现金流（回售&amp;赎回）'!V442))</f>
        <v>0</v>
      </c>
      <c r="N441" s="1">
        <f>IF(L441="",0,IF(L441&lt;$L$2,0,IF(OR(N440&lt;=$L$2,N440=""),L441-$L$2+$L$2,N440+365/债券信息!$B$12)))</f>
        <v>0</v>
      </c>
    </row>
    <row r="442" spans="2:14">
      <c r="B442" s="1" t="e">
        <f ca="1">IF('债券现金流（固息、浮息、累进）'!K443="","",'债券现金流（固息、浮息、累进）'!K443)</f>
        <v>#NAME?</v>
      </c>
      <c r="C442" s="113" t="e">
        <f ca="1">IF(B442="",0,IF(B442&lt;=$B$2,0,'债券现金流（固息、浮息、累进）'!S443))</f>
        <v>#NAME?</v>
      </c>
      <c r="D442" s="1" t="e">
        <f ca="1">IF(B442="",0,IF(B442&lt;$B$2,0,IF(OR(D441&lt;=$B$2,D441=""),B442-$B$2+$B$2,D441+365/债券信息!$B$12)))</f>
        <v>#NAME?</v>
      </c>
      <c r="G442" s="1" t="str">
        <f>IF('行权现金流（永续债延期）'!I443="","",'行权现金流（永续债延期）'!I443)</f>
        <v/>
      </c>
      <c r="H442" s="113">
        <f>IF(G442="",0,IF(G442&lt;=$G$2,0,'行权现金流（永续债延期）'!K443))</f>
        <v>0</v>
      </c>
      <c r="I442" s="1">
        <f>IF(G442="",0,IF(G442&lt;$G$2,0,IF(OR(I441&lt;=$G$2,I441=""),G442-$G$2+$G$2,I441+365/债券信息!$B$12)))</f>
        <v>0</v>
      </c>
      <c r="L442" s="1" t="str">
        <f>IF('行权现金流（回售&amp;赎回）'!O443="","",'行权现金流（回售&amp;赎回）'!O443)</f>
        <v/>
      </c>
      <c r="M442">
        <f>IF(L442="",0,IF(L442&lt;=$L$2,0,'行权现金流（回售&amp;赎回）'!V443))</f>
        <v>0</v>
      </c>
      <c r="N442" s="1">
        <f>IF(L442="",0,IF(L442&lt;$L$2,0,IF(OR(N441&lt;=$L$2,N441=""),L442-$L$2+$L$2,N441+365/债券信息!$B$12)))</f>
        <v>0</v>
      </c>
    </row>
    <row r="443" spans="2:14">
      <c r="B443" s="1" t="e">
        <f ca="1">IF('债券现金流（固息、浮息、累进）'!K444="","",'债券现金流（固息、浮息、累进）'!K444)</f>
        <v>#NAME?</v>
      </c>
      <c r="C443" s="113" t="e">
        <f ca="1">IF(B443="",0,IF(B443&lt;=$B$2,0,'债券现金流（固息、浮息、累进）'!S444))</f>
        <v>#NAME?</v>
      </c>
      <c r="D443" s="1" t="e">
        <f ca="1">IF(B443="",0,IF(B443&lt;$B$2,0,IF(OR(D442&lt;=$B$2,D442=""),B443-$B$2+$B$2,D442+365/债券信息!$B$12)))</f>
        <v>#NAME?</v>
      </c>
      <c r="G443" s="1" t="str">
        <f>IF('行权现金流（永续债延期）'!I444="","",'行权现金流（永续债延期）'!I444)</f>
        <v/>
      </c>
      <c r="H443" s="113">
        <f>IF(G443="",0,IF(G443&lt;=$G$2,0,'行权现金流（永续债延期）'!K444))</f>
        <v>0</v>
      </c>
      <c r="I443" s="1">
        <f>IF(G443="",0,IF(G443&lt;$G$2,0,IF(OR(I442&lt;=$G$2,I442=""),G443-$G$2+$G$2,I442+365/债券信息!$B$12)))</f>
        <v>0</v>
      </c>
      <c r="L443" s="1" t="str">
        <f>IF('行权现金流（回售&amp;赎回）'!O444="","",'行权现金流（回售&amp;赎回）'!O444)</f>
        <v/>
      </c>
      <c r="M443">
        <f>IF(L443="",0,IF(L443&lt;=$L$2,0,'行权现金流（回售&amp;赎回）'!V444))</f>
        <v>0</v>
      </c>
      <c r="N443" s="1">
        <f>IF(L443="",0,IF(L443&lt;$L$2,0,IF(OR(N442&lt;=$L$2,N442=""),L443-$L$2+$L$2,N442+365/债券信息!$B$12)))</f>
        <v>0</v>
      </c>
    </row>
    <row r="444" spans="2:14">
      <c r="B444" s="1" t="e">
        <f ca="1">IF('债券现金流（固息、浮息、累进）'!K445="","",'债券现金流（固息、浮息、累进）'!K445)</f>
        <v>#NAME?</v>
      </c>
      <c r="C444" s="113" t="e">
        <f ca="1">IF(B444="",0,IF(B444&lt;=$B$2,0,'债券现金流（固息、浮息、累进）'!S445))</f>
        <v>#NAME?</v>
      </c>
      <c r="D444" s="1" t="e">
        <f ca="1">IF(B444="",0,IF(B444&lt;$B$2,0,IF(OR(D443&lt;=$B$2,D443=""),B444-$B$2+$B$2,D443+365/债券信息!$B$12)))</f>
        <v>#NAME?</v>
      </c>
      <c r="G444" s="1" t="str">
        <f>IF('行权现金流（永续债延期）'!I445="","",'行权现金流（永续债延期）'!I445)</f>
        <v/>
      </c>
      <c r="H444" s="113">
        <f>IF(G444="",0,IF(G444&lt;=$G$2,0,'行权现金流（永续债延期）'!K445))</f>
        <v>0</v>
      </c>
      <c r="I444" s="1">
        <f>IF(G444="",0,IF(G444&lt;$G$2,0,IF(OR(I443&lt;=$G$2,I443=""),G444-$G$2+$G$2,I443+365/债券信息!$B$12)))</f>
        <v>0</v>
      </c>
      <c r="L444" s="1" t="str">
        <f>IF('行权现金流（回售&amp;赎回）'!O445="","",'行权现金流（回售&amp;赎回）'!O445)</f>
        <v/>
      </c>
      <c r="M444">
        <f>IF(L444="",0,IF(L444&lt;=$L$2,0,'行权现金流（回售&amp;赎回）'!V445))</f>
        <v>0</v>
      </c>
      <c r="N444" s="1">
        <f>IF(L444="",0,IF(L444&lt;$L$2,0,IF(OR(N443&lt;=$L$2,N443=""),L444-$L$2+$L$2,N443+365/债券信息!$B$12)))</f>
        <v>0</v>
      </c>
    </row>
    <row r="445" spans="2:14">
      <c r="B445" s="1" t="e">
        <f ca="1">IF('债券现金流（固息、浮息、累进）'!K446="","",'债券现金流（固息、浮息、累进）'!K446)</f>
        <v>#NAME?</v>
      </c>
      <c r="C445" s="113" t="e">
        <f ca="1">IF(B445="",0,IF(B445&lt;=$B$2,0,'债券现金流（固息、浮息、累进）'!S446))</f>
        <v>#NAME?</v>
      </c>
      <c r="D445" s="1" t="e">
        <f ca="1">IF(B445="",0,IF(B445&lt;$B$2,0,IF(OR(D444&lt;=$B$2,D444=""),B445-$B$2+$B$2,D444+365/债券信息!$B$12)))</f>
        <v>#NAME?</v>
      </c>
      <c r="G445" s="1" t="str">
        <f>IF('行权现金流（永续债延期）'!I446="","",'行权现金流（永续债延期）'!I446)</f>
        <v/>
      </c>
      <c r="H445" s="113">
        <f>IF(G445="",0,IF(G445&lt;=$G$2,0,'行权现金流（永续债延期）'!K446))</f>
        <v>0</v>
      </c>
      <c r="I445" s="1">
        <f>IF(G445="",0,IF(G445&lt;$G$2,0,IF(OR(I444&lt;=$G$2,I444=""),G445-$G$2+$G$2,I444+365/债券信息!$B$12)))</f>
        <v>0</v>
      </c>
      <c r="L445" s="1" t="str">
        <f>IF('行权现金流（回售&amp;赎回）'!O446="","",'行权现金流（回售&amp;赎回）'!O446)</f>
        <v/>
      </c>
      <c r="M445">
        <f>IF(L445="",0,IF(L445&lt;=$L$2,0,'行权现金流（回售&amp;赎回）'!V446))</f>
        <v>0</v>
      </c>
      <c r="N445" s="1">
        <f>IF(L445="",0,IF(L445&lt;$L$2,0,IF(OR(N444&lt;=$L$2,N444=""),L445-$L$2+$L$2,N444+365/债券信息!$B$12)))</f>
        <v>0</v>
      </c>
    </row>
    <row r="446" spans="2:14">
      <c r="B446" s="1" t="e">
        <f ca="1">IF('债券现金流（固息、浮息、累进）'!K447="","",'债券现金流（固息、浮息、累进）'!K447)</f>
        <v>#NAME?</v>
      </c>
      <c r="C446" s="113" t="e">
        <f ca="1">IF(B446="",0,IF(B446&lt;=$B$2,0,'债券现金流（固息、浮息、累进）'!S447))</f>
        <v>#NAME?</v>
      </c>
      <c r="D446" s="1" t="e">
        <f ca="1">IF(B446="",0,IF(B446&lt;$B$2,0,IF(OR(D445&lt;=$B$2,D445=""),B446-$B$2+$B$2,D445+365/债券信息!$B$12)))</f>
        <v>#NAME?</v>
      </c>
      <c r="G446" s="1" t="str">
        <f>IF('行权现金流（永续债延期）'!I447="","",'行权现金流（永续债延期）'!I447)</f>
        <v/>
      </c>
      <c r="H446" s="113">
        <f>IF(G446="",0,IF(G446&lt;=$G$2,0,'行权现金流（永续债延期）'!K447))</f>
        <v>0</v>
      </c>
      <c r="I446" s="1">
        <f>IF(G446="",0,IF(G446&lt;$G$2,0,IF(OR(I445&lt;=$G$2,I445=""),G446-$G$2+$G$2,I445+365/债券信息!$B$12)))</f>
        <v>0</v>
      </c>
      <c r="L446" s="1" t="str">
        <f>IF('行权现金流（回售&amp;赎回）'!O447="","",'行权现金流（回售&amp;赎回）'!O447)</f>
        <v/>
      </c>
      <c r="M446">
        <f>IF(L446="",0,IF(L446&lt;=$L$2,0,'行权现金流（回售&amp;赎回）'!V447))</f>
        <v>0</v>
      </c>
      <c r="N446" s="1">
        <f>IF(L446="",0,IF(L446&lt;$L$2,0,IF(OR(N445&lt;=$L$2,N445=""),L446-$L$2+$L$2,N445+365/债券信息!$B$12)))</f>
        <v>0</v>
      </c>
    </row>
    <row r="447" spans="2:14">
      <c r="B447" s="1" t="e">
        <f ca="1">IF('债券现金流（固息、浮息、累进）'!K448="","",'债券现金流（固息、浮息、累进）'!K448)</f>
        <v>#NAME?</v>
      </c>
      <c r="C447" s="113" t="e">
        <f ca="1">IF(B447="",0,IF(B447&lt;=$B$2,0,'债券现金流（固息、浮息、累进）'!S448))</f>
        <v>#NAME?</v>
      </c>
      <c r="D447" s="1" t="e">
        <f ca="1">IF(B447="",0,IF(B447&lt;$B$2,0,IF(OR(D446&lt;=$B$2,D446=""),B447-$B$2+$B$2,D446+365/债券信息!$B$12)))</f>
        <v>#NAME?</v>
      </c>
      <c r="G447" s="1" t="str">
        <f>IF('行权现金流（永续债延期）'!I448="","",'行权现金流（永续债延期）'!I448)</f>
        <v/>
      </c>
      <c r="H447" s="113">
        <f>IF(G447="",0,IF(G447&lt;=$G$2,0,'行权现金流（永续债延期）'!K448))</f>
        <v>0</v>
      </c>
      <c r="I447" s="1">
        <f>IF(G447="",0,IF(G447&lt;$G$2,0,IF(OR(I446&lt;=$G$2,I446=""),G447-$G$2+$G$2,I446+365/债券信息!$B$12)))</f>
        <v>0</v>
      </c>
      <c r="L447" s="1" t="str">
        <f>IF('行权现金流（回售&amp;赎回）'!O448="","",'行权现金流（回售&amp;赎回）'!O448)</f>
        <v/>
      </c>
      <c r="M447">
        <f>IF(L447="",0,IF(L447&lt;=$L$2,0,'行权现金流（回售&amp;赎回）'!V448))</f>
        <v>0</v>
      </c>
      <c r="N447" s="1">
        <f>IF(L447="",0,IF(L447&lt;$L$2,0,IF(OR(N446&lt;=$L$2,N446=""),L447-$L$2+$L$2,N446+365/债券信息!$B$12)))</f>
        <v>0</v>
      </c>
    </row>
    <row r="448" spans="2:14">
      <c r="B448" s="1" t="e">
        <f ca="1">IF('债券现金流（固息、浮息、累进）'!K449="","",'债券现金流（固息、浮息、累进）'!K449)</f>
        <v>#NAME?</v>
      </c>
      <c r="C448" s="113" t="e">
        <f ca="1">IF(B448="",0,IF(B448&lt;=$B$2,0,'债券现金流（固息、浮息、累进）'!S449))</f>
        <v>#NAME?</v>
      </c>
      <c r="D448" s="1" t="e">
        <f ca="1">IF(B448="",0,IF(B448&lt;$B$2,0,IF(OR(D447&lt;=$B$2,D447=""),B448-$B$2+$B$2,D447+365/债券信息!$B$12)))</f>
        <v>#NAME?</v>
      </c>
      <c r="G448" s="1" t="str">
        <f>IF('行权现金流（永续债延期）'!I449="","",'行权现金流（永续债延期）'!I449)</f>
        <v/>
      </c>
      <c r="H448" s="113">
        <f>IF(G448="",0,IF(G448&lt;=$G$2,0,'行权现金流（永续债延期）'!K449))</f>
        <v>0</v>
      </c>
      <c r="I448" s="1">
        <f>IF(G448="",0,IF(G448&lt;$G$2,0,IF(OR(I447&lt;=$G$2,I447=""),G448-$G$2+$G$2,I447+365/债券信息!$B$12)))</f>
        <v>0</v>
      </c>
      <c r="L448" s="1" t="str">
        <f>IF('行权现金流（回售&amp;赎回）'!O449="","",'行权现金流（回售&amp;赎回）'!O449)</f>
        <v/>
      </c>
      <c r="M448">
        <f>IF(L448="",0,IF(L448&lt;=$L$2,0,'行权现金流（回售&amp;赎回）'!V449))</f>
        <v>0</v>
      </c>
      <c r="N448" s="1">
        <f>IF(L448="",0,IF(L448&lt;$L$2,0,IF(OR(N447&lt;=$L$2,N447=""),L448-$L$2+$L$2,N447+365/债券信息!$B$12)))</f>
        <v>0</v>
      </c>
    </row>
    <row r="449" spans="2:14">
      <c r="B449" s="1" t="e">
        <f ca="1">IF('债券现金流（固息、浮息、累进）'!K450="","",'债券现金流（固息、浮息、累进）'!K450)</f>
        <v>#NAME?</v>
      </c>
      <c r="C449" s="113" t="e">
        <f ca="1">IF(B449="",0,IF(B449&lt;=$B$2,0,'债券现金流（固息、浮息、累进）'!S450))</f>
        <v>#NAME?</v>
      </c>
      <c r="D449" s="1" t="e">
        <f ca="1">IF(B449="",0,IF(B449&lt;$B$2,0,IF(OR(D448&lt;=$B$2,D448=""),B449-$B$2+$B$2,D448+365/债券信息!$B$12)))</f>
        <v>#NAME?</v>
      </c>
      <c r="G449" s="1" t="str">
        <f>IF('行权现金流（永续债延期）'!I450="","",'行权现金流（永续债延期）'!I450)</f>
        <v/>
      </c>
      <c r="H449" s="113">
        <f>IF(G449="",0,IF(G449&lt;=$G$2,0,'行权现金流（永续债延期）'!K450))</f>
        <v>0</v>
      </c>
      <c r="I449" s="1">
        <f>IF(G449="",0,IF(G449&lt;$G$2,0,IF(OR(I448&lt;=$G$2,I448=""),G449-$G$2+$G$2,I448+365/债券信息!$B$12)))</f>
        <v>0</v>
      </c>
      <c r="L449" s="1" t="str">
        <f>IF('行权现金流（回售&amp;赎回）'!O450="","",'行权现金流（回售&amp;赎回）'!O450)</f>
        <v/>
      </c>
      <c r="M449">
        <f>IF(L449="",0,IF(L449&lt;=$L$2,0,'行权现金流（回售&amp;赎回）'!V450))</f>
        <v>0</v>
      </c>
      <c r="N449" s="1">
        <f>IF(L449="",0,IF(L449&lt;$L$2,0,IF(OR(N448&lt;=$L$2,N448=""),L449-$L$2+$L$2,N448+365/债券信息!$B$12)))</f>
        <v>0</v>
      </c>
    </row>
    <row r="450" spans="2:14">
      <c r="B450" s="1" t="e">
        <f ca="1">IF('债券现金流（固息、浮息、累进）'!K451="","",'债券现金流（固息、浮息、累进）'!K451)</f>
        <v>#NAME?</v>
      </c>
      <c r="C450" s="113" t="e">
        <f ca="1">IF(B450="",0,IF(B450&lt;=$B$2,0,'债券现金流（固息、浮息、累进）'!S451))</f>
        <v>#NAME?</v>
      </c>
      <c r="D450" s="1" t="e">
        <f ca="1">IF(B450="",0,IF(B450&lt;$B$2,0,IF(OR(D449&lt;=$B$2,D449=""),B450-$B$2+$B$2,D449+365/债券信息!$B$12)))</f>
        <v>#NAME?</v>
      </c>
      <c r="G450" s="1" t="str">
        <f>IF('行权现金流（永续债延期）'!I451="","",'行权现金流（永续债延期）'!I451)</f>
        <v/>
      </c>
      <c r="H450" s="113">
        <f>IF(G450="",0,IF(G450&lt;=$G$2,0,'行权现金流（永续债延期）'!K451))</f>
        <v>0</v>
      </c>
      <c r="I450" s="1">
        <f>IF(G450="",0,IF(G450&lt;$G$2,0,IF(OR(I449&lt;=$G$2,I449=""),G450-$G$2+$G$2,I449+365/债券信息!$B$12)))</f>
        <v>0</v>
      </c>
      <c r="L450" s="1" t="str">
        <f>IF('行权现金流（回售&amp;赎回）'!O451="","",'行权现金流（回售&amp;赎回）'!O451)</f>
        <v/>
      </c>
      <c r="M450">
        <f>IF(L450="",0,IF(L450&lt;=$L$2,0,'行权现金流（回售&amp;赎回）'!V451))</f>
        <v>0</v>
      </c>
      <c r="N450" s="1">
        <f>IF(L450="",0,IF(L450&lt;$L$2,0,IF(OR(N449&lt;=$L$2,N449=""),L450-$L$2+$L$2,N449+365/债券信息!$B$12)))</f>
        <v>0</v>
      </c>
    </row>
    <row r="451" spans="2:14">
      <c r="B451" s="1" t="e">
        <f ca="1">IF('债券现金流（固息、浮息、累进）'!K452="","",'债券现金流（固息、浮息、累进）'!K452)</f>
        <v>#NAME?</v>
      </c>
      <c r="C451" s="113" t="e">
        <f ca="1">IF(B451="",0,IF(B451&lt;=$B$2,0,'债券现金流（固息、浮息、累进）'!S452))</f>
        <v>#NAME?</v>
      </c>
      <c r="D451" s="1" t="e">
        <f ca="1">IF(B451="",0,IF(B451&lt;$B$2,0,IF(OR(D450&lt;=$B$2,D450=""),B451-$B$2+$B$2,D450+365/债券信息!$B$12)))</f>
        <v>#NAME?</v>
      </c>
      <c r="G451" s="1" t="str">
        <f>IF('行权现金流（永续债延期）'!I452="","",'行权现金流（永续债延期）'!I452)</f>
        <v/>
      </c>
      <c r="H451" s="113">
        <f>IF(G451="",0,IF(G451&lt;=$G$2,0,'行权现金流（永续债延期）'!K452))</f>
        <v>0</v>
      </c>
      <c r="I451" s="1">
        <f>IF(G451="",0,IF(G451&lt;$G$2,0,IF(OR(I450&lt;=$G$2,I450=""),G451-$G$2+$G$2,I450+365/债券信息!$B$12)))</f>
        <v>0</v>
      </c>
      <c r="L451" s="1" t="str">
        <f>IF('行权现金流（回售&amp;赎回）'!O452="","",'行权现金流（回售&amp;赎回）'!O452)</f>
        <v/>
      </c>
      <c r="M451">
        <f>IF(L451="",0,IF(L451&lt;=$L$2,0,'行权现金流（回售&amp;赎回）'!V452))</f>
        <v>0</v>
      </c>
      <c r="N451" s="1">
        <f>IF(L451="",0,IF(L451&lt;$L$2,0,IF(OR(N450&lt;=$L$2,N450=""),L451-$L$2+$L$2,N450+365/债券信息!$B$12)))</f>
        <v>0</v>
      </c>
    </row>
    <row r="452" spans="2:14">
      <c r="B452" s="1" t="e">
        <f ca="1">IF('债券现金流（固息、浮息、累进）'!K453="","",'债券现金流（固息、浮息、累进）'!K453)</f>
        <v>#NAME?</v>
      </c>
      <c r="C452" s="113" t="e">
        <f ca="1">IF(B452="",0,IF(B452&lt;=$B$2,0,'债券现金流（固息、浮息、累进）'!S453))</f>
        <v>#NAME?</v>
      </c>
      <c r="D452" s="1" t="e">
        <f ca="1">IF(B452="",0,IF(B452&lt;$B$2,0,IF(OR(D451&lt;=$B$2,D451=""),B452-$B$2+$B$2,D451+365/债券信息!$B$12)))</f>
        <v>#NAME?</v>
      </c>
      <c r="G452" s="1" t="str">
        <f>IF('行权现金流（永续债延期）'!I453="","",'行权现金流（永续债延期）'!I453)</f>
        <v/>
      </c>
      <c r="H452" s="113">
        <f>IF(G452="",0,IF(G452&lt;=$G$2,0,'行权现金流（永续债延期）'!K453))</f>
        <v>0</v>
      </c>
      <c r="I452" s="1">
        <f>IF(G452="",0,IF(G452&lt;$G$2,0,IF(OR(I451&lt;=$G$2,I451=""),G452-$G$2+$G$2,I451+365/债券信息!$B$12)))</f>
        <v>0</v>
      </c>
      <c r="L452" s="1" t="str">
        <f>IF('行权现金流（回售&amp;赎回）'!O453="","",'行权现金流（回售&amp;赎回）'!O453)</f>
        <v/>
      </c>
      <c r="M452">
        <f>IF(L452="",0,IF(L452&lt;=$L$2,0,'行权现金流（回售&amp;赎回）'!V453))</f>
        <v>0</v>
      </c>
      <c r="N452" s="1">
        <f>IF(L452="",0,IF(L452&lt;$L$2,0,IF(OR(N451&lt;=$L$2,N451=""),L452-$L$2+$L$2,N451+365/债券信息!$B$12)))</f>
        <v>0</v>
      </c>
    </row>
    <row r="453" spans="2:14">
      <c r="B453" s="1" t="e">
        <f ca="1">IF('债券现金流（固息、浮息、累进）'!K454="","",'债券现金流（固息、浮息、累进）'!K454)</f>
        <v>#NAME?</v>
      </c>
      <c r="C453" s="113" t="e">
        <f ca="1">IF(B453="",0,IF(B453&lt;=$B$2,0,'债券现金流（固息、浮息、累进）'!S454))</f>
        <v>#NAME?</v>
      </c>
      <c r="D453" s="1" t="e">
        <f ca="1">IF(B453="",0,IF(B453&lt;$B$2,0,IF(OR(D452&lt;=$B$2,D452=""),B453-$B$2+$B$2,D452+365/债券信息!$B$12)))</f>
        <v>#NAME?</v>
      </c>
      <c r="G453" s="1" t="str">
        <f>IF('行权现金流（永续债延期）'!I454="","",'行权现金流（永续债延期）'!I454)</f>
        <v/>
      </c>
      <c r="H453" s="113">
        <f>IF(G453="",0,IF(G453&lt;=$G$2,0,'行权现金流（永续债延期）'!K454))</f>
        <v>0</v>
      </c>
      <c r="I453" s="1">
        <f>IF(G453="",0,IF(G453&lt;$G$2,0,IF(OR(I452&lt;=$G$2,I452=""),G453-$G$2+$G$2,I452+365/债券信息!$B$12)))</f>
        <v>0</v>
      </c>
      <c r="L453" s="1" t="str">
        <f>IF('行权现金流（回售&amp;赎回）'!O454="","",'行权现金流（回售&amp;赎回）'!O454)</f>
        <v/>
      </c>
      <c r="M453">
        <f>IF(L453="",0,IF(L453&lt;=$L$2,0,'行权现金流（回售&amp;赎回）'!V454))</f>
        <v>0</v>
      </c>
      <c r="N453" s="1">
        <f>IF(L453="",0,IF(L453&lt;$L$2,0,IF(OR(N452&lt;=$L$2,N452=""),L453-$L$2+$L$2,N452+365/债券信息!$B$12)))</f>
        <v>0</v>
      </c>
    </row>
    <row r="454" spans="2:14">
      <c r="B454" s="1" t="e">
        <f ca="1">IF('债券现金流（固息、浮息、累进）'!K455="","",'债券现金流（固息、浮息、累进）'!K455)</f>
        <v>#NAME?</v>
      </c>
      <c r="C454" s="113" t="e">
        <f ca="1">IF(B454="",0,IF(B454&lt;=$B$2,0,'债券现金流（固息、浮息、累进）'!S455))</f>
        <v>#NAME?</v>
      </c>
      <c r="D454" s="1" t="e">
        <f ca="1">IF(B454="",0,IF(B454&lt;$B$2,0,IF(OR(D453&lt;=$B$2,D453=""),B454-$B$2+$B$2,D453+365/债券信息!$B$12)))</f>
        <v>#NAME?</v>
      </c>
      <c r="G454" s="1" t="str">
        <f>IF('行权现金流（永续债延期）'!I455="","",'行权现金流（永续债延期）'!I455)</f>
        <v/>
      </c>
      <c r="H454" s="113">
        <f>IF(G454="",0,IF(G454&lt;=$G$2,0,'行权现金流（永续债延期）'!K455))</f>
        <v>0</v>
      </c>
      <c r="I454" s="1">
        <f>IF(G454="",0,IF(G454&lt;$G$2,0,IF(OR(I453&lt;=$G$2,I453=""),G454-$G$2+$G$2,I453+365/债券信息!$B$12)))</f>
        <v>0</v>
      </c>
      <c r="L454" s="1" t="str">
        <f>IF('行权现金流（回售&amp;赎回）'!O455="","",'行权现金流（回售&amp;赎回）'!O455)</f>
        <v/>
      </c>
      <c r="M454">
        <f>IF(L454="",0,IF(L454&lt;=$L$2,0,'行权现金流（回售&amp;赎回）'!V455))</f>
        <v>0</v>
      </c>
      <c r="N454" s="1">
        <f>IF(L454="",0,IF(L454&lt;$L$2,0,IF(OR(N453&lt;=$L$2,N453=""),L454-$L$2+$L$2,N453+365/债券信息!$B$12)))</f>
        <v>0</v>
      </c>
    </row>
    <row r="455" spans="2:14">
      <c r="B455" s="1" t="e">
        <f ca="1">IF('债券现金流（固息、浮息、累进）'!K456="","",'债券现金流（固息、浮息、累进）'!K456)</f>
        <v>#NAME?</v>
      </c>
      <c r="C455" s="113" t="e">
        <f ca="1">IF(B455="",0,IF(B455&lt;=$B$2,0,'债券现金流（固息、浮息、累进）'!S456))</f>
        <v>#NAME?</v>
      </c>
      <c r="D455" s="1" t="e">
        <f ca="1">IF(B455="",0,IF(B455&lt;$B$2,0,IF(OR(D454&lt;=$B$2,D454=""),B455-$B$2+$B$2,D454+365/债券信息!$B$12)))</f>
        <v>#NAME?</v>
      </c>
      <c r="G455" s="1" t="str">
        <f>IF('行权现金流（永续债延期）'!I456="","",'行权现金流（永续债延期）'!I456)</f>
        <v/>
      </c>
      <c r="H455" s="113">
        <f>IF(G455="",0,IF(G455&lt;=$G$2,0,'行权现金流（永续债延期）'!K456))</f>
        <v>0</v>
      </c>
      <c r="I455" s="1">
        <f>IF(G455="",0,IF(G455&lt;$G$2,0,IF(OR(I454&lt;=$G$2,I454=""),G455-$G$2+$G$2,I454+365/债券信息!$B$12)))</f>
        <v>0</v>
      </c>
      <c r="L455" s="1" t="str">
        <f>IF('行权现金流（回售&amp;赎回）'!O456="","",'行权现金流（回售&amp;赎回）'!O456)</f>
        <v/>
      </c>
      <c r="M455">
        <f>IF(L455="",0,IF(L455&lt;=$L$2,0,'行权现金流（回售&amp;赎回）'!V456))</f>
        <v>0</v>
      </c>
      <c r="N455" s="1">
        <f>IF(L455="",0,IF(L455&lt;$L$2,0,IF(OR(N454&lt;=$L$2,N454=""),L455-$L$2+$L$2,N454+365/债券信息!$B$12)))</f>
        <v>0</v>
      </c>
    </row>
    <row r="456" spans="2:14">
      <c r="B456" s="1" t="e">
        <f ca="1">IF('债券现金流（固息、浮息、累进）'!K457="","",'债券现金流（固息、浮息、累进）'!K457)</f>
        <v>#NAME?</v>
      </c>
      <c r="C456" s="113" t="e">
        <f ca="1">IF(B456="",0,IF(B456&lt;=$B$2,0,'债券现金流（固息、浮息、累进）'!S457))</f>
        <v>#NAME?</v>
      </c>
      <c r="D456" s="1" t="e">
        <f ca="1">IF(B456="",0,IF(B456&lt;$B$2,0,IF(OR(D455&lt;=$B$2,D455=""),B456-$B$2+$B$2,D455+365/债券信息!$B$12)))</f>
        <v>#NAME?</v>
      </c>
      <c r="G456" s="1" t="str">
        <f>IF('行权现金流（永续债延期）'!I457="","",'行权现金流（永续债延期）'!I457)</f>
        <v/>
      </c>
      <c r="H456" s="113">
        <f>IF(G456="",0,IF(G456&lt;=$G$2,0,'行权现金流（永续债延期）'!K457))</f>
        <v>0</v>
      </c>
      <c r="I456" s="1">
        <f>IF(G456="",0,IF(G456&lt;$G$2,0,IF(OR(I455&lt;=$G$2,I455=""),G456-$G$2+$G$2,I455+365/债券信息!$B$12)))</f>
        <v>0</v>
      </c>
      <c r="L456" s="1" t="str">
        <f>IF('行权现金流（回售&amp;赎回）'!O457="","",'行权现金流（回售&amp;赎回）'!O457)</f>
        <v/>
      </c>
      <c r="M456">
        <f>IF(L456="",0,IF(L456&lt;=$L$2,0,'行权现金流（回售&amp;赎回）'!V457))</f>
        <v>0</v>
      </c>
      <c r="N456" s="1">
        <f>IF(L456="",0,IF(L456&lt;$L$2,0,IF(OR(N455&lt;=$L$2,N455=""),L456-$L$2+$L$2,N455+365/债券信息!$B$12)))</f>
        <v>0</v>
      </c>
    </row>
    <row r="457" spans="2:14">
      <c r="B457" s="1" t="e">
        <f ca="1">IF('债券现金流（固息、浮息、累进）'!K458="","",'债券现金流（固息、浮息、累进）'!K458)</f>
        <v>#NAME?</v>
      </c>
      <c r="C457" s="113" t="e">
        <f ca="1">IF(B457="",0,IF(B457&lt;=$B$2,0,'债券现金流（固息、浮息、累进）'!S458))</f>
        <v>#NAME?</v>
      </c>
      <c r="D457" s="1" t="e">
        <f ca="1">IF(B457="",0,IF(B457&lt;$B$2,0,IF(OR(D456&lt;=$B$2,D456=""),B457-$B$2+$B$2,D456+365/债券信息!$B$12)))</f>
        <v>#NAME?</v>
      </c>
      <c r="G457" s="1" t="str">
        <f>IF('行权现金流（永续债延期）'!I458="","",'行权现金流（永续债延期）'!I458)</f>
        <v/>
      </c>
      <c r="H457" s="113">
        <f>IF(G457="",0,IF(G457&lt;=$G$2,0,'行权现金流（永续债延期）'!K458))</f>
        <v>0</v>
      </c>
      <c r="I457" s="1">
        <f>IF(G457="",0,IF(G457&lt;$G$2,0,IF(OR(I456&lt;=$G$2,I456=""),G457-$G$2+$G$2,I456+365/债券信息!$B$12)))</f>
        <v>0</v>
      </c>
      <c r="L457" s="1" t="str">
        <f>IF('行权现金流（回售&amp;赎回）'!O458="","",'行权现金流（回售&amp;赎回）'!O458)</f>
        <v/>
      </c>
      <c r="M457">
        <f>IF(L457="",0,IF(L457&lt;=$L$2,0,'行权现金流（回售&amp;赎回）'!V458))</f>
        <v>0</v>
      </c>
      <c r="N457" s="1">
        <f>IF(L457="",0,IF(L457&lt;$L$2,0,IF(OR(N456&lt;=$L$2,N456=""),L457-$L$2+$L$2,N456+365/债券信息!$B$12)))</f>
        <v>0</v>
      </c>
    </row>
    <row r="458" spans="2:14">
      <c r="B458" s="1" t="e">
        <f ca="1">IF('债券现金流（固息、浮息、累进）'!K459="","",'债券现金流（固息、浮息、累进）'!K459)</f>
        <v>#NAME?</v>
      </c>
      <c r="C458" s="113" t="e">
        <f ca="1">IF(B458="",0,IF(B458&lt;=$B$2,0,'债券现金流（固息、浮息、累进）'!S459))</f>
        <v>#NAME?</v>
      </c>
      <c r="D458" s="1" t="e">
        <f ca="1">IF(B458="",0,IF(B458&lt;$B$2,0,IF(OR(D457&lt;=$B$2,D457=""),B458-$B$2+$B$2,D457+365/债券信息!$B$12)))</f>
        <v>#NAME?</v>
      </c>
      <c r="G458" s="1" t="str">
        <f>IF('行权现金流（永续债延期）'!I459="","",'行权现金流（永续债延期）'!I459)</f>
        <v/>
      </c>
      <c r="H458" s="113">
        <f>IF(G458="",0,IF(G458&lt;=$G$2,0,'行权现金流（永续债延期）'!K459))</f>
        <v>0</v>
      </c>
      <c r="I458" s="1">
        <f>IF(G458="",0,IF(G458&lt;$G$2,0,IF(OR(I457&lt;=$G$2,I457=""),G458-$G$2+$G$2,I457+365/债券信息!$B$12)))</f>
        <v>0</v>
      </c>
      <c r="L458" s="1" t="str">
        <f>IF('行权现金流（回售&amp;赎回）'!O459="","",'行权现金流（回售&amp;赎回）'!O459)</f>
        <v/>
      </c>
      <c r="M458">
        <f>IF(L458="",0,IF(L458&lt;=$L$2,0,'行权现金流（回售&amp;赎回）'!V459))</f>
        <v>0</v>
      </c>
      <c r="N458" s="1">
        <f>IF(L458="",0,IF(L458&lt;$L$2,0,IF(OR(N457&lt;=$L$2,N457=""),L458-$L$2+$L$2,N457+365/债券信息!$B$12)))</f>
        <v>0</v>
      </c>
    </row>
    <row r="459" spans="2:14">
      <c r="B459" s="1" t="e">
        <f ca="1">IF('债券现金流（固息、浮息、累进）'!K460="","",'债券现金流（固息、浮息、累进）'!K460)</f>
        <v>#NAME?</v>
      </c>
      <c r="C459" s="113" t="e">
        <f ca="1">IF(B459="",0,IF(B459&lt;=$B$2,0,'债券现金流（固息、浮息、累进）'!S460))</f>
        <v>#NAME?</v>
      </c>
      <c r="D459" s="1" t="e">
        <f ca="1">IF(B459="",0,IF(B459&lt;$B$2,0,IF(OR(D458&lt;=$B$2,D458=""),B459-$B$2+$B$2,D458+365/债券信息!$B$12)))</f>
        <v>#NAME?</v>
      </c>
      <c r="G459" s="1" t="str">
        <f>IF('行权现金流（永续债延期）'!I460="","",'行权现金流（永续债延期）'!I460)</f>
        <v/>
      </c>
      <c r="H459" s="113">
        <f>IF(G459="",0,IF(G459&lt;=$G$2,0,'行权现金流（永续债延期）'!K460))</f>
        <v>0</v>
      </c>
      <c r="I459" s="1">
        <f>IF(G459="",0,IF(G459&lt;$G$2,0,IF(OR(I458&lt;=$G$2,I458=""),G459-$G$2+$G$2,I458+365/债券信息!$B$12)))</f>
        <v>0</v>
      </c>
      <c r="L459" s="1" t="str">
        <f>IF('行权现金流（回售&amp;赎回）'!O460="","",'行权现金流（回售&amp;赎回）'!O460)</f>
        <v/>
      </c>
      <c r="M459">
        <f>IF(L459="",0,IF(L459&lt;=$L$2,0,'行权现金流（回售&amp;赎回）'!V460))</f>
        <v>0</v>
      </c>
      <c r="N459" s="1">
        <f>IF(L459="",0,IF(L459&lt;$L$2,0,IF(OR(N458&lt;=$L$2,N458=""),L459-$L$2+$L$2,N458+365/债券信息!$B$12)))</f>
        <v>0</v>
      </c>
    </row>
    <row r="460" spans="2:14">
      <c r="B460" s="1" t="e">
        <f ca="1">IF('债券现金流（固息、浮息、累进）'!K461="","",'债券现金流（固息、浮息、累进）'!K461)</f>
        <v>#NAME?</v>
      </c>
      <c r="C460" s="113" t="e">
        <f ca="1">IF(B460="",0,IF(B460&lt;=$B$2,0,'债券现金流（固息、浮息、累进）'!S461))</f>
        <v>#NAME?</v>
      </c>
      <c r="D460" s="1" t="e">
        <f ca="1">IF(B460="",0,IF(B460&lt;$B$2,0,IF(OR(D459&lt;=$B$2,D459=""),B460-$B$2+$B$2,D459+365/债券信息!$B$12)))</f>
        <v>#NAME?</v>
      </c>
      <c r="G460" s="1" t="str">
        <f>IF('行权现金流（永续债延期）'!I461="","",'行权现金流（永续债延期）'!I461)</f>
        <v/>
      </c>
      <c r="H460" s="113">
        <f>IF(G460="",0,IF(G460&lt;=$G$2,0,'行权现金流（永续债延期）'!K461))</f>
        <v>0</v>
      </c>
      <c r="I460" s="1">
        <f>IF(G460="",0,IF(G460&lt;$G$2,0,IF(OR(I459&lt;=$G$2,I459=""),G460-$G$2+$G$2,I459+365/债券信息!$B$12)))</f>
        <v>0</v>
      </c>
      <c r="L460" s="1" t="str">
        <f>IF('行权现金流（回售&amp;赎回）'!O461="","",'行权现金流（回售&amp;赎回）'!O461)</f>
        <v/>
      </c>
      <c r="M460">
        <f>IF(L460="",0,IF(L460&lt;=$L$2,0,'行权现金流（回售&amp;赎回）'!V461))</f>
        <v>0</v>
      </c>
      <c r="N460" s="1">
        <f>IF(L460="",0,IF(L460&lt;$L$2,0,IF(OR(N459&lt;=$L$2,N459=""),L460-$L$2+$L$2,N459+365/债券信息!$B$12)))</f>
        <v>0</v>
      </c>
    </row>
    <row r="461" spans="2:14">
      <c r="B461" s="1" t="e">
        <f ca="1">IF('债券现金流（固息、浮息、累进）'!K462="","",'债券现金流（固息、浮息、累进）'!K462)</f>
        <v>#NAME?</v>
      </c>
      <c r="C461" s="113" t="e">
        <f ca="1">IF(B461="",0,IF(B461&lt;=$B$2,0,'债券现金流（固息、浮息、累进）'!S462))</f>
        <v>#NAME?</v>
      </c>
      <c r="D461" s="1" t="e">
        <f ca="1">IF(B461="",0,IF(B461&lt;$B$2,0,IF(OR(D460&lt;=$B$2,D460=""),B461-$B$2+$B$2,D460+365/债券信息!$B$12)))</f>
        <v>#NAME?</v>
      </c>
      <c r="G461" s="1" t="str">
        <f>IF('行权现金流（永续债延期）'!I462="","",'行权现金流（永续债延期）'!I462)</f>
        <v/>
      </c>
      <c r="H461" s="113">
        <f>IF(G461="",0,IF(G461&lt;=$G$2,0,'行权现金流（永续债延期）'!K462))</f>
        <v>0</v>
      </c>
      <c r="I461" s="1">
        <f>IF(G461="",0,IF(G461&lt;$G$2,0,IF(OR(I460&lt;=$G$2,I460=""),G461-$G$2+$G$2,I460+365/债券信息!$B$12)))</f>
        <v>0</v>
      </c>
      <c r="L461" s="1" t="str">
        <f>IF('行权现金流（回售&amp;赎回）'!O462="","",'行权现金流（回售&amp;赎回）'!O462)</f>
        <v/>
      </c>
      <c r="M461">
        <f>IF(L461="",0,IF(L461&lt;=$L$2,0,'行权现金流（回售&amp;赎回）'!V462))</f>
        <v>0</v>
      </c>
      <c r="N461" s="1">
        <f>IF(L461="",0,IF(L461&lt;$L$2,0,IF(OR(N460&lt;=$L$2,N460=""),L461-$L$2+$L$2,N460+365/债券信息!$B$12)))</f>
        <v>0</v>
      </c>
    </row>
    <row r="462" spans="2:14">
      <c r="B462" s="1" t="e">
        <f ca="1">IF('债券现金流（固息、浮息、累进）'!K463="","",'债券现金流（固息、浮息、累进）'!K463)</f>
        <v>#NAME?</v>
      </c>
      <c r="C462" s="113" t="e">
        <f ca="1">IF(B462="",0,IF(B462&lt;=$B$2,0,'债券现金流（固息、浮息、累进）'!S463))</f>
        <v>#NAME?</v>
      </c>
      <c r="D462" s="1" t="e">
        <f ca="1">IF(B462="",0,IF(B462&lt;$B$2,0,IF(OR(D461&lt;=$B$2,D461=""),B462-$B$2+$B$2,D461+365/债券信息!$B$12)))</f>
        <v>#NAME?</v>
      </c>
      <c r="G462" s="1" t="str">
        <f>IF('行权现金流（永续债延期）'!I463="","",'行权现金流（永续债延期）'!I463)</f>
        <v/>
      </c>
      <c r="H462" s="113">
        <f>IF(G462="",0,IF(G462&lt;=$G$2,0,'行权现金流（永续债延期）'!K463))</f>
        <v>0</v>
      </c>
      <c r="I462" s="1">
        <f>IF(G462="",0,IF(G462&lt;$G$2,0,IF(OR(I461&lt;=$G$2,I461=""),G462-$G$2+$G$2,I461+365/债券信息!$B$12)))</f>
        <v>0</v>
      </c>
      <c r="L462" s="1" t="str">
        <f>IF('行权现金流（回售&amp;赎回）'!O463="","",'行权现金流（回售&amp;赎回）'!O463)</f>
        <v/>
      </c>
      <c r="M462">
        <f>IF(L462="",0,IF(L462&lt;=$L$2,0,'行权现金流（回售&amp;赎回）'!V463))</f>
        <v>0</v>
      </c>
      <c r="N462" s="1">
        <f>IF(L462="",0,IF(L462&lt;$L$2,0,IF(OR(N461&lt;=$L$2,N461=""),L462-$L$2+$L$2,N461+365/债券信息!$B$12)))</f>
        <v>0</v>
      </c>
    </row>
  </sheetData>
  <mergeCells count="5">
    <mergeCell ref="T1:U1"/>
    <mergeCell ref="T10:U10"/>
    <mergeCell ref="T18:U18"/>
    <mergeCell ref="T25:U25"/>
    <mergeCell ref="T31:U31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T682"/>
  <sheetViews>
    <sheetView zoomScale="84" zoomScaleNormal="90" workbookViewId="0">
      <selection activeCell="E23" sqref="E23"/>
    </sheetView>
  </sheetViews>
  <sheetFormatPr baseColWidth="10" defaultColWidth="8.83203125" defaultRowHeight="14"/>
  <cols>
    <col min="1" max="1" width="20" bestFit="1" customWidth="1"/>
    <col min="2" max="2" width="11.33203125" bestFit="1" customWidth="1"/>
    <col min="4" max="4" width="14.6640625" bestFit="1" customWidth="1"/>
    <col min="8" max="8" width="9.5" bestFit="1" customWidth="1"/>
    <col min="10" max="11" width="12.5" bestFit="1" customWidth="1"/>
    <col min="12" max="12" width="11.6640625" bestFit="1" customWidth="1"/>
    <col min="13" max="13" width="13.83203125" bestFit="1" customWidth="1"/>
    <col min="14" max="14" width="9.5" bestFit="1" customWidth="1"/>
    <col min="16" max="16" width="12.1640625" bestFit="1" customWidth="1"/>
    <col min="18" max="18" width="10" bestFit="1" customWidth="1"/>
    <col min="19" max="19" width="13.5" bestFit="1" customWidth="1"/>
  </cols>
  <sheetData>
    <row r="1" spans="1:20">
      <c r="A1" s="165" t="s">
        <v>64</v>
      </c>
      <c r="B1" s="165"/>
      <c r="D1" s="165" t="s">
        <v>101</v>
      </c>
      <c r="E1" s="165"/>
      <c r="F1" s="165"/>
      <c r="G1" s="165"/>
      <c r="I1" s="165" t="s">
        <v>93</v>
      </c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45"/>
    </row>
    <row r="2" spans="1:20">
      <c r="A2" t="s">
        <v>12</v>
      </c>
      <c r="B2" s="16" t="str">
        <f>债券信息!B2</f>
        <v>019657.SH</v>
      </c>
      <c r="D2" t="s">
        <v>67</v>
      </c>
      <c r="E2" t="s">
        <v>68</v>
      </c>
      <c r="F2" t="s">
        <v>70</v>
      </c>
      <c r="G2" t="s">
        <v>71</v>
      </c>
      <c r="I2" t="s">
        <v>47</v>
      </c>
      <c r="J2" t="s">
        <v>66</v>
      </c>
      <c r="K2" s="38" t="s">
        <v>175</v>
      </c>
      <c r="L2" t="s">
        <v>69</v>
      </c>
      <c r="M2" t="s">
        <v>144</v>
      </c>
      <c r="N2" t="s">
        <v>145</v>
      </c>
      <c r="O2" t="s">
        <v>45</v>
      </c>
      <c r="P2" t="s">
        <v>52</v>
      </c>
      <c r="Q2" t="s">
        <v>50</v>
      </c>
      <c r="R2" t="s">
        <v>51</v>
      </c>
      <c r="S2" s="38" t="s">
        <v>262</v>
      </c>
    </row>
    <row r="3" spans="1:20">
      <c r="A3" t="s">
        <v>18</v>
      </c>
      <c r="B3" s="16" t="e">
        <f ca="1">债券信息!B3</f>
        <v>#NAME?</v>
      </c>
      <c r="D3" s="16" t="e">
        <f t="shared" ref="D3:D23" ca="1" si="0">IF(ROW(I3)-3&lt;$B$19,I3+1,"")</f>
        <v>#NAME?</v>
      </c>
      <c r="E3" t="e">
        <f ca="1">IF(D3="","",[1]!paymentdate($B$2,D3))</f>
        <v>#NAME?</v>
      </c>
      <c r="F3" s="33" t="e">
        <f ca="1">IF(D3="","",MONTH(E3))</f>
        <v>#NAME?</v>
      </c>
      <c r="G3" s="33" t="e">
        <f ca="1">IF(D3="","",DAY(E3))</f>
        <v>#NAME?</v>
      </c>
      <c r="I3">
        <v>0</v>
      </c>
      <c r="J3" t="e">
        <f ca="1">B4</f>
        <v>#NAME?</v>
      </c>
      <c r="K3" s="1" t="e">
        <f ca="1">IF(I3="","",DATE(YEAR(J3),MONTH(J3),DAY(J3)))</f>
        <v>#NAME?</v>
      </c>
      <c r="L3" s="20" t="e">
        <f ca="1">DATE(YEAR(B4),MONTH(B4),DAY(B4))</f>
        <v>#NAME?</v>
      </c>
      <c r="M3" s="20"/>
      <c r="N3" s="20"/>
      <c r="Q3">
        <v>100</v>
      </c>
      <c r="S3">
        <v>0</v>
      </c>
    </row>
    <row r="4" spans="1:20">
      <c r="A4" t="s">
        <v>19</v>
      </c>
      <c r="B4" s="16" t="e">
        <f ca="1">债券信息!B5</f>
        <v>#NAME?</v>
      </c>
      <c r="D4" t="e">
        <f t="shared" ca="1" si="0"/>
        <v>#NAME?</v>
      </c>
      <c r="E4" t="e">
        <f ca="1">IF(D4="","",[1]!paymentdate($B$2,D4))</f>
        <v>#NAME?</v>
      </c>
      <c r="F4" t="e">
        <f t="shared" ref="F4:F22" ca="1" si="1">IF(D4="","",MONTH(E4))</f>
        <v>#NAME?</v>
      </c>
      <c r="G4" t="e">
        <f t="shared" ref="G4:G22" ca="1" si="2">IF(D4="","",DAY(E4))</f>
        <v>#NAME?</v>
      </c>
      <c r="I4" t="e">
        <f t="shared" ref="I4:I35" ca="1" si="3">IF(ROW(I3)-3&lt;$B$21,I3+1,"")</f>
        <v>#NAME?</v>
      </c>
      <c r="J4" s="1" t="e">
        <f ca="1">IF(I4="","",VLOOKUP(L3+9,'债券信息-wind'!E:H,2,0))</f>
        <v>#NAME?</v>
      </c>
      <c r="K4" s="1" t="e">
        <f t="shared" ref="K4:K67" ca="1" si="4">IF(I4="","",DATE(YEAR(J4),MONTH(J4),DAY(J4)))</f>
        <v>#NAME?</v>
      </c>
      <c r="L4" s="20" t="e">
        <f ca="1">B24</f>
        <v>#NAME?</v>
      </c>
      <c r="M4" s="20" t="e">
        <f ca="1">IF(I4="","",IF(MONTH(DATE(IF(MONTH(L3)&gt;2,YEAR(L4),YEAR(L3)),2,29))=2,DATE(IF(MONTH(L3)&gt;2,YEAR(L4),YEAR(L3)),2,29),0))</f>
        <v>#NAME?</v>
      </c>
      <c r="N4" s="16" t="e">
        <f ca="1">IF(I4="","",IF(MEDIAN(L3,M4,L4)=M4,1,0))</f>
        <v>#NAME?</v>
      </c>
      <c r="O4" s="2" t="e">
        <f ca="1">IF(I4="","",VLOOKUP(L3,'债券信息-wind'!E:H,3,0))</f>
        <v>#NAME?</v>
      </c>
      <c r="P4" t="e">
        <f ca="1">IF(I4="","",VLOOKUP(L4,'债券信息-wind'!E:I,5,0))</f>
        <v>#NAME?</v>
      </c>
      <c r="Q4" s="4" t="e">
        <f t="shared" ref="Q4:Q35" ca="1" si="5">IF(I4="","",Q3-R4)</f>
        <v>#NAME?</v>
      </c>
      <c r="R4" s="2" t="e">
        <f ca="1">IF(I4="","",IF(I5="",Q3,VLOOKUP(K4,'债券信息-wind'!E:H,4,0)))</f>
        <v>#NAME?</v>
      </c>
      <c r="S4" t="e">
        <f t="shared" ref="S4:S35" ca="1" si="6">IF(I4="","",P4+R4)</f>
        <v>#NAME?</v>
      </c>
    </row>
    <row r="5" spans="1:20">
      <c r="A5" t="s">
        <v>20</v>
      </c>
      <c r="B5" s="16" t="e">
        <f ca="1">债券信息!B6</f>
        <v>#NAME?</v>
      </c>
      <c r="D5" t="e">
        <f t="shared" ca="1" si="0"/>
        <v>#NAME?</v>
      </c>
      <c r="E5" t="e">
        <f ca="1">IF(D5="","",[1]!paymentdate($B$2,D5))</f>
        <v>#NAME?</v>
      </c>
      <c r="F5" t="e">
        <f t="shared" ca="1" si="1"/>
        <v>#NAME?</v>
      </c>
      <c r="G5" t="e">
        <f t="shared" ca="1" si="2"/>
        <v>#NAME?</v>
      </c>
      <c r="I5" t="e">
        <f t="shared" ca="1" si="3"/>
        <v>#NAME?</v>
      </c>
      <c r="J5" s="1" t="e">
        <f ca="1">IF(I5="","",VLOOKUP(L4+9,'债券信息-wind'!E:H,2,0))</f>
        <v>#NAME?</v>
      </c>
      <c r="K5" s="1" t="e">
        <f t="shared" ca="1" si="4"/>
        <v>#NAME?</v>
      </c>
      <c r="L5" s="20" t="e">
        <f t="shared" ref="L5:L68" ca="1" si="7">IF(I5="","",IF(I6="",DATE(YEAR($B$6),MONTH($B$6),DAY($B$6)),DATE(YEAR(L4),12/$B$19+MONTH(L4),DAY($E$3))))</f>
        <v>#NAME?</v>
      </c>
      <c r="M5" s="20" t="e">
        <f t="shared" ref="M5:M68" ca="1" si="8">IF(I5="","",IF(MONTH(DATE(IF(MONTH(L4)&gt;2,YEAR(L5),YEAR(L4)),2,29))=2,DATE(IF(MONTH(L4)&gt;2,YEAR(L5),YEAR(L4)),2,29),0))</f>
        <v>#NAME?</v>
      </c>
      <c r="N5" s="16" t="e">
        <f t="shared" ref="N5:N68" ca="1" si="9">IF(I5="","",IF(MEDIAN(L4,M5,L5)=M5,1,0))</f>
        <v>#NAME?</v>
      </c>
      <c r="O5" s="2" t="e">
        <f ca="1">IF(I5="","",VLOOKUP(L4,'债券信息-wind'!E:H,3,0))</f>
        <v>#NAME?</v>
      </c>
      <c r="P5" t="e">
        <f ca="1">IF(I5="","",VLOOKUP(L5,'债券信息-wind'!E:I,5,0))</f>
        <v>#NAME?</v>
      </c>
      <c r="Q5" s="4" t="e">
        <f t="shared" ca="1" si="5"/>
        <v>#NAME?</v>
      </c>
      <c r="R5" s="2" t="e">
        <f ca="1">IF(I5="","",IF(I6="",Q4,VLOOKUP(K5,'债券信息-wind'!E:H,4,0)))</f>
        <v>#NAME?</v>
      </c>
      <c r="S5" t="e">
        <f t="shared" ca="1" si="6"/>
        <v>#NAME?</v>
      </c>
    </row>
    <row r="6" spans="1:20">
      <c r="A6" t="s">
        <v>21</v>
      </c>
      <c r="B6" s="18" t="e">
        <f ca="1">债券信息!B17</f>
        <v>#NAME?</v>
      </c>
      <c r="D6" t="e">
        <f t="shared" ca="1" si="0"/>
        <v>#NAME?</v>
      </c>
      <c r="E6" t="e">
        <f ca="1">IF(D6="","",[1]!paymentdate($B$2,D6))</f>
        <v>#NAME?</v>
      </c>
      <c r="F6" t="e">
        <f t="shared" ca="1" si="1"/>
        <v>#NAME?</v>
      </c>
      <c r="G6" t="e">
        <f t="shared" ca="1" si="2"/>
        <v>#NAME?</v>
      </c>
      <c r="I6" t="e">
        <f t="shared" ca="1" si="3"/>
        <v>#NAME?</v>
      </c>
      <c r="J6" s="1" t="e">
        <f ca="1">IF(I6="","",VLOOKUP(L5+9,'债券信息-wind'!E:H,2,0))</f>
        <v>#NAME?</v>
      </c>
      <c r="K6" s="1" t="e">
        <f t="shared" ca="1" si="4"/>
        <v>#NAME?</v>
      </c>
      <c r="L6" s="20" t="e">
        <f t="shared" ca="1" si="7"/>
        <v>#NAME?</v>
      </c>
      <c r="M6" s="20" t="e">
        <f t="shared" ca="1" si="8"/>
        <v>#NAME?</v>
      </c>
      <c r="N6" s="16" t="e">
        <f t="shared" ca="1" si="9"/>
        <v>#NAME?</v>
      </c>
      <c r="O6" s="2" t="e">
        <f ca="1">IF(I6="","",VLOOKUP(L5,'债券信息-wind'!E:H,3,0))</f>
        <v>#NAME?</v>
      </c>
      <c r="P6" t="e">
        <f ca="1">IF(I6="","",VLOOKUP(L6,'债券信息-wind'!E:I,5,0))</f>
        <v>#NAME?</v>
      </c>
      <c r="Q6" s="4" t="e">
        <f t="shared" ca="1" si="5"/>
        <v>#NAME?</v>
      </c>
      <c r="R6" s="2" t="e">
        <f ca="1">IF(I6="","",IF(I7="",Q5,VLOOKUP(K6,'债券信息-wind'!E:H,4,0)))</f>
        <v>#NAME?</v>
      </c>
      <c r="S6" t="e">
        <f t="shared" ca="1" si="6"/>
        <v>#NAME?</v>
      </c>
    </row>
    <row r="7" spans="1:20">
      <c r="A7" t="s">
        <v>53</v>
      </c>
      <c r="B7" s="16" t="e">
        <f ca="1">债券信息!B18</f>
        <v>#NAME?</v>
      </c>
      <c r="D7" t="e">
        <f t="shared" ca="1" si="0"/>
        <v>#NAME?</v>
      </c>
      <c r="E7" t="e">
        <f ca="1">IF(D7="","",[1]!paymentdate($B$2,D7))</f>
        <v>#NAME?</v>
      </c>
      <c r="F7" t="e">
        <f t="shared" ca="1" si="1"/>
        <v>#NAME?</v>
      </c>
      <c r="G7" t="e">
        <f t="shared" ca="1" si="2"/>
        <v>#NAME?</v>
      </c>
      <c r="I7" t="e">
        <f t="shared" ca="1" si="3"/>
        <v>#NAME?</v>
      </c>
      <c r="J7" s="1" t="e">
        <f ca="1">IF(I7="","",VLOOKUP(L6+9,'债券信息-wind'!E:H,2,0))</f>
        <v>#NAME?</v>
      </c>
      <c r="K7" s="1" t="e">
        <f t="shared" ca="1" si="4"/>
        <v>#NAME?</v>
      </c>
      <c r="L7" s="20" t="e">
        <f t="shared" ca="1" si="7"/>
        <v>#NAME?</v>
      </c>
      <c r="M7" s="20" t="e">
        <f t="shared" ca="1" si="8"/>
        <v>#NAME?</v>
      </c>
      <c r="N7" s="16" t="e">
        <f t="shared" ca="1" si="9"/>
        <v>#NAME?</v>
      </c>
      <c r="O7" s="2" t="e">
        <f ca="1">IF(I7="","",VLOOKUP(L6,'债券信息-wind'!E:H,3,0))</f>
        <v>#NAME?</v>
      </c>
      <c r="P7" t="e">
        <f ca="1">IF(I7="","",VLOOKUP(L7,'债券信息-wind'!E:I,5,0))</f>
        <v>#NAME?</v>
      </c>
      <c r="Q7" s="4" t="e">
        <f t="shared" ca="1" si="5"/>
        <v>#NAME?</v>
      </c>
      <c r="R7" s="2" t="e">
        <f ca="1">IF(I7="","",IF(I8="",Q6,VLOOKUP(K7,'债券信息-wind'!E:H,4,0)))</f>
        <v>#NAME?</v>
      </c>
      <c r="S7" t="e">
        <f t="shared" ca="1" si="6"/>
        <v>#NAME?</v>
      </c>
    </row>
    <row r="8" spans="1:20">
      <c r="A8" t="s">
        <v>56</v>
      </c>
      <c r="B8" s="18">
        <f>'inter-BC'!B3</f>
        <v>44382</v>
      </c>
      <c r="D8" t="e">
        <f t="shared" ca="1" si="0"/>
        <v>#NAME?</v>
      </c>
      <c r="E8" t="e">
        <f ca="1">IF(D8="","",[1]!paymentdate($B$2,D8))</f>
        <v>#NAME?</v>
      </c>
      <c r="F8" t="e">
        <f t="shared" ca="1" si="1"/>
        <v>#NAME?</v>
      </c>
      <c r="G8" t="e">
        <f t="shared" ca="1" si="2"/>
        <v>#NAME?</v>
      </c>
      <c r="I8" t="e">
        <f t="shared" ca="1" si="3"/>
        <v>#NAME?</v>
      </c>
      <c r="J8" s="1" t="e">
        <f ca="1">IF(I8="","",VLOOKUP(L7+9,'债券信息-wind'!E:H,2,0))</f>
        <v>#NAME?</v>
      </c>
      <c r="K8" s="1" t="e">
        <f t="shared" ca="1" si="4"/>
        <v>#NAME?</v>
      </c>
      <c r="L8" s="20" t="e">
        <f t="shared" ca="1" si="7"/>
        <v>#NAME?</v>
      </c>
      <c r="M8" s="20" t="e">
        <f t="shared" ca="1" si="8"/>
        <v>#NAME?</v>
      </c>
      <c r="N8" s="16" t="e">
        <f t="shared" ca="1" si="9"/>
        <v>#NAME?</v>
      </c>
      <c r="O8" s="2" t="e">
        <f ca="1">IF(I8="","",VLOOKUP(L7,'债券信息-wind'!E:H,3,0))</f>
        <v>#NAME?</v>
      </c>
      <c r="P8" t="e">
        <f ca="1">IF(I8="","",VLOOKUP(L8,'债券信息-wind'!E:I,5,0))</f>
        <v>#NAME?</v>
      </c>
      <c r="Q8" s="4" t="e">
        <f t="shared" ca="1" si="5"/>
        <v>#NAME?</v>
      </c>
      <c r="R8" s="2" t="e">
        <f ca="1">IF(I8="","",IF(I9="",Q7,VLOOKUP(K8,'债券信息-wind'!E:H,4,0)))</f>
        <v>#NAME?</v>
      </c>
      <c r="S8" t="e">
        <f t="shared" ca="1" si="6"/>
        <v>#NAME?</v>
      </c>
    </row>
    <row r="9" spans="1:20">
      <c r="A9" t="s">
        <v>22</v>
      </c>
      <c r="B9" s="16" t="e">
        <f ca="1">债券信息!B7</f>
        <v>#NAME?</v>
      </c>
      <c r="D9" t="e">
        <f t="shared" ca="1" si="0"/>
        <v>#NAME?</v>
      </c>
      <c r="E9" t="e">
        <f ca="1">IF(D9="","",[1]!paymentdate($B$2,D9))</f>
        <v>#NAME?</v>
      </c>
      <c r="F9" t="e">
        <f t="shared" ca="1" si="1"/>
        <v>#NAME?</v>
      </c>
      <c r="G9" t="e">
        <f t="shared" ca="1" si="2"/>
        <v>#NAME?</v>
      </c>
      <c r="I9" t="e">
        <f t="shared" ca="1" si="3"/>
        <v>#NAME?</v>
      </c>
      <c r="J9" s="1" t="e">
        <f ca="1">IF(I9="","",VLOOKUP(L8+9,'债券信息-wind'!E:H,2,0))</f>
        <v>#NAME?</v>
      </c>
      <c r="K9" s="1" t="e">
        <f t="shared" ca="1" si="4"/>
        <v>#NAME?</v>
      </c>
      <c r="L9" s="20" t="e">
        <f t="shared" ca="1" si="7"/>
        <v>#NAME?</v>
      </c>
      <c r="M9" s="20" t="e">
        <f t="shared" ca="1" si="8"/>
        <v>#NAME?</v>
      </c>
      <c r="N9" s="16" t="e">
        <f t="shared" ca="1" si="9"/>
        <v>#NAME?</v>
      </c>
      <c r="O9" s="2" t="e">
        <f ca="1">IF(I9="","",VLOOKUP(L8,'债券信息-wind'!E:H,3,0))</f>
        <v>#NAME?</v>
      </c>
      <c r="P9" t="e">
        <f ca="1">IF(I9="","",VLOOKUP(L9,'债券信息-wind'!E:I,5,0))</f>
        <v>#NAME?</v>
      </c>
      <c r="Q9" s="4" t="e">
        <f t="shared" ca="1" si="5"/>
        <v>#NAME?</v>
      </c>
      <c r="R9" s="2" t="e">
        <f ca="1">IF(I9="","",IF(I10="",Q8,VLOOKUP(K9,'债券信息-wind'!E:H,4,0)))</f>
        <v>#NAME?</v>
      </c>
      <c r="S9" t="e">
        <f t="shared" ca="1" si="6"/>
        <v>#NAME?</v>
      </c>
    </row>
    <row r="10" spans="1:20">
      <c r="A10" t="s">
        <v>26</v>
      </c>
      <c r="B10" s="16" t="e">
        <f ca="1">债券信息!B8</f>
        <v>#NAME?</v>
      </c>
      <c r="D10" t="e">
        <f t="shared" ca="1" si="0"/>
        <v>#NAME?</v>
      </c>
      <c r="E10" t="e">
        <f ca="1">IF(D10="","",[1]!paymentdate($B$2,D10))</f>
        <v>#NAME?</v>
      </c>
      <c r="F10" t="e">
        <f t="shared" ca="1" si="1"/>
        <v>#NAME?</v>
      </c>
      <c r="G10" t="e">
        <f t="shared" ca="1" si="2"/>
        <v>#NAME?</v>
      </c>
      <c r="I10" t="e">
        <f t="shared" ca="1" si="3"/>
        <v>#NAME?</v>
      </c>
      <c r="J10" s="1" t="e">
        <f ca="1">IF(I10="","",VLOOKUP(L9+9,'债券信息-wind'!E:H,2,0))</f>
        <v>#NAME?</v>
      </c>
      <c r="K10" s="1" t="e">
        <f t="shared" ca="1" si="4"/>
        <v>#NAME?</v>
      </c>
      <c r="L10" s="20" t="e">
        <f t="shared" ca="1" si="7"/>
        <v>#NAME?</v>
      </c>
      <c r="M10" s="20" t="e">
        <f t="shared" ca="1" si="8"/>
        <v>#NAME?</v>
      </c>
      <c r="N10" s="16" t="e">
        <f t="shared" ca="1" si="9"/>
        <v>#NAME?</v>
      </c>
      <c r="O10" s="2" t="e">
        <f ca="1">IF(I10="","",VLOOKUP(L9,'债券信息-wind'!E:H,3,0))</f>
        <v>#NAME?</v>
      </c>
      <c r="P10" t="e">
        <f ca="1">IF(I10="","",VLOOKUP(L10,'债券信息-wind'!E:I,5,0))</f>
        <v>#NAME?</v>
      </c>
      <c r="Q10" s="4" t="e">
        <f t="shared" ca="1" si="5"/>
        <v>#NAME?</v>
      </c>
      <c r="R10" s="2" t="e">
        <f ca="1">IF(I10="","",IF(I11="",Q9,VLOOKUP(K10,'债券信息-wind'!E:H,4,0)))</f>
        <v>#NAME?</v>
      </c>
      <c r="S10" t="e">
        <f t="shared" ca="1" si="6"/>
        <v>#NAME?</v>
      </c>
    </row>
    <row r="11" spans="1:20">
      <c r="A11" t="s">
        <v>31</v>
      </c>
      <c r="B11" s="17" t="e">
        <f ca="1">债券信息!B9</f>
        <v>#NAME?</v>
      </c>
      <c r="D11" t="e">
        <f t="shared" ca="1" si="0"/>
        <v>#NAME?</v>
      </c>
      <c r="E11" t="e">
        <f ca="1">IF(D11="","",[1]!paymentdate($B$2,D11))</f>
        <v>#NAME?</v>
      </c>
      <c r="F11" t="e">
        <f t="shared" ca="1" si="1"/>
        <v>#NAME?</v>
      </c>
      <c r="G11" t="e">
        <f t="shared" ca="1" si="2"/>
        <v>#NAME?</v>
      </c>
      <c r="H11" s="1"/>
      <c r="I11" t="e">
        <f t="shared" ca="1" si="3"/>
        <v>#NAME?</v>
      </c>
      <c r="J11" s="1" t="e">
        <f ca="1">IF(I11="","",VLOOKUP(L10+9,'债券信息-wind'!E:H,2,0))</f>
        <v>#NAME?</v>
      </c>
      <c r="K11" s="1" t="e">
        <f t="shared" ca="1" si="4"/>
        <v>#NAME?</v>
      </c>
      <c r="L11" s="20" t="e">
        <f t="shared" ca="1" si="7"/>
        <v>#NAME?</v>
      </c>
      <c r="M11" s="20" t="e">
        <f t="shared" ca="1" si="8"/>
        <v>#NAME?</v>
      </c>
      <c r="N11" s="16" t="e">
        <f t="shared" ca="1" si="9"/>
        <v>#NAME?</v>
      </c>
      <c r="O11" s="2" t="e">
        <f ca="1">IF(I11="","",VLOOKUP(L10,'债券信息-wind'!E:H,3,0))</f>
        <v>#NAME?</v>
      </c>
      <c r="P11" t="e">
        <f ca="1">IF(I11="","",VLOOKUP(L11,'债券信息-wind'!E:I,5,0))</f>
        <v>#NAME?</v>
      </c>
      <c r="Q11" s="4" t="e">
        <f t="shared" ca="1" si="5"/>
        <v>#NAME?</v>
      </c>
      <c r="R11" s="2" t="e">
        <f ca="1">IF(I11="","",IF(I12="",Q10,VLOOKUP(K11,'债券信息-wind'!E:H,4,0)))</f>
        <v>#NAME?</v>
      </c>
      <c r="S11" t="e">
        <f t="shared" ca="1" si="6"/>
        <v>#NAME?</v>
      </c>
    </row>
    <row r="12" spans="1:20">
      <c r="A12" t="s">
        <v>27</v>
      </c>
      <c r="B12" s="16" t="e">
        <f ca="1">债券信息!B10</f>
        <v>#NAME?</v>
      </c>
      <c r="D12" t="e">
        <f t="shared" ca="1" si="0"/>
        <v>#NAME?</v>
      </c>
      <c r="E12" t="e">
        <f ca="1">IF(D12="","",[1]!paymentdate($B$2,D12))</f>
        <v>#NAME?</v>
      </c>
      <c r="F12" t="e">
        <f t="shared" ca="1" si="1"/>
        <v>#NAME?</v>
      </c>
      <c r="I12" t="e">
        <f t="shared" ca="1" si="3"/>
        <v>#NAME?</v>
      </c>
      <c r="J12" s="1" t="e">
        <f ca="1">IF(I12="","",VLOOKUP(L11+9,'债券信息-wind'!E:H,2,0))</f>
        <v>#NAME?</v>
      </c>
      <c r="K12" s="1" t="e">
        <f t="shared" ca="1" si="4"/>
        <v>#NAME?</v>
      </c>
      <c r="L12" s="20" t="e">
        <f t="shared" ca="1" si="7"/>
        <v>#NAME?</v>
      </c>
      <c r="M12" s="20" t="e">
        <f t="shared" ca="1" si="8"/>
        <v>#NAME?</v>
      </c>
      <c r="N12" s="16" t="e">
        <f t="shared" ca="1" si="9"/>
        <v>#NAME?</v>
      </c>
      <c r="O12" s="2" t="e">
        <f ca="1">IF(I12="","",VLOOKUP(L11,'债券信息-wind'!E:H,3,0))</f>
        <v>#NAME?</v>
      </c>
      <c r="P12" t="e">
        <f ca="1">IF(I12="","",VLOOKUP(L12,'债券信息-wind'!E:I,5,0))</f>
        <v>#NAME?</v>
      </c>
      <c r="Q12" s="4" t="e">
        <f t="shared" ca="1" si="5"/>
        <v>#NAME?</v>
      </c>
      <c r="R12" s="2" t="e">
        <f ca="1">IF(I12="","",IF(I13="",Q11,VLOOKUP(K12,'债券信息-wind'!E:H,4,0)))</f>
        <v>#NAME?</v>
      </c>
      <c r="S12" t="e">
        <f t="shared" ca="1" si="6"/>
        <v>#NAME?</v>
      </c>
    </row>
    <row r="13" spans="1:20">
      <c r="A13" t="s">
        <v>28</v>
      </c>
      <c r="B13" s="16" t="e">
        <f ca="1">债券信息!B11</f>
        <v>#NAME?</v>
      </c>
      <c r="D13" t="e">
        <f t="shared" ca="1" si="0"/>
        <v>#NAME?</v>
      </c>
      <c r="E13" t="e">
        <f ca="1">IF(D13="","",[1]!paymentdate($B$2,D13))</f>
        <v>#NAME?</v>
      </c>
      <c r="F13" t="e">
        <f t="shared" ca="1" si="1"/>
        <v>#NAME?</v>
      </c>
      <c r="G13" t="e">
        <f t="shared" ca="1" si="2"/>
        <v>#NAME?</v>
      </c>
      <c r="I13" t="e">
        <f t="shared" ca="1" si="3"/>
        <v>#NAME?</v>
      </c>
      <c r="J13" s="1" t="e">
        <f ca="1">IF(I13="","",VLOOKUP(L12+9,'债券信息-wind'!E:H,2,0))</f>
        <v>#NAME?</v>
      </c>
      <c r="K13" s="1" t="e">
        <f t="shared" ca="1" si="4"/>
        <v>#NAME?</v>
      </c>
      <c r="L13" s="20" t="e">
        <f t="shared" ca="1" si="7"/>
        <v>#NAME?</v>
      </c>
      <c r="M13" s="20" t="e">
        <f t="shared" ca="1" si="8"/>
        <v>#NAME?</v>
      </c>
      <c r="N13" s="16" t="e">
        <f t="shared" ca="1" si="9"/>
        <v>#NAME?</v>
      </c>
      <c r="O13" s="2" t="e">
        <f ca="1">IF(I13="","",VLOOKUP(L12,'债券信息-wind'!E:H,3,0))</f>
        <v>#NAME?</v>
      </c>
      <c r="P13" t="e">
        <f ca="1">IF(I13="","",VLOOKUP(L13,'债券信息-wind'!E:I,5,0))</f>
        <v>#NAME?</v>
      </c>
      <c r="Q13" s="4" t="e">
        <f t="shared" ca="1" si="5"/>
        <v>#NAME?</v>
      </c>
      <c r="R13" s="2" t="e">
        <f ca="1">IF(I13="","",IF(I14="",Q12,VLOOKUP(K13,'债券信息-wind'!E:H,4,0)))</f>
        <v>#NAME?</v>
      </c>
      <c r="S13" t="e">
        <f t="shared" ca="1" si="6"/>
        <v>#NAME?</v>
      </c>
    </row>
    <row r="14" spans="1:20">
      <c r="A14" t="s">
        <v>72</v>
      </c>
      <c r="B14" s="16">
        <f ca="1">IF(ISERROR(FIND("A",LEFT(B13,2))),30,"ACT")</f>
        <v>30</v>
      </c>
      <c r="D14" t="e">
        <f t="shared" ca="1" si="0"/>
        <v>#NAME?</v>
      </c>
      <c r="E14" t="e">
        <f ca="1">IF(D14="","",[1]!paymentdate($B$2,D14))</f>
        <v>#NAME?</v>
      </c>
      <c r="F14" t="e">
        <f t="shared" ca="1" si="1"/>
        <v>#NAME?</v>
      </c>
      <c r="G14" t="e">
        <f t="shared" ca="1" si="2"/>
        <v>#NAME?</v>
      </c>
      <c r="I14" t="e">
        <f t="shared" ca="1" si="3"/>
        <v>#NAME?</v>
      </c>
      <c r="J14" s="1" t="e">
        <f ca="1">IF(I14="","",VLOOKUP(L13+9,'债券信息-wind'!E:H,2,0))</f>
        <v>#NAME?</v>
      </c>
      <c r="K14" s="1" t="e">
        <f t="shared" ca="1" si="4"/>
        <v>#NAME?</v>
      </c>
      <c r="L14" s="20" t="e">
        <f t="shared" ca="1" si="7"/>
        <v>#NAME?</v>
      </c>
      <c r="M14" s="20" t="e">
        <f t="shared" ca="1" si="8"/>
        <v>#NAME?</v>
      </c>
      <c r="N14" s="16" t="e">
        <f t="shared" ca="1" si="9"/>
        <v>#NAME?</v>
      </c>
      <c r="O14" s="2" t="e">
        <f ca="1">IF(I14="","",VLOOKUP(L13,'债券信息-wind'!E:H,3,0))</f>
        <v>#NAME?</v>
      </c>
      <c r="P14" t="e">
        <f ca="1">IF(I14="","",VLOOKUP(L14,'债券信息-wind'!E:I,5,0))</f>
        <v>#NAME?</v>
      </c>
      <c r="Q14" s="4" t="e">
        <f t="shared" ca="1" si="5"/>
        <v>#NAME?</v>
      </c>
      <c r="R14" s="2" t="e">
        <f ca="1">IF(I14="","",IF(I15="",Q13,VLOOKUP(K14,'债券信息-wind'!E:H,4,0)))</f>
        <v>#NAME?</v>
      </c>
      <c r="S14" t="e">
        <f t="shared" ca="1" si="6"/>
        <v>#NAME?</v>
      </c>
    </row>
    <row r="15" spans="1:20">
      <c r="A15" t="s">
        <v>73</v>
      </c>
      <c r="B15" s="16">
        <f ca="1">IF(ISERROR(FIND("T",RIGHT(B13,2))),IF(ISERROR(FIND(5,RIGHT(B13,2))),360,365),"ACT")</f>
        <v>360</v>
      </c>
      <c r="D15" t="e">
        <f t="shared" ca="1" si="0"/>
        <v>#NAME?</v>
      </c>
      <c r="E15" t="e">
        <f ca="1">IF(D15="","",[1]!paymentdate($B$2,D15))</f>
        <v>#NAME?</v>
      </c>
      <c r="F15" t="e">
        <f t="shared" ca="1" si="1"/>
        <v>#NAME?</v>
      </c>
      <c r="G15" t="e">
        <f t="shared" ca="1" si="2"/>
        <v>#NAME?</v>
      </c>
      <c r="I15" t="e">
        <f t="shared" ca="1" si="3"/>
        <v>#NAME?</v>
      </c>
      <c r="J15" s="1" t="e">
        <f ca="1">IF(I15="","",VLOOKUP(L14+9,'债券信息-wind'!E:H,2,0))</f>
        <v>#NAME?</v>
      </c>
      <c r="K15" s="1" t="e">
        <f t="shared" ca="1" si="4"/>
        <v>#NAME?</v>
      </c>
      <c r="L15" s="20" t="e">
        <f t="shared" ca="1" si="7"/>
        <v>#NAME?</v>
      </c>
      <c r="M15" s="20" t="e">
        <f t="shared" ca="1" si="8"/>
        <v>#NAME?</v>
      </c>
      <c r="N15" s="16" t="e">
        <f t="shared" ca="1" si="9"/>
        <v>#NAME?</v>
      </c>
      <c r="O15" s="2" t="e">
        <f ca="1">IF(I15="","",VLOOKUP(L14,'债券信息-wind'!E:H,3,0))</f>
        <v>#NAME?</v>
      </c>
      <c r="P15" t="e">
        <f ca="1">IF(I15="","",VLOOKUP(L15,'债券信息-wind'!E:I,5,0))</f>
        <v>#NAME?</v>
      </c>
      <c r="Q15" s="4" t="e">
        <f t="shared" ca="1" si="5"/>
        <v>#NAME?</v>
      </c>
      <c r="R15" s="2" t="e">
        <f ca="1">IF(I15="","",IF(I16="",Q14,VLOOKUP(K15,'债券信息-wind'!E:H,4,0)))</f>
        <v>#NAME?</v>
      </c>
      <c r="S15" t="e">
        <f t="shared" ca="1" si="6"/>
        <v>#NAME?</v>
      </c>
    </row>
    <row r="16" spans="1:20">
      <c r="A16" t="s">
        <v>142</v>
      </c>
      <c r="B16" s="16">
        <f ca="1">IF(B14="ACT",IF(B15="ACT",1,IF(B15=360,2,3)),0)</f>
        <v>0</v>
      </c>
      <c r="D16" t="e">
        <f t="shared" ca="1" si="0"/>
        <v>#NAME?</v>
      </c>
      <c r="E16" t="e">
        <f ca="1">IF(D16="","",[1]!paymentdate($B$2,D16))</f>
        <v>#NAME?</v>
      </c>
      <c r="F16" t="e">
        <f t="shared" ca="1" si="1"/>
        <v>#NAME?</v>
      </c>
      <c r="G16" t="e">
        <f t="shared" ca="1" si="2"/>
        <v>#NAME?</v>
      </c>
      <c r="I16" t="e">
        <f t="shared" ca="1" si="3"/>
        <v>#NAME?</v>
      </c>
      <c r="J16" s="1" t="e">
        <f ca="1">IF(I16="","",VLOOKUP(L15+9,'债券信息-wind'!E:H,2,0))</f>
        <v>#NAME?</v>
      </c>
      <c r="K16" s="1" t="e">
        <f t="shared" ca="1" si="4"/>
        <v>#NAME?</v>
      </c>
      <c r="L16" s="20" t="e">
        <f t="shared" ca="1" si="7"/>
        <v>#NAME?</v>
      </c>
      <c r="M16" s="20" t="e">
        <f t="shared" ca="1" si="8"/>
        <v>#NAME?</v>
      </c>
      <c r="N16" s="16" t="e">
        <f t="shared" ca="1" si="9"/>
        <v>#NAME?</v>
      </c>
      <c r="O16" s="2" t="e">
        <f ca="1">IF(I16="","",VLOOKUP(L15,'债券信息-wind'!E:H,3,0))</f>
        <v>#NAME?</v>
      </c>
      <c r="P16" t="e">
        <f ca="1">IF(I16="","",VLOOKUP(L16,'债券信息-wind'!E:I,5,0))</f>
        <v>#NAME?</v>
      </c>
      <c r="Q16" s="4" t="e">
        <f t="shared" ca="1" si="5"/>
        <v>#NAME?</v>
      </c>
      <c r="R16" s="2" t="e">
        <f ca="1">IF(I16="","",IF(I17="",Q15,VLOOKUP(K16,'债券信息-wind'!E:H,4,0)))</f>
        <v>#NAME?</v>
      </c>
      <c r="S16" t="e">
        <f t="shared" ca="1" si="6"/>
        <v>#NAME?</v>
      </c>
    </row>
    <row r="17" spans="1:19">
      <c r="A17" t="s">
        <v>143</v>
      </c>
      <c r="B17" s="16">
        <f ca="1">IF(ISERROR(FIND("F",B13)),0,"Y")</f>
        <v>0</v>
      </c>
      <c r="D17" t="e">
        <f t="shared" ca="1" si="0"/>
        <v>#NAME?</v>
      </c>
      <c r="E17" t="e">
        <f ca="1">IF(D17="","",[1]!paymentdate($B$2,D17))</f>
        <v>#NAME?</v>
      </c>
      <c r="F17" t="e">
        <f t="shared" ca="1" si="1"/>
        <v>#NAME?</v>
      </c>
      <c r="G17" t="e">
        <f t="shared" ca="1" si="2"/>
        <v>#NAME?</v>
      </c>
      <c r="I17" t="e">
        <f t="shared" ca="1" si="3"/>
        <v>#NAME?</v>
      </c>
      <c r="J17" s="1" t="e">
        <f ca="1">IF(I17="","",VLOOKUP(L16+9,'债券信息-wind'!E:H,2,0))</f>
        <v>#NAME?</v>
      </c>
      <c r="K17" s="1" t="e">
        <f t="shared" ca="1" si="4"/>
        <v>#NAME?</v>
      </c>
      <c r="L17" s="20" t="e">
        <f t="shared" ca="1" si="7"/>
        <v>#NAME?</v>
      </c>
      <c r="M17" s="20" t="e">
        <f t="shared" ca="1" si="8"/>
        <v>#NAME?</v>
      </c>
      <c r="N17" s="16" t="e">
        <f t="shared" ca="1" si="9"/>
        <v>#NAME?</v>
      </c>
      <c r="O17" s="2" t="e">
        <f ca="1">IF(I17="","",VLOOKUP(L16,'债券信息-wind'!E:H,3,0))</f>
        <v>#NAME?</v>
      </c>
      <c r="P17" t="e">
        <f ca="1">IF(I17="","",VLOOKUP(L17,'债券信息-wind'!E:I,5,0))</f>
        <v>#NAME?</v>
      </c>
      <c r="Q17" s="4" t="e">
        <f t="shared" ca="1" si="5"/>
        <v>#NAME?</v>
      </c>
      <c r="R17" s="2" t="e">
        <f ca="1">IF(I17="","",IF(I18="",Q16,VLOOKUP(K17,'债券信息-wind'!E:H,4,0)))</f>
        <v>#NAME?</v>
      </c>
      <c r="S17" t="e">
        <f t="shared" ca="1" si="6"/>
        <v>#NAME?</v>
      </c>
    </row>
    <row r="18" spans="1:19">
      <c r="A18" t="s">
        <v>65</v>
      </c>
      <c r="B18" s="17" t="e">
        <f ca="1">债券信息!B14</f>
        <v>#NAME?</v>
      </c>
      <c r="I18" t="e">
        <f t="shared" ca="1" si="3"/>
        <v>#NAME?</v>
      </c>
      <c r="J18" s="1" t="e">
        <f ca="1">IF(I18="","",VLOOKUP(L17+9,'债券信息-wind'!E:H,2,0))</f>
        <v>#NAME?</v>
      </c>
      <c r="K18" s="1" t="e">
        <f t="shared" ca="1" si="4"/>
        <v>#NAME?</v>
      </c>
      <c r="L18" s="20" t="e">
        <f t="shared" ca="1" si="7"/>
        <v>#NAME?</v>
      </c>
      <c r="M18" s="20" t="e">
        <f t="shared" ca="1" si="8"/>
        <v>#NAME?</v>
      </c>
      <c r="N18" s="16" t="e">
        <f t="shared" ca="1" si="9"/>
        <v>#NAME?</v>
      </c>
      <c r="O18" s="2" t="e">
        <f ca="1">IF(I18="","",VLOOKUP(L17,'债券信息-wind'!E:H,3,0))</f>
        <v>#NAME?</v>
      </c>
      <c r="P18" t="e">
        <f ca="1">IF(I18="","",VLOOKUP(L18,'债券信息-wind'!E:I,5,0))</f>
        <v>#NAME?</v>
      </c>
      <c r="Q18" s="4" t="e">
        <f t="shared" ca="1" si="5"/>
        <v>#NAME?</v>
      </c>
      <c r="R18" s="2" t="e">
        <f ca="1">IF(I18="","",IF(I19="",Q17,VLOOKUP(K18,'债券信息-wind'!E:H,4,0)))</f>
        <v>#NAME?</v>
      </c>
      <c r="S18" t="e">
        <f t="shared" ca="1" si="6"/>
        <v>#NAME?</v>
      </c>
    </row>
    <row r="19" spans="1:19">
      <c r="A19" t="s">
        <v>29</v>
      </c>
      <c r="B19" s="16" t="e">
        <f ca="1">债券信息!B12</f>
        <v>#NAME?</v>
      </c>
      <c r="D19" t="e">
        <f t="shared" ca="1" si="0"/>
        <v>#NAME?</v>
      </c>
      <c r="E19" t="e">
        <f ca="1">IF(D19="","",[1]!paymentdate($B$2,D19))</f>
        <v>#NAME?</v>
      </c>
      <c r="F19" t="e">
        <f t="shared" ca="1" si="1"/>
        <v>#NAME?</v>
      </c>
      <c r="G19" t="e">
        <f t="shared" ca="1" si="2"/>
        <v>#NAME?</v>
      </c>
      <c r="I19" t="e">
        <f t="shared" ca="1" si="3"/>
        <v>#NAME?</v>
      </c>
      <c r="J19" s="1" t="e">
        <f ca="1">IF(I19="","",VLOOKUP(L18+9,'债券信息-wind'!E:H,2,0))</f>
        <v>#NAME?</v>
      </c>
      <c r="K19" s="1" t="e">
        <f t="shared" ca="1" si="4"/>
        <v>#NAME?</v>
      </c>
      <c r="L19" s="20" t="e">
        <f t="shared" ca="1" si="7"/>
        <v>#NAME?</v>
      </c>
      <c r="M19" s="20" t="e">
        <f t="shared" ca="1" si="8"/>
        <v>#NAME?</v>
      </c>
      <c r="N19" s="16" t="e">
        <f t="shared" ca="1" si="9"/>
        <v>#NAME?</v>
      </c>
      <c r="O19" s="2" t="e">
        <f ca="1">IF(I19="","",VLOOKUP(L18,'债券信息-wind'!E:H,3,0))</f>
        <v>#NAME?</v>
      </c>
      <c r="P19" t="e">
        <f ca="1">IF(I19="","",VLOOKUP(L19,'债券信息-wind'!E:I,5,0))</f>
        <v>#NAME?</v>
      </c>
      <c r="Q19" s="4" t="e">
        <f t="shared" ca="1" si="5"/>
        <v>#NAME?</v>
      </c>
      <c r="R19" s="2" t="e">
        <f ca="1">IF(I19="","",IF(I20="",Q18,VLOOKUP(K19,'债券信息-wind'!E:H,4,0)))</f>
        <v>#NAME?</v>
      </c>
      <c r="S19" t="e">
        <f t="shared" ca="1" si="6"/>
        <v>#NAME?</v>
      </c>
    </row>
    <row r="20" spans="1:19">
      <c r="A20" t="s">
        <v>30</v>
      </c>
      <c r="B20" s="16" t="e">
        <f ca="1">债券信息!B13</f>
        <v>#NAME?</v>
      </c>
      <c r="D20" t="e">
        <f t="shared" ca="1" si="0"/>
        <v>#NAME?</v>
      </c>
      <c r="E20" t="e">
        <f ca="1">IF(D20="","",[1]!paymentdate($B$2,D20))</f>
        <v>#NAME?</v>
      </c>
      <c r="F20" t="e">
        <f t="shared" ca="1" si="1"/>
        <v>#NAME?</v>
      </c>
      <c r="G20" t="e">
        <f t="shared" ca="1" si="2"/>
        <v>#NAME?</v>
      </c>
      <c r="I20" t="e">
        <f t="shared" ca="1" si="3"/>
        <v>#NAME?</v>
      </c>
      <c r="J20" s="1" t="e">
        <f ca="1">IF(I20="","",VLOOKUP(L19+9,'债券信息-wind'!E:H,2,0))</f>
        <v>#NAME?</v>
      </c>
      <c r="K20" s="1" t="e">
        <f t="shared" ca="1" si="4"/>
        <v>#NAME?</v>
      </c>
      <c r="L20" s="20" t="e">
        <f t="shared" ca="1" si="7"/>
        <v>#NAME?</v>
      </c>
      <c r="M20" s="20" t="e">
        <f t="shared" ca="1" si="8"/>
        <v>#NAME?</v>
      </c>
      <c r="N20" s="16" t="e">
        <f t="shared" ca="1" si="9"/>
        <v>#NAME?</v>
      </c>
      <c r="O20" s="2" t="e">
        <f ca="1">IF(I20="","",VLOOKUP(L19,'债券信息-wind'!E:H,3,0))</f>
        <v>#NAME?</v>
      </c>
      <c r="P20" t="e">
        <f ca="1">IF(I20="","",VLOOKUP(L20,'债券信息-wind'!E:I,5,0))</f>
        <v>#NAME?</v>
      </c>
      <c r="Q20" s="4" t="e">
        <f t="shared" ca="1" si="5"/>
        <v>#NAME?</v>
      </c>
      <c r="R20" s="2" t="e">
        <f ca="1">IF(I20="","",IF(I21="",Q19,VLOOKUP(K20,'债券信息-wind'!E:H,4,0)))</f>
        <v>#NAME?</v>
      </c>
      <c r="S20" t="e">
        <f t="shared" ca="1" si="6"/>
        <v>#NAME?</v>
      </c>
    </row>
    <row r="21" spans="1:19">
      <c r="A21" t="s">
        <v>92</v>
      </c>
      <c r="B21" s="16" t="e">
        <f ca="1">IF(ROUND(B18*B19,0)=0,1,ROUND(B18*B19,0))</f>
        <v>#NAME?</v>
      </c>
      <c r="D21" t="e">
        <f t="shared" ca="1" si="0"/>
        <v>#NAME?</v>
      </c>
      <c r="E21" t="e">
        <f ca="1">IF(D21="","",[1]!paymentdate($B$2,D21))</f>
        <v>#NAME?</v>
      </c>
      <c r="F21" t="e">
        <f t="shared" ca="1" si="1"/>
        <v>#NAME?</v>
      </c>
      <c r="G21" t="e">
        <f t="shared" ca="1" si="2"/>
        <v>#NAME?</v>
      </c>
      <c r="I21" t="e">
        <f t="shared" ca="1" si="3"/>
        <v>#NAME?</v>
      </c>
      <c r="J21" s="1" t="e">
        <f ca="1">IF(I21="","",VLOOKUP(L20+9,'债券信息-wind'!E:H,2,0))</f>
        <v>#NAME?</v>
      </c>
      <c r="K21" s="1" t="e">
        <f t="shared" ca="1" si="4"/>
        <v>#NAME?</v>
      </c>
      <c r="L21" s="20" t="e">
        <f t="shared" ca="1" si="7"/>
        <v>#NAME?</v>
      </c>
      <c r="M21" s="20" t="e">
        <f t="shared" ca="1" si="8"/>
        <v>#NAME?</v>
      </c>
      <c r="N21" s="16" t="e">
        <f t="shared" ca="1" si="9"/>
        <v>#NAME?</v>
      </c>
      <c r="O21" s="2" t="e">
        <f ca="1">IF(I21="","",VLOOKUP(L20,'债券信息-wind'!E:H,3,0))</f>
        <v>#NAME?</v>
      </c>
      <c r="P21" t="e">
        <f ca="1">IF(I21="","",VLOOKUP(L21,'债券信息-wind'!E:I,5,0))</f>
        <v>#NAME?</v>
      </c>
      <c r="Q21" s="4" t="e">
        <f t="shared" ca="1" si="5"/>
        <v>#NAME?</v>
      </c>
      <c r="R21" s="2" t="e">
        <f ca="1">IF(I21="","",IF(I22="",Q20,VLOOKUP(K21,'债券信息-wind'!E:H,4,0)))</f>
        <v>#NAME?</v>
      </c>
      <c r="S21" t="e">
        <f t="shared" ca="1" si="6"/>
        <v>#NAME?</v>
      </c>
    </row>
    <row r="22" spans="1:19">
      <c r="A22" t="s">
        <v>96</v>
      </c>
      <c r="B22" t="e">
        <f ca="1">债券信息!B16</f>
        <v>#NAME?</v>
      </c>
      <c r="D22" t="e">
        <f t="shared" ca="1" si="0"/>
        <v>#NAME?</v>
      </c>
      <c r="E22" t="e">
        <f ca="1">IF(D22="","",[1]!paymentdate($B$2,D22))</f>
        <v>#NAME?</v>
      </c>
      <c r="F22" t="e">
        <f t="shared" ca="1" si="1"/>
        <v>#NAME?</v>
      </c>
      <c r="G22" t="e">
        <f t="shared" ca="1" si="2"/>
        <v>#NAME?</v>
      </c>
      <c r="I22" t="e">
        <f t="shared" ca="1" si="3"/>
        <v>#NAME?</v>
      </c>
      <c r="J22" s="1" t="e">
        <f ca="1">IF(I22="","",VLOOKUP(L21+9,'债券信息-wind'!E:H,2,0))</f>
        <v>#NAME?</v>
      </c>
      <c r="K22" s="1" t="e">
        <f t="shared" ca="1" si="4"/>
        <v>#NAME?</v>
      </c>
      <c r="L22" s="20" t="e">
        <f t="shared" ca="1" si="7"/>
        <v>#NAME?</v>
      </c>
      <c r="M22" s="20" t="e">
        <f t="shared" ca="1" si="8"/>
        <v>#NAME?</v>
      </c>
      <c r="N22" s="16" t="e">
        <f t="shared" ca="1" si="9"/>
        <v>#NAME?</v>
      </c>
      <c r="O22" s="2" t="e">
        <f ca="1">IF(I22="","",VLOOKUP(L21,'债券信息-wind'!E:H,3,0))</f>
        <v>#NAME?</v>
      </c>
      <c r="P22" t="e">
        <f ca="1">IF(I22="","",VLOOKUP(L22,'债券信息-wind'!E:I,5,0))</f>
        <v>#NAME?</v>
      </c>
      <c r="Q22" s="4" t="e">
        <f t="shared" ca="1" si="5"/>
        <v>#NAME?</v>
      </c>
      <c r="R22" s="2" t="e">
        <f ca="1">IF(I22="","",IF(I23="",Q21,VLOOKUP(K22,'债券信息-wind'!E:H,4,0)))</f>
        <v>#NAME?</v>
      </c>
      <c r="S22" t="e">
        <f t="shared" ca="1" si="6"/>
        <v>#NAME?</v>
      </c>
    </row>
    <row r="23" spans="1:19">
      <c r="A23" t="s">
        <v>341</v>
      </c>
      <c r="B23" t="e">
        <f ca="1">[1]!b_anal_nxcupn(B2,B4)</f>
        <v>#NAME?</v>
      </c>
      <c r="D23" t="e">
        <f t="shared" ca="1" si="0"/>
        <v>#NAME?</v>
      </c>
      <c r="I23" t="e">
        <f t="shared" ca="1" si="3"/>
        <v>#NAME?</v>
      </c>
      <c r="J23" s="1" t="e">
        <f ca="1">IF(I23="","",VLOOKUP(L22+9,'债券信息-wind'!E:H,2,0))</f>
        <v>#NAME?</v>
      </c>
      <c r="K23" s="1" t="e">
        <f t="shared" ca="1" si="4"/>
        <v>#NAME?</v>
      </c>
      <c r="L23" s="20" t="e">
        <f t="shared" ca="1" si="7"/>
        <v>#NAME?</v>
      </c>
      <c r="M23" s="20" t="e">
        <f t="shared" ca="1" si="8"/>
        <v>#NAME?</v>
      </c>
      <c r="N23" s="16" t="e">
        <f t="shared" ca="1" si="9"/>
        <v>#NAME?</v>
      </c>
      <c r="O23" s="2" t="e">
        <f ca="1">IF(I23="","",VLOOKUP(L22,'债券信息-wind'!E:H,3,0))</f>
        <v>#NAME?</v>
      </c>
      <c r="P23" t="e">
        <f ca="1">IF(I23="","",VLOOKUP(L23,'债券信息-wind'!E:I,5,0))</f>
        <v>#NAME?</v>
      </c>
      <c r="Q23" s="4" t="e">
        <f t="shared" ca="1" si="5"/>
        <v>#NAME?</v>
      </c>
      <c r="R23" s="2" t="e">
        <f ca="1">IF(I23="","",IF(I24="",Q22,VLOOKUP(K23,'债券信息-wind'!E:H,4,0)))</f>
        <v>#NAME?</v>
      </c>
      <c r="S23" t="e">
        <f t="shared" ca="1" si="6"/>
        <v>#NAME?</v>
      </c>
    </row>
    <row r="24" spans="1:19">
      <c r="A24" t="s">
        <v>342</v>
      </c>
      <c r="B24" s="18" t="e">
        <f ca="1">IF(ISERROR(DATE(YEAR(B23),IF(DAY(B23)&lt;DAY($E$3),MONTH(B23)-1,MONTH(B23)),VLOOKUP(IF(DAY(B23)&lt;DAY($E$3),MONTH(B23)-1,MONTH(B23)),F:G,2,0))),B23,DATE(YEAR(B23),IF(DAY(B23)&lt;DAY($E$3),MONTH(B23)-1,MONTH(B23)),VLOOKUP(IF(DAY(B23)&lt;DAY($E$3),MONTH(B23)-1,MONTH(B23)),F:G,2,0)))</f>
        <v>#NAME?</v>
      </c>
      <c r="I24" t="e">
        <f t="shared" ca="1" si="3"/>
        <v>#NAME?</v>
      </c>
      <c r="J24" s="1" t="e">
        <f ca="1">IF(I24="","",VLOOKUP(L23+9,'债券信息-wind'!E:H,2,0))</f>
        <v>#NAME?</v>
      </c>
      <c r="K24" s="1" t="e">
        <f t="shared" ca="1" si="4"/>
        <v>#NAME?</v>
      </c>
      <c r="L24" s="20" t="e">
        <f t="shared" ca="1" si="7"/>
        <v>#NAME?</v>
      </c>
      <c r="M24" s="20" t="e">
        <f t="shared" ca="1" si="8"/>
        <v>#NAME?</v>
      </c>
      <c r="N24" s="16" t="e">
        <f t="shared" ca="1" si="9"/>
        <v>#NAME?</v>
      </c>
      <c r="O24" s="2" t="e">
        <f ca="1">IF(I24="","",VLOOKUP(L23,'债券信息-wind'!E:H,3,0))</f>
        <v>#NAME?</v>
      </c>
      <c r="P24" t="e">
        <f ca="1">IF(I24="","",VLOOKUP(L24,'债券信息-wind'!E:I,5,0))</f>
        <v>#NAME?</v>
      </c>
      <c r="Q24" s="4" t="e">
        <f t="shared" ca="1" si="5"/>
        <v>#NAME?</v>
      </c>
      <c r="R24" s="2" t="e">
        <f ca="1">IF(I24="","",IF(I25="",Q23,VLOOKUP(K24,'债券信息-wind'!E:H,4,0)))</f>
        <v>#NAME?</v>
      </c>
      <c r="S24" t="e">
        <f t="shared" ca="1" si="6"/>
        <v>#NAME?</v>
      </c>
    </row>
    <row r="25" spans="1:19">
      <c r="B25" s="2"/>
      <c r="I25" t="e">
        <f t="shared" ca="1" si="3"/>
        <v>#NAME?</v>
      </c>
      <c r="J25" s="1" t="e">
        <f ca="1">IF(I25="","",VLOOKUP(L24+9,'债券信息-wind'!E:H,2,0))</f>
        <v>#NAME?</v>
      </c>
      <c r="K25" s="1" t="e">
        <f t="shared" ca="1" si="4"/>
        <v>#NAME?</v>
      </c>
      <c r="L25" s="20" t="e">
        <f t="shared" ca="1" si="7"/>
        <v>#NAME?</v>
      </c>
      <c r="M25" s="20" t="e">
        <f t="shared" ca="1" si="8"/>
        <v>#NAME?</v>
      </c>
      <c r="N25" s="16" t="e">
        <f t="shared" ca="1" si="9"/>
        <v>#NAME?</v>
      </c>
      <c r="O25" s="2" t="e">
        <f ca="1">IF(I25="","",VLOOKUP(L24,'债券信息-wind'!E:H,3,0))</f>
        <v>#NAME?</v>
      </c>
      <c r="P25" t="e">
        <f ca="1">IF(I25="","",VLOOKUP(L25,'债券信息-wind'!E:I,5,0))</f>
        <v>#NAME?</v>
      </c>
      <c r="Q25" s="4" t="e">
        <f t="shared" ca="1" si="5"/>
        <v>#NAME?</v>
      </c>
      <c r="R25" s="2" t="e">
        <f ca="1">IF(I25="","",IF(I26="",Q24,VLOOKUP(K25,'债券信息-wind'!E:H,4,0)))</f>
        <v>#NAME?</v>
      </c>
      <c r="S25" t="e">
        <f t="shared" ca="1" si="6"/>
        <v>#NAME?</v>
      </c>
    </row>
    <row r="26" spans="1:19">
      <c r="A26" s="33" t="s">
        <v>147</v>
      </c>
      <c r="I26" t="e">
        <f t="shared" ca="1" si="3"/>
        <v>#NAME?</v>
      </c>
      <c r="J26" s="1" t="e">
        <f ca="1">IF(I26="","",VLOOKUP(L25+9,'债券信息-wind'!E:H,2,0))</f>
        <v>#NAME?</v>
      </c>
      <c r="K26" s="1" t="e">
        <f t="shared" ca="1" si="4"/>
        <v>#NAME?</v>
      </c>
      <c r="L26" s="20" t="e">
        <f t="shared" ca="1" si="7"/>
        <v>#NAME?</v>
      </c>
      <c r="M26" s="20" t="e">
        <f t="shared" ca="1" si="8"/>
        <v>#NAME?</v>
      </c>
      <c r="N26" s="16" t="e">
        <f t="shared" ca="1" si="9"/>
        <v>#NAME?</v>
      </c>
      <c r="O26" s="2" t="e">
        <f ca="1">IF(I26="","",VLOOKUP(L25,'债券信息-wind'!E:H,3,0))</f>
        <v>#NAME?</v>
      </c>
      <c r="P26" t="e">
        <f ca="1">IF(I26="","",VLOOKUP(L26,'债券信息-wind'!E:I,5,0))</f>
        <v>#NAME?</v>
      </c>
      <c r="Q26" s="4" t="e">
        <f t="shared" ca="1" si="5"/>
        <v>#NAME?</v>
      </c>
      <c r="R26" s="2" t="e">
        <f ca="1">IF(I26="","",IF(I27="",Q25,VLOOKUP(K26,'债券信息-wind'!E:H,4,0)))</f>
        <v>#NAME?</v>
      </c>
      <c r="S26" t="e">
        <f t="shared" ca="1" si="6"/>
        <v>#NAME?</v>
      </c>
    </row>
    <row r="27" spans="1:19">
      <c r="I27" t="e">
        <f t="shared" ca="1" si="3"/>
        <v>#NAME?</v>
      </c>
      <c r="J27" s="1" t="e">
        <f ca="1">IF(I27="","",VLOOKUP(L26+9,'债券信息-wind'!E:H,2,0))</f>
        <v>#NAME?</v>
      </c>
      <c r="K27" s="1" t="e">
        <f t="shared" ca="1" si="4"/>
        <v>#NAME?</v>
      </c>
      <c r="L27" s="20" t="e">
        <f t="shared" ca="1" si="7"/>
        <v>#NAME?</v>
      </c>
      <c r="M27" s="20" t="e">
        <f t="shared" ca="1" si="8"/>
        <v>#NAME?</v>
      </c>
      <c r="N27" s="16" t="e">
        <f t="shared" ca="1" si="9"/>
        <v>#NAME?</v>
      </c>
      <c r="O27" s="2" t="e">
        <f ca="1">IF(I27="","",VLOOKUP(L26,'债券信息-wind'!E:H,3,0))</f>
        <v>#NAME?</v>
      </c>
      <c r="P27" t="e">
        <f ca="1">IF(I27="","",VLOOKUP(L27,'债券信息-wind'!E:I,5,0))</f>
        <v>#NAME?</v>
      </c>
      <c r="Q27" s="4" t="e">
        <f t="shared" ca="1" si="5"/>
        <v>#NAME?</v>
      </c>
      <c r="R27" s="2" t="e">
        <f ca="1">IF(I27="","",IF(I28="",Q26,VLOOKUP(K27,'债券信息-wind'!E:H,4,0)))</f>
        <v>#NAME?</v>
      </c>
      <c r="S27" t="e">
        <f t="shared" ca="1" si="6"/>
        <v>#NAME?</v>
      </c>
    </row>
    <row r="28" spans="1:19">
      <c r="I28" t="e">
        <f t="shared" ca="1" si="3"/>
        <v>#NAME?</v>
      </c>
      <c r="J28" s="1" t="e">
        <f ca="1">IF(I28="","",VLOOKUP(L27+9,'债券信息-wind'!E:H,2,0))</f>
        <v>#NAME?</v>
      </c>
      <c r="K28" s="1" t="e">
        <f t="shared" ca="1" si="4"/>
        <v>#NAME?</v>
      </c>
      <c r="L28" s="20" t="e">
        <f t="shared" ca="1" si="7"/>
        <v>#NAME?</v>
      </c>
      <c r="M28" s="20" t="e">
        <f t="shared" ca="1" si="8"/>
        <v>#NAME?</v>
      </c>
      <c r="N28" s="16" t="e">
        <f t="shared" ca="1" si="9"/>
        <v>#NAME?</v>
      </c>
      <c r="O28" s="2" t="e">
        <f ca="1">IF(I28="","",VLOOKUP(L27,'债券信息-wind'!E:H,3,0))</f>
        <v>#NAME?</v>
      </c>
      <c r="P28" t="e">
        <f ca="1">IF(I28="","",VLOOKUP(L28,'债券信息-wind'!E:I,5,0))</f>
        <v>#NAME?</v>
      </c>
      <c r="Q28" s="4" t="e">
        <f t="shared" ca="1" si="5"/>
        <v>#NAME?</v>
      </c>
      <c r="R28" s="2" t="e">
        <f ca="1">IF(I28="","",IF(I29="",Q27,VLOOKUP(K28,'债券信息-wind'!E:H,4,0)))</f>
        <v>#NAME?</v>
      </c>
      <c r="S28" t="e">
        <f t="shared" ca="1" si="6"/>
        <v>#NAME?</v>
      </c>
    </row>
    <row r="29" spans="1:19">
      <c r="I29" t="e">
        <f t="shared" ca="1" si="3"/>
        <v>#NAME?</v>
      </c>
      <c r="J29" s="1" t="e">
        <f ca="1">IF(I29="","",VLOOKUP(L28+9,'债券信息-wind'!E:H,2,0))</f>
        <v>#NAME?</v>
      </c>
      <c r="K29" s="1" t="e">
        <f t="shared" ca="1" si="4"/>
        <v>#NAME?</v>
      </c>
      <c r="L29" s="20" t="e">
        <f t="shared" ca="1" si="7"/>
        <v>#NAME?</v>
      </c>
      <c r="M29" s="20" t="e">
        <f t="shared" ca="1" si="8"/>
        <v>#NAME?</v>
      </c>
      <c r="N29" s="16" t="e">
        <f t="shared" ca="1" si="9"/>
        <v>#NAME?</v>
      </c>
      <c r="O29" s="2" t="e">
        <f ca="1">IF(I29="","",VLOOKUP(L28,'债券信息-wind'!E:H,3,0))</f>
        <v>#NAME?</v>
      </c>
      <c r="P29" t="e">
        <f ca="1">IF(I29="","",VLOOKUP(L29,'债券信息-wind'!E:I,5,0))</f>
        <v>#NAME?</v>
      </c>
      <c r="Q29" s="4" t="e">
        <f t="shared" ca="1" si="5"/>
        <v>#NAME?</v>
      </c>
      <c r="R29" s="2" t="e">
        <f ca="1">IF(I29="","",IF(I30="",Q28,VLOOKUP(K29,'债券信息-wind'!E:H,4,0)))</f>
        <v>#NAME?</v>
      </c>
      <c r="S29" t="e">
        <f t="shared" ca="1" si="6"/>
        <v>#NAME?</v>
      </c>
    </row>
    <row r="30" spans="1:19">
      <c r="I30" t="e">
        <f t="shared" ca="1" si="3"/>
        <v>#NAME?</v>
      </c>
      <c r="J30" s="1" t="e">
        <f ca="1">IF(I30="","",VLOOKUP(L29+9,'债券信息-wind'!E:H,2,0))</f>
        <v>#NAME?</v>
      </c>
      <c r="K30" s="1" t="e">
        <f t="shared" ca="1" si="4"/>
        <v>#NAME?</v>
      </c>
      <c r="L30" s="20" t="e">
        <f t="shared" ca="1" si="7"/>
        <v>#NAME?</v>
      </c>
      <c r="M30" s="20" t="e">
        <f t="shared" ca="1" si="8"/>
        <v>#NAME?</v>
      </c>
      <c r="N30" s="16" t="e">
        <f t="shared" ca="1" si="9"/>
        <v>#NAME?</v>
      </c>
      <c r="O30" s="2" t="e">
        <f ca="1">IF(I30="","",VLOOKUP(L29,'债券信息-wind'!E:H,3,0))</f>
        <v>#NAME?</v>
      </c>
      <c r="P30" t="e">
        <f ca="1">IF(I30="","",VLOOKUP(L30,'债券信息-wind'!E:I,5,0))</f>
        <v>#NAME?</v>
      </c>
      <c r="Q30" s="4" t="e">
        <f t="shared" ca="1" si="5"/>
        <v>#NAME?</v>
      </c>
      <c r="R30" s="2" t="e">
        <f ca="1">IF(I30="","",IF(I31="",Q29,VLOOKUP(K30,'债券信息-wind'!E:H,4,0)))</f>
        <v>#NAME?</v>
      </c>
      <c r="S30" t="e">
        <f t="shared" ca="1" si="6"/>
        <v>#NAME?</v>
      </c>
    </row>
    <row r="31" spans="1:19">
      <c r="I31" t="e">
        <f t="shared" ca="1" si="3"/>
        <v>#NAME?</v>
      </c>
      <c r="J31" s="1" t="e">
        <f ca="1">IF(I31="","",VLOOKUP(L30+9,'债券信息-wind'!E:H,2,0))</f>
        <v>#NAME?</v>
      </c>
      <c r="K31" s="1" t="e">
        <f t="shared" ca="1" si="4"/>
        <v>#NAME?</v>
      </c>
      <c r="L31" s="20" t="e">
        <f t="shared" ca="1" si="7"/>
        <v>#NAME?</v>
      </c>
      <c r="M31" s="20" t="e">
        <f t="shared" ca="1" si="8"/>
        <v>#NAME?</v>
      </c>
      <c r="N31" s="16" t="e">
        <f t="shared" ca="1" si="9"/>
        <v>#NAME?</v>
      </c>
      <c r="O31" s="2" t="e">
        <f ca="1">IF(I31="","",VLOOKUP(L30,'债券信息-wind'!E:H,3,0))</f>
        <v>#NAME?</v>
      </c>
      <c r="P31" t="e">
        <f ca="1">IF(I31="","",VLOOKUP(L31,'债券信息-wind'!E:I,5,0))</f>
        <v>#NAME?</v>
      </c>
      <c r="Q31" s="4" t="e">
        <f t="shared" ca="1" si="5"/>
        <v>#NAME?</v>
      </c>
      <c r="R31" s="2" t="e">
        <f ca="1">IF(I31="","",IF(I32="",Q30,VLOOKUP(K31,'债券信息-wind'!E:H,4,0)))</f>
        <v>#NAME?</v>
      </c>
      <c r="S31" t="e">
        <f t="shared" ca="1" si="6"/>
        <v>#NAME?</v>
      </c>
    </row>
    <row r="32" spans="1:19">
      <c r="I32" t="e">
        <f t="shared" ca="1" si="3"/>
        <v>#NAME?</v>
      </c>
      <c r="J32" s="1" t="e">
        <f ca="1">IF(I32="","",VLOOKUP(L31+9,'债券信息-wind'!E:H,2,0))</f>
        <v>#NAME?</v>
      </c>
      <c r="K32" s="1" t="e">
        <f t="shared" ca="1" si="4"/>
        <v>#NAME?</v>
      </c>
      <c r="L32" s="20" t="e">
        <f t="shared" ca="1" si="7"/>
        <v>#NAME?</v>
      </c>
      <c r="M32" s="20" t="e">
        <f t="shared" ca="1" si="8"/>
        <v>#NAME?</v>
      </c>
      <c r="N32" s="16" t="e">
        <f t="shared" ca="1" si="9"/>
        <v>#NAME?</v>
      </c>
      <c r="O32" s="2" t="e">
        <f ca="1">IF(I32="","",VLOOKUP(L31,'债券信息-wind'!E:H,3,0))</f>
        <v>#NAME?</v>
      </c>
      <c r="P32" t="e">
        <f ca="1">IF(I32="","",VLOOKUP(L32,'债券信息-wind'!E:I,5,0))</f>
        <v>#NAME?</v>
      </c>
      <c r="Q32" s="4" t="e">
        <f t="shared" ca="1" si="5"/>
        <v>#NAME?</v>
      </c>
      <c r="R32" s="2" t="e">
        <f ca="1">IF(I32="","",IF(I33="",Q31,VLOOKUP(K32,'债券信息-wind'!E:H,4,0)))</f>
        <v>#NAME?</v>
      </c>
      <c r="S32" t="e">
        <f t="shared" ca="1" si="6"/>
        <v>#NAME?</v>
      </c>
    </row>
    <row r="33" spans="9:19">
      <c r="I33" t="e">
        <f t="shared" ca="1" si="3"/>
        <v>#NAME?</v>
      </c>
      <c r="J33" s="1" t="e">
        <f ca="1">IF(I33="","",VLOOKUP(L32+9,'债券信息-wind'!E:H,2,0))</f>
        <v>#NAME?</v>
      </c>
      <c r="K33" s="1" t="e">
        <f t="shared" ca="1" si="4"/>
        <v>#NAME?</v>
      </c>
      <c r="L33" s="20" t="e">
        <f t="shared" ca="1" si="7"/>
        <v>#NAME?</v>
      </c>
      <c r="M33" s="20" t="e">
        <f t="shared" ca="1" si="8"/>
        <v>#NAME?</v>
      </c>
      <c r="N33" s="16" t="e">
        <f t="shared" ca="1" si="9"/>
        <v>#NAME?</v>
      </c>
      <c r="O33" s="2" t="e">
        <f ca="1">IF(I33="","",VLOOKUP(L32,'债券信息-wind'!E:H,3,0))</f>
        <v>#NAME?</v>
      </c>
      <c r="P33" t="e">
        <f ca="1">IF(I33="","",VLOOKUP(L33,'债券信息-wind'!E:I,5,0))</f>
        <v>#NAME?</v>
      </c>
      <c r="Q33" s="4" t="e">
        <f t="shared" ca="1" si="5"/>
        <v>#NAME?</v>
      </c>
      <c r="R33" s="2" t="e">
        <f ca="1">IF(I33="","",IF(I34="",Q32,VLOOKUP(K33,'债券信息-wind'!E:H,4,0)))</f>
        <v>#NAME?</v>
      </c>
      <c r="S33" t="e">
        <f t="shared" ca="1" si="6"/>
        <v>#NAME?</v>
      </c>
    </row>
    <row r="34" spans="9:19">
      <c r="I34" t="e">
        <f t="shared" ca="1" si="3"/>
        <v>#NAME?</v>
      </c>
      <c r="J34" s="1" t="e">
        <f ca="1">IF(I34="","",VLOOKUP(L33+9,'债券信息-wind'!E:H,2,0))</f>
        <v>#NAME?</v>
      </c>
      <c r="K34" s="1" t="e">
        <f t="shared" ca="1" si="4"/>
        <v>#NAME?</v>
      </c>
      <c r="L34" s="20" t="e">
        <f t="shared" ca="1" si="7"/>
        <v>#NAME?</v>
      </c>
      <c r="M34" s="20" t="e">
        <f t="shared" ca="1" si="8"/>
        <v>#NAME?</v>
      </c>
      <c r="N34" s="16" t="e">
        <f t="shared" ca="1" si="9"/>
        <v>#NAME?</v>
      </c>
      <c r="O34" s="2" t="e">
        <f ca="1">IF(I34="","",VLOOKUP(L33,'债券信息-wind'!E:H,3,0))</f>
        <v>#NAME?</v>
      </c>
      <c r="P34" t="e">
        <f ca="1">IF(I34="","",VLOOKUP(L34,'债券信息-wind'!E:I,5,0))</f>
        <v>#NAME?</v>
      </c>
      <c r="Q34" s="4" t="e">
        <f t="shared" ca="1" si="5"/>
        <v>#NAME?</v>
      </c>
      <c r="R34" s="2" t="e">
        <f ca="1">IF(I34="","",IF(I35="",Q33,VLOOKUP(K34,'债券信息-wind'!E:H,4,0)))</f>
        <v>#NAME?</v>
      </c>
      <c r="S34" t="e">
        <f t="shared" ca="1" si="6"/>
        <v>#NAME?</v>
      </c>
    </row>
    <row r="35" spans="9:19">
      <c r="I35" t="e">
        <f t="shared" ca="1" si="3"/>
        <v>#NAME?</v>
      </c>
      <c r="J35" s="1" t="e">
        <f ca="1">IF(I35="","",VLOOKUP(L34+9,'债券信息-wind'!E:H,2,0))</f>
        <v>#NAME?</v>
      </c>
      <c r="K35" s="1" t="e">
        <f t="shared" ca="1" si="4"/>
        <v>#NAME?</v>
      </c>
      <c r="L35" s="20" t="e">
        <f t="shared" ca="1" si="7"/>
        <v>#NAME?</v>
      </c>
      <c r="M35" s="20" t="e">
        <f t="shared" ca="1" si="8"/>
        <v>#NAME?</v>
      </c>
      <c r="N35" s="16" t="e">
        <f t="shared" ca="1" si="9"/>
        <v>#NAME?</v>
      </c>
      <c r="O35" s="2" t="e">
        <f ca="1">IF(I35="","",VLOOKUP(L34,'债券信息-wind'!E:H,3,0))</f>
        <v>#NAME?</v>
      </c>
      <c r="P35" t="e">
        <f ca="1">IF(I35="","",VLOOKUP(L35,'债券信息-wind'!E:I,5,0))</f>
        <v>#NAME?</v>
      </c>
      <c r="Q35" s="4" t="e">
        <f t="shared" ca="1" si="5"/>
        <v>#NAME?</v>
      </c>
      <c r="R35" s="2" t="e">
        <f ca="1">IF(I35="","",IF(I36="",Q34,VLOOKUP(K35,'债券信息-wind'!E:H,4,0)))</f>
        <v>#NAME?</v>
      </c>
      <c r="S35" t="e">
        <f t="shared" ca="1" si="6"/>
        <v>#NAME?</v>
      </c>
    </row>
    <row r="36" spans="9:19">
      <c r="I36" t="e">
        <f t="shared" ref="I36:I101" ca="1" si="10">IF(ROW(I35)-3&lt;$B$21,I35+1,"")</f>
        <v>#NAME?</v>
      </c>
      <c r="J36" s="1" t="e">
        <f ca="1">IF(I36="","",VLOOKUP(L35+9,'债券信息-wind'!E:H,2,0))</f>
        <v>#NAME?</v>
      </c>
      <c r="K36" s="1" t="e">
        <f t="shared" ca="1" si="4"/>
        <v>#NAME?</v>
      </c>
      <c r="L36" s="20" t="e">
        <f t="shared" ca="1" si="7"/>
        <v>#NAME?</v>
      </c>
      <c r="M36" s="20" t="e">
        <f t="shared" ca="1" si="8"/>
        <v>#NAME?</v>
      </c>
      <c r="N36" s="16" t="e">
        <f t="shared" ca="1" si="9"/>
        <v>#NAME?</v>
      </c>
      <c r="O36" s="2" t="e">
        <f ca="1">IF(I36="","",VLOOKUP(L35,'债券信息-wind'!E:H,3,0))</f>
        <v>#NAME?</v>
      </c>
      <c r="P36" t="e">
        <f ca="1">IF(I36="","",VLOOKUP(L36,'债券信息-wind'!E:I,5,0))</f>
        <v>#NAME?</v>
      </c>
      <c r="Q36" s="4" t="e">
        <f t="shared" ref="Q36:Q101" ca="1" si="11">IF(I36="","",Q35-R36)</f>
        <v>#NAME?</v>
      </c>
      <c r="R36" s="2" t="e">
        <f ca="1">IF(I36="","",IF(I37="",Q35,VLOOKUP(K36,'债券信息-wind'!E:H,4,0)))</f>
        <v>#NAME?</v>
      </c>
      <c r="S36" t="e">
        <f t="shared" ref="S36:S101" ca="1" si="12">IF(I36="","",P36+R36)</f>
        <v>#NAME?</v>
      </c>
    </row>
    <row r="37" spans="9:19">
      <c r="I37" t="e">
        <f t="shared" ca="1" si="10"/>
        <v>#NAME?</v>
      </c>
      <c r="J37" s="1" t="e">
        <f ca="1">IF(I37="","",VLOOKUP(L36+9,'债券信息-wind'!E:H,2,0))</f>
        <v>#NAME?</v>
      </c>
      <c r="K37" s="1" t="e">
        <f t="shared" ca="1" si="4"/>
        <v>#NAME?</v>
      </c>
      <c r="L37" s="20" t="e">
        <f t="shared" ca="1" si="7"/>
        <v>#NAME?</v>
      </c>
      <c r="M37" s="20" t="e">
        <f t="shared" ca="1" si="8"/>
        <v>#NAME?</v>
      </c>
      <c r="N37" s="16" t="e">
        <f t="shared" ca="1" si="9"/>
        <v>#NAME?</v>
      </c>
      <c r="O37" s="2" t="e">
        <f ca="1">IF(I37="","",VLOOKUP(L36,'债券信息-wind'!E:H,3,0))</f>
        <v>#NAME?</v>
      </c>
      <c r="P37" t="e">
        <f ca="1">IF(I37="","",VLOOKUP(L37,'债券信息-wind'!E:I,5,0))</f>
        <v>#NAME?</v>
      </c>
      <c r="Q37" s="4" t="e">
        <f t="shared" ca="1" si="11"/>
        <v>#NAME?</v>
      </c>
      <c r="R37" s="2" t="e">
        <f ca="1">IF(I37="","",IF(I38="",Q36,VLOOKUP(K37,'债券信息-wind'!E:H,4,0)))</f>
        <v>#NAME?</v>
      </c>
      <c r="S37" t="e">
        <f t="shared" ca="1" si="12"/>
        <v>#NAME?</v>
      </c>
    </row>
    <row r="38" spans="9:19">
      <c r="I38" t="e">
        <f t="shared" ca="1" si="10"/>
        <v>#NAME?</v>
      </c>
      <c r="J38" s="1" t="e">
        <f ca="1">IF(I38="","",VLOOKUP(L37+9,'债券信息-wind'!E:H,2,0))</f>
        <v>#NAME?</v>
      </c>
      <c r="K38" s="1" t="e">
        <f t="shared" ca="1" si="4"/>
        <v>#NAME?</v>
      </c>
      <c r="L38" s="20" t="e">
        <f t="shared" ca="1" si="7"/>
        <v>#NAME?</v>
      </c>
      <c r="M38" s="20" t="e">
        <f t="shared" ca="1" si="8"/>
        <v>#NAME?</v>
      </c>
      <c r="N38" s="16" t="e">
        <f t="shared" ca="1" si="9"/>
        <v>#NAME?</v>
      </c>
      <c r="O38" s="2" t="e">
        <f ca="1">IF(I38="","",VLOOKUP(L37,'债券信息-wind'!E:H,3,0))</f>
        <v>#NAME?</v>
      </c>
      <c r="P38" t="e">
        <f ca="1">IF(I38="","",VLOOKUP(L38,'债券信息-wind'!E:I,5,0))</f>
        <v>#NAME?</v>
      </c>
      <c r="Q38" s="4" t="e">
        <f t="shared" ca="1" si="11"/>
        <v>#NAME?</v>
      </c>
      <c r="R38" s="2" t="e">
        <f ca="1">IF(I38="","",IF(I39="",Q37,VLOOKUP(K38,'债券信息-wind'!E:H,4,0)))</f>
        <v>#NAME?</v>
      </c>
      <c r="S38" t="e">
        <f t="shared" ca="1" si="12"/>
        <v>#NAME?</v>
      </c>
    </row>
    <row r="39" spans="9:19">
      <c r="I39" t="e">
        <f t="shared" ca="1" si="10"/>
        <v>#NAME?</v>
      </c>
      <c r="J39" s="1" t="e">
        <f ca="1">IF(I39="","",VLOOKUP(L38+9,'债券信息-wind'!E:H,2,0))</f>
        <v>#NAME?</v>
      </c>
      <c r="K39" s="1" t="e">
        <f t="shared" ca="1" si="4"/>
        <v>#NAME?</v>
      </c>
      <c r="L39" s="20" t="e">
        <f t="shared" ca="1" si="7"/>
        <v>#NAME?</v>
      </c>
      <c r="M39" s="20" t="e">
        <f t="shared" ca="1" si="8"/>
        <v>#NAME?</v>
      </c>
      <c r="N39" s="16" t="e">
        <f t="shared" ca="1" si="9"/>
        <v>#NAME?</v>
      </c>
      <c r="O39" s="2" t="e">
        <f ca="1">IF(I39="","",VLOOKUP(L38,'债券信息-wind'!E:H,3,0))</f>
        <v>#NAME?</v>
      </c>
      <c r="P39" t="e">
        <f ca="1">IF(I39="","",VLOOKUP(L39,'债券信息-wind'!E:I,5,0))</f>
        <v>#NAME?</v>
      </c>
      <c r="Q39" s="4" t="e">
        <f t="shared" ca="1" si="11"/>
        <v>#NAME?</v>
      </c>
      <c r="R39" s="2" t="e">
        <f ca="1">IF(I39="","",IF(I40="",Q38,VLOOKUP(K39,'债券信息-wind'!E:H,4,0)))</f>
        <v>#NAME?</v>
      </c>
      <c r="S39" t="e">
        <f t="shared" ca="1" si="12"/>
        <v>#NAME?</v>
      </c>
    </row>
    <row r="40" spans="9:19">
      <c r="I40" t="e">
        <f t="shared" ca="1" si="10"/>
        <v>#NAME?</v>
      </c>
      <c r="J40" s="1" t="e">
        <f ca="1">IF(I40="","",VLOOKUP(L39+9,'债券信息-wind'!E:H,2,0))</f>
        <v>#NAME?</v>
      </c>
      <c r="K40" s="1" t="e">
        <f t="shared" ca="1" si="4"/>
        <v>#NAME?</v>
      </c>
      <c r="L40" s="20" t="e">
        <f t="shared" ca="1" si="7"/>
        <v>#NAME?</v>
      </c>
      <c r="M40" s="20" t="e">
        <f t="shared" ca="1" si="8"/>
        <v>#NAME?</v>
      </c>
      <c r="N40" s="16" t="e">
        <f t="shared" ca="1" si="9"/>
        <v>#NAME?</v>
      </c>
      <c r="O40" s="2" t="e">
        <f ca="1">IF(I40="","",VLOOKUP(L39,'债券信息-wind'!E:H,3,0))</f>
        <v>#NAME?</v>
      </c>
      <c r="P40" t="e">
        <f ca="1">IF(I40="","",VLOOKUP(L40,'债券信息-wind'!E:I,5,0))</f>
        <v>#NAME?</v>
      </c>
      <c r="Q40" s="4" t="e">
        <f t="shared" ca="1" si="11"/>
        <v>#NAME?</v>
      </c>
      <c r="R40" s="2" t="e">
        <f ca="1">IF(I40="","",IF(I41="",Q39,VLOOKUP(K40,'债券信息-wind'!E:H,4,0)))</f>
        <v>#NAME?</v>
      </c>
      <c r="S40" t="e">
        <f t="shared" ca="1" si="12"/>
        <v>#NAME?</v>
      </c>
    </row>
    <row r="41" spans="9:19">
      <c r="I41" t="e">
        <f t="shared" ca="1" si="10"/>
        <v>#NAME?</v>
      </c>
      <c r="J41" s="1" t="e">
        <f ca="1">IF(I41="","",VLOOKUP(L40+9,'债券信息-wind'!E:H,2,0))</f>
        <v>#NAME?</v>
      </c>
      <c r="K41" s="1" t="e">
        <f t="shared" ca="1" si="4"/>
        <v>#NAME?</v>
      </c>
      <c r="L41" s="20" t="e">
        <f t="shared" ca="1" si="7"/>
        <v>#NAME?</v>
      </c>
      <c r="M41" s="20" t="e">
        <f t="shared" ca="1" si="8"/>
        <v>#NAME?</v>
      </c>
      <c r="N41" s="16" t="e">
        <f t="shared" ca="1" si="9"/>
        <v>#NAME?</v>
      </c>
      <c r="O41" s="2" t="e">
        <f ca="1">IF(I41="","",VLOOKUP(L40,'债券信息-wind'!E:H,3,0))</f>
        <v>#NAME?</v>
      </c>
      <c r="P41" t="e">
        <f ca="1">IF(I41="","",VLOOKUP(L41,'债券信息-wind'!E:I,5,0))</f>
        <v>#NAME?</v>
      </c>
      <c r="Q41" s="4" t="e">
        <f t="shared" ca="1" si="11"/>
        <v>#NAME?</v>
      </c>
      <c r="R41" s="2" t="e">
        <f ca="1">IF(I41="","",IF(I42="",Q40,VLOOKUP(K41,'债券信息-wind'!E:H,4,0)))</f>
        <v>#NAME?</v>
      </c>
      <c r="S41" t="e">
        <f t="shared" ca="1" si="12"/>
        <v>#NAME?</v>
      </c>
    </row>
    <row r="42" spans="9:19">
      <c r="I42" t="e">
        <f t="shared" ca="1" si="10"/>
        <v>#NAME?</v>
      </c>
      <c r="J42" s="1" t="e">
        <f ca="1">IF(I42="","",VLOOKUP(L41+9,'债券信息-wind'!E:H,2,0))</f>
        <v>#NAME?</v>
      </c>
      <c r="K42" s="1" t="e">
        <f t="shared" ca="1" si="4"/>
        <v>#NAME?</v>
      </c>
      <c r="L42" s="20" t="e">
        <f t="shared" ca="1" si="7"/>
        <v>#NAME?</v>
      </c>
      <c r="M42" s="20" t="e">
        <f t="shared" ca="1" si="8"/>
        <v>#NAME?</v>
      </c>
      <c r="N42" s="16" t="e">
        <f t="shared" ca="1" si="9"/>
        <v>#NAME?</v>
      </c>
      <c r="O42" s="2" t="e">
        <f ca="1">IF(I42="","",VLOOKUP(L41,'债券信息-wind'!E:H,3,0))</f>
        <v>#NAME?</v>
      </c>
      <c r="P42" t="e">
        <f ca="1">IF(I42="","",VLOOKUP(L42,'债券信息-wind'!E:I,5,0))</f>
        <v>#NAME?</v>
      </c>
      <c r="Q42" s="4" t="e">
        <f t="shared" ca="1" si="11"/>
        <v>#NAME?</v>
      </c>
      <c r="R42" s="2" t="e">
        <f ca="1">IF(I42="","",IF(I43="",Q41,VLOOKUP(K42,'债券信息-wind'!E:H,4,0)))</f>
        <v>#NAME?</v>
      </c>
      <c r="S42" t="e">
        <f t="shared" ca="1" si="12"/>
        <v>#NAME?</v>
      </c>
    </row>
    <row r="43" spans="9:19">
      <c r="I43" t="e">
        <f t="shared" ca="1" si="10"/>
        <v>#NAME?</v>
      </c>
      <c r="J43" s="1" t="e">
        <f ca="1">IF(I43="","",VLOOKUP(L42+9,'债券信息-wind'!E:H,2,0))</f>
        <v>#NAME?</v>
      </c>
      <c r="K43" s="1" t="e">
        <f t="shared" ca="1" si="4"/>
        <v>#NAME?</v>
      </c>
      <c r="L43" s="20" t="e">
        <f t="shared" ca="1" si="7"/>
        <v>#NAME?</v>
      </c>
      <c r="M43" s="20" t="e">
        <f t="shared" ca="1" si="8"/>
        <v>#NAME?</v>
      </c>
      <c r="N43" s="16" t="e">
        <f t="shared" ca="1" si="9"/>
        <v>#NAME?</v>
      </c>
      <c r="O43" s="2" t="e">
        <f ca="1">IF(I43="","",VLOOKUP(L42,'债券信息-wind'!E:H,3,0))</f>
        <v>#NAME?</v>
      </c>
      <c r="P43" t="e">
        <f ca="1">IF(I43="","",VLOOKUP(L43,'债券信息-wind'!E:I,5,0))</f>
        <v>#NAME?</v>
      </c>
      <c r="Q43" s="4" t="e">
        <f t="shared" ca="1" si="11"/>
        <v>#NAME?</v>
      </c>
      <c r="R43" s="2" t="e">
        <f ca="1">IF(I43="","",IF(I44="",Q42,VLOOKUP(K43,'债券信息-wind'!E:H,4,0)))</f>
        <v>#NAME?</v>
      </c>
      <c r="S43" t="e">
        <f t="shared" ca="1" si="12"/>
        <v>#NAME?</v>
      </c>
    </row>
    <row r="44" spans="9:19">
      <c r="I44" t="e">
        <f t="shared" ca="1" si="10"/>
        <v>#NAME?</v>
      </c>
      <c r="J44" s="1" t="e">
        <f ca="1">IF(I44="","",VLOOKUP(L43+9,'债券信息-wind'!E:H,2,0))</f>
        <v>#NAME?</v>
      </c>
      <c r="K44" s="1" t="e">
        <f t="shared" ca="1" si="4"/>
        <v>#NAME?</v>
      </c>
      <c r="L44" s="20" t="e">
        <f t="shared" ca="1" si="7"/>
        <v>#NAME?</v>
      </c>
      <c r="M44" s="20" t="e">
        <f t="shared" ca="1" si="8"/>
        <v>#NAME?</v>
      </c>
      <c r="N44" s="16" t="e">
        <f t="shared" ca="1" si="9"/>
        <v>#NAME?</v>
      </c>
      <c r="O44" s="2" t="e">
        <f ca="1">IF(I44="","",VLOOKUP(L43,'债券信息-wind'!E:H,3,0))</f>
        <v>#NAME?</v>
      </c>
      <c r="P44" t="e">
        <f ca="1">IF(I44="","",VLOOKUP(L44,'债券信息-wind'!E:I,5,0))</f>
        <v>#NAME?</v>
      </c>
      <c r="Q44" s="4" t="e">
        <f t="shared" ca="1" si="11"/>
        <v>#NAME?</v>
      </c>
      <c r="R44" s="2" t="e">
        <f ca="1">IF(I44="","",IF(I45="",Q43,VLOOKUP(K44,'债券信息-wind'!E:H,4,0)))</f>
        <v>#NAME?</v>
      </c>
      <c r="S44" t="e">
        <f t="shared" ca="1" si="12"/>
        <v>#NAME?</v>
      </c>
    </row>
    <row r="45" spans="9:19">
      <c r="I45" t="e">
        <f t="shared" ca="1" si="10"/>
        <v>#NAME?</v>
      </c>
      <c r="J45" s="1" t="e">
        <f ca="1">IF(I45="","",VLOOKUP(L44+9,'债券信息-wind'!E:H,2,0))</f>
        <v>#NAME?</v>
      </c>
      <c r="K45" s="1" t="e">
        <f t="shared" ca="1" si="4"/>
        <v>#NAME?</v>
      </c>
      <c r="L45" s="20" t="e">
        <f t="shared" ca="1" si="7"/>
        <v>#NAME?</v>
      </c>
      <c r="M45" s="20" t="e">
        <f t="shared" ca="1" si="8"/>
        <v>#NAME?</v>
      </c>
      <c r="N45" s="16" t="e">
        <f t="shared" ca="1" si="9"/>
        <v>#NAME?</v>
      </c>
      <c r="O45" s="2" t="e">
        <f ca="1">IF(I45="","",VLOOKUP(L44,'债券信息-wind'!E:H,3,0))</f>
        <v>#NAME?</v>
      </c>
      <c r="P45" t="e">
        <f ca="1">IF(I45="","",VLOOKUP(L45,'债券信息-wind'!E:I,5,0))</f>
        <v>#NAME?</v>
      </c>
      <c r="Q45" s="4" t="e">
        <f t="shared" ca="1" si="11"/>
        <v>#NAME?</v>
      </c>
      <c r="R45" s="2" t="e">
        <f ca="1">IF(I45="","",IF(I46="",Q44,VLOOKUP(K45,'债券信息-wind'!E:H,4,0)))</f>
        <v>#NAME?</v>
      </c>
      <c r="S45" t="e">
        <f t="shared" ca="1" si="12"/>
        <v>#NAME?</v>
      </c>
    </row>
    <row r="46" spans="9:19">
      <c r="I46" t="e">
        <f t="shared" ca="1" si="10"/>
        <v>#NAME?</v>
      </c>
      <c r="J46" s="1" t="e">
        <f ca="1">IF(I46="","",VLOOKUP(L45+9,'债券信息-wind'!E:H,2,0))</f>
        <v>#NAME?</v>
      </c>
      <c r="K46" s="1" t="e">
        <f t="shared" ca="1" si="4"/>
        <v>#NAME?</v>
      </c>
      <c r="L46" s="20" t="e">
        <f t="shared" ca="1" si="7"/>
        <v>#NAME?</v>
      </c>
      <c r="M46" s="20" t="e">
        <f t="shared" ca="1" si="8"/>
        <v>#NAME?</v>
      </c>
      <c r="N46" s="16" t="e">
        <f t="shared" ca="1" si="9"/>
        <v>#NAME?</v>
      </c>
      <c r="O46" s="2" t="e">
        <f ca="1">IF(I46="","",VLOOKUP(L45,'债券信息-wind'!E:H,3,0))</f>
        <v>#NAME?</v>
      </c>
      <c r="P46" t="e">
        <f ca="1">IF(I46="","",VLOOKUP(L46,'债券信息-wind'!E:I,5,0))</f>
        <v>#NAME?</v>
      </c>
      <c r="Q46" s="4" t="e">
        <f t="shared" ca="1" si="11"/>
        <v>#NAME?</v>
      </c>
      <c r="R46" s="2" t="e">
        <f ca="1">IF(I46="","",IF(I47="",Q45,VLOOKUP(K46,'债券信息-wind'!E:H,4,0)))</f>
        <v>#NAME?</v>
      </c>
      <c r="S46" t="e">
        <f t="shared" ca="1" si="12"/>
        <v>#NAME?</v>
      </c>
    </row>
    <row r="47" spans="9:19">
      <c r="I47" t="e">
        <f t="shared" ca="1" si="10"/>
        <v>#NAME?</v>
      </c>
      <c r="J47" s="1" t="e">
        <f ca="1">IF(I47="","",VLOOKUP(L46+9,'债券信息-wind'!E:H,2,0))</f>
        <v>#NAME?</v>
      </c>
      <c r="K47" s="1" t="e">
        <f t="shared" ca="1" si="4"/>
        <v>#NAME?</v>
      </c>
      <c r="L47" s="20" t="e">
        <f t="shared" ca="1" si="7"/>
        <v>#NAME?</v>
      </c>
      <c r="M47" s="20" t="e">
        <f t="shared" ca="1" si="8"/>
        <v>#NAME?</v>
      </c>
      <c r="N47" s="16" t="e">
        <f t="shared" ca="1" si="9"/>
        <v>#NAME?</v>
      </c>
      <c r="O47" s="2" t="e">
        <f ca="1">IF(I47="","",VLOOKUP(L46,'债券信息-wind'!E:H,3,0))</f>
        <v>#NAME?</v>
      </c>
      <c r="P47" t="e">
        <f ca="1">IF(I47="","",VLOOKUP(L47,'债券信息-wind'!E:I,5,0))</f>
        <v>#NAME?</v>
      </c>
      <c r="Q47" s="4" t="e">
        <f t="shared" ca="1" si="11"/>
        <v>#NAME?</v>
      </c>
      <c r="R47" s="2" t="e">
        <f ca="1">IF(I47="","",IF(I48="",Q46,VLOOKUP(K47,'债券信息-wind'!E:H,4,0)))</f>
        <v>#NAME?</v>
      </c>
      <c r="S47" t="e">
        <f t="shared" ca="1" si="12"/>
        <v>#NAME?</v>
      </c>
    </row>
    <row r="48" spans="9:19">
      <c r="I48" t="e">
        <f t="shared" ca="1" si="10"/>
        <v>#NAME?</v>
      </c>
      <c r="J48" s="1" t="e">
        <f ca="1">IF(I48="","",VLOOKUP(L47+9,'债券信息-wind'!E:H,2,0))</f>
        <v>#NAME?</v>
      </c>
      <c r="K48" s="1" t="e">
        <f t="shared" ca="1" si="4"/>
        <v>#NAME?</v>
      </c>
      <c r="L48" s="20" t="e">
        <f t="shared" ca="1" si="7"/>
        <v>#NAME?</v>
      </c>
      <c r="M48" s="20" t="e">
        <f t="shared" ca="1" si="8"/>
        <v>#NAME?</v>
      </c>
      <c r="N48" s="16" t="e">
        <f t="shared" ca="1" si="9"/>
        <v>#NAME?</v>
      </c>
      <c r="O48" s="2" t="e">
        <f ca="1">IF(I48="","",VLOOKUP(L47,'债券信息-wind'!E:H,3,0))</f>
        <v>#NAME?</v>
      </c>
      <c r="P48" t="e">
        <f ca="1">IF(I48="","",VLOOKUP(L48,'债券信息-wind'!E:I,5,0))</f>
        <v>#NAME?</v>
      </c>
      <c r="Q48" s="4" t="e">
        <f t="shared" ca="1" si="11"/>
        <v>#NAME?</v>
      </c>
      <c r="R48" s="2" t="e">
        <f ca="1">IF(I48="","",IF(I49="",Q47,VLOOKUP(K48,'债券信息-wind'!E:H,4,0)))</f>
        <v>#NAME?</v>
      </c>
      <c r="S48" t="e">
        <f t="shared" ca="1" si="12"/>
        <v>#NAME?</v>
      </c>
    </row>
    <row r="49" spans="9:19">
      <c r="I49" t="e">
        <f t="shared" ca="1" si="10"/>
        <v>#NAME?</v>
      </c>
      <c r="J49" s="1" t="e">
        <f ca="1">IF(I49="","",VLOOKUP(L48+9,'债券信息-wind'!E:H,2,0))</f>
        <v>#NAME?</v>
      </c>
      <c r="K49" s="1" t="e">
        <f t="shared" ca="1" si="4"/>
        <v>#NAME?</v>
      </c>
      <c r="L49" s="20" t="e">
        <f t="shared" ca="1" si="7"/>
        <v>#NAME?</v>
      </c>
      <c r="M49" s="20" t="e">
        <f t="shared" ca="1" si="8"/>
        <v>#NAME?</v>
      </c>
      <c r="N49" s="16" t="e">
        <f t="shared" ca="1" si="9"/>
        <v>#NAME?</v>
      </c>
      <c r="O49" s="2" t="e">
        <f ca="1">IF(I49="","",VLOOKUP(L48,'债券信息-wind'!E:H,3,0))</f>
        <v>#NAME?</v>
      </c>
      <c r="P49" t="e">
        <f ca="1">IF(I49="","",VLOOKUP(L49,'债券信息-wind'!E:I,5,0))</f>
        <v>#NAME?</v>
      </c>
      <c r="Q49" s="4" t="e">
        <f t="shared" ca="1" si="11"/>
        <v>#NAME?</v>
      </c>
      <c r="R49" s="2" t="e">
        <f ca="1">IF(I49="","",IF(I50="",Q48,VLOOKUP(K49,'债券信息-wind'!E:H,4,0)))</f>
        <v>#NAME?</v>
      </c>
      <c r="S49" t="e">
        <f t="shared" ca="1" si="12"/>
        <v>#NAME?</v>
      </c>
    </row>
    <row r="50" spans="9:19">
      <c r="I50" t="e">
        <f t="shared" ca="1" si="10"/>
        <v>#NAME?</v>
      </c>
      <c r="J50" s="1" t="e">
        <f ca="1">IF(I50="","",VLOOKUP(L49+9,'债券信息-wind'!E:H,2,0))</f>
        <v>#NAME?</v>
      </c>
      <c r="K50" s="1" t="e">
        <f t="shared" ca="1" si="4"/>
        <v>#NAME?</v>
      </c>
      <c r="L50" s="20" t="e">
        <f t="shared" ca="1" si="7"/>
        <v>#NAME?</v>
      </c>
      <c r="M50" s="20" t="e">
        <f t="shared" ca="1" si="8"/>
        <v>#NAME?</v>
      </c>
      <c r="N50" s="16" t="e">
        <f t="shared" ca="1" si="9"/>
        <v>#NAME?</v>
      </c>
      <c r="O50" s="2" t="e">
        <f ca="1">IF(I50="","",VLOOKUP(L49,'债券信息-wind'!E:H,3,0))</f>
        <v>#NAME?</v>
      </c>
      <c r="P50" t="e">
        <f ca="1">IF(I50="","",VLOOKUP(L50,'债券信息-wind'!E:I,5,0))</f>
        <v>#NAME?</v>
      </c>
      <c r="Q50" s="4" t="e">
        <f t="shared" ca="1" si="11"/>
        <v>#NAME?</v>
      </c>
      <c r="R50" s="2" t="e">
        <f ca="1">IF(I50="","",IF(I51="",Q49,VLOOKUP(K50,'债券信息-wind'!E:H,4,0)))</f>
        <v>#NAME?</v>
      </c>
      <c r="S50" t="e">
        <f t="shared" ca="1" si="12"/>
        <v>#NAME?</v>
      </c>
    </row>
    <row r="51" spans="9:19">
      <c r="I51" t="e">
        <f t="shared" ca="1" si="10"/>
        <v>#NAME?</v>
      </c>
      <c r="J51" s="1" t="e">
        <f ca="1">IF(I51="","",VLOOKUP(L50+9,'债券信息-wind'!E:H,2,0))</f>
        <v>#NAME?</v>
      </c>
      <c r="K51" s="1" t="e">
        <f t="shared" ca="1" si="4"/>
        <v>#NAME?</v>
      </c>
      <c r="L51" s="20" t="e">
        <f t="shared" ca="1" si="7"/>
        <v>#NAME?</v>
      </c>
      <c r="M51" s="20" t="e">
        <f t="shared" ca="1" si="8"/>
        <v>#NAME?</v>
      </c>
      <c r="N51" s="16" t="e">
        <f t="shared" ca="1" si="9"/>
        <v>#NAME?</v>
      </c>
      <c r="O51" s="2" t="e">
        <f ca="1">IF(I51="","",VLOOKUP(L50,'债券信息-wind'!E:H,3,0))</f>
        <v>#NAME?</v>
      </c>
      <c r="P51" t="e">
        <f ca="1">IF(I51="","",VLOOKUP(L51,'债券信息-wind'!E:I,5,0))</f>
        <v>#NAME?</v>
      </c>
      <c r="Q51" s="4" t="e">
        <f t="shared" ca="1" si="11"/>
        <v>#NAME?</v>
      </c>
      <c r="R51" s="2" t="e">
        <f ca="1">IF(I51="","",IF(I52="",Q50,VLOOKUP(K51,'债券信息-wind'!E:H,4,0)))</f>
        <v>#NAME?</v>
      </c>
      <c r="S51" t="e">
        <f t="shared" ca="1" si="12"/>
        <v>#NAME?</v>
      </c>
    </row>
    <row r="52" spans="9:19">
      <c r="I52" t="e">
        <f t="shared" ca="1" si="10"/>
        <v>#NAME?</v>
      </c>
      <c r="J52" s="1" t="e">
        <f ca="1">IF(I52="","",VLOOKUP(L51+9,'债券信息-wind'!E:H,2,0))</f>
        <v>#NAME?</v>
      </c>
      <c r="K52" s="1" t="e">
        <f t="shared" ca="1" si="4"/>
        <v>#NAME?</v>
      </c>
      <c r="L52" s="20" t="e">
        <f t="shared" ca="1" si="7"/>
        <v>#NAME?</v>
      </c>
      <c r="M52" s="20" t="e">
        <f t="shared" ca="1" si="8"/>
        <v>#NAME?</v>
      </c>
      <c r="N52" s="16" t="e">
        <f t="shared" ca="1" si="9"/>
        <v>#NAME?</v>
      </c>
      <c r="O52" s="2" t="e">
        <f ca="1">IF(I52="","",VLOOKUP(L51,'债券信息-wind'!E:H,3,0))</f>
        <v>#NAME?</v>
      </c>
      <c r="P52" t="e">
        <f ca="1">IF(I52="","",VLOOKUP(L52,'债券信息-wind'!E:I,5,0))</f>
        <v>#NAME?</v>
      </c>
      <c r="Q52" s="4" t="e">
        <f t="shared" ca="1" si="11"/>
        <v>#NAME?</v>
      </c>
      <c r="R52" s="2" t="e">
        <f ca="1">IF(I52="","",IF(I53="",Q51,VLOOKUP(K52,'债券信息-wind'!E:H,4,0)))</f>
        <v>#NAME?</v>
      </c>
      <c r="S52" t="e">
        <f t="shared" ca="1" si="12"/>
        <v>#NAME?</v>
      </c>
    </row>
    <row r="53" spans="9:19">
      <c r="I53" t="e">
        <f t="shared" ca="1" si="10"/>
        <v>#NAME?</v>
      </c>
      <c r="J53" s="1" t="e">
        <f ca="1">IF(I53="","",VLOOKUP(L52+9,'债券信息-wind'!E:H,2,0))</f>
        <v>#NAME?</v>
      </c>
      <c r="K53" s="1" t="e">
        <f t="shared" ca="1" si="4"/>
        <v>#NAME?</v>
      </c>
      <c r="L53" s="20" t="e">
        <f t="shared" ca="1" si="7"/>
        <v>#NAME?</v>
      </c>
      <c r="M53" s="20" t="e">
        <f t="shared" ca="1" si="8"/>
        <v>#NAME?</v>
      </c>
      <c r="N53" s="16" t="e">
        <f t="shared" ca="1" si="9"/>
        <v>#NAME?</v>
      </c>
      <c r="O53" s="2" t="e">
        <f ca="1">IF(I53="","",VLOOKUP(L52,'债券信息-wind'!E:H,3,0))</f>
        <v>#NAME?</v>
      </c>
      <c r="P53" t="e">
        <f ca="1">IF(I53="","",VLOOKUP(L53,'债券信息-wind'!E:I,5,0))</f>
        <v>#NAME?</v>
      </c>
      <c r="Q53" s="4" t="e">
        <f t="shared" ca="1" si="11"/>
        <v>#NAME?</v>
      </c>
      <c r="R53" s="2" t="e">
        <f ca="1">IF(I53="","",IF(I54="",Q52,VLOOKUP(K53,'债券信息-wind'!E:H,4,0)))</f>
        <v>#NAME?</v>
      </c>
      <c r="S53" t="e">
        <f t="shared" ca="1" si="12"/>
        <v>#NAME?</v>
      </c>
    </row>
    <row r="54" spans="9:19">
      <c r="I54" t="e">
        <f t="shared" ca="1" si="10"/>
        <v>#NAME?</v>
      </c>
      <c r="J54" s="1" t="e">
        <f ca="1">IF(I54="","",VLOOKUP(L53+9,'债券信息-wind'!E:H,2,0))</f>
        <v>#NAME?</v>
      </c>
      <c r="K54" s="1" t="e">
        <f t="shared" ca="1" si="4"/>
        <v>#NAME?</v>
      </c>
      <c r="L54" s="20" t="e">
        <f t="shared" ca="1" si="7"/>
        <v>#NAME?</v>
      </c>
      <c r="M54" s="20" t="e">
        <f t="shared" ca="1" si="8"/>
        <v>#NAME?</v>
      </c>
      <c r="N54" s="16" t="e">
        <f t="shared" ca="1" si="9"/>
        <v>#NAME?</v>
      </c>
      <c r="O54" s="2" t="e">
        <f ca="1">IF(I54="","",VLOOKUP(L53,'债券信息-wind'!E:H,3,0))</f>
        <v>#NAME?</v>
      </c>
      <c r="P54" t="e">
        <f ca="1">IF(I54="","",VLOOKUP(L54,'债券信息-wind'!E:I,5,0))</f>
        <v>#NAME?</v>
      </c>
      <c r="Q54" s="4" t="e">
        <f t="shared" ca="1" si="11"/>
        <v>#NAME?</v>
      </c>
      <c r="R54" s="2" t="e">
        <f ca="1">IF(I54="","",IF(I55="",Q53,VLOOKUP(K54,'债券信息-wind'!E:H,4,0)))</f>
        <v>#NAME?</v>
      </c>
      <c r="S54" t="e">
        <f t="shared" ca="1" si="12"/>
        <v>#NAME?</v>
      </c>
    </row>
    <row r="55" spans="9:19">
      <c r="I55" t="e">
        <f t="shared" ca="1" si="10"/>
        <v>#NAME?</v>
      </c>
      <c r="J55" s="1" t="e">
        <f ca="1">IF(I55="","",VLOOKUP(L54+9,'债券信息-wind'!E:H,2,0))</f>
        <v>#NAME?</v>
      </c>
      <c r="K55" s="1" t="e">
        <f t="shared" ca="1" si="4"/>
        <v>#NAME?</v>
      </c>
      <c r="L55" s="20" t="e">
        <f t="shared" ca="1" si="7"/>
        <v>#NAME?</v>
      </c>
      <c r="M55" s="20" t="e">
        <f t="shared" ca="1" si="8"/>
        <v>#NAME?</v>
      </c>
      <c r="N55" s="16" t="e">
        <f t="shared" ca="1" si="9"/>
        <v>#NAME?</v>
      </c>
      <c r="O55" s="2" t="e">
        <f ca="1">IF(I55="","",VLOOKUP(L54,'债券信息-wind'!E:H,3,0))</f>
        <v>#NAME?</v>
      </c>
      <c r="P55" t="e">
        <f ca="1">IF(I55="","",VLOOKUP(L55,'债券信息-wind'!E:I,5,0))</f>
        <v>#NAME?</v>
      </c>
      <c r="Q55" s="4" t="e">
        <f t="shared" ca="1" si="11"/>
        <v>#NAME?</v>
      </c>
      <c r="R55" s="2" t="e">
        <f ca="1">IF(I55="","",IF(I56="",Q54,VLOOKUP(K55,'债券信息-wind'!E:H,4,0)))</f>
        <v>#NAME?</v>
      </c>
      <c r="S55" t="e">
        <f t="shared" ca="1" si="12"/>
        <v>#NAME?</v>
      </c>
    </row>
    <row r="56" spans="9:19">
      <c r="I56" t="e">
        <f t="shared" ca="1" si="10"/>
        <v>#NAME?</v>
      </c>
      <c r="J56" s="1" t="e">
        <f ca="1">IF(I56="","",VLOOKUP(L55+9,'债券信息-wind'!E:H,2,0))</f>
        <v>#NAME?</v>
      </c>
      <c r="K56" s="1" t="e">
        <f t="shared" ca="1" si="4"/>
        <v>#NAME?</v>
      </c>
      <c r="L56" s="20" t="e">
        <f t="shared" ca="1" si="7"/>
        <v>#NAME?</v>
      </c>
      <c r="M56" s="20" t="e">
        <f t="shared" ca="1" si="8"/>
        <v>#NAME?</v>
      </c>
      <c r="N56" s="16" t="e">
        <f t="shared" ca="1" si="9"/>
        <v>#NAME?</v>
      </c>
      <c r="O56" s="2" t="e">
        <f ca="1">IF(I56="","",VLOOKUP(L55,'债券信息-wind'!E:H,3,0))</f>
        <v>#NAME?</v>
      </c>
      <c r="P56" t="e">
        <f ca="1">IF(I56="","",VLOOKUP(L56,'债券信息-wind'!E:I,5,0))</f>
        <v>#NAME?</v>
      </c>
      <c r="Q56" s="4" t="e">
        <f t="shared" ca="1" si="11"/>
        <v>#NAME?</v>
      </c>
      <c r="R56" s="2" t="e">
        <f ca="1">IF(I56="","",IF(I57="",Q55,VLOOKUP(K56,'债券信息-wind'!E:H,4,0)))</f>
        <v>#NAME?</v>
      </c>
      <c r="S56" t="e">
        <f t="shared" ca="1" si="12"/>
        <v>#NAME?</v>
      </c>
    </row>
    <row r="57" spans="9:19">
      <c r="I57" t="e">
        <f t="shared" ca="1" si="10"/>
        <v>#NAME?</v>
      </c>
      <c r="J57" s="1" t="e">
        <f ca="1">IF(I57="","",VLOOKUP(L56+9,'债券信息-wind'!E:H,2,0))</f>
        <v>#NAME?</v>
      </c>
      <c r="K57" s="1" t="e">
        <f t="shared" ca="1" si="4"/>
        <v>#NAME?</v>
      </c>
      <c r="L57" s="20" t="e">
        <f t="shared" ca="1" si="7"/>
        <v>#NAME?</v>
      </c>
      <c r="M57" s="20" t="e">
        <f t="shared" ca="1" si="8"/>
        <v>#NAME?</v>
      </c>
      <c r="N57" s="16" t="e">
        <f t="shared" ca="1" si="9"/>
        <v>#NAME?</v>
      </c>
      <c r="O57" s="2" t="e">
        <f ca="1">IF(I57="","",VLOOKUP(L56,'债券信息-wind'!E:H,3,0))</f>
        <v>#NAME?</v>
      </c>
      <c r="P57" t="e">
        <f ca="1">IF(I57="","",VLOOKUP(L57,'债券信息-wind'!E:I,5,0))</f>
        <v>#NAME?</v>
      </c>
      <c r="Q57" s="4" t="e">
        <f t="shared" ca="1" si="11"/>
        <v>#NAME?</v>
      </c>
      <c r="R57" s="2" t="e">
        <f ca="1">IF(I57="","",IF(I58="",Q56,VLOOKUP(K57,'债券信息-wind'!E:H,4,0)))</f>
        <v>#NAME?</v>
      </c>
      <c r="S57" t="e">
        <f t="shared" ca="1" si="12"/>
        <v>#NAME?</v>
      </c>
    </row>
    <row r="58" spans="9:19">
      <c r="I58" t="e">
        <f t="shared" ca="1" si="10"/>
        <v>#NAME?</v>
      </c>
      <c r="J58" s="1" t="e">
        <f ca="1">IF(I58="","",VLOOKUP(L57+9,'债券信息-wind'!E:H,2,0))</f>
        <v>#NAME?</v>
      </c>
      <c r="K58" s="1" t="e">
        <f t="shared" ca="1" si="4"/>
        <v>#NAME?</v>
      </c>
      <c r="L58" s="20" t="e">
        <f t="shared" ca="1" si="7"/>
        <v>#NAME?</v>
      </c>
      <c r="M58" s="20" t="e">
        <f t="shared" ca="1" si="8"/>
        <v>#NAME?</v>
      </c>
      <c r="N58" s="16" t="e">
        <f t="shared" ca="1" si="9"/>
        <v>#NAME?</v>
      </c>
      <c r="O58" s="2" t="e">
        <f ca="1">IF(I58="","",VLOOKUP(L57,'债券信息-wind'!E:H,3,0))</f>
        <v>#NAME?</v>
      </c>
      <c r="P58" t="e">
        <f ca="1">IF(I58="","",VLOOKUP(L58,'债券信息-wind'!E:I,5,0))</f>
        <v>#NAME?</v>
      </c>
      <c r="Q58" s="4" t="e">
        <f t="shared" ca="1" si="11"/>
        <v>#NAME?</v>
      </c>
      <c r="R58" s="2" t="e">
        <f ca="1">IF(I58="","",IF(I59="",Q57,VLOOKUP(K58,'债券信息-wind'!E:H,4,0)))</f>
        <v>#NAME?</v>
      </c>
      <c r="S58" t="e">
        <f t="shared" ca="1" si="12"/>
        <v>#NAME?</v>
      </c>
    </row>
    <row r="59" spans="9:19">
      <c r="I59" t="e">
        <f t="shared" ca="1" si="10"/>
        <v>#NAME?</v>
      </c>
      <c r="J59" s="1" t="e">
        <f ca="1">IF(I59="","",VLOOKUP(L58+9,'债券信息-wind'!E:H,2,0))</f>
        <v>#NAME?</v>
      </c>
      <c r="K59" s="1" t="e">
        <f t="shared" ca="1" si="4"/>
        <v>#NAME?</v>
      </c>
      <c r="L59" s="20" t="e">
        <f t="shared" ca="1" si="7"/>
        <v>#NAME?</v>
      </c>
      <c r="M59" s="20" t="e">
        <f t="shared" ca="1" si="8"/>
        <v>#NAME?</v>
      </c>
      <c r="N59" s="16" t="e">
        <f t="shared" ca="1" si="9"/>
        <v>#NAME?</v>
      </c>
      <c r="O59" s="2" t="e">
        <f ca="1">IF(I59="","",VLOOKUP(L58,'债券信息-wind'!E:H,3,0))</f>
        <v>#NAME?</v>
      </c>
      <c r="P59" t="e">
        <f ca="1">IF(I59="","",VLOOKUP(L59,'债券信息-wind'!E:I,5,0))</f>
        <v>#NAME?</v>
      </c>
      <c r="Q59" s="4" t="e">
        <f t="shared" ca="1" si="11"/>
        <v>#NAME?</v>
      </c>
      <c r="R59" s="2" t="e">
        <f ca="1">IF(I59="","",IF(I60="",Q58,VLOOKUP(K59,'债券信息-wind'!E:H,4,0)))</f>
        <v>#NAME?</v>
      </c>
      <c r="S59" t="e">
        <f t="shared" ca="1" si="12"/>
        <v>#NAME?</v>
      </c>
    </row>
    <row r="60" spans="9:19">
      <c r="I60" t="e">
        <f t="shared" ca="1" si="10"/>
        <v>#NAME?</v>
      </c>
      <c r="J60" s="1" t="e">
        <f ca="1">IF(I60="","",VLOOKUP(L59+9,'债券信息-wind'!E:H,2,0))</f>
        <v>#NAME?</v>
      </c>
      <c r="K60" s="1" t="e">
        <f t="shared" ca="1" si="4"/>
        <v>#NAME?</v>
      </c>
      <c r="L60" s="20" t="e">
        <f t="shared" ca="1" si="7"/>
        <v>#NAME?</v>
      </c>
      <c r="M60" s="20" t="e">
        <f t="shared" ca="1" si="8"/>
        <v>#NAME?</v>
      </c>
      <c r="N60" s="16" t="e">
        <f t="shared" ca="1" si="9"/>
        <v>#NAME?</v>
      </c>
      <c r="O60" s="2" t="e">
        <f ca="1">IF(I60="","",VLOOKUP(L59,'债券信息-wind'!E:H,3,0))</f>
        <v>#NAME?</v>
      </c>
      <c r="P60" t="e">
        <f ca="1">IF(I60="","",VLOOKUP(L60,'债券信息-wind'!E:I,5,0))</f>
        <v>#NAME?</v>
      </c>
      <c r="Q60" s="4" t="e">
        <f t="shared" ca="1" si="11"/>
        <v>#NAME?</v>
      </c>
      <c r="R60" s="2" t="e">
        <f ca="1">IF(I60="","",IF(I61="",Q59,VLOOKUP(K60,'债券信息-wind'!E:H,4,0)))</f>
        <v>#NAME?</v>
      </c>
      <c r="S60" t="e">
        <f t="shared" ca="1" si="12"/>
        <v>#NAME?</v>
      </c>
    </row>
    <row r="61" spans="9:19">
      <c r="I61" t="e">
        <f t="shared" ca="1" si="10"/>
        <v>#NAME?</v>
      </c>
      <c r="J61" s="1" t="e">
        <f ca="1">IF(I61="","",VLOOKUP(L60+9,'债券信息-wind'!E:H,2,0))</f>
        <v>#NAME?</v>
      </c>
      <c r="K61" s="1" t="e">
        <f t="shared" ca="1" si="4"/>
        <v>#NAME?</v>
      </c>
      <c r="L61" s="20" t="e">
        <f t="shared" ca="1" si="7"/>
        <v>#NAME?</v>
      </c>
      <c r="M61" s="20" t="e">
        <f t="shared" ca="1" si="8"/>
        <v>#NAME?</v>
      </c>
      <c r="N61" s="16" t="e">
        <f t="shared" ca="1" si="9"/>
        <v>#NAME?</v>
      </c>
      <c r="O61" s="2" t="e">
        <f ca="1">IF(I61="","",VLOOKUP(L60,'债券信息-wind'!E:H,3,0))</f>
        <v>#NAME?</v>
      </c>
      <c r="P61" t="e">
        <f ca="1">IF(I61="","",VLOOKUP(L61,'债券信息-wind'!E:I,5,0))</f>
        <v>#NAME?</v>
      </c>
      <c r="Q61" s="4" t="e">
        <f t="shared" ca="1" si="11"/>
        <v>#NAME?</v>
      </c>
      <c r="R61" s="2" t="e">
        <f ca="1">IF(I61="","",IF(I62="",Q60,VLOOKUP(K61,'债券信息-wind'!E:H,4,0)))</f>
        <v>#NAME?</v>
      </c>
      <c r="S61" t="e">
        <f t="shared" ca="1" si="12"/>
        <v>#NAME?</v>
      </c>
    </row>
    <row r="62" spans="9:19">
      <c r="I62" t="e">
        <f t="shared" ca="1" si="10"/>
        <v>#NAME?</v>
      </c>
      <c r="J62" s="1" t="e">
        <f ca="1">IF(I62="","",VLOOKUP(L61+9,'债券信息-wind'!E:H,2,0))</f>
        <v>#NAME?</v>
      </c>
      <c r="K62" s="1" t="e">
        <f t="shared" ca="1" si="4"/>
        <v>#NAME?</v>
      </c>
      <c r="L62" s="20" t="e">
        <f t="shared" ca="1" si="7"/>
        <v>#NAME?</v>
      </c>
      <c r="M62" s="20" t="e">
        <f t="shared" ca="1" si="8"/>
        <v>#NAME?</v>
      </c>
      <c r="N62" s="16" t="e">
        <f t="shared" ca="1" si="9"/>
        <v>#NAME?</v>
      </c>
      <c r="O62" s="2" t="e">
        <f ca="1">IF(I62="","",VLOOKUP(L61,'债券信息-wind'!E:H,3,0))</f>
        <v>#NAME?</v>
      </c>
      <c r="P62" t="e">
        <f ca="1">IF(I62="","",VLOOKUP(L62,'债券信息-wind'!E:I,5,0))</f>
        <v>#NAME?</v>
      </c>
      <c r="Q62" s="4" t="e">
        <f t="shared" ca="1" si="11"/>
        <v>#NAME?</v>
      </c>
      <c r="R62" s="2" t="e">
        <f ca="1">IF(I62="","",IF(I63="",Q61,VLOOKUP(K62,'债券信息-wind'!E:H,4,0)))</f>
        <v>#NAME?</v>
      </c>
      <c r="S62" t="e">
        <f t="shared" ca="1" si="12"/>
        <v>#NAME?</v>
      </c>
    </row>
    <row r="63" spans="9:19">
      <c r="I63" t="e">
        <f t="shared" ca="1" si="10"/>
        <v>#NAME?</v>
      </c>
      <c r="J63" s="1" t="e">
        <f ca="1">IF(I63="","",VLOOKUP(L62+9,'债券信息-wind'!E:H,2,0))</f>
        <v>#NAME?</v>
      </c>
      <c r="K63" s="1" t="e">
        <f t="shared" ca="1" si="4"/>
        <v>#NAME?</v>
      </c>
      <c r="L63" s="20" t="e">
        <f t="shared" ca="1" si="7"/>
        <v>#NAME?</v>
      </c>
      <c r="M63" s="20" t="e">
        <f t="shared" ca="1" si="8"/>
        <v>#NAME?</v>
      </c>
      <c r="N63" s="16" t="e">
        <f t="shared" ca="1" si="9"/>
        <v>#NAME?</v>
      </c>
      <c r="O63" s="2" t="e">
        <f ca="1">IF(I63="","",VLOOKUP(L62,'债券信息-wind'!E:H,3,0))</f>
        <v>#NAME?</v>
      </c>
      <c r="P63" t="e">
        <f ca="1">IF(I63="","",VLOOKUP(L63,'债券信息-wind'!E:I,5,0))</f>
        <v>#NAME?</v>
      </c>
      <c r="Q63" s="4" t="e">
        <f t="shared" ca="1" si="11"/>
        <v>#NAME?</v>
      </c>
      <c r="R63" s="2" t="e">
        <f ca="1">IF(I63="","",IF(I64="",Q62,VLOOKUP(K63,'债券信息-wind'!E:H,4,0)))</f>
        <v>#NAME?</v>
      </c>
      <c r="S63" t="e">
        <f t="shared" ca="1" si="12"/>
        <v>#NAME?</v>
      </c>
    </row>
    <row r="64" spans="9:19">
      <c r="I64" t="e">
        <f t="shared" ca="1" si="10"/>
        <v>#NAME?</v>
      </c>
      <c r="J64" s="1" t="e">
        <f ca="1">IF(I64="","",VLOOKUP(L63+9,'债券信息-wind'!E:H,2,0))</f>
        <v>#NAME?</v>
      </c>
      <c r="K64" s="1" t="e">
        <f t="shared" ca="1" si="4"/>
        <v>#NAME?</v>
      </c>
      <c r="L64" s="20" t="e">
        <f t="shared" ca="1" si="7"/>
        <v>#NAME?</v>
      </c>
      <c r="M64" s="20" t="e">
        <f t="shared" ca="1" si="8"/>
        <v>#NAME?</v>
      </c>
      <c r="N64" s="16" t="e">
        <f t="shared" ca="1" si="9"/>
        <v>#NAME?</v>
      </c>
      <c r="O64" s="2" t="e">
        <f ca="1">IF(I64="","",VLOOKUP(L63,'债券信息-wind'!E:H,3,0))</f>
        <v>#NAME?</v>
      </c>
      <c r="P64" t="e">
        <f ca="1">IF(I64="","",VLOOKUP(L64,'债券信息-wind'!E:I,5,0))</f>
        <v>#NAME?</v>
      </c>
      <c r="Q64" s="4" t="e">
        <f t="shared" ca="1" si="11"/>
        <v>#NAME?</v>
      </c>
      <c r="R64" s="2" t="e">
        <f ca="1">IF(I64="","",IF(I65="",Q63,VLOOKUP(K64,'债券信息-wind'!E:H,4,0)))</f>
        <v>#NAME?</v>
      </c>
      <c r="S64" t="e">
        <f t="shared" ca="1" si="12"/>
        <v>#NAME?</v>
      </c>
    </row>
    <row r="65" spans="9:19">
      <c r="I65" t="e">
        <f t="shared" ca="1" si="10"/>
        <v>#NAME?</v>
      </c>
      <c r="J65" s="1" t="e">
        <f ca="1">IF(I65="","",VLOOKUP(L64+9,'债券信息-wind'!E:H,2,0))</f>
        <v>#NAME?</v>
      </c>
      <c r="K65" s="1" t="e">
        <f t="shared" ca="1" si="4"/>
        <v>#NAME?</v>
      </c>
      <c r="L65" s="20" t="e">
        <f t="shared" ca="1" si="7"/>
        <v>#NAME?</v>
      </c>
      <c r="M65" s="20" t="e">
        <f t="shared" ca="1" si="8"/>
        <v>#NAME?</v>
      </c>
      <c r="N65" s="16" t="e">
        <f t="shared" ca="1" si="9"/>
        <v>#NAME?</v>
      </c>
      <c r="O65" s="2" t="e">
        <f ca="1">IF(I65="","",VLOOKUP(L64,'债券信息-wind'!E:H,3,0))</f>
        <v>#NAME?</v>
      </c>
      <c r="P65" t="e">
        <f ca="1">IF(I65="","",VLOOKUP(L65,'债券信息-wind'!E:I,5,0))</f>
        <v>#NAME?</v>
      </c>
      <c r="Q65" s="4" t="e">
        <f t="shared" ca="1" si="11"/>
        <v>#NAME?</v>
      </c>
      <c r="R65" s="2" t="e">
        <f ca="1">IF(I65="","",IF(I66="",Q64,VLOOKUP(K65,'债券信息-wind'!E:H,4,0)))</f>
        <v>#NAME?</v>
      </c>
      <c r="S65" t="e">
        <f t="shared" ca="1" si="12"/>
        <v>#NAME?</v>
      </c>
    </row>
    <row r="66" spans="9:19">
      <c r="I66" t="e">
        <f t="shared" ca="1" si="10"/>
        <v>#NAME?</v>
      </c>
      <c r="J66" s="1" t="e">
        <f ca="1">IF(I66="","",VLOOKUP(L65+9,'债券信息-wind'!E:H,2,0))</f>
        <v>#NAME?</v>
      </c>
      <c r="K66" s="1" t="e">
        <f t="shared" ca="1" si="4"/>
        <v>#NAME?</v>
      </c>
      <c r="L66" s="20" t="e">
        <f t="shared" ca="1" si="7"/>
        <v>#NAME?</v>
      </c>
      <c r="M66" s="20" t="e">
        <f t="shared" ca="1" si="8"/>
        <v>#NAME?</v>
      </c>
      <c r="N66" s="16" t="e">
        <f t="shared" ca="1" si="9"/>
        <v>#NAME?</v>
      </c>
      <c r="O66" s="2" t="e">
        <f ca="1">IF(I66="","",VLOOKUP(L65,'债券信息-wind'!E:H,3,0))</f>
        <v>#NAME?</v>
      </c>
      <c r="P66" t="e">
        <f ca="1">IF(I66="","",VLOOKUP(L66,'债券信息-wind'!E:I,5,0))</f>
        <v>#NAME?</v>
      </c>
      <c r="Q66" s="4" t="e">
        <f t="shared" ca="1" si="11"/>
        <v>#NAME?</v>
      </c>
      <c r="R66" s="2" t="e">
        <f ca="1">IF(I66="","",IF(I67="",Q65,VLOOKUP(K66,'债券信息-wind'!E:H,4,0)))</f>
        <v>#NAME?</v>
      </c>
      <c r="S66" t="e">
        <f t="shared" ca="1" si="12"/>
        <v>#NAME?</v>
      </c>
    </row>
    <row r="67" spans="9:19">
      <c r="I67" t="e">
        <f t="shared" ca="1" si="10"/>
        <v>#NAME?</v>
      </c>
      <c r="J67" s="1" t="e">
        <f ca="1">IF(I67="","",VLOOKUP(L66+9,'债券信息-wind'!E:H,2,0))</f>
        <v>#NAME?</v>
      </c>
      <c r="K67" s="1" t="e">
        <f t="shared" ca="1" si="4"/>
        <v>#NAME?</v>
      </c>
      <c r="L67" s="20" t="e">
        <f t="shared" ca="1" si="7"/>
        <v>#NAME?</v>
      </c>
      <c r="M67" s="20" t="e">
        <f t="shared" ca="1" si="8"/>
        <v>#NAME?</v>
      </c>
      <c r="N67" s="16" t="e">
        <f t="shared" ca="1" si="9"/>
        <v>#NAME?</v>
      </c>
      <c r="O67" s="2" t="e">
        <f ca="1">IF(I67="","",VLOOKUP(L66,'债券信息-wind'!E:H,3,0))</f>
        <v>#NAME?</v>
      </c>
      <c r="P67" t="e">
        <f ca="1">IF(I67="","",VLOOKUP(L67,'债券信息-wind'!E:I,5,0))</f>
        <v>#NAME?</v>
      </c>
      <c r="Q67" s="4" t="e">
        <f t="shared" ca="1" si="11"/>
        <v>#NAME?</v>
      </c>
      <c r="R67" s="2" t="e">
        <f ca="1">IF(I67="","",IF(I68="",Q66,VLOOKUP(K67,'债券信息-wind'!E:H,4,0)))</f>
        <v>#NAME?</v>
      </c>
      <c r="S67" t="e">
        <f t="shared" ca="1" si="12"/>
        <v>#NAME?</v>
      </c>
    </row>
    <row r="68" spans="9:19">
      <c r="I68" t="e">
        <f t="shared" ca="1" si="10"/>
        <v>#NAME?</v>
      </c>
      <c r="J68" s="1" t="e">
        <f ca="1">IF(I68="","",VLOOKUP(L67+9,'债券信息-wind'!E:H,2,0))</f>
        <v>#NAME?</v>
      </c>
      <c r="K68" s="1" t="e">
        <f t="shared" ref="K68:K131" ca="1" si="13">IF(I68="","",DATE(YEAR(J68),MONTH(J68),DAY(J68)))</f>
        <v>#NAME?</v>
      </c>
      <c r="L68" s="20" t="e">
        <f t="shared" ca="1" si="7"/>
        <v>#NAME?</v>
      </c>
      <c r="M68" s="20" t="e">
        <f t="shared" ca="1" si="8"/>
        <v>#NAME?</v>
      </c>
      <c r="N68" s="16" t="e">
        <f t="shared" ca="1" si="9"/>
        <v>#NAME?</v>
      </c>
      <c r="O68" s="2" t="e">
        <f ca="1">IF(I68="","",VLOOKUP(L67,'债券信息-wind'!E:H,3,0))</f>
        <v>#NAME?</v>
      </c>
      <c r="P68" t="e">
        <f ca="1">IF(I68="","",VLOOKUP(L68,'债券信息-wind'!E:I,5,0))</f>
        <v>#NAME?</v>
      </c>
      <c r="Q68" s="4" t="e">
        <f t="shared" ca="1" si="11"/>
        <v>#NAME?</v>
      </c>
      <c r="R68" s="2" t="e">
        <f ca="1">IF(I68="","",IF(I69="",Q67,VLOOKUP(K68,'债券信息-wind'!E:H,4,0)))</f>
        <v>#NAME?</v>
      </c>
      <c r="S68" t="e">
        <f t="shared" ca="1" si="12"/>
        <v>#NAME?</v>
      </c>
    </row>
    <row r="69" spans="9:19">
      <c r="I69" t="e">
        <f t="shared" ca="1" si="10"/>
        <v>#NAME?</v>
      </c>
      <c r="J69" s="1" t="e">
        <f ca="1">IF(I69="","",VLOOKUP(L68+9,'债券信息-wind'!E:H,2,0))</f>
        <v>#NAME?</v>
      </c>
      <c r="K69" s="1" t="e">
        <f t="shared" ca="1" si="13"/>
        <v>#NAME?</v>
      </c>
      <c r="L69" s="20" t="e">
        <f t="shared" ref="L69:L132" ca="1" si="14">IF(I69="","",IF(I70="",DATE(YEAR($B$6),MONTH($B$6),DAY($B$6)),DATE(YEAR(L68),12/$B$19+MONTH(L68),DAY($E$3))))</f>
        <v>#NAME?</v>
      </c>
      <c r="M69" s="20" t="e">
        <f t="shared" ref="M69:M132" ca="1" si="15">IF(I69="","",IF(MONTH(DATE(IF(MONTH(L68)&gt;2,YEAR(L69),YEAR(L68)),2,29))=2,DATE(IF(MONTH(L68)&gt;2,YEAR(L69),YEAR(L68)),2,29),0))</f>
        <v>#NAME?</v>
      </c>
      <c r="N69" s="16" t="e">
        <f t="shared" ref="N69:N132" ca="1" si="16">IF(I69="","",IF(MEDIAN(L68,M69,L69)=M69,1,0))</f>
        <v>#NAME?</v>
      </c>
      <c r="O69" s="2" t="e">
        <f ca="1">IF(I69="","",VLOOKUP(L68,'债券信息-wind'!E:H,3,0))</f>
        <v>#NAME?</v>
      </c>
      <c r="P69" t="e">
        <f ca="1">IF(I69="","",VLOOKUP(L69,'债券信息-wind'!E:I,5,0))</f>
        <v>#NAME?</v>
      </c>
      <c r="Q69" s="4" t="e">
        <f t="shared" ca="1" si="11"/>
        <v>#NAME?</v>
      </c>
      <c r="R69" s="2" t="e">
        <f ca="1">IF(I69="","",IF(I70="",Q68,VLOOKUP(K69,'债券信息-wind'!E:H,4,0)))</f>
        <v>#NAME?</v>
      </c>
      <c r="S69" t="e">
        <f t="shared" ca="1" si="12"/>
        <v>#NAME?</v>
      </c>
    </row>
    <row r="70" spans="9:19">
      <c r="I70" t="e">
        <f t="shared" ca="1" si="10"/>
        <v>#NAME?</v>
      </c>
      <c r="J70" s="1" t="e">
        <f ca="1">IF(I70="","",VLOOKUP(L69+9,'债券信息-wind'!E:H,2,0))</f>
        <v>#NAME?</v>
      </c>
      <c r="K70" s="1" t="e">
        <f t="shared" ca="1" si="13"/>
        <v>#NAME?</v>
      </c>
      <c r="L70" s="20" t="e">
        <f t="shared" ca="1" si="14"/>
        <v>#NAME?</v>
      </c>
      <c r="M70" s="20" t="e">
        <f t="shared" ca="1" si="15"/>
        <v>#NAME?</v>
      </c>
      <c r="N70" s="16" t="e">
        <f t="shared" ca="1" si="16"/>
        <v>#NAME?</v>
      </c>
      <c r="O70" s="2" t="e">
        <f ca="1">IF(I70="","",VLOOKUP(L69,'债券信息-wind'!E:H,3,0))</f>
        <v>#NAME?</v>
      </c>
      <c r="P70" t="e">
        <f ca="1">IF(I70="","",VLOOKUP(L70,'债券信息-wind'!E:I,5,0))</f>
        <v>#NAME?</v>
      </c>
      <c r="Q70" s="4" t="e">
        <f t="shared" ca="1" si="11"/>
        <v>#NAME?</v>
      </c>
      <c r="R70" s="2" t="e">
        <f ca="1">IF(I70="","",IF(I71="",Q69,VLOOKUP(K70,'债券信息-wind'!E:H,4,0)))</f>
        <v>#NAME?</v>
      </c>
      <c r="S70" t="e">
        <f t="shared" ca="1" si="12"/>
        <v>#NAME?</v>
      </c>
    </row>
    <row r="71" spans="9:19">
      <c r="I71" t="e">
        <f t="shared" ca="1" si="10"/>
        <v>#NAME?</v>
      </c>
      <c r="J71" s="1" t="e">
        <f ca="1">IF(I71="","",VLOOKUP(L70+9,'债券信息-wind'!E:H,2,0))</f>
        <v>#NAME?</v>
      </c>
      <c r="K71" s="1" t="e">
        <f t="shared" ca="1" si="13"/>
        <v>#NAME?</v>
      </c>
      <c r="L71" s="20" t="e">
        <f t="shared" ca="1" si="14"/>
        <v>#NAME?</v>
      </c>
      <c r="M71" s="20" t="e">
        <f t="shared" ca="1" si="15"/>
        <v>#NAME?</v>
      </c>
      <c r="N71" s="16" t="e">
        <f t="shared" ca="1" si="16"/>
        <v>#NAME?</v>
      </c>
      <c r="O71" s="2" t="e">
        <f ca="1">IF(I71="","",VLOOKUP(L70,'债券信息-wind'!E:H,3,0))</f>
        <v>#NAME?</v>
      </c>
      <c r="P71" t="e">
        <f ca="1">IF(I71="","",VLOOKUP(L71,'债券信息-wind'!E:I,5,0))</f>
        <v>#NAME?</v>
      </c>
      <c r="Q71" s="4" t="e">
        <f t="shared" ca="1" si="11"/>
        <v>#NAME?</v>
      </c>
      <c r="R71" s="2" t="e">
        <f ca="1">IF(I71="","",IF(I72="",Q70,VLOOKUP(K71,'债券信息-wind'!E:H,4,0)))</f>
        <v>#NAME?</v>
      </c>
      <c r="S71" t="e">
        <f t="shared" ca="1" si="12"/>
        <v>#NAME?</v>
      </c>
    </row>
    <row r="72" spans="9:19">
      <c r="I72" t="e">
        <f t="shared" ca="1" si="10"/>
        <v>#NAME?</v>
      </c>
      <c r="J72" s="1" t="e">
        <f ca="1">IF(I72="","",VLOOKUP(L71+9,'债券信息-wind'!E:H,2,0))</f>
        <v>#NAME?</v>
      </c>
      <c r="K72" s="1" t="e">
        <f t="shared" ca="1" si="13"/>
        <v>#NAME?</v>
      </c>
      <c r="L72" s="20" t="e">
        <f t="shared" ca="1" si="14"/>
        <v>#NAME?</v>
      </c>
      <c r="M72" s="20" t="e">
        <f t="shared" ca="1" si="15"/>
        <v>#NAME?</v>
      </c>
      <c r="N72" s="16" t="e">
        <f t="shared" ca="1" si="16"/>
        <v>#NAME?</v>
      </c>
      <c r="O72" s="2" t="e">
        <f ca="1">IF(I72="","",VLOOKUP(L71,'债券信息-wind'!E:H,3,0))</f>
        <v>#NAME?</v>
      </c>
      <c r="P72" t="e">
        <f ca="1">IF(I72="","",VLOOKUP(L72,'债券信息-wind'!E:I,5,0))</f>
        <v>#NAME?</v>
      </c>
      <c r="Q72" s="4" t="e">
        <f t="shared" ca="1" si="11"/>
        <v>#NAME?</v>
      </c>
      <c r="R72" s="2" t="e">
        <f ca="1">IF(I72="","",IF(I73="",Q71,VLOOKUP(K72,'债券信息-wind'!E:H,4,0)))</f>
        <v>#NAME?</v>
      </c>
      <c r="S72" t="e">
        <f t="shared" ca="1" si="12"/>
        <v>#NAME?</v>
      </c>
    </row>
    <row r="73" spans="9:19">
      <c r="I73" t="e">
        <f t="shared" ca="1" si="10"/>
        <v>#NAME?</v>
      </c>
      <c r="J73" s="1" t="e">
        <f ca="1">IF(I73="","",VLOOKUP(L72+9,'债券信息-wind'!E:H,2,0))</f>
        <v>#NAME?</v>
      </c>
      <c r="K73" s="1" t="e">
        <f t="shared" ca="1" si="13"/>
        <v>#NAME?</v>
      </c>
      <c r="L73" s="20" t="e">
        <f t="shared" ca="1" si="14"/>
        <v>#NAME?</v>
      </c>
      <c r="M73" s="20" t="e">
        <f t="shared" ca="1" si="15"/>
        <v>#NAME?</v>
      </c>
      <c r="N73" s="16" t="e">
        <f t="shared" ca="1" si="16"/>
        <v>#NAME?</v>
      </c>
      <c r="O73" s="2" t="e">
        <f ca="1">IF(I73="","",VLOOKUP(L72,'债券信息-wind'!E:H,3,0))</f>
        <v>#NAME?</v>
      </c>
      <c r="P73" t="e">
        <f ca="1">IF(I73="","",VLOOKUP(L73,'债券信息-wind'!E:I,5,0))</f>
        <v>#NAME?</v>
      </c>
      <c r="Q73" s="4" t="e">
        <f t="shared" ca="1" si="11"/>
        <v>#NAME?</v>
      </c>
      <c r="R73" s="2" t="e">
        <f ca="1">IF(I73="","",IF(I74="",Q72,VLOOKUP(K73,'债券信息-wind'!E:H,4,0)))</f>
        <v>#NAME?</v>
      </c>
      <c r="S73" t="e">
        <f t="shared" ca="1" si="12"/>
        <v>#NAME?</v>
      </c>
    </row>
    <row r="74" spans="9:19">
      <c r="I74" t="e">
        <f t="shared" ca="1" si="10"/>
        <v>#NAME?</v>
      </c>
      <c r="J74" s="1" t="e">
        <f ca="1">IF(I74="","",VLOOKUP(L73+9,'债券信息-wind'!E:H,2,0))</f>
        <v>#NAME?</v>
      </c>
      <c r="K74" s="1" t="e">
        <f t="shared" ca="1" si="13"/>
        <v>#NAME?</v>
      </c>
      <c r="L74" s="20" t="e">
        <f t="shared" ca="1" si="14"/>
        <v>#NAME?</v>
      </c>
      <c r="M74" s="20" t="e">
        <f t="shared" ca="1" si="15"/>
        <v>#NAME?</v>
      </c>
      <c r="N74" s="16" t="e">
        <f t="shared" ca="1" si="16"/>
        <v>#NAME?</v>
      </c>
      <c r="O74" s="2" t="e">
        <f ca="1">IF(I74="","",VLOOKUP(L73,'债券信息-wind'!E:H,3,0))</f>
        <v>#NAME?</v>
      </c>
      <c r="P74" t="e">
        <f ca="1">IF(I74="","",VLOOKUP(L74,'债券信息-wind'!E:I,5,0))</f>
        <v>#NAME?</v>
      </c>
      <c r="Q74" s="4" t="e">
        <f t="shared" ca="1" si="11"/>
        <v>#NAME?</v>
      </c>
      <c r="R74" s="2" t="e">
        <f ca="1">IF(I74="","",IF(I75="",Q73,VLOOKUP(K74,'债券信息-wind'!E:H,4,0)))</f>
        <v>#NAME?</v>
      </c>
      <c r="S74" t="e">
        <f t="shared" ca="1" si="12"/>
        <v>#NAME?</v>
      </c>
    </row>
    <row r="75" spans="9:19">
      <c r="I75" t="e">
        <f t="shared" ca="1" si="10"/>
        <v>#NAME?</v>
      </c>
      <c r="J75" s="1" t="e">
        <f ca="1">IF(I75="","",VLOOKUP(L74+9,'债券信息-wind'!E:H,2,0))</f>
        <v>#NAME?</v>
      </c>
      <c r="K75" s="1" t="e">
        <f t="shared" ca="1" si="13"/>
        <v>#NAME?</v>
      </c>
      <c r="L75" s="20" t="e">
        <f t="shared" ca="1" si="14"/>
        <v>#NAME?</v>
      </c>
      <c r="M75" s="20" t="e">
        <f t="shared" ca="1" si="15"/>
        <v>#NAME?</v>
      </c>
      <c r="N75" s="16" t="e">
        <f t="shared" ca="1" si="16"/>
        <v>#NAME?</v>
      </c>
      <c r="O75" s="2" t="e">
        <f ca="1">IF(I75="","",VLOOKUP(L74,'债券信息-wind'!E:H,3,0))</f>
        <v>#NAME?</v>
      </c>
      <c r="P75" t="e">
        <f ca="1">IF(I75="","",VLOOKUP(L75,'债券信息-wind'!E:I,5,0))</f>
        <v>#NAME?</v>
      </c>
      <c r="Q75" s="4" t="e">
        <f t="shared" ca="1" si="11"/>
        <v>#NAME?</v>
      </c>
      <c r="R75" s="2" t="e">
        <f ca="1">IF(I75="","",IF(I76="",Q74,VLOOKUP(K75,'债券信息-wind'!E:H,4,0)))</f>
        <v>#NAME?</v>
      </c>
      <c r="S75" t="e">
        <f t="shared" ca="1" si="12"/>
        <v>#NAME?</v>
      </c>
    </row>
    <row r="76" spans="9:19">
      <c r="I76" t="e">
        <f t="shared" ca="1" si="10"/>
        <v>#NAME?</v>
      </c>
      <c r="J76" s="1" t="e">
        <f ca="1">IF(I76="","",VLOOKUP(L75+9,'债券信息-wind'!E:H,2,0))</f>
        <v>#NAME?</v>
      </c>
      <c r="K76" s="1" t="e">
        <f t="shared" ca="1" si="13"/>
        <v>#NAME?</v>
      </c>
      <c r="L76" s="20" t="e">
        <f t="shared" ca="1" si="14"/>
        <v>#NAME?</v>
      </c>
      <c r="M76" s="20" t="e">
        <f t="shared" ca="1" si="15"/>
        <v>#NAME?</v>
      </c>
      <c r="N76" s="16" t="e">
        <f t="shared" ca="1" si="16"/>
        <v>#NAME?</v>
      </c>
      <c r="O76" s="2" t="e">
        <f ca="1">IF(I76="","",VLOOKUP(L75,'债券信息-wind'!E:H,3,0))</f>
        <v>#NAME?</v>
      </c>
      <c r="P76" t="e">
        <f ca="1">IF(I76="","",VLOOKUP(L76,'债券信息-wind'!E:I,5,0))</f>
        <v>#NAME?</v>
      </c>
      <c r="Q76" s="4" t="e">
        <f t="shared" ca="1" si="11"/>
        <v>#NAME?</v>
      </c>
      <c r="R76" s="2" t="e">
        <f ca="1">IF(I76="","",IF(I77="",Q75,VLOOKUP(K76,'债券信息-wind'!E:H,4,0)))</f>
        <v>#NAME?</v>
      </c>
      <c r="S76" t="e">
        <f t="shared" ca="1" si="12"/>
        <v>#NAME?</v>
      </c>
    </row>
    <row r="77" spans="9:19">
      <c r="I77" t="e">
        <f t="shared" ca="1" si="10"/>
        <v>#NAME?</v>
      </c>
      <c r="J77" s="1" t="e">
        <f ca="1">IF(I77="","",VLOOKUP(L76+9,'债券信息-wind'!E:H,2,0))</f>
        <v>#NAME?</v>
      </c>
      <c r="K77" s="1" t="e">
        <f t="shared" ca="1" si="13"/>
        <v>#NAME?</v>
      </c>
      <c r="L77" s="20" t="e">
        <f t="shared" ca="1" si="14"/>
        <v>#NAME?</v>
      </c>
      <c r="M77" s="20" t="e">
        <f t="shared" ca="1" si="15"/>
        <v>#NAME?</v>
      </c>
      <c r="N77" s="16" t="e">
        <f t="shared" ca="1" si="16"/>
        <v>#NAME?</v>
      </c>
      <c r="O77" s="2" t="e">
        <f ca="1">IF(I77="","",VLOOKUP(L76,'债券信息-wind'!E:H,3,0))</f>
        <v>#NAME?</v>
      </c>
      <c r="P77" t="e">
        <f ca="1">IF(I77="","",VLOOKUP(L77,'债券信息-wind'!E:I,5,0))</f>
        <v>#NAME?</v>
      </c>
      <c r="Q77" s="4" t="e">
        <f t="shared" ca="1" si="11"/>
        <v>#NAME?</v>
      </c>
      <c r="R77" s="2" t="e">
        <f ca="1">IF(I77="","",IF(I78="",Q76,VLOOKUP(K77,'债券信息-wind'!E:H,4,0)))</f>
        <v>#NAME?</v>
      </c>
      <c r="S77" t="e">
        <f t="shared" ca="1" si="12"/>
        <v>#NAME?</v>
      </c>
    </row>
    <row r="78" spans="9:19">
      <c r="I78" t="e">
        <f t="shared" ca="1" si="10"/>
        <v>#NAME?</v>
      </c>
      <c r="J78" s="1" t="e">
        <f ca="1">IF(I78="","",VLOOKUP(L77+9,'债券信息-wind'!E:H,2,0))</f>
        <v>#NAME?</v>
      </c>
      <c r="K78" s="1" t="e">
        <f t="shared" ca="1" si="13"/>
        <v>#NAME?</v>
      </c>
      <c r="L78" s="20" t="e">
        <f t="shared" ca="1" si="14"/>
        <v>#NAME?</v>
      </c>
      <c r="M78" s="20" t="e">
        <f t="shared" ca="1" si="15"/>
        <v>#NAME?</v>
      </c>
      <c r="N78" s="16" t="e">
        <f t="shared" ca="1" si="16"/>
        <v>#NAME?</v>
      </c>
      <c r="O78" s="2" t="e">
        <f ca="1">IF(I78="","",VLOOKUP(L77,'债券信息-wind'!E:H,3,0))</f>
        <v>#NAME?</v>
      </c>
      <c r="P78" t="e">
        <f ca="1">IF(I78="","",VLOOKUP(L78,'债券信息-wind'!E:I,5,0))</f>
        <v>#NAME?</v>
      </c>
      <c r="Q78" s="4" t="e">
        <f t="shared" ca="1" si="11"/>
        <v>#NAME?</v>
      </c>
      <c r="R78" s="2" t="e">
        <f ca="1">IF(I78="","",IF(I79="",Q77,VLOOKUP(K78,'债券信息-wind'!E:H,4,0)))</f>
        <v>#NAME?</v>
      </c>
      <c r="S78" t="e">
        <f t="shared" ca="1" si="12"/>
        <v>#NAME?</v>
      </c>
    </row>
    <row r="79" spans="9:19">
      <c r="I79" t="e">
        <f t="shared" ca="1" si="10"/>
        <v>#NAME?</v>
      </c>
      <c r="J79" s="1" t="e">
        <f ca="1">IF(I79="","",VLOOKUP(L78+9,'债券信息-wind'!E:H,2,0))</f>
        <v>#NAME?</v>
      </c>
      <c r="K79" s="1" t="e">
        <f t="shared" ca="1" si="13"/>
        <v>#NAME?</v>
      </c>
      <c r="L79" s="20" t="e">
        <f t="shared" ca="1" si="14"/>
        <v>#NAME?</v>
      </c>
      <c r="M79" s="20" t="e">
        <f t="shared" ca="1" si="15"/>
        <v>#NAME?</v>
      </c>
      <c r="N79" s="16" t="e">
        <f t="shared" ca="1" si="16"/>
        <v>#NAME?</v>
      </c>
      <c r="O79" s="2" t="e">
        <f ca="1">IF(I79="","",VLOOKUP(L78,'债券信息-wind'!E:H,3,0))</f>
        <v>#NAME?</v>
      </c>
      <c r="P79" t="e">
        <f ca="1">IF(I79="","",VLOOKUP(L79,'债券信息-wind'!E:I,5,0))</f>
        <v>#NAME?</v>
      </c>
      <c r="Q79" s="4" t="e">
        <f t="shared" ca="1" si="11"/>
        <v>#NAME?</v>
      </c>
      <c r="R79" s="2" t="e">
        <f ca="1">IF(I79="","",IF(I80="",Q78,VLOOKUP(K79,'债券信息-wind'!E:H,4,0)))</f>
        <v>#NAME?</v>
      </c>
      <c r="S79" t="e">
        <f t="shared" ca="1" si="12"/>
        <v>#NAME?</v>
      </c>
    </row>
    <row r="80" spans="9:19">
      <c r="I80" t="e">
        <f t="shared" ca="1" si="10"/>
        <v>#NAME?</v>
      </c>
      <c r="J80" s="1" t="e">
        <f ca="1">IF(I80="","",VLOOKUP(L79+9,'债券信息-wind'!E:H,2,0))</f>
        <v>#NAME?</v>
      </c>
      <c r="K80" s="1" t="e">
        <f t="shared" ca="1" si="13"/>
        <v>#NAME?</v>
      </c>
      <c r="L80" s="20" t="e">
        <f t="shared" ca="1" si="14"/>
        <v>#NAME?</v>
      </c>
      <c r="M80" s="20" t="e">
        <f t="shared" ca="1" si="15"/>
        <v>#NAME?</v>
      </c>
      <c r="N80" s="16" t="e">
        <f t="shared" ca="1" si="16"/>
        <v>#NAME?</v>
      </c>
      <c r="O80" s="2" t="e">
        <f ca="1">IF(I80="","",VLOOKUP(L79,'债券信息-wind'!E:H,3,0))</f>
        <v>#NAME?</v>
      </c>
      <c r="P80" t="e">
        <f ca="1">IF(I80="","",VLOOKUP(L80,'债券信息-wind'!E:I,5,0))</f>
        <v>#NAME?</v>
      </c>
      <c r="Q80" s="4" t="e">
        <f t="shared" ca="1" si="11"/>
        <v>#NAME?</v>
      </c>
      <c r="R80" s="2" t="e">
        <f ca="1">IF(I80="","",IF(I81="",Q79,VLOOKUP(K80,'债券信息-wind'!E:H,4,0)))</f>
        <v>#NAME?</v>
      </c>
      <c r="S80" t="e">
        <f t="shared" ca="1" si="12"/>
        <v>#NAME?</v>
      </c>
    </row>
    <row r="81" spans="9:19">
      <c r="I81" t="e">
        <f t="shared" ca="1" si="10"/>
        <v>#NAME?</v>
      </c>
      <c r="J81" s="1" t="e">
        <f ca="1">IF(I81="","",VLOOKUP(L80+9,'债券信息-wind'!E:H,2,0))</f>
        <v>#NAME?</v>
      </c>
      <c r="K81" s="1" t="e">
        <f t="shared" ca="1" si="13"/>
        <v>#NAME?</v>
      </c>
      <c r="L81" s="20" t="e">
        <f t="shared" ca="1" si="14"/>
        <v>#NAME?</v>
      </c>
      <c r="M81" s="20" t="e">
        <f t="shared" ca="1" si="15"/>
        <v>#NAME?</v>
      </c>
      <c r="N81" s="16" t="e">
        <f t="shared" ca="1" si="16"/>
        <v>#NAME?</v>
      </c>
      <c r="O81" s="2" t="e">
        <f ca="1">IF(I81="","",VLOOKUP(L80,'债券信息-wind'!E:H,3,0))</f>
        <v>#NAME?</v>
      </c>
      <c r="P81" t="e">
        <f ca="1">IF(I81="","",VLOOKUP(L81,'债券信息-wind'!E:I,5,0))</f>
        <v>#NAME?</v>
      </c>
      <c r="Q81" s="4" t="e">
        <f t="shared" ca="1" si="11"/>
        <v>#NAME?</v>
      </c>
      <c r="R81" s="2" t="e">
        <f ca="1">IF(I81="","",IF(I82="",Q80,VLOOKUP(K81,'债券信息-wind'!E:H,4,0)))</f>
        <v>#NAME?</v>
      </c>
      <c r="S81" t="e">
        <f t="shared" ca="1" si="12"/>
        <v>#NAME?</v>
      </c>
    </row>
    <row r="82" spans="9:19">
      <c r="I82" t="e">
        <f t="shared" ca="1" si="10"/>
        <v>#NAME?</v>
      </c>
      <c r="J82" s="1" t="e">
        <f ca="1">IF(I82="","",VLOOKUP(L81+9,'债券信息-wind'!E:H,2,0))</f>
        <v>#NAME?</v>
      </c>
      <c r="K82" s="1" t="e">
        <f t="shared" ca="1" si="13"/>
        <v>#NAME?</v>
      </c>
      <c r="L82" s="20" t="e">
        <f t="shared" ca="1" si="14"/>
        <v>#NAME?</v>
      </c>
      <c r="M82" s="20" t="e">
        <f t="shared" ca="1" si="15"/>
        <v>#NAME?</v>
      </c>
      <c r="N82" s="16" t="e">
        <f t="shared" ca="1" si="16"/>
        <v>#NAME?</v>
      </c>
      <c r="O82" s="2" t="e">
        <f ca="1">IF(I82="","",VLOOKUP(L81,'债券信息-wind'!E:H,3,0))</f>
        <v>#NAME?</v>
      </c>
      <c r="P82" t="e">
        <f ca="1">IF(I82="","",VLOOKUP(L82,'债券信息-wind'!E:I,5,0))</f>
        <v>#NAME?</v>
      </c>
      <c r="Q82" s="4" t="e">
        <f t="shared" ca="1" si="11"/>
        <v>#NAME?</v>
      </c>
      <c r="R82" s="2" t="e">
        <f ca="1">IF(I82="","",IF(I83="",Q81,VLOOKUP(K82,'债券信息-wind'!E:H,4,0)))</f>
        <v>#NAME?</v>
      </c>
      <c r="S82" t="e">
        <f t="shared" ca="1" si="12"/>
        <v>#NAME?</v>
      </c>
    </row>
    <row r="83" spans="9:19">
      <c r="I83" t="e">
        <f t="shared" ca="1" si="10"/>
        <v>#NAME?</v>
      </c>
      <c r="J83" s="1" t="e">
        <f ca="1">IF(I83="","",VLOOKUP(L82+9,'债券信息-wind'!E:H,2,0))</f>
        <v>#NAME?</v>
      </c>
      <c r="K83" s="1" t="e">
        <f t="shared" ca="1" si="13"/>
        <v>#NAME?</v>
      </c>
      <c r="L83" s="20" t="e">
        <f t="shared" ca="1" si="14"/>
        <v>#NAME?</v>
      </c>
      <c r="M83" s="20" t="e">
        <f t="shared" ca="1" si="15"/>
        <v>#NAME?</v>
      </c>
      <c r="N83" s="16" t="e">
        <f t="shared" ca="1" si="16"/>
        <v>#NAME?</v>
      </c>
      <c r="O83" s="2" t="e">
        <f ca="1">IF(I83="","",VLOOKUP(L82,'债券信息-wind'!E:H,3,0))</f>
        <v>#NAME?</v>
      </c>
      <c r="P83" t="e">
        <f ca="1">IF(I83="","",VLOOKUP(L83,'债券信息-wind'!E:I,5,0))</f>
        <v>#NAME?</v>
      </c>
      <c r="Q83" s="4" t="e">
        <f t="shared" ca="1" si="11"/>
        <v>#NAME?</v>
      </c>
      <c r="R83" s="2" t="e">
        <f ca="1">IF(I83="","",IF(I84="",Q82,VLOOKUP(K83,'债券信息-wind'!E:H,4,0)))</f>
        <v>#NAME?</v>
      </c>
      <c r="S83" t="e">
        <f t="shared" ca="1" si="12"/>
        <v>#NAME?</v>
      </c>
    </row>
    <row r="84" spans="9:19">
      <c r="I84" t="e">
        <f t="shared" ca="1" si="10"/>
        <v>#NAME?</v>
      </c>
      <c r="J84" s="1" t="e">
        <f ca="1">IF(I84="","",VLOOKUP(L83+9,'债券信息-wind'!E:H,2,0))</f>
        <v>#NAME?</v>
      </c>
      <c r="K84" s="1" t="e">
        <f t="shared" ca="1" si="13"/>
        <v>#NAME?</v>
      </c>
      <c r="L84" s="20" t="e">
        <f t="shared" ca="1" si="14"/>
        <v>#NAME?</v>
      </c>
      <c r="M84" s="20" t="e">
        <f t="shared" ca="1" si="15"/>
        <v>#NAME?</v>
      </c>
      <c r="N84" s="16" t="e">
        <f t="shared" ca="1" si="16"/>
        <v>#NAME?</v>
      </c>
      <c r="O84" s="2" t="e">
        <f ca="1">IF(I84="","",VLOOKUP(L83,'债券信息-wind'!E:H,3,0))</f>
        <v>#NAME?</v>
      </c>
      <c r="P84" t="e">
        <f ca="1">IF(I84="","",VLOOKUP(L84,'债券信息-wind'!E:I,5,0))</f>
        <v>#NAME?</v>
      </c>
      <c r="Q84" s="4" t="e">
        <f t="shared" ca="1" si="11"/>
        <v>#NAME?</v>
      </c>
      <c r="R84" s="2" t="e">
        <f ca="1">IF(I84="","",IF(I85="",Q83,VLOOKUP(K84,'债券信息-wind'!E:H,4,0)))</f>
        <v>#NAME?</v>
      </c>
      <c r="S84" t="e">
        <f t="shared" ca="1" si="12"/>
        <v>#NAME?</v>
      </c>
    </row>
    <row r="85" spans="9:19">
      <c r="I85" t="e">
        <f t="shared" ca="1" si="10"/>
        <v>#NAME?</v>
      </c>
      <c r="J85" s="1" t="e">
        <f ca="1">IF(I85="","",VLOOKUP(L84+9,'债券信息-wind'!E:H,2,0))</f>
        <v>#NAME?</v>
      </c>
      <c r="K85" s="1" t="e">
        <f t="shared" ca="1" si="13"/>
        <v>#NAME?</v>
      </c>
      <c r="L85" s="20" t="e">
        <f t="shared" ca="1" si="14"/>
        <v>#NAME?</v>
      </c>
      <c r="M85" s="20" t="e">
        <f t="shared" ca="1" si="15"/>
        <v>#NAME?</v>
      </c>
      <c r="N85" s="16" t="e">
        <f t="shared" ca="1" si="16"/>
        <v>#NAME?</v>
      </c>
      <c r="O85" s="2" t="e">
        <f ca="1">IF(I85="","",VLOOKUP(L84,'债券信息-wind'!E:H,3,0))</f>
        <v>#NAME?</v>
      </c>
      <c r="P85" t="e">
        <f ca="1">IF(I85="","",VLOOKUP(L85,'债券信息-wind'!E:I,5,0))</f>
        <v>#NAME?</v>
      </c>
      <c r="Q85" s="4" t="e">
        <f t="shared" ca="1" si="11"/>
        <v>#NAME?</v>
      </c>
      <c r="R85" s="2" t="e">
        <f ca="1">IF(I85="","",IF(I86="",Q84,VLOOKUP(K85,'债券信息-wind'!E:H,4,0)))</f>
        <v>#NAME?</v>
      </c>
      <c r="S85" t="e">
        <f t="shared" ca="1" si="12"/>
        <v>#NAME?</v>
      </c>
    </row>
    <row r="86" spans="9:19">
      <c r="I86" t="e">
        <f t="shared" ca="1" si="10"/>
        <v>#NAME?</v>
      </c>
      <c r="J86" s="1" t="e">
        <f ca="1">IF(I86="","",VLOOKUP(L85+9,'债券信息-wind'!E:H,2,0))</f>
        <v>#NAME?</v>
      </c>
      <c r="K86" s="1" t="e">
        <f t="shared" ca="1" si="13"/>
        <v>#NAME?</v>
      </c>
      <c r="L86" s="20" t="e">
        <f t="shared" ca="1" si="14"/>
        <v>#NAME?</v>
      </c>
      <c r="M86" s="20" t="e">
        <f t="shared" ca="1" si="15"/>
        <v>#NAME?</v>
      </c>
      <c r="N86" s="16" t="e">
        <f t="shared" ca="1" si="16"/>
        <v>#NAME?</v>
      </c>
      <c r="O86" s="2" t="e">
        <f ca="1">IF(I86="","",VLOOKUP(L85,'债券信息-wind'!E:H,3,0))</f>
        <v>#NAME?</v>
      </c>
      <c r="P86" t="e">
        <f ca="1">IF(I86="","",VLOOKUP(L86,'债券信息-wind'!E:I,5,0))</f>
        <v>#NAME?</v>
      </c>
      <c r="Q86" s="4" t="e">
        <f t="shared" ca="1" si="11"/>
        <v>#NAME?</v>
      </c>
      <c r="R86" s="2" t="e">
        <f ca="1">IF(I86="","",IF(I87="",Q85,VLOOKUP(K86,'债券信息-wind'!E:H,4,0)))</f>
        <v>#NAME?</v>
      </c>
      <c r="S86" t="e">
        <f t="shared" ca="1" si="12"/>
        <v>#NAME?</v>
      </c>
    </row>
    <row r="87" spans="9:19">
      <c r="I87" t="e">
        <f t="shared" ca="1" si="10"/>
        <v>#NAME?</v>
      </c>
      <c r="J87" s="1" t="e">
        <f ca="1">IF(I87="","",VLOOKUP(L86+9,'债券信息-wind'!E:H,2,0))</f>
        <v>#NAME?</v>
      </c>
      <c r="K87" s="1" t="e">
        <f t="shared" ca="1" si="13"/>
        <v>#NAME?</v>
      </c>
      <c r="L87" s="20" t="e">
        <f t="shared" ca="1" si="14"/>
        <v>#NAME?</v>
      </c>
      <c r="M87" s="20" t="e">
        <f t="shared" ca="1" si="15"/>
        <v>#NAME?</v>
      </c>
      <c r="N87" s="16" t="e">
        <f t="shared" ca="1" si="16"/>
        <v>#NAME?</v>
      </c>
      <c r="O87" s="2" t="e">
        <f ca="1">IF(I87="","",VLOOKUP(L86,'债券信息-wind'!E:H,3,0))</f>
        <v>#NAME?</v>
      </c>
      <c r="P87" t="e">
        <f ca="1">IF(I87="","",VLOOKUP(L87,'债券信息-wind'!E:I,5,0))</f>
        <v>#NAME?</v>
      </c>
      <c r="Q87" s="4" t="e">
        <f t="shared" ca="1" si="11"/>
        <v>#NAME?</v>
      </c>
      <c r="R87" s="2" t="e">
        <f ca="1">IF(I87="","",IF(I88="",Q86,VLOOKUP(K87,'债券信息-wind'!E:H,4,0)))</f>
        <v>#NAME?</v>
      </c>
      <c r="S87" t="e">
        <f t="shared" ca="1" si="12"/>
        <v>#NAME?</v>
      </c>
    </row>
    <row r="88" spans="9:19">
      <c r="I88" t="e">
        <f t="shared" ca="1" si="10"/>
        <v>#NAME?</v>
      </c>
      <c r="J88" s="1" t="e">
        <f ca="1">IF(I88="","",VLOOKUP(L87+9,'债券信息-wind'!E:H,2,0))</f>
        <v>#NAME?</v>
      </c>
      <c r="K88" s="1" t="e">
        <f t="shared" ca="1" si="13"/>
        <v>#NAME?</v>
      </c>
      <c r="L88" s="20" t="e">
        <f t="shared" ca="1" si="14"/>
        <v>#NAME?</v>
      </c>
      <c r="M88" s="20" t="e">
        <f t="shared" ca="1" si="15"/>
        <v>#NAME?</v>
      </c>
      <c r="N88" s="16" t="e">
        <f t="shared" ca="1" si="16"/>
        <v>#NAME?</v>
      </c>
      <c r="O88" s="2" t="e">
        <f ca="1">IF(I88="","",VLOOKUP(L87,'债券信息-wind'!E:H,3,0))</f>
        <v>#NAME?</v>
      </c>
      <c r="P88" t="e">
        <f ca="1">IF(I88="","",VLOOKUP(L88,'债券信息-wind'!E:I,5,0))</f>
        <v>#NAME?</v>
      </c>
      <c r="Q88" s="4" t="e">
        <f t="shared" ca="1" si="11"/>
        <v>#NAME?</v>
      </c>
      <c r="R88" s="2" t="e">
        <f ca="1">IF(I88="","",IF(I89="",Q87,VLOOKUP(K88,'债券信息-wind'!E:H,4,0)))</f>
        <v>#NAME?</v>
      </c>
      <c r="S88" t="e">
        <f t="shared" ca="1" si="12"/>
        <v>#NAME?</v>
      </c>
    </row>
    <row r="89" spans="9:19">
      <c r="I89" t="e">
        <f t="shared" ca="1" si="10"/>
        <v>#NAME?</v>
      </c>
      <c r="J89" s="1" t="e">
        <f ca="1">IF(I89="","",VLOOKUP(L88+9,'债券信息-wind'!E:H,2,0))</f>
        <v>#NAME?</v>
      </c>
      <c r="K89" s="1" t="e">
        <f t="shared" ca="1" si="13"/>
        <v>#NAME?</v>
      </c>
      <c r="L89" s="20" t="e">
        <f t="shared" ca="1" si="14"/>
        <v>#NAME?</v>
      </c>
      <c r="M89" s="20" t="e">
        <f t="shared" ca="1" si="15"/>
        <v>#NAME?</v>
      </c>
      <c r="N89" s="16" t="e">
        <f t="shared" ca="1" si="16"/>
        <v>#NAME?</v>
      </c>
      <c r="O89" s="2" t="e">
        <f ca="1">IF(I89="","",VLOOKUP(L88,'债券信息-wind'!E:H,3,0))</f>
        <v>#NAME?</v>
      </c>
      <c r="P89" t="e">
        <f ca="1">IF(I89="","",VLOOKUP(L89,'债券信息-wind'!E:I,5,0))</f>
        <v>#NAME?</v>
      </c>
      <c r="Q89" s="4" t="e">
        <f t="shared" ca="1" si="11"/>
        <v>#NAME?</v>
      </c>
      <c r="R89" s="2" t="e">
        <f ca="1">IF(I89="","",IF(I90="",Q88,VLOOKUP(K89,'债券信息-wind'!E:H,4,0)))</f>
        <v>#NAME?</v>
      </c>
      <c r="S89" t="e">
        <f t="shared" ca="1" si="12"/>
        <v>#NAME?</v>
      </c>
    </row>
    <row r="90" spans="9:19">
      <c r="I90" t="e">
        <f t="shared" ca="1" si="10"/>
        <v>#NAME?</v>
      </c>
      <c r="J90" s="1" t="e">
        <f ca="1">IF(I90="","",VLOOKUP(L89+9,'债券信息-wind'!E:H,2,0))</f>
        <v>#NAME?</v>
      </c>
      <c r="K90" s="1" t="e">
        <f t="shared" ca="1" si="13"/>
        <v>#NAME?</v>
      </c>
      <c r="L90" s="20" t="e">
        <f t="shared" ca="1" si="14"/>
        <v>#NAME?</v>
      </c>
      <c r="M90" s="20" t="e">
        <f t="shared" ca="1" si="15"/>
        <v>#NAME?</v>
      </c>
      <c r="N90" s="16" t="e">
        <f t="shared" ca="1" si="16"/>
        <v>#NAME?</v>
      </c>
      <c r="O90" s="2" t="e">
        <f ca="1">IF(I90="","",VLOOKUP(L89,'债券信息-wind'!E:H,3,0))</f>
        <v>#NAME?</v>
      </c>
      <c r="P90" t="e">
        <f ca="1">IF(I90="","",VLOOKUP(L90,'债券信息-wind'!E:I,5,0))</f>
        <v>#NAME?</v>
      </c>
      <c r="Q90" s="4" t="e">
        <f t="shared" ca="1" si="11"/>
        <v>#NAME?</v>
      </c>
      <c r="R90" s="2" t="e">
        <f ca="1">IF(I90="","",IF(I91="",Q89,VLOOKUP(K90,'债券信息-wind'!E:H,4,0)))</f>
        <v>#NAME?</v>
      </c>
      <c r="S90" t="e">
        <f t="shared" ca="1" si="12"/>
        <v>#NAME?</v>
      </c>
    </row>
    <row r="91" spans="9:19">
      <c r="I91" t="e">
        <f t="shared" ca="1" si="10"/>
        <v>#NAME?</v>
      </c>
      <c r="J91" s="1" t="e">
        <f ca="1">IF(I91="","",VLOOKUP(L90+9,'债券信息-wind'!E:H,2,0))</f>
        <v>#NAME?</v>
      </c>
      <c r="K91" s="1" t="e">
        <f t="shared" ca="1" si="13"/>
        <v>#NAME?</v>
      </c>
      <c r="L91" s="20" t="e">
        <f t="shared" ca="1" si="14"/>
        <v>#NAME?</v>
      </c>
      <c r="M91" s="20" t="e">
        <f t="shared" ca="1" si="15"/>
        <v>#NAME?</v>
      </c>
      <c r="N91" s="16" t="e">
        <f t="shared" ca="1" si="16"/>
        <v>#NAME?</v>
      </c>
      <c r="O91" s="2" t="e">
        <f ca="1">IF(I91="","",VLOOKUP(L90,'债券信息-wind'!E:H,3,0))</f>
        <v>#NAME?</v>
      </c>
      <c r="P91" t="e">
        <f ca="1">IF(I91="","",VLOOKUP(L91,'债券信息-wind'!E:I,5,0))</f>
        <v>#NAME?</v>
      </c>
      <c r="Q91" s="4" t="e">
        <f t="shared" ca="1" si="11"/>
        <v>#NAME?</v>
      </c>
      <c r="R91" s="2" t="e">
        <f ca="1">IF(I91="","",IF(I92="",Q90,VLOOKUP(K91,'债券信息-wind'!E:H,4,0)))</f>
        <v>#NAME?</v>
      </c>
      <c r="S91" t="e">
        <f t="shared" ca="1" si="12"/>
        <v>#NAME?</v>
      </c>
    </row>
    <row r="92" spans="9:19">
      <c r="I92" t="e">
        <f t="shared" ca="1" si="10"/>
        <v>#NAME?</v>
      </c>
      <c r="J92" s="1" t="e">
        <f ca="1">IF(I92="","",VLOOKUP(L91+9,'债券信息-wind'!E:H,2,0))</f>
        <v>#NAME?</v>
      </c>
      <c r="K92" s="1" t="e">
        <f t="shared" ca="1" si="13"/>
        <v>#NAME?</v>
      </c>
      <c r="L92" s="20" t="e">
        <f t="shared" ca="1" si="14"/>
        <v>#NAME?</v>
      </c>
      <c r="M92" s="20" t="e">
        <f t="shared" ca="1" si="15"/>
        <v>#NAME?</v>
      </c>
      <c r="N92" s="16" t="e">
        <f t="shared" ca="1" si="16"/>
        <v>#NAME?</v>
      </c>
      <c r="O92" s="2" t="e">
        <f ca="1">IF(I92="","",VLOOKUP(L91,'债券信息-wind'!E:H,3,0))</f>
        <v>#NAME?</v>
      </c>
      <c r="P92" t="e">
        <f ca="1">IF(I92="","",VLOOKUP(L92,'债券信息-wind'!E:I,5,0))</f>
        <v>#NAME?</v>
      </c>
      <c r="Q92" s="4" t="e">
        <f t="shared" ca="1" si="11"/>
        <v>#NAME?</v>
      </c>
      <c r="R92" s="2" t="e">
        <f ca="1">IF(I92="","",IF(I93="",Q91,VLOOKUP(K92,'债券信息-wind'!E:H,4,0)))</f>
        <v>#NAME?</v>
      </c>
      <c r="S92" t="e">
        <f t="shared" ca="1" si="12"/>
        <v>#NAME?</v>
      </c>
    </row>
    <row r="93" spans="9:19">
      <c r="I93" t="e">
        <f t="shared" ca="1" si="10"/>
        <v>#NAME?</v>
      </c>
      <c r="J93" s="1" t="e">
        <f ca="1">IF(I93="","",VLOOKUP(L92+9,'债券信息-wind'!E:H,2,0))</f>
        <v>#NAME?</v>
      </c>
      <c r="K93" s="1" t="e">
        <f t="shared" ca="1" si="13"/>
        <v>#NAME?</v>
      </c>
      <c r="L93" s="20" t="e">
        <f t="shared" ca="1" si="14"/>
        <v>#NAME?</v>
      </c>
      <c r="M93" s="20" t="e">
        <f t="shared" ca="1" si="15"/>
        <v>#NAME?</v>
      </c>
      <c r="N93" s="16" t="e">
        <f t="shared" ca="1" si="16"/>
        <v>#NAME?</v>
      </c>
      <c r="O93" s="2" t="e">
        <f ca="1">IF(I93="","",VLOOKUP(L92,'债券信息-wind'!E:H,3,0))</f>
        <v>#NAME?</v>
      </c>
      <c r="P93" t="e">
        <f ca="1">IF(I93="","",VLOOKUP(L93,'债券信息-wind'!E:I,5,0))</f>
        <v>#NAME?</v>
      </c>
      <c r="Q93" s="4" t="e">
        <f t="shared" ca="1" si="11"/>
        <v>#NAME?</v>
      </c>
      <c r="R93" s="2" t="e">
        <f ca="1">IF(I93="","",IF(I94="",Q92,VLOOKUP(K93,'债券信息-wind'!E:H,4,0)))</f>
        <v>#NAME?</v>
      </c>
      <c r="S93" t="e">
        <f t="shared" ca="1" si="12"/>
        <v>#NAME?</v>
      </c>
    </row>
    <row r="94" spans="9:19">
      <c r="I94" t="e">
        <f t="shared" ca="1" si="10"/>
        <v>#NAME?</v>
      </c>
      <c r="J94" s="1" t="e">
        <f ca="1">IF(I94="","",VLOOKUP(L93+9,'债券信息-wind'!E:H,2,0))</f>
        <v>#NAME?</v>
      </c>
      <c r="K94" s="1" t="e">
        <f t="shared" ca="1" si="13"/>
        <v>#NAME?</v>
      </c>
      <c r="L94" s="20" t="e">
        <f t="shared" ca="1" si="14"/>
        <v>#NAME?</v>
      </c>
      <c r="M94" s="20" t="e">
        <f t="shared" ca="1" si="15"/>
        <v>#NAME?</v>
      </c>
      <c r="N94" s="16" t="e">
        <f t="shared" ca="1" si="16"/>
        <v>#NAME?</v>
      </c>
      <c r="O94" s="2" t="e">
        <f ca="1">IF(I94="","",VLOOKUP(L93,'债券信息-wind'!E:H,3,0))</f>
        <v>#NAME?</v>
      </c>
      <c r="P94" t="e">
        <f ca="1">IF(I94="","",VLOOKUP(L94,'债券信息-wind'!E:I,5,0))</f>
        <v>#NAME?</v>
      </c>
      <c r="Q94" s="4" t="e">
        <f t="shared" ca="1" si="11"/>
        <v>#NAME?</v>
      </c>
      <c r="R94" s="2" t="e">
        <f ca="1">IF(I94="","",IF(I95="",Q93,VLOOKUP(K94,'债券信息-wind'!E:H,4,0)))</f>
        <v>#NAME?</v>
      </c>
      <c r="S94" t="e">
        <f t="shared" ca="1" si="12"/>
        <v>#NAME?</v>
      </c>
    </row>
    <row r="95" spans="9:19">
      <c r="I95" t="e">
        <f t="shared" ca="1" si="10"/>
        <v>#NAME?</v>
      </c>
      <c r="J95" s="1" t="e">
        <f ca="1">IF(I95="","",VLOOKUP(L94+9,'债券信息-wind'!E:H,2,0))</f>
        <v>#NAME?</v>
      </c>
      <c r="K95" s="1" t="e">
        <f t="shared" ca="1" si="13"/>
        <v>#NAME?</v>
      </c>
      <c r="L95" s="20" t="e">
        <f t="shared" ca="1" si="14"/>
        <v>#NAME?</v>
      </c>
      <c r="M95" s="20" t="e">
        <f t="shared" ca="1" si="15"/>
        <v>#NAME?</v>
      </c>
      <c r="N95" s="16" t="e">
        <f t="shared" ca="1" si="16"/>
        <v>#NAME?</v>
      </c>
      <c r="O95" s="2" t="e">
        <f ca="1">IF(I95="","",VLOOKUP(L94,'债券信息-wind'!E:H,3,0))</f>
        <v>#NAME?</v>
      </c>
      <c r="P95" t="e">
        <f ca="1">IF(I95="","",VLOOKUP(L95,'债券信息-wind'!E:I,5,0))</f>
        <v>#NAME?</v>
      </c>
      <c r="Q95" s="4" t="e">
        <f t="shared" ca="1" si="11"/>
        <v>#NAME?</v>
      </c>
      <c r="R95" s="2" t="e">
        <f ca="1">IF(I95="","",IF(I96="",Q94,VLOOKUP(K95,'债券信息-wind'!E:H,4,0)))</f>
        <v>#NAME?</v>
      </c>
      <c r="S95" t="e">
        <f t="shared" ca="1" si="12"/>
        <v>#NAME?</v>
      </c>
    </row>
    <row r="96" spans="9:19">
      <c r="I96" t="e">
        <f t="shared" ca="1" si="10"/>
        <v>#NAME?</v>
      </c>
      <c r="J96" s="1" t="e">
        <f ca="1">IF(I96="","",VLOOKUP(L95+9,'债券信息-wind'!E:H,2,0))</f>
        <v>#NAME?</v>
      </c>
      <c r="K96" s="1" t="e">
        <f t="shared" ca="1" si="13"/>
        <v>#NAME?</v>
      </c>
      <c r="L96" s="20" t="e">
        <f t="shared" ca="1" si="14"/>
        <v>#NAME?</v>
      </c>
      <c r="M96" s="20" t="e">
        <f t="shared" ca="1" si="15"/>
        <v>#NAME?</v>
      </c>
      <c r="N96" s="16" t="e">
        <f t="shared" ca="1" si="16"/>
        <v>#NAME?</v>
      </c>
      <c r="O96" s="2" t="e">
        <f ca="1">IF(I96="","",VLOOKUP(L95,'债券信息-wind'!E:H,3,0))</f>
        <v>#NAME?</v>
      </c>
      <c r="P96" t="e">
        <f ca="1">IF(I96="","",VLOOKUP(L96,'债券信息-wind'!E:I,5,0))</f>
        <v>#NAME?</v>
      </c>
      <c r="Q96" s="4" t="e">
        <f t="shared" ca="1" si="11"/>
        <v>#NAME?</v>
      </c>
      <c r="R96" s="2" t="e">
        <f ca="1">IF(I96="","",IF(I97="",Q95,VLOOKUP(K96,'债券信息-wind'!E:H,4,0)))</f>
        <v>#NAME?</v>
      </c>
      <c r="S96" t="e">
        <f t="shared" ca="1" si="12"/>
        <v>#NAME?</v>
      </c>
    </row>
    <row r="97" spans="9:19">
      <c r="I97" t="e">
        <f t="shared" ca="1" si="10"/>
        <v>#NAME?</v>
      </c>
      <c r="J97" s="1" t="e">
        <f ca="1">IF(I97="","",VLOOKUP(L96+9,'债券信息-wind'!E:H,2,0))</f>
        <v>#NAME?</v>
      </c>
      <c r="K97" s="1" t="e">
        <f t="shared" ca="1" si="13"/>
        <v>#NAME?</v>
      </c>
      <c r="L97" s="20" t="e">
        <f t="shared" ca="1" si="14"/>
        <v>#NAME?</v>
      </c>
      <c r="M97" s="20" t="e">
        <f t="shared" ca="1" si="15"/>
        <v>#NAME?</v>
      </c>
      <c r="N97" s="16" t="e">
        <f t="shared" ca="1" si="16"/>
        <v>#NAME?</v>
      </c>
      <c r="O97" s="2" t="e">
        <f ca="1">IF(I97="","",VLOOKUP(L96,'债券信息-wind'!E:H,3,0))</f>
        <v>#NAME?</v>
      </c>
      <c r="P97" t="e">
        <f ca="1">IF(I97="","",VLOOKUP(L97,'债券信息-wind'!E:I,5,0))</f>
        <v>#NAME?</v>
      </c>
      <c r="Q97" s="4" t="e">
        <f t="shared" ca="1" si="11"/>
        <v>#NAME?</v>
      </c>
      <c r="R97" s="2" t="e">
        <f ca="1">IF(I97="","",IF(I98="",Q96,VLOOKUP(K97,'债券信息-wind'!E:H,4,0)))</f>
        <v>#NAME?</v>
      </c>
      <c r="S97" t="e">
        <f t="shared" ca="1" si="12"/>
        <v>#NAME?</v>
      </c>
    </row>
    <row r="98" spans="9:19">
      <c r="I98" t="e">
        <f t="shared" ca="1" si="10"/>
        <v>#NAME?</v>
      </c>
      <c r="J98" s="1" t="e">
        <f ca="1">IF(I98="","",VLOOKUP(L97+9,'债券信息-wind'!E:H,2,0))</f>
        <v>#NAME?</v>
      </c>
      <c r="K98" s="1" t="e">
        <f t="shared" ca="1" si="13"/>
        <v>#NAME?</v>
      </c>
      <c r="L98" s="20" t="e">
        <f t="shared" ca="1" si="14"/>
        <v>#NAME?</v>
      </c>
      <c r="M98" s="20" t="e">
        <f t="shared" ca="1" si="15"/>
        <v>#NAME?</v>
      </c>
      <c r="N98" s="16" t="e">
        <f t="shared" ca="1" si="16"/>
        <v>#NAME?</v>
      </c>
      <c r="O98" s="2" t="e">
        <f ca="1">IF(I98="","",VLOOKUP(L97,'债券信息-wind'!E:H,3,0))</f>
        <v>#NAME?</v>
      </c>
      <c r="P98" t="e">
        <f ca="1">IF(I98="","",VLOOKUP(L98,'债券信息-wind'!E:I,5,0))</f>
        <v>#NAME?</v>
      </c>
      <c r="Q98" s="4" t="e">
        <f t="shared" ca="1" si="11"/>
        <v>#NAME?</v>
      </c>
      <c r="R98" s="2" t="e">
        <f ca="1">IF(I98="","",IF(I99="",Q97,VLOOKUP(K98,'债券信息-wind'!E:H,4,0)))</f>
        <v>#NAME?</v>
      </c>
      <c r="S98" t="e">
        <f t="shared" ca="1" si="12"/>
        <v>#NAME?</v>
      </c>
    </row>
    <row r="99" spans="9:19">
      <c r="I99" t="e">
        <f t="shared" ca="1" si="10"/>
        <v>#NAME?</v>
      </c>
      <c r="J99" s="1" t="e">
        <f ca="1">IF(I99="","",VLOOKUP(L98+9,'债券信息-wind'!E:H,2,0))</f>
        <v>#NAME?</v>
      </c>
      <c r="K99" s="1" t="e">
        <f t="shared" ca="1" si="13"/>
        <v>#NAME?</v>
      </c>
      <c r="L99" s="20" t="e">
        <f t="shared" ca="1" si="14"/>
        <v>#NAME?</v>
      </c>
      <c r="M99" s="20" t="e">
        <f t="shared" ca="1" si="15"/>
        <v>#NAME?</v>
      </c>
      <c r="N99" s="16" t="e">
        <f t="shared" ca="1" si="16"/>
        <v>#NAME?</v>
      </c>
      <c r="O99" s="2" t="e">
        <f ca="1">IF(I99="","",VLOOKUP(L98,'债券信息-wind'!E:H,3,0))</f>
        <v>#NAME?</v>
      </c>
      <c r="P99" t="e">
        <f ca="1">IF(I99="","",VLOOKUP(L99,'债券信息-wind'!E:I,5,0))</f>
        <v>#NAME?</v>
      </c>
      <c r="Q99" s="4" t="e">
        <f t="shared" ca="1" si="11"/>
        <v>#NAME?</v>
      </c>
      <c r="R99" s="2" t="e">
        <f ca="1">IF(I99="","",IF(I100="",Q98,VLOOKUP(K99,'债券信息-wind'!E:H,4,0)))</f>
        <v>#NAME?</v>
      </c>
      <c r="S99" t="e">
        <f t="shared" ca="1" si="12"/>
        <v>#NAME?</v>
      </c>
    </row>
    <row r="100" spans="9:19">
      <c r="I100" t="e">
        <f t="shared" ref="I100" ca="1" si="17">IF(ROW(I99)-3&lt;$B$21,I99+1,"")</f>
        <v>#NAME?</v>
      </c>
      <c r="J100" s="1" t="e">
        <f ca="1">IF(I100="","",VLOOKUP(L99+9,'债券信息-wind'!E:H,2,0))</f>
        <v>#NAME?</v>
      </c>
      <c r="K100" s="1" t="e">
        <f t="shared" ca="1" si="13"/>
        <v>#NAME?</v>
      </c>
      <c r="L100" s="20" t="e">
        <f t="shared" ca="1" si="14"/>
        <v>#NAME?</v>
      </c>
      <c r="M100" s="20" t="e">
        <f t="shared" ca="1" si="15"/>
        <v>#NAME?</v>
      </c>
      <c r="N100" s="16" t="e">
        <f t="shared" ca="1" si="16"/>
        <v>#NAME?</v>
      </c>
      <c r="O100" s="2" t="e">
        <f ca="1">IF(I100="","",VLOOKUP(L99,'债券信息-wind'!E:H,3,0))</f>
        <v>#NAME?</v>
      </c>
      <c r="P100" t="e">
        <f ca="1">IF(I100="","",VLOOKUP(L100,'债券信息-wind'!E:I,5,0))</f>
        <v>#NAME?</v>
      </c>
      <c r="Q100" s="4" t="e">
        <f t="shared" ref="Q100" ca="1" si="18">IF(I100="","",Q99-R100)</f>
        <v>#NAME?</v>
      </c>
      <c r="R100" s="2" t="e">
        <f ca="1">IF(I100="","",IF(I101="",Q99,VLOOKUP(K100,'债券信息-wind'!E:H,4,0)))</f>
        <v>#NAME?</v>
      </c>
      <c r="S100" t="e">
        <f t="shared" ref="S100" ca="1" si="19">IF(I100="","",P100+R100)</f>
        <v>#NAME?</v>
      </c>
    </row>
    <row r="101" spans="9:19">
      <c r="I101" t="e">
        <f t="shared" ca="1" si="10"/>
        <v>#NAME?</v>
      </c>
      <c r="J101" s="1" t="e">
        <f ca="1">IF(I101="","",VLOOKUP(L100+9,'债券信息-wind'!E:H,2,0))</f>
        <v>#NAME?</v>
      </c>
      <c r="K101" s="1" t="e">
        <f t="shared" ca="1" si="13"/>
        <v>#NAME?</v>
      </c>
      <c r="L101" s="20" t="e">
        <f t="shared" ca="1" si="14"/>
        <v>#NAME?</v>
      </c>
      <c r="M101" s="20" t="e">
        <f t="shared" ca="1" si="15"/>
        <v>#NAME?</v>
      </c>
      <c r="N101" s="16" t="e">
        <f t="shared" ca="1" si="16"/>
        <v>#NAME?</v>
      </c>
      <c r="O101" s="2" t="e">
        <f ca="1">IF(I101="","",VLOOKUP(L100,'债券信息-wind'!E:H,3,0))</f>
        <v>#NAME?</v>
      </c>
      <c r="P101" t="e">
        <f ca="1">IF(I101="","",VLOOKUP(L101,'债券信息-wind'!E:I,5,0))</f>
        <v>#NAME?</v>
      </c>
      <c r="Q101" s="4" t="e">
        <f t="shared" ca="1" si="11"/>
        <v>#NAME?</v>
      </c>
      <c r="R101" s="2" t="e">
        <f ca="1">IF(I101="","",IF(I102="",Q100,VLOOKUP(K101,'债券信息-wind'!E:H,4,0)))</f>
        <v>#NAME?</v>
      </c>
      <c r="S101" t="e">
        <f t="shared" ca="1" si="12"/>
        <v>#NAME?</v>
      </c>
    </row>
    <row r="102" spans="9:19">
      <c r="I102" t="e">
        <f t="shared" ref="I102:I165" ca="1" si="20">IF(ROW(I101)-3&lt;$B$21,I101+1,"")</f>
        <v>#NAME?</v>
      </c>
      <c r="J102" s="1" t="e">
        <f ca="1">IF(I102="","",VLOOKUP(L101+9,'债券信息-wind'!E:H,2,0))</f>
        <v>#NAME?</v>
      </c>
      <c r="K102" s="1" t="e">
        <f t="shared" ca="1" si="13"/>
        <v>#NAME?</v>
      </c>
      <c r="L102" s="20" t="e">
        <f t="shared" ca="1" si="14"/>
        <v>#NAME?</v>
      </c>
      <c r="M102" s="20" t="e">
        <f t="shared" ca="1" si="15"/>
        <v>#NAME?</v>
      </c>
      <c r="N102" s="16" t="e">
        <f t="shared" ca="1" si="16"/>
        <v>#NAME?</v>
      </c>
      <c r="O102" s="2" t="e">
        <f ca="1">IF(I102="","",VLOOKUP(L101,'债券信息-wind'!E:H,3,0))</f>
        <v>#NAME?</v>
      </c>
      <c r="P102" t="e">
        <f ca="1">IF(I102="","",VLOOKUP(L102,'债券信息-wind'!E:I,5,0))</f>
        <v>#NAME?</v>
      </c>
      <c r="Q102" s="4" t="e">
        <f t="shared" ref="Q102:Q165" ca="1" si="21">IF(I102="","",Q101-R102)</f>
        <v>#NAME?</v>
      </c>
      <c r="R102" s="2" t="e">
        <f ca="1">IF(I102="","",IF(I103="",Q101,VLOOKUP(K102,'债券信息-wind'!E:H,4,0)))</f>
        <v>#NAME?</v>
      </c>
      <c r="S102" t="e">
        <f t="shared" ref="S102:S165" ca="1" si="22">IF(I102="","",P102+R102)</f>
        <v>#NAME?</v>
      </c>
    </row>
    <row r="103" spans="9:19">
      <c r="I103" t="e">
        <f t="shared" ca="1" si="20"/>
        <v>#NAME?</v>
      </c>
      <c r="J103" s="1" t="e">
        <f ca="1">IF(I103="","",VLOOKUP(L102+9,'债券信息-wind'!E:H,2,0))</f>
        <v>#NAME?</v>
      </c>
      <c r="K103" s="1" t="e">
        <f t="shared" ca="1" si="13"/>
        <v>#NAME?</v>
      </c>
      <c r="L103" s="20" t="e">
        <f t="shared" ca="1" si="14"/>
        <v>#NAME?</v>
      </c>
      <c r="M103" s="20" t="e">
        <f t="shared" ca="1" si="15"/>
        <v>#NAME?</v>
      </c>
      <c r="N103" s="16" t="e">
        <f t="shared" ca="1" si="16"/>
        <v>#NAME?</v>
      </c>
      <c r="O103" s="2" t="e">
        <f ca="1">IF(I103="","",VLOOKUP(L102,'债券信息-wind'!E:H,3,0))</f>
        <v>#NAME?</v>
      </c>
      <c r="P103" t="e">
        <f ca="1">IF(I103="","",VLOOKUP(L103,'债券信息-wind'!E:I,5,0))</f>
        <v>#NAME?</v>
      </c>
      <c r="Q103" s="4" t="e">
        <f t="shared" ca="1" si="21"/>
        <v>#NAME?</v>
      </c>
      <c r="R103" s="2" t="e">
        <f ca="1">IF(I103="","",IF(I104="",Q102,VLOOKUP(K103,'债券信息-wind'!E:H,4,0)))</f>
        <v>#NAME?</v>
      </c>
      <c r="S103" t="e">
        <f t="shared" ca="1" si="22"/>
        <v>#NAME?</v>
      </c>
    </row>
    <row r="104" spans="9:19">
      <c r="I104" t="e">
        <f t="shared" ca="1" si="20"/>
        <v>#NAME?</v>
      </c>
      <c r="J104" s="1" t="e">
        <f ca="1">IF(I104="","",VLOOKUP(L103+9,'债券信息-wind'!E:H,2,0))</f>
        <v>#NAME?</v>
      </c>
      <c r="K104" s="1" t="e">
        <f t="shared" ca="1" si="13"/>
        <v>#NAME?</v>
      </c>
      <c r="L104" s="20" t="e">
        <f t="shared" ca="1" si="14"/>
        <v>#NAME?</v>
      </c>
      <c r="M104" s="20" t="e">
        <f t="shared" ca="1" si="15"/>
        <v>#NAME?</v>
      </c>
      <c r="N104" s="16" t="e">
        <f t="shared" ca="1" si="16"/>
        <v>#NAME?</v>
      </c>
      <c r="O104" s="2" t="e">
        <f ca="1">IF(I104="","",VLOOKUP(L103,'债券信息-wind'!E:H,3,0))</f>
        <v>#NAME?</v>
      </c>
      <c r="P104" t="e">
        <f ca="1">IF(I104="","",VLOOKUP(L104,'债券信息-wind'!E:I,5,0))</f>
        <v>#NAME?</v>
      </c>
      <c r="Q104" s="4" t="e">
        <f t="shared" ca="1" si="21"/>
        <v>#NAME?</v>
      </c>
      <c r="R104" s="2" t="e">
        <f ca="1">IF(I104="","",IF(I105="",Q103,VLOOKUP(K104,'债券信息-wind'!E:H,4,0)))</f>
        <v>#NAME?</v>
      </c>
      <c r="S104" t="e">
        <f t="shared" ca="1" si="22"/>
        <v>#NAME?</v>
      </c>
    </row>
    <row r="105" spans="9:19">
      <c r="I105" t="e">
        <f t="shared" ca="1" si="20"/>
        <v>#NAME?</v>
      </c>
      <c r="J105" s="1" t="e">
        <f ca="1">IF(I105="","",VLOOKUP(L104+9,'债券信息-wind'!E:H,2,0))</f>
        <v>#NAME?</v>
      </c>
      <c r="K105" s="1" t="e">
        <f t="shared" ca="1" si="13"/>
        <v>#NAME?</v>
      </c>
      <c r="L105" s="20" t="e">
        <f t="shared" ca="1" si="14"/>
        <v>#NAME?</v>
      </c>
      <c r="M105" s="20" t="e">
        <f t="shared" ca="1" si="15"/>
        <v>#NAME?</v>
      </c>
      <c r="N105" s="16" t="e">
        <f t="shared" ca="1" si="16"/>
        <v>#NAME?</v>
      </c>
      <c r="O105" s="2" t="e">
        <f ca="1">IF(I105="","",VLOOKUP(L104,'债券信息-wind'!E:H,3,0))</f>
        <v>#NAME?</v>
      </c>
      <c r="P105" t="e">
        <f ca="1">IF(I105="","",VLOOKUP(L105,'债券信息-wind'!E:I,5,0))</f>
        <v>#NAME?</v>
      </c>
      <c r="Q105" s="4" t="e">
        <f t="shared" ca="1" si="21"/>
        <v>#NAME?</v>
      </c>
      <c r="R105" s="2" t="e">
        <f ca="1">IF(I105="","",IF(I106="",Q104,VLOOKUP(K105,'债券信息-wind'!E:H,4,0)))</f>
        <v>#NAME?</v>
      </c>
      <c r="S105" t="e">
        <f t="shared" ca="1" si="22"/>
        <v>#NAME?</v>
      </c>
    </row>
    <row r="106" spans="9:19">
      <c r="I106" t="e">
        <f t="shared" ca="1" si="20"/>
        <v>#NAME?</v>
      </c>
      <c r="J106" s="1" t="e">
        <f ca="1">IF(I106="","",VLOOKUP(L105+9,'债券信息-wind'!E:H,2,0))</f>
        <v>#NAME?</v>
      </c>
      <c r="K106" s="1" t="e">
        <f t="shared" ca="1" si="13"/>
        <v>#NAME?</v>
      </c>
      <c r="L106" s="20" t="e">
        <f t="shared" ca="1" si="14"/>
        <v>#NAME?</v>
      </c>
      <c r="M106" s="20" t="e">
        <f t="shared" ca="1" si="15"/>
        <v>#NAME?</v>
      </c>
      <c r="N106" s="16" t="e">
        <f t="shared" ca="1" si="16"/>
        <v>#NAME?</v>
      </c>
      <c r="O106" s="2" t="e">
        <f ca="1">IF(I106="","",VLOOKUP(L105,'债券信息-wind'!E:H,3,0))</f>
        <v>#NAME?</v>
      </c>
      <c r="P106" t="e">
        <f ca="1">IF(I106="","",VLOOKUP(L106,'债券信息-wind'!E:I,5,0))</f>
        <v>#NAME?</v>
      </c>
      <c r="Q106" s="4" t="e">
        <f t="shared" ca="1" si="21"/>
        <v>#NAME?</v>
      </c>
      <c r="R106" s="2" t="e">
        <f ca="1">IF(I106="","",IF(I107="",Q105,VLOOKUP(K106,'债券信息-wind'!E:H,4,0)))</f>
        <v>#NAME?</v>
      </c>
      <c r="S106" t="e">
        <f t="shared" ca="1" si="22"/>
        <v>#NAME?</v>
      </c>
    </row>
    <row r="107" spans="9:19">
      <c r="I107" t="e">
        <f t="shared" ca="1" si="20"/>
        <v>#NAME?</v>
      </c>
      <c r="J107" s="1" t="e">
        <f ca="1">IF(I107="","",VLOOKUP(L106+9,'债券信息-wind'!E:H,2,0))</f>
        <v>#NAME?</v>
      </c>
      <c r="K107" s="1" t="e">
        <f t="shared" ca="1" si="13"/>
        <v>#NAME?</v>
      </c>
      <c r="L107" s="20" t="e">
        <f t="shared" ca="1" si="14"/>
        <v>#NAME?</v>
      </c>
      <c r="M107" s="20" t="e">
        <f t="shared" ca="1" si="15"/>
        <v>#NAME?</v>
      </c>
      <c r="N107" s="16" t="e">
        <f t="shared" ca="1" si="16"/>
        <v>#NAME?</v>
      </c>
      <c r="O107" s="2" t="e">
        <f ca="1">IF(I107="","",VLOOKUP(L106,'债券信息-wind'!E:H,3,0))</f>
        <v>#NAME?</v>
      </c>
      <c r="P107" t="e">
        <f ca="1">IF(I107="","",VLOOKUP(L107,'债券信息-wind'!E:I,5,0))</f>
        <v>#NAME?</v>
      </c>
      <c r="Q107" s="4" t="e">
        <f t="shared" ca="1" si="21"/>
        <v>#NAME?</v>
      </c>
      <c r="R107" s="2" t="e">
        <f ca="1">IF(I107="","",IF(I108="",Q106,VLOOKUP(K107,'债券信息-wind'!E:H,4,0)))</f>
        <v>#NAME?</v>
      </c>
      <c r="S107" t="e">
        <f t="shared" ca="1" si="22"/>
        <v>#NAME?</v>
      </c>
    </row>
    <row r="108" spans="9:19">
      <c r="I108" t="e">
        <f t="shared" ca="1" si="20"/>
        <v>#NAME?</v>
      </c>
      <c r="J108" s="1" t="e">
        <f ca="1">IF(I108="","",VLOOKUP(L107+9,'债券信息-wind'!E:H,2,0))</f>
        <v>#NAME?</v>
      </c>
      <c r="K108" s="1" t="e">
        <f t="shared" ca="1" si="13"/>
        <v>#NAME?</v>
      </c>
      <c r="L108" s="20" t="e">
        <f t="shared" ca="1" si="14"/>
        <v>#NAME?</v>
      </c>
      <c r="M108" s="20" t="e">
        <f t="shared" ca="1" si="15"/>
        <v>#NAME?</v>
      </c>
      <c r="N108" s="16" t="e">
        <f t="shared" ca="1" si="16"/>
        <v>#NAME?</v>
      </c>
      <c r="O108" s="2" t="e">
        <f ca="1">IF(I108="","",VLOOKUP(L107,'债券信息-wind'!E:H,3,0))</f>
        <v>#NAME?</v>
      </c>
      <c r="P108" t="e">
        <f ca="1">IF(I108="","",VLOOKUP(L108,'债券信息-wind'!E:I,5,0))</f>
        <v>#NAME?</v>
      </c>
      <c r="Q108" s="4" t="e">
        <f t="shared" ca="1" si="21"/>
        <v>#NAME?</v>
      </c>
      <c r="R108" s="2" t="e">
        <f ca="1">IF(I108="","",IF(I109="",Q107,VLOOKUP(K108,'债券信息-wind'!E:H,4,0)))</f>
        <v>#NAME?</v>
      </c>
      <c r="S108" t="e">
        <f t="shared" ca="1" si="22"/>
        <v>#NAME?</v>
      </c>
    </row>
    <row r="109" spans="9:19">
      <c r="I109" t="e">
        <f t="shared" ca="1" si="20"/>
        <v>#NAME?</v>
      </c>
      <c r="J109" s="1" t="e">
        <f ca="1">IF(I109="","",VLOOKUP(L108+9,'债券信息-wind'!E:H,2,0))</f>
        <v>#NAME?</v>
      </c>
      <c r="K109" s="1" t="e">
        <f t="shared" ca="1" si="13"/>
        <v>#NAME?</v>
      </c>
      <c r="L109" s="20" t="e">
        <f t="shared" ca="1" si="14"/>
        <v>#NAME?</v>
      </c>
      <c r="M109" s="20" t="e">
        <f t="shared" ca="1" si="15"/>
        <v>#NAME?</v>
      </c>
      <c r="N109" s="16" t="e">
        <f t="shared" ca="1" si="16"/>
        <v>#NAME?</v>
      </c>
      <c r="O109" s="2" t="e">
        <f ca="1">IF(I109="","",VLOOKUP(L108,'债券信息-wind'!E:H,3,0))</f>
        <v>#NAME?</v>
      </c>
      <c r="P109" t="e">
        <f ca="1">IF(I109="","",VLOOKUP(L109,'债券信息-wind'!E:I,5,0))</f>
        <v>#NAME?</v>
      </c>
      <c r="Q109" s="4" t="e">
        <f t="shared" ca="1" si="21"/>
        <v>#NAME?</v>
      </c>
      <c r="R109" s="2" t="e">
        <f ca="1">IF(I109="","",IF(I110="",Q108,VLOOKUP(K109,'债券信息-wind'!E:H,4,0)))</f>
        <v>#NAME?</v>
      </c>
      <c r="S109" t="e">
        <f t="shared" ca="1" si="22"/>
        <v>#NAME?</v>
      </c>
    </row>
    <row r="110" spans="9:19">
      <c r="I110" t="e">
        <f t="shared" ca="1" si="20"/>
        <v>#NAME?</v>
      </c>
      <c r="J110" s="1" t="e">
        <f ca="1">IF(I110="","",VLOOKUP(L109+9,'债券信息-wind'!E:H,2,0))</f>
        <v>#NAME?</v>
      </c>
      <c r="K110" s="1" t="e">
        <f t="shared" ca="1" si="13"/>
        <v>#NAME?</v>
      </c>
      <c r="L110" s="20" t="e">
        <f t="shared" ca="1" si="14"/>
        <v>#NAME?</v>
      </c>
      <c r="M110" s="20" t="e">
        <f t="shared" ca="1" si="15"/>
        <v>#NAME?</v>
      </c>
      <c r="N110" s="16" t="e">
        <f t="shared" ca="1" si="16"/>
        <v>#NAME?</v>
      </c>
      <c r="O110" s="2" t="e">
        <f ca="1">IF(I110="","",VLOOKUP(L109,'债券信息-wind'!E:H,3,0))</f>
        <v>#NAME?</v>
      </c>
      <c r="P110" t="e">
        <f ca="1">IF(I110="","",VLOOKUP(L110,'债券信息-wind'!E:I,5,0))</f>
        <v>#NAME?</v>
      </c>
      <c r="Q110" s="4" t="e">
        <f t="shared" ca="1" si="21"/>
        <v>#NAME?</v>
      </c>
      <c r="R110" s="2" t="e">
        <f ca="1">IF(I110="","",IF(I111="",Q109,VLOOKUP(K110,'债券信息-wind'!E:H,4,0)))</f>
        <v>#NAME?</v>
      </c>
      <c r="S110" t="e">
        <f t="shared" ca="1" si="22"/>
        <v>#NAME?</v>
      </c>
    </row>
    <row r="111" spans="9:19">
      <c r="I111" t="e">
        <f t="shared" ca="1" si="20"/>
        <v>#NAME?</v>
      </c>
      <c r="J111" s="1" t="e">
        <f ca="1">IF(I111="","",VLOOKUP(L110+9,'债券信息-wind'!E:H,2,0))</f>
        <v>#NAME?</v>
      </c>
      <c r="K111" s="1" t="e">
        <f t="shared" ca="1" si="13"/>
        <v>#NAME?</v>
      </c>
      <c r="L111" s="20" t="e">
        <f t="shared" ca="1" si="14"/>
        <v>#NAME?</v>
      </c>
      <c r="M111" s="20" t="e">
        <f t="shared" ca="1" si="15"/>
        <v>#NAME?</v>
      </c>
      <c r="N111" s="16" t="e">
        <f t="shared" ca="1" si="16"/>
        <v>#NAME?</v>
      </c>
      <c r="O111" s="2" t="e">
        <f ca="1">IF(I111="","",VLOOKUP(L110,'债券信息-wind'!E:H,3,0))</f>
        <v>#NAME?</v>
      </c>
      <c r="P111" t="e">
        <f ca="1">IF(I111="","",VLOOKUP(L111,'债券信息-wind'!E:I,5,0))</f>
        <v>#NAME?</v>
      </c>
      <c r="Q111" s="4" t="e">
        <f t="shared" ca="1" si="21"/>
        <v>#NAME?</v>
      </c>
      <c r="R111" s="2" t="e">
        <f ca="1">IF(I111="","",IF(I112="",Q110,VLOOKUP(K111,'债券信息-wind'!E:H,4,0)))</f>
        <v>#NAME?</v>
      </c>
      <c r="S111" t="e">
        <f t="shared" ca="1" si="22"/>
        <v>#NAME?</v>
      </c>
    </row>
    <row r="112" spans="9:19">
      <c r="I112" t="e">
        <f t="shared" ca="1" si="20"/>
        <v>#NAME?</v>
      </c>
      <c r="J112" s="1" t="e">
        <f ca="1">IF(I112="","",VLOOKUP(L111+9,'债券信息-wind'!E:H,2,0))</f>
        <v>#NAME?</v>
      </c>
      <c r="K112" s="1" t="e">
        <f t="shared" ca="1" si="13"/>
        <v>#NAME?</v>
      </c>
      <c r="L112" s="20" t="e">
        <f t="shared" ca="1" si="14"/>
        <v>#NAME?</v>
      </c>
      <c r="M112" s="20" t="e">
        <f t="shared" ca="1" si="15"/>
        <v>#NAME?</v>
      </c>
      <c r="N112" s="16" t="e">
        <f t="shared" ca="1" si="16"/>
        <v>#NAME?</v>
      </c>
      <c r="O112" s="2" t="e">
        <f ca="1">IF(I112="","",VLOOKUP(L111,'债券信息-wind'!E:H,3,0))</f>
        <v>#NAME?</v>
      </c>
      <c r="P112" t="e">
        <f ca="1">IF(I112="","",VLOOKUP(L112,'债券信息-wind'!E:I,5,0))</f>
        <v>#NAME?</v>
      </c>
      <c r="Q112" s="4" t="e">
        <f t="shared" ca="1" si="21"/>
        <v>#NAME?</v>
      </c>
      <c r="R112" s="2" t="e">
        <f ca="1">IF(I112="","",IF(I113="",Q111,VLOOKUP(K112,'债券信息-wind'!E:H,4,0)))</f>
        <v>#NAME?</v>
      </c>
      <c r="S112" t="e">
        <f t="shared" ca="1" si="22"/>
        <v>#NAME?</v>
      </c>
    </row>
    <row r="113" spans="9:19">
      <c r="I113" t="e">
        <f t="shared" ca="1" si="20"/>
        <v>#NAME?</v>
      </c>
      <c r="J113" s="1" t="e">
        <f ca="1">IF(I113="","",VLOOKUP(L112+9,'债券信息-wind'!E:H,2,0))</f>
        <v>#NAME?</v>
      </c>
      <c r="K113" s="1" t="e">
        <f t="shared" ca="1" si="13"/>
        <v>#NAME?</v>
      </c>
      <c r="L113" s="20" t="e">
        <f t="shared" ca="1" si="14"/>
        <v>#NAME?</v>
      </c>
      <c r="M113" s="20" t="e">
        <f t="shared" ca="1" si="15"/>
        <v>#NAME?</v>
      </c>
      <c r="N113" s="16" t="e">
        <f t="shared" ca="1" si="16"/>
        <v>#NAME?</v>
      </c>
      <c r="O113" s="2" t="e">
        <f ca="1">IF(I113="","",VLOOKUP(L112,'债券信息-wind'!E:H,3,0))</f>
        <v>#NAME?</v>
      </c>
      <c r="P113" t="e">
        <f ca="1">IF(I113="","",VLOOKUP(L113,'债券信息-wind'!E:I,5,0))</f>
        <v>#NAME?</v>
      </c>
      <c r="Q113" s="4" t="e">
        <f t="shared" ca="1" si="21"/>
        <v>#NAME?</v>
      </c>
      <c r="R113" s="2" t="e">
        <f ca="1">IF(I113="","",IF(I114="",Q112,VLOOKUP(K113,'债券信息-wind'!E:H,4,0)))</f>
        <v>#NAME?</v>
      </c>
      <c r="S113" t="e">
        <f t="shared" ca="1" si="22"/>
        <v>#NAME?</v>
      </c>
    </row>
    <row r="114" spans="9:19">
      <c r="I114" t="e">
        <f t="shared" ca="1" si="20"/>
        <v>#NAME?</v>
      </c>
      <c r="J114" s="1" t="e">
        <f ca="1">IF(I114="","",VLOOKUP(L113+9,'债券信息-wind'!E:H,2,0))</f>
        <v>#NAME?</v>
      </c>
      <c r="K114" s="1" t="e">
        <f t="shared" ca="1" si="13"/>
        <v>#NAME?</v>
      </c>
      <c r="L114" s="20" t="e">
        <f t="shared" ca="1" si="14"/>
        <v>#NAME?</v>
      </c>
      <c r="M114" s="20" t="e">
        <f t="shared" ca="1" si="15"/>
        <v>#NAME?</v>
      </c>
      <c r="N114" s="16" t="e">
        <f t="shared" ca="1" si="16"/>
        <v>#NAME?</v>
      </c>
      <c r="O114" s="2" t="e">
        <f ca="1">IF(I114="","",VLOOKUP(L113,'债券信息-wind'!E:H,3,0))</f>
        <v>#NAME?</v>
      </c>
      <c r="P114" t="e">
        <f ca="1">IF(I114="","",VLOOKUP(L114,'债券信息-wind'!E:I,5,0))</f>
        <v>#NAME?</v>
      </c>
      <c r="Q114" s="4" t="e">
        <f t="shared" ca="1" si="21"/>
        <v>#NAME?</v>
      </c>
      <c r="R114" s="2" t="e">
        <f ca="1">IF(I114="","",IF(I115="",Q113,VLOOKUP(K114,'债券信息-wind'!E:H,4,0)))</f>
        <v>#NAME?</v>
      </c>
      <c r="S114" t="e">
        <f t="shared" ca="1" si="22"/>
        <v>#NAME?</v>
      </c>
    </row>
    <row r="115" spans="9:19">
      <c r="I115" t="e">
        <f t="shared" ca="1" si="20"/>
        <v>#NAME?</v>
      </c>
      <c r="J115" s="1" t="e">
        <f ca="1">IF(I115="","",VLOOKUP(L114+9,'债券信息-wind'!E:H,2,0))</f>
        <v>#NAME?</v>
      </c>
      <c r="K115" s="1" t="e">
        <f t="shared" ca="1" si="13"/>
        <v>#NAME?</v>
      </c>
      <c r="L115" s="20" t="e">
        <f t="shared" ca="1" si="14"/>
        <v>#NAME?</v>
      </c>
      <c r="M115" s="20" t="e">
        <f t="shared" ca="1" si="15"/>
        <v>#NAME?</v>
      </c>
      <c r="N115" s="16" t="e">
        <f t="shared" ca="1" si="16"/>
        <v>#NAME?</v>
      </c>
      <c r="O115" s="2" t="e">
        <f ca="1">IF(I115="","",VLOOKUP(L114,'债券信息-wind'!E:H,3,0))</f>
        <v>#NAME?</v>
      </c>
      <c r="P115" t="e">
        <f ca="1">IF(I115="","",VLOOKUP(L115,'债券信息-wind'!E:I,5,0))</f>
        <v>#NAME?</v>
      </c>
      <c r="Q115" s="4" t="e">
        <f t="shared" ca="1" si="21"/>
        <v>#NAME?</v>
      </c>
      <c r="R115" s="2" t="e">
        <f ca="1">IF(I115="","",IF(I116="",Q114,VLOOKUP(K115,'债券信息-wind'!E:H,4,0)))</f>
        <v>#NAME?</v>
      </c>
      <c r="S115" t="e">
        <f t="shared" ca="1" si="22"/>
        <v>#NAME?</v>
      </c>
    </row>
    <row r="116" spans="9:19">
      <c r="I116" t="e">
        <f t="shared" ca="1" si="20"/>
        <v>#NAME?</v>
      </c>
      <c r="J116" s="1" t="e">
        <f ca="1">IF(I116="","",VLOOKUP(L115+9,'债券信息-wind'!E:H,2,0))</f>
        <v>#NAME?</v>
      </c>
      <c r="K116" s="1" t="e">
        <f t="shared" ca="1" si="13"/>
        <v>#NAME?</v>
      </c>
      <c r="L116" s="20" t="e">
        <f t="shared" ca="1" si="14"/>
        <v>#NAME?</v>
      </c>
      <c r="M116" s="20" t="e">
        <f t="shared" ca="1" si="15"/>
        <v>#NAME?</v>
      </c>
      <c r="N116" s="16" t="e">
        <f t="shared" ca="1" si="16"/>
        <v>#NAME?</v>
      </c>
      <c r="O116" s="2" t="e">
        <f ca="1">IF(I116="","",VLOOKUP(L115,'债券信息-wind'!E:H,3,0))</f>
        <v>#NAME?</v>
      </c>
      <c r="P116" t="e">
        <f ca="1">IF(I116="","",VLOOKUP(L116,'债券信息-wind'!E:I,5,0))</f>
        <v>#NAME?</v>
      </c>
      <c r="Q116" s="4" t="e">
        <f t="shared" ca="1" si="21"/>
        <v>#NAME?</v>
      </c>
      <c r="R116" s="2" t="e">
        <f ca="1">IF(I116="","",IF(I117="",Q115,VLOOKUP(K116,'债券信息-wind'!E:H,4,0)))</f>
        <v>#NAME?</v>
      </c>
      <c r="S116" t="e">
        <f t="shared" ca="1" si="22"/>
        <v>#NAME?</v>
      </c>
    </row>
    <row r="117" spans="9:19">
      <c r="I117" t="e">
        <f t="shared" ca="1" si="20"/>
        <v>#NAME?</v>
      </c>
      <c r="J117" s="1" t="e">
        <f ca="1">IF(I117="","",VLOOKUP(L116+9,'债券信息-wind'!E:H,2,0))</f>
        <v>#NAME?</v>
      </c>
      <c r="K117" s="1" t="e">
        <f t="shared" ca="1" si="13"/>
        <v>#NAME?</v>
      </c>
      <c r="L117" s="20" t="e">
        <f t="shared" ca="1" si="14"/>
        <v>#NAME?</v>
      </c>
      <c r="M117" s="20" t="e">
        <f t="shared" ca="1" si="15"/>
        <v>#NAME?</v>
      </c>
      <c r="N117" s="16" t="e">
        <f t="shared" ca="1" si="16"/>
        <v>#NAME?</v>
      </c>
      <c r="O117" s="2" t="e">
        <f ca="1">IF(I117="","",VLOOKUP(L116,'债券信息-wind'!E:H,3,0))</f>
        <v>#NAME?</v>
      </c>
      <c r="P117" t="e">
        <f ca="1">IF(I117="","",VLOOKUP(L117,'债券信息-wind'!E:I,5,0))</f>
        <v>#NAME?</v>
      </c>
      <c r="Q117" s="4" t="e">
        <f t="shared" ca="1" si="21"/>
        <v>#NAME?</v>
      </c>
      <c r="R117" s="2" t="e">
        <f ca="1">IF(I117="","",IF(I118="",Q116,VLOOKUP(K117,'债券信息-wind'!E:H,4,0)))</f>
        <v>#NAME?</v>
      </c>
      <c r="S117" t="e">
        <f t="shared" ca="1" si="22"/>
        <v>#NAME?</v>
      </c>
    </row>
    <row r="118" spans="9:19">
      <c r="I118" t="e">
        <f t="shared" ca="1" si="20"/>
        <v>#NAME?</v>
      </c>
      <c r="J118" s="1" t="e">
        <f ca="1">IF(I118="","",VLOOKUP(L117+9,'债券信息-wind'!E:H,2,0))</f>
        <v>#NAME?</v>
      </c>
      <c r="K118" s="1" t="e">
        <f t="shared" ca="1" si="13"/>
        <v>#NAME?</v>
      </c>
      <c r="L118" s="20" t="e">
        <f t="shared" ca="1" si="14"/>
        <v>#NAME?</v>
      </c>
      <c r="M118" s="20" t="e">
        <f t="shared" ca="1" si="15"/>
        <v>#NAME?</v>
      </c>
      <c r="N118" s="16" t="e">
        <f t="shared" ca="1" si="16"/>
        <v>#NAME?</v>
      </c>
      <c r="O118" s="2" t="e">
        <f ca="1">IF(I118="","",VLOOKUP(L117,'债券信息-wind'!E:H,3,0))</f>
        <v>#NAME?</v>
      </c>
      <c r="P118" t="e">
        <f ca="1">IF(I118="","",VLOOKUP(L118,'债券信息-wind'!E:I,5,0))</f>
        <v>#NAME?</v>
      </c>
      <c r="Q118" s="4" t="e">
        <f t="shared" ca="1" si="21"/>
        <v>#NAME?</v>
      </c>
      <c r="R118" s="2" t="e">
        <f ca="1">IF(I118="","",IF(I119="",Q117,VLOOKUP(K118,'债券信息-wind'!E:H,4,0)))</f>
        <v>#NAME?</v>
      </c>
      <c r="S118" t="e">
        <f t="shared" ca="1" si="22"/>
        <v>#NAME?</v>
      </c>
    </row>
    <row r="119" spans="9:19">
      <c r="I119" t="e">
        <f t="shared" ca="1" si="20"/>
        <v>#NAME?</v>
      </c>
      <c r="J119" s="1" t="e">
        <f ca="1">IF(I119="","",VLOOKUP(L118+9,'债券信息-wind'!E:H,2,0))</f>
        <v>#NAME?</v>
      </c>
      <c r="K119" s="1" t="e">
        <f t="shared" ca="1" si="13"/>
        <v>#NAME?</v>
      </c>
      <c r="L119" s="20" t="e">
        <f t="shared" ca="1" si="14"/>
        <v>#NAME?</v>
      </c>
      <c r="M119" s="20" t="e">
        <f t="shared" ca="1" si="15"/>
        <v>#NAME?</v>
      </c>
      <c r="N119" s="16" t="e">
        <f t="shared" ca="1" si="16"/>
        <v>#NAME?</v>
      </c>
      <c r="O119" s="2" t="e">
        <f ca="1">IF(I119="","",VLOOKUP(L118,'债券信息-wind'!E:H,3,0))</f>
        <v>#NAME?</v>
      </c>
      <c r="P119" t="e">
        <f ca="1">IF(I119="","",VLOOKUP(L119,'债券信息-wind'!E:I,5,0))</f>
        <v>#NAME?</v>
      </c>
      <c r="Q119" s="4" t="e">
        <f t="shared" ca="1" si="21"/>
        <v>#NAME?</v>
      </c>
      <c r="R119" s="2" t="e">
        <f ca="1">IF(I119="","",IF(I120="",Q118,VLOOKUP(K119,'债券信息-wind'!E:H,4,0)))</f>
        <v>#NAME?</v>
      </c>
      <c r="S119" t="e">
        <f t="shared" ca="1" si="22"/>
        <v>#NAME?</v>
      </c>
    </row>
    <row r="120" spans="9:19">
      <c r="I120" t="e">
        <f t="shared" ca="1" si="20"/>
        <v>#NAME?</v>
      </c>
      <c r="J120" s="1" t="e">
        <f ca="1">IF(I120="","",VLOOKUP(L119+9,'债券信息-wind'!E:H,2,0))</f>
        <v>#NAME?</v>
      </c>
      <c r="K120" s="1" t="e">
        <f t="shared" ca="1" si="13"/>
        <v>#NAME?</v>
      </c>
      <c r="L120" s="20" t="e">
        <f t="shared" ca="1" si="14"/>
        <v>#NAME?</v>
      </c>
      <c r="M120" s="20" t="e">
        <f t="shared" ca="1" si="15"/>
        <v>#NAME?</v>
      </c>
      <c r="N120" s="16" t="e">
        <f t="shared" ca="1" si="16"/>
        <v>#NAME?</v>
      </c>
      <c r="O120" s="2" t="e">
        <f ca="1">IF(I120="","",VLOOKUP(L119,'债券信息-wind'!E:H,3,0))</f>
        <v>#NAME?</v>
      </c>
      <c r="P120" t="e">
        <f ca="1">IF(I120="","",VLOOKUP(L120,'债券信息-wind'!E:I,5,0))</f>
        <v>#NAME?</v>
      </c>
      <c r="Q120" s="4" t="e">
        <f t="shared" ca="1" si="21"/>
        <v>#NAME?</v>
      </c>
      <c r="R120" s="2" t="e">
        <f ca="1">IF(I120="","",IF(I121="",Q119,VLOOKUP(K120,'债券信息-wind'!E:H,4,0)))</f>
        <v>#NAME?</v>
      </c>
      <c r="S120" t="e">
        <f t="shared" ca="1" si="22"/>
        <v>#NAME?</v>
      </c>
    </row>
    <row r="121" spans="9:19">
      <c r="I121" t="e">
        <f t="shared" ca="1" si="20"/>
        <v>#NAME?</v>
      </c>
      <c r="J121" s="1" t="e">
        <f ca="1">IF(I121="","",VLOOKUP(L120+9,'债券信息-wind'!E:H,2,0))</f>
        <v>#NAME?</v>
      </c>
      <c r="K121" s="1" t="e">
        <f t="shared" ca="1" si="13"/>
        <v>#NAME?</v>
      </c>
      <c r="L121" s="20" t="e">
        <f t="shared" ca="1" si="14"/>
        <v>#NAME?</v>
      </c>
      <c r="M121" s="20" t="e">
        <f t="shared" ca="1" si="15"/>
        <v>#NAME?</v>
      </c>
      <c r="N121" s="16" t="e">
        <f t="shared" ca="1" si="16"/>
        <v>#NAME?</v>
      </c>
      <c r="O121" s="2" t="e">
        <f ca="1">IF(I121="","",VLOOKUP(L120,'债券信息-wind'!E:H,3,0))</f>
        <v>#NAME?</v>
      </c>
      <c r="P121" t="e">
        <f ca="1">IF(I121="","",VLOOKUP(L121,'债券信息-wind'!E:I,5,0))</f>
        <v>#NAME?</v>
      </c>
      <c r="Q121" s="4" t="e">
        <f t="shared" ca="1" si="21"/>
        <v>#NAME?</v>
      </c>
      <c r="R121" s="2" t="e">
        <f ca="1">IF(I121="","",IF(I122="",Q120,VLOOKUP(K121,'债券信息-wind'!E:H,4,0)))</f>
        <v>#NAME?</v>
      </c>
      <c r="S121" t="e">
        <f t="shared" ca="1" si="22"/>
        <v>#NAME?</v>
      </c>
    </row>
    <row r="122" spans="9:19">
      <c r="I122" t="e">
        <f t="shared" ca="1" si="20"/>
        <v>#NAME?</v>
      </c>
      <c r="J122" s="1" t="e">
        <f ca="1">IF(I122="","",VLOOKUP(L121+9,'债券信息-wind'!E:H,2,0))</f>
        <v>#NAME?</v>
      </c>
      <c r="K122" s="1" t="e">
        <f t="shared" ca="1" si="13"/>
        <v>#NAME?</v>
      </c>
      <c r="L122" s="20" t="e">
        <f t="shared" ca="1" si="14"/>
        <v>#NAME?</v>
      </c>
      <c r="M122" s="20" t="e">
        <f t="shared" ca="1" si="15"/>
        <v>#NAME?</v>
      </c>
      <c r="N122" s="16" t="e">
        <f t="shared" ca="1" si="16"/>
        <v>#NAME?</v>
      </c>
      <c r="O122" s="2" t="e">
        <f ca="1">IF(I122="","",VLOOKUP(L121,'债券信息-wind'!E:H,3,0))</f>
        <v>#NAME?</v>
      </c>
      <c r="P122" t="e">
        <f ca="1">IF(I122="","",VLOOKUP(L122,'债券信息-wind'!E:I,5,0))</f>
        <v>#NAME?</v>
      </c>
      <c r="Q122" s="4" t="e">
        <f t="shared" ca="1" si="21"/>
        <v>#NAME?</v>
      </c>
      <c r="R122" s="2" t="e">
        <f ca="1">IF(I122="","",IF(I123="",Q121,VLOOKUP(K122,'债券信息-wind'!E:H,4,0)))</f>
        <v>#NAME?</v>
      </c>
      <c r="S122" t="e">
        <f t="shared" ca="1" si="22"/>
        <v>#NAME?</v>
      </c>
    </row>
    <row r="123" spans="9:19">
      <c r="I123" t="e">
        <f t="shared" ca="1" si="20"/>
        <v>#NAME?</v>
      </c>
      <c r="J123" s="1" t="e">
        <f ca="1">IF(I123="","",VLOOKUP(L122+9,'债券信息-wind'!E:H,2,0))</f>
        <v>#NAME?</v>
      </c>
      <c r="K123" s="1" t="e">
        <f t="shared" ca="1" si="13"/>
        <v>#NAME?</v>
      </c>
      <c r="L123" s="20" t="e">
        <f t="shared" ca="1" si="14"/>
        <v>#NAME?</v>
      </c>
      <c r="M123" s="20" t="e">
        <f t="shared" ca="1" si="15"/>
        <v>#NAME?</v>
      </c>
      <c r="N123" s="16" t="e">
        <f t="shared" ca="1" si="16"/>
        <v>#NAME?</v>
      </c>
      <c r="O123" s="2" t="e">
        <f ca="1">IF(I123="","",VLOOKUP(L122,'债券信息-wind'!E:H,3,0))</f>
        <v>#NAME?</v>
      </c>
      <c r="P123" t="e">
        <f ca="1">IF(I123="","",VLOOKUP(L123,'债券信息-wind'!E:I,5,0))</f>
        <v>#NAME?</v>
      </c>
      <c r="Q123" s="4" t="e">
        <f t="shared" ca="1" si="21"/>
        <v>#NAME?</v>
      </c>
      <c r="R123" s="2" t="e">
        <f ca="1">IF(I123="","",IF(I124="",Q122,VLOOKUP(K123,'债券信息-wind'!E:H,4,0)))</f>
        <v>#NAME?</v>
      </c>
      <c r="S123" t="e">
        <f t="shared" ca="1" si="22"/>
        <v>#NAME?</v>
      </c>
    </row>
    <row r="124" spans="9:19">
      <c r="I124" t="e">
        <f t="shared" ca="1" si="20"/>
        <v>#NAME?</v>
      </c>
      <c r="J124" s="1" t="e">
        <f ca="1">IF(I124="","",VLOOKUP(L123+9,'债券信息-wind'!E:H,2,0))</f>
        <v>#NAME?</v>
      </c>
      <c r="K124" s="1" t="e">
        <f t="shared" ca="1" si="13"/>
        <v>#NAME?</v>
      </c>
      <c r="L124" s="20" t="e">
        <f t="shared" ca="1" si="14"/>
        <v>#NAME?</v>
      </c>
      <c r="M124" s="20" t="e">
        <f t="shared" ca="1" si="15"/>
        <v>#NAME?</v>
      </c>
      <c r="N124" s="16" t="e">
        <f t="shared" ca="1" si="16"/>
        <v>#NAME?</v>
      </c>
      <c r="O124" s="2" t="e">
        <f ca="1">IF(I124="","",VLOOKUP(L123,'债券信息-wind'!E:H,3,0))</f>
        <v>#NAME?</v>
      </c>
      <c r="P124" t="e">
        <f ca="1">IF(I124="","",VLOOKUP(L124,'债券信息-wind'!E:I,5,0))</f>
        <v>#NAME?</v>
      </c>
      <c r="Q124" s="4" t="e">
        <f t="shared" ca="1" si="21"/>
        <v>#NAME?</v>
      </c>
      <c r="R124" s="2" t="e">
        <f ca="1">IF(I124="","",IF(I125="",Q123,VLOOKUP(K124,'债券信息-wind'!E:H,4,0)))</f>
        <v>#NAME?</v>
      </c>
      <c r="S124" t="e">
        <f t="shared" ca="1" si="22"/>
        <v>#NAME?</v>
      </c>
    </row>
    <row r="125" spans="9:19">
      <c r="I125" t="e">
        <f t="shared" ca="1" si="20"/>
        <v>#NAME?</v>
      </c>
      <c r="J125" s="1" t="e">
        <f ca="1">IF(I125="","",VLOOKUP(L124+9,'债券信息-wind'!E:H,2,0))</f>
        <v>#NAME?</v>
      </c>
      <c r="K125" s="1" t="e">
        <f t="shared" ca="1" si="13"/>
        <v>#NAME?</v>
      </c>
      <c r="L125" s="20" t="e">
        <f t="shared" ca="1" si="14"/>
        <v>#NAME?</v>
      </c>
      <c r="M125" s="20" t="e">
        <f t="shared" ca="1" si="15"/>
        <v>#NAME?</v>
      </c>
      <c r="N125" s="16" t="e">
        <f t="shared" ca="1" si="16"/>
        <v>#NAME?</v>
      </c>
      <c r="O125" s="2" t="e">
        <f ca="1">IF(I125="","",VLOOKUP(L124,'债券信息-wind'!E:H,3,0))</f>
        <v>#NAME?</v>
      </c>
      <c r="P125" t="e">
        <f ca="1">IF(I125="","",VLOOKUP(L125,'债券信息-wind'!E:I,5,0))</f>
        <v>#NAME?</v>
      </c>
      <c r="Q125" s="4" t="e">
        <f t="shared" ca="1" si="21"/>
        <v>#NAME?</v>
      </c>
      <c r="R125" s="2" t="e">
        <f ca="1">IF(I125="","",IF(I126="",Q124,VLOOKUP(K125,'债券信息-wind'!E:H,4,0)))</f>
        <v>#NAME?</v>
      </c>
      <c r="S125" t="e">
        <f t="shared" ca="1" si="22"/>
        <v>#NAME?</v>
      </c>
    </row>
    <row r="126" spans="9:19">
      <c r="I126" t="e">
        <f t="shared" ca="1" si="20"/>
        <v>#NAME?</v>
      </c>
      <c r="J126" s="1" t="e">
        <f ca="1">IF(I126="","",VLOOKUP(L125+9,'债券信息-wind'!E:H,2,0))</f>
        <v>#NAME?</v>
      </c>
      <c r="K126" s="1" t="e">
        <f t="shared" ca="1" si="13"/>
        <v>#NAME?</v>
      </c>
      <c r="L126" s="20" t="e">
        <f t="shared" ca="1" si="14"/>
        <v>#NAME?</v>
      </c>
      <c r="M126" s="20" t="e">
        <f t="shared" ca="1" si="15"/>
        <v>#NAME?</v>
      </c>
      <c r="N126" s="16" t="e">
        <f t="shared" ca="1" si="16"/>
        <v>#NAME?</v>
      </c>
      <c r="O126" s="2" t="e">
        <f ca="1">IF(I126="","",VLOOKUP(L125,'债券信息-wind'!E:H,3,0))</f>
        <v>#NAME?</v>
      </c>
      <c r="P126" t="e">
        <f ca="1">IF(I126="","",VLOOKUP(L126,'债券信息-wind'!E:I,5,0))</f>
        <v>#NAME?</v>
      </c>
      <c r="Q126" s="4" t="e">
        <f t="shared" ca="1" si="21"/>
        <v>#NAME?</v>
      </c>
      <c r="R126" s="2" t="e">
        <f ca="1">IF(I126="","",IF(I127="",Q125,VLOOKUP(K126,'债券信息-wind'!E:H,4,0)))</f>
        <v>#NAME?</v>
      </c>
      <c r="S126" t="e">
        <f t="shared" ca="1" si="22"/>
        <v>#NAME?</v>
      </c>
    </row>
    <row r="127" spans="9:19">
      <c r="I127" t="e">
        <f t="shared" ca="1" si="20"/>
        <v>#NAME?</v>
      </c>
      <c r="J127" s="1" t="e">
        <f ca="1">IF(I127="","",VLOOKUP(L126+9,'债券信息-wind'!E:H,2,0))</f>
        <v>#NAME?</v>
      </c>
      <c r="K127" s="1" t="e">
        <f t="shared" ca="1" si="13"/>
        <v>#NAME?</v>
      </c>
      <c r="L127" s="20" t="e">
        <f t="shared" ca="1" si="14"/>
        <v>#NAME?</v>
      </c>
      <c r="M127" s="20" t="e">
        <f t="shared" ca="1" si="15"/>
        <v>#NAME?</v>
      </c>
      <c r="N127" s="16" t="e">
        <f t="shared" ca="1" si="16"/>
        <v>#NAME?</v>
      </c>
      <c r="O127" s="2" t="e">
        <f ca="1">IF(I127="","",VLOOKUP(L126,'债券信息-wind'!E:H,3,0))</f>
        <v>#NAME?</v>
      </c>
      <c r="P127" t="e">
        <f ca="1">IF(I127="","",VLOOKUP(L127,'债券信息-wind'!E:I,5,0))</f>
        <v>#NAME?</v>
      </c>
      <c r="Q127" s="4" t="e">
        <f t="shared" ca="1" si="21"/>
        <v>#NAME?</v>
      </c>
      <c r="R127" s="2" t="e">
        <f ca="1">IF(I127="","",IF(I128="",Q126,VLOOKUP(K127,'债券信息-wind'!E:H,4,0)))</f>
        <v>#NAME?</v>
      </c>
      <c r="S127" t="e">
        <f t="shared" ca="1" si="22"/>
        <v>#NAME?</v>
      </c>
    </row>
    <row r="128" spans="9:19">
      <c r="I128" t="e">
        <f t="shared" ca="1" si="20"/>
        <v>#NAME?</v>
      </c>
      <c r="J128" s="1" t="e">
        <f ca="1">IF(I128="","",VLOOKUP(L127+9,'债券信息-wind'!E:H,2,0))</f>
        <v>#NAME?</v>
      </c>
      <c r="K128" s="1" t="e">
        <f t="shared" ca="1" si="13"/>
        <v>#NAME?</v>
      </c>
      <c r="L128" s="20" t="e">
        <f t="shared" ca="1" si="14"/>
        <v>#NAME?</v>
      </c>
      <c r="M128" s="20" t="e">
        <f t="shared" ca="1" si="15"/>
        <v>#NAME?</v>
      </c>
      <c r="N128" s="16" t="e">
        <f t="shared" ca="1" si="16"/>
        <v>#NAME?</v>
      </c>
      <c r="O128" s="2" t="e">
        <f ca="1">IF(I128="","",VLOOKUP(L127,'债券信息-wind'!E:H,3,0))</f>
        <v>#NAME?</v>
      </c>
      <c r="P128" t="e">
        <f ca="1">IF(I128="","",VLOOKUP(L128,'债券信息-wind'!E:I,5,0))</f>
        <v>#NAME?</v>
      </c>
      <c r="Q128" s="4" t="e">
        <f t="shared" ca="1" si="21"/>
        <v>#NAME?</v>
      </c>
      <c r="R128" s="2" t="e">
        <f ca="1">IF(I128="","",IF(I129="",Q127,VLOOKUP(K128,'债券信息-wind'!E:H,4,0)))</f>
        <v>#NAME?</v>
      </c>
      <c r="S128" t="e">
        <f t="shared" ca="1" si="22"/>
        <v>#NAME?</v>
      </c>
    </row>
    <row r="129" spans="9:19">
      <c r="I129" t="e">
        <f t="shared" ca="1" si="20"/>
        <v>#NAME?</v>
      </c>
      <c r="J129" s="1" t="e">
        <f ca="1">IF(I129="","",VLOOKUP(L128+9,'债券信息-wind'!E:H,2,0))</f>
        <v>#NAME?</v>
      </c>
      <c r="K129" s="1" t="e">
        <f t="shared" ca="1" si="13"/>
        <v>#NAME?</v>
      </c>
      <c r="L129" s="20" t="e">
        <f t="shared" ca="1" si="14"/>
        <v>#NAME?</v>
      </c>
      <c r="M129" s="20" t="e">
        <f t="shared" ca="1" si="15"/>
        <v>#NAME?</v>
      </c>
      <c r="N129" s="16" t="e">
        <f t="shared" ca="1" si="16"/>
        <v>#NAME?</v>
      </c>
      <c r="O129" s="2" t="e">
        <f ca="1">IF(I129="","",VLOOKUP(L128,'债券信息-wind'!E:H,3,0))</f>
        <v>#NAME?</v>
      </c>
      <c r="P129" t="e">
        <f ca="1">IF(I129="","",VLOOKUP(L129,'债券信息-wind'!E:I,5,0))</f>
        <v>#NAME?</v>
      </c>
      <c r="Q129" s="4" t="e">
        <f t="shared" ca="1" si="21"/>
        <v>#NAME?</v>
      </c>
      <c r="R129" s="2" t="e">
        <f ca="1">IF(I129="","",IF(I130="",Q128,VLOOKUP(K129,'债券信息-wind'!E:H,4,0)))</f>
        <v>#NAME?</v>
      </c>
      <c r="S129" t="e">
        <f t="shared" ca="1" si="22"/>
        <v>#NAME?</v>
      </c>
    </row>
    <row r="130" spans="9:19">
      <c r="I130" t="e">
        <f t="shared" ca="1" si="20"/>
        <v>#NAME?</v>
      </c>
      <c r="J130" s="1" t="e">
        <f ca="1">IF(I130="","",VLOOKUP(L129+9,'债券信息-wind'!E:H,2,0))</f>
        <v>#NAME?</v>
      </c>
      <c r="K130" s="1" t="e">
        <f t="shared" ca="1" si="13"/>
        <v>#NAME?</v>
      </c>
      <c r="L130" s="20" t="e">
        <f t="shared" ca="1" si="14"/>
        <v>#NAME?</v>
      </c>
      <c r="M130" s="20" t="e">
        <f t="shared" ca="1" si="15"/>
        <v>#NAME?</v>
      </c>
      <c r="N130" s="16" t="e">
        <f t="shared" ca="1" si="16"/>
        <v>#NAME?</v>
      </c>
      <c r="O130" s="2" t="e">
        <f ca="1">IF(I130="","",VLOOKUP(L129,'债券信息-wind'!E:H,3,0))</f>
        <v>#NAME?</v>
      </c>
      <c r="P130" t="e">
        <f ca="1">IF(I130="","",VLOOKUP(L130,'债券信息-wind'!E:I,5,0))</f>
        <v>#NAME?</v>
      </c>
      <c r="Q130" s="4" t="e">
        <f t="shared" ca="1" si="21"/>
        <v>#NAME?</v>
      </c>
      <c r="R130" s="2" t="e">
        <f ca="1">IF(I130="","",IF(I131="",Q129,VLOOKUP(K130,'债券信息-wind'!E:H,4,0)))</f>
        <v>#NAME?</v>
      </c>
      <c r="S130" t="e">
        <f t="shared" ca="1" si="22"/>
        <v>#NAME?</v>
      </c>
    </row>
    <row r="131" spans="9:19">
      <c r="I131" t="e">
        <f t="shared" ca="1" si="20"/>
        <v>#NAME?</v>
      </c>
      <c r="J131" s="1" t="e">
        <f ca="1">IF(I131="","",VLOOKUP(L130+9,'债券信息-wind'!E:H,2,0))</f>
        <v>#NAME?</v>
      </c>
      <c r="K131" s="1" t="e">
        <f t="shared" ca="1" si="13"/>
        <v>#NAME?</v>
      </c>
      <c r="L131" s="20" t="e">
        <f t="shared" ca="1" si="14"/>
        <v>#NAME?</v>
      </c>
      <c r="M131" s="20" t="e">
        <f t="shared" ca="1" si="15"/>
        <v>#NAME?</v>
      </c>
      <c r="N131" s="16" t="e">
        <f t="shared" ca="1" si="16"/>
        <v>#NAME?</v>
      </c>
      <c r="O131" s="2" t="e">
        <f ca="1">IF(I131="","",VLOOKUP(L130,'债券信息-wind'!E:H,3,0))</f>
        <v>#NAME?</v>
      </c>
      <c r="P131" t="e">
        <f ca="1">IF(I131="","",VLOOKUP(L131,'债券信息-wind'!E:I,5,0))</f>
        <v>#NAME?</v>
      </c>
      <c r="Q131" s="4" t="e">
        <f t="shared" ca="1" si="21"/>
        <v>#NAME?</v>
      </c>
      <c r="R131" s="2" t="e">
        <f ca="1">IF(I131="","",IF(I132="",Q130,VLOOKUP(K131,'债券信息-wind'!E:H,4,0)))</f>
        <v>#NAME?</v>
      </c>
      <c r="S131" t="e">
        <f t="shared" ca="1" si="22"/>
        <v>#NAME?</v>
      </c>
    </row>
    <row r="132" spans="9:19">
      <c r="I132" t="e">
        <f t="shared" ca="1" si="20"/>
        <v>#NAME?</v>
      </c>
      <c r="J132" s="1" t="e">
        <f ca="1">IF(I132="","",VLOOKUP(L131+9,'债券信息-wind'!E:H,2,0))</f>
        <v>#NAME?</v>
      </c>
      <c r="K132" s="1" t="e">
        <f t="shared" ref="K132:K195" ca="1" si="23">IF(I132="","",DATE(YEAR(J132),MONTH(J132),DAY(J132)))</f>
        <v>#NAME?</v>
      </c>
      <c r="L132" s="20" t="e">
        <f t="shared" ca="1" si="14"/>
        <v>#NAME?</v>
      </c>
      <c r="M132" s="20" t="e">
        <f t="shared" ca="1" si="15"/>
        <v>#NAME?</v>
      </c>
      <c r="N132" s="16" t="e">
        <f t="shared" ca="1" si="16"/>
        <v>#NAME?</v>
      </c>
      <c r="O132" s="2" t="e">
        <f ca="1">IF(I132="","",VLOOKUP(L131,'债券信息-wind'!E:H,3,0))</f>
        <v>#NAME?</v>
      </c>
      <c r="P132" t="e">
        <f ca="1">IF(I132="","",VLOOKUP(L132,'债券信息-wind'!E:I,5,0))</f>
        <v>#NAME?</v>
      </c>
      <c r="Q132" s="4" t="e">
        <f t="shared" ca="1" si="21"/>
        <v>#NAME?</v>
      </c>
      <c r="R132" s="2" t="e">
        <f ca="1">IF(I132="","",IF(I133="",Q131,VLOOKUP(K132,'债券信息-wind'!E:H,4,0)))</f>
        <v>#NAME?</v>
      </c>
      <c r="S132" t="e">
        <f t="shared" ca="1" si="22"/>
        <v>#NAME?</v>
      </c>
    </row>
    <row r="133" spans="9:19">
      <c r="I133" t="e">
        <f t="shared" ca="1" si="20"/>
        <v>#NAME?</v>
      </c>
      <c r="J133" s="1" t="e">
        <f ca="1">IF(I133="","",VLOOKUP(L132+9,'债券信息-wind'!E:H,2,0))</f>
        <v>#NAME?</v>
      </c>
      <c r="K133" s="1" t="e">
        <f t="shared" ca="1" si="23"/>
        <v>#NAME?</v>
      </c>
      <c r="L133" s="20" t="e">
        <f t="shared" ref="L133:L196" ca="1" si="24">IF(I133="","",IF(I134="",DATE(YEAR($B$6),MONTH($B$6),DAY($B$6)),DATE(YEAR(L132),12/$B$19+MONTH(L132),DAY($E$3))))</f>
        <v>#NAME?</v>
      </c>
      <c r="M133" s="20" t="e">
        <f t="shared" ref="M133:M196" ca="1" si="25">IF(I133="","",IF(MONTH(DATE(IF(MONTH(L132)&gt;2,YEAR(L133),YEAR(L132)),2,29))=2,DATE(IF(MONTH(L132)&gt;2,YEAR(L133),YEAR(L132)),2,29),0))</f>
        <v>#NAME?</v>
      </c>
      <c r="N133" s="16" t="e">
        <f t="shared" ref="N133:N196" ca="1" si="26">IF(I133="","",IF(MEDIAN(L132,M133,L133)=M133,1,0))</f>
        <v>#NAME?</v>
      </c>
      <c r="O133" s="2" t="e">
        <f ca="1">IF(I133="","",VLOOKUP(L132,'债券信息-wind'!E:H,3,0))</f>
        <v>#NAME?</v>
      </c>
      <c r="P133" t="e">
        <f ca="1">IF(I133="","",VLOOKUP(L133,'债券信息-wind'!E:I,5,0))</f>
        <v>#NAME?</v>
      </c>
      <c r="Q133" s="4" t="e">
        <f t="shared" ca="1" si="21"/>
        <v>#NAME?</v>
      </c>
      <c r="R133" s="2" t="e">
        <f ca="1">IF(I133="","",IF(I134="",Q132,VLOOKUP(K133,'债券信息-wind'!E:H,4,0)))</f>
        <v>#NAME?</v>
      </c>
      <c r="S133" t="e">
        <f t="shared" ca="1" si="22"/>
        <v>#NAME?</v>
      </c>
    </row>
    <row r="134" spans="9:19">
      <c r="I134" t="e">
        <f t="shared" ca="1" si="20"/>
        <v>#NAME?</v>
      </c>
      <c r="J134" s="1" t="e">
        <f ca="1">IF(I134="","",VLOOKUP(L133+9,'债券信息-wind'!E:H,2,0))</f>
        <v>#NAME?</v>
      </c>
      <c r="K134" s="1" t="e">
        <f t="shared" ca="1" si="23"/>
        <v>#NAME?</v>
      </c>
      <c r="L134" s="20" t="e">
        <f t="shared" ca="1" si="24"/>
        <v>#NAME?</v>
      </c>
      <c r="M134" s="20" t="e">
        <f t="shared" ca="1" si="25"/>
        <v>#NAME?</v>
      </c>
      <c r="N134" s="16" t="e">
        <f t="shared" ca="1" si="26"/>
        <v>#NAME?</v>
      </c>
      <c r="O134" s="2" t="e">
        <f ca="1">IF(I134="","",VLOOKUP(L133,'债券信息-wind'!E:H,3,0))</f>
        <v>#NAME?</v>
      </c>
      <c r="P134" t="e">
        <f ca="1">IF(I134="","",VLOOKUP(L134,'债券信息-wind'!E:I,5,0))</f>
        <v>#NAME?</v>
      </c>
      <c r="Q134" s="4" t="e">
        <f t="shared" ca="1" si="21"/>
        <v>#NAME?</v>
      </c>
      <c r="R134" s="2" t="e">
        <f ca="1">IF(I134="","",IF(I135="",Q133,VLOOKUP(K134,'债券信息-wind'!E:H,4,0)))</f>
        <v>#NAME?</v>
      </c>
      <c r="S134" t="e">
        <f t="shared" ca="1" si="22"/>
        <v>#NAME?</v>
      </c>
    </row>
    <row r="135" spans="9:19">
      <c r="I135" t="e">
        <f t="shared" ca="1" si="20"/>
        <v>#NAME?</v>
      </c>
      <c r="J135" s="1" t="e">
        <f ca="1">IF(I135="","",VLOOKUP(L134+9,'债券信息-wind'!E:H,2,0))</f>
        <v>#NAME?</v>
      </c>
      <c r="K135" s="1" t="e">
        <f t="shared" ca="1" si="23"/>
        <v>#NAME?</v>
      </c>
      <c r="L135" s="20" t="e">
        <f t="shared" ca="1" si="24"/>
        <v>#NAME?</v>
      </c>
      <c r="M135" s="20" t="e">
        <f t="shared" ca="1" si="25"/>
        <v>#NAME?</v>
      </c>
      <c r="N135" s="16" t="e">
        <f t="shared" ca="1" si="26"/>
        <v>#NAME?</v>
      </c>
      <c r="O135" s="2" t="e">
        <f ca="1">IF(I135="","",VLOOKUP(L134,'债券信息-wind'!E:H,3,0))</f>
        <v>#NAME?</v>
      </c>
      <c r="P135" t="e">
        <f ca="1">IF(I135="","",VLOOKUP(L135,'债券信息-wind'!E:I,5,0))</f>
        <v>#NAME?</v>
      </c>
      <c r="Q135" s="4" t="e">
        <f t="shared" ca="1" si="21"/>
        <v>#NAME?</v>
      </c>
      <c r="R135" s="2" t="e">
        <f ca="1">IF(I135="","",IF(I136="",Q134,VLOOKUP(K135,'债券信息-wind'!E:H,4,0)))</f>
        <v>#NAME?</v>
      </c>
      <c r="S135" t="e">
        <f t="shared" ca="1" si="22"/>
        <v>#NAME?</v>
      </c>
    </row>
    <row r="136" spans="9:19">
      <c r="I136" t="e">
        <f t="shared" ca="1" si="20"/>
        <v>#NAME?</v>
      </c>
      <c r="J136" s="1" t="e">
        <f ca="1">IF(I136="","",VLOOKUP(L135+9,'债券信息-wind'!E:H,2,0))</f>
        <v>#NAME?</v>
      </c>
      <c r="K136" s="1" t="e">
        <f t="shared" ca="1" si="23"/>
        <v>#NAME?</v>
      </c>
      <c r="L136" s="20" t="e">
        <f t="shared" ca="1" si="24"/>
        <v>#NAME?</v>
      </c>
      <c r="M136" s="20" t="e">
        <f t="shared" ca="1" si="25"/>
        <v>#NAME?</v>
      </c>
      <c r="N136" s="16" t="e">
        <f t="shared" ca="1" si="26"/>
        <v>#NAME?</v>
      </c>
      <c r="O136" s="2" t="e">
        <f ca="1">IF(I136="","",VLOOKUP(L135,'债券信息-wind'!E:H,3,0))</f>
        <v>#NAME?</v>
      </c>
      <c r="P136" t="e">
        <f ca="1">IF(I136="","",VLOOKUP(L136,'债券信息-wind'!E:I,5,0))</f>
        <v>#NAME?</v>
      </c>
      <c r="Q136" s="4" t="e">
        <f t="shared" ca="1" si="21"/>
        <v>#NAME?</v>
      </c>
      <c r="R136" s="2" t="e">
        <f ca="1">IF(I136="","",IF(I137="",Q135,VLOOKUP(K136,'债券信息-wind'!E:H,4,0)))</f>
        <v>#NAME?</v>
      </c>
      <c r="S136" t="e">
        <f t="shared" ca="1" si="22"/>
        <v>#NAME?</v>
      </c>
    </row>
    <row r="137" spans="9:19">
      <c r="I137" t="e">
        <f t="shared" ca="1" si="20"/>
        <v>#NAME?</v>
      </c>
      <c r="J137" s="1" t="e">
        <f ca="1">IF(I137="","",VLOOKUP(L136+9,'债券信息-wind'!E:H,2,0))</f>
        <v>#NAME?</v>
      </c>
      <c r="K137" s="1" t="e">
        <f t="shared" ca="1" si="23"/>
        <v>#NAME?</v>
      </c>
      <c r="L137" s="20" t="e">
        <f t="shared" ca="1" si="24"/>
        <v>#NAME?</v>
      </c>
      <c r="M137" s="20" t="e">
        <f t="shared" ca="1" si="25"/>
        <v>#NAME?</v>
      </c>
      <c r="N137" s="16" t="e">
        <f t="shared" ca="1" si="26"/>
        <v>#NAME?</v>
      </c>
      <c r="O137" s="2" t="e">
        <f ca="1">IF(I137="","",VLOOKUP(L136,'债券信息-wind'!E:H,3,0))</f>
        <v>#NAME?</v>
      </c>
      <c r="P137" t="e">
        <f ca="1">IF(I137="","",VLOOKUP(L137,'债券信息-wind'!E:I,5,0))</f>
        <v>#NAME?</v>
      </c>
      <c r="Q137" s="4" t="e">
        <f t="shared" ca="1" si="21"/>
        <v>#NAME?</v>
      </c>
      <c r="R137" s="2" t="e">
        <f ca="1">IF(I137="","",IF(I138="",Q136,VLOOKUP(K137,'债券信息-wind'!E:H,4,0)))</f>
        <v>#NAME?</v>
      </c>
      <c r="S137" t="e">
        <f t="shared" ca="1" si="22"/>
        <v>#NAME?</v>
      </c>
    </row>
    <row r="138" spans="9:19">
      <c r="I138" t="e">
        <f t="shared" ca="1" si="20"/>
        <v>#NAME?</v>
      </c>
      <c r="J138" s="1" t="e">
        <f ca="1">IF(I138="","",VLOOKUP(L137+9,'债券信息-wind'!E:H,2,0))</f>
        <v>#NAME?</v>
      </c>
      <c r="K138" s="1" t="e">
        <f t="shared" ca="1" si="23"/>
        <v>#NAME?</v>
      </c>
      <c r="L138" s="20" t="e">
        <f t="shared" ca="1" si="24"/>
        <v>#NAME?</v>
      </c>
      <c r="M138" s="20" t="e">
        <f t="shared" ca="1" si="25"/>
        <v>#NAME?</v>
      </c>
      <c r="N138" s="16" t="e">
        <f t="shared" ca="1" si="26"/>
        <v>#NAME?</v>
      </c>
      <c r="O138" s="2" t="e">
        <f ca="1">IF(I138="","",VLOOKUP(L137,'债券信息-wind'!E:H,3,0))</f>
        <v>#NAME?</v>
      </c>
      <c r="P138" t="e">
        <f ca="1">IF(I138="","",VLOOKUP(L138,'债券信息-wind'!E:I,5,0))</f>
        <v>#NAME?</v>
      </c>
      <c r="Q138" s="4" t="e">
        <f t="shared" ca="1" si="21"/>
        <v>#NAME?</v>
      </c>
      <c r="R138" s="2" t="e">
        <f ca="1">IF(I138="","",IF(I139="",Q137,VLOOKUP(K138,'债券信息-wind'!E:H,4,0)))</f>
        <v>#NAME?</v>
      </c>
      <c r="S138" t="e">
        <f t="shared" ca="1" si="22"/>
        <v>#NAME?</v>
      </c>
    </row>
    <row r="139" spans="9:19">
      <c r="I139" t="e">
        <f t="shared" ca="1" si="20"/>
        <v>#NAME?</v>
      </c>
      <c r="J139" s="1" t="e">
        <f ca="1">IF(I139="","",VLOOKUP(L138+9,'债券信息-wind'!E:H,2,0))</f>
        <v>#NAME?</v>
      </c>
      <c r="K139" s="1" t="e">
        <f t="shared" ca="1" si="23"/>
        <v>#NAME?</v>
      </c>
      <c r="L139" s="20" t="e">
        <f t="shared" ca="1" si="24"/>
        <v>#NAME?</v>
      </c>
      <c r="M139" s="20" t="e">
        <f t="shared" ca="1" si="25"/>
        <v>#NAME?</v>
      </c>
      <c r="N139" s="16" t="e">
        <f t="shared" ca="1" si="26"/>
        <v>#NAME?</v>
      </c>
      <c r="O139" s="2" t="e">
        <f ca="1">IF(I139="","",VLOOKUP(L138,'债券信息-wind'!E:H,3,0))</f>
        <v>#NAME?</v>
      </c>
      <c r="P139" t="e">
        <f ca="1">IF(I139="","",VLOOKUP(L139,'债券信息-wind'!E:I,5,0))</f>
        <v>#NAME?</v>
      </c>
      <c r="Q139" s="4" t="e">
        <f t="shared" ca="1" si="21"/>
        <v>#NAME?</v>
      </c>
      <c r="R139" s="2" t="e">
        <f ca="1">IF(I139="","",IF(I140="",Q138,VLOOKUP(K139,'债券信息-wind'!E:H,4,0)))</f>
        <v>#NAME?</v>
      </c>
      <c r="S139" t="e">
        <f t="shared" ca="1" si="22"/>
        <v>#NAME?</v>
      </c>
    </row>
    <row r="140" spans="9:19">
      <c r="I140" t="e">
        <f t="shared" ca="1" si="20"/>
        <v>#NAME?</v>
      </c>
      <c r="J140" s="1" t="e">
        <f ca="1">IF(I140="","",VLOOKUP(L139+9,'债券信息-wind'!E:H,2,0))</f>
        <v>#NAME?</v>
      </c>
      <c r="K140" s="1" t="e">
        <f t="shared" ca="1" si="23"/>
        <v>#NAME?</v>
      </c>
      <c r="L140" s="20" t="e">
        <f t="shared" ca="1" si="24"/>
        <v>#NAME?</v>
      </c>
      <c r="M140" s="20" t="e">
        <f t="shared" ca="1" si="25"/>
        <v>#NAME?</v>
      </c>
      <c r="N140" s="16" t="e">
        <f t="shared" ca="1" si="26"/>
        <v>#NAME?</v>
      </c>
      <c r="O140" s="2" t="e">
        <f ca="1">IF(I140="","",VLOOKUP(L139,'债券信息-wind'!E:H,3,0))</f>
        <v>#NAME?</v>
      </c>
      <c r="P140" t="e">
        <f ca="1">IF(I140="","",VLOOKUP(L140,'债券信息-wind'!E:I,5,0))</f>
        <v>#NAME?</v>
      </c>
      <c r="Q140" s="4" t="e">
        <f t="shared" ca="1" si="21"/>
        <v>#NAME?</v>
      </c>
      <c r="R140" s="2" t="e">
        <f ca="1">IF(I140="","",IF(I141="",Q139,VLOOKUP(K140,'债券信息-wind'!E:H,4,0)))</f>
        <v>#NAME?</v>
      </c>
      <c r="S140" t="e">
        <f t="shared" ca="1" si="22"/>
        <v>#NAME?</v>
      </c>
    </row>
    <row r="141" spans="9:19">
      <c r="I141" t="e">
        <f t="shared" ca="1" si="20"/>
        <v>#NAME?</v>
      </c>
      <c r="J141" s="1" t="e">
        <f ca="1">IF(I141="","",VLOOKUP(L140+9,'债券信息-wind'!E:H,2,0))</f>
        <v>#NAME?</v>
      </c>
      <c r="K141" s="1" t="e">
        <f t="shared" ca="1" si="23"/>
        <v>#NAME?</v>
      </c>
      <c r="L141" s="20" t="e">
        <f t="shared" ca="1" si="24"/>
        <v>#NAME?</v>
      </c>
      <c r="M141" s="20" t="e">
        <f t="shared" ca="1" si="25"/>
        <v>#NAME?</v>
      </c>
      <c r="N141" s="16" t="e">
        <f t="shared" ca="1" si="26"/>
        <v>#NAME?</v>
      </c>
      <c r="O141" s="2" t="e">
        <f ca="1">IF(I141="","",VLOOKUP(L140,'债券信息-wind'!E:H,3,0))</f>
        <v>#NAME?</v>
      </c>
      <c r="P141" t="e">
        <f ca="1">IF(I141="","",VLOOKUP(L141,'债券信息-wind'!E:I,5,0))</f>
        <v>#NAME?</v>
      </c>
      <c r="Q141" s="4" t="e">
        <f t="shared" ca="1" si="21"/>
        <v>#NAME?</v>
      </c>
      <c r="R141" s="2" t="e">
        <f ca="1">IF(I141="","",IF(I142="",Q140,VLOOKUP(K141,'债券信息-wind'!E:H,4,0)))</f>
        <v>#NAME?</v>
      </c>
      <c r="S141" t="e">
        <f t="shared" ca="1" si="22"/>
        <v>#NAME?</v>
      </c>
    </row>
    <row r="142" spans="9:19">
      <c r="I142" t="e">
        <f t="shared" ca="1" si="20"/>
        <v>#NAME?</v>
      </c>
      <c r="J142" s="1" t="e">
        <f ca="1">IF(I142="","",VLOOKUP(L141+9,'债券信息-wind'!E:H,2,0))</f>
        <v>#NAME?</v>
      </c>
      <c r="K142" s="1" t="e">
        <f t="shared" ca="1" si="23"/>
        <v>#NAME?</v>
      </c>
      <c r="L142" s="20" t="e">
        <f t="shared" ca="1" si="24"/>
        <v>#NAME?</v>
      </c>
      <c r="M142" s="20" t="e">
        <f t="shared" ca="1" si="25"/>
        <v>#NAME?</v>
      </c>
      <c r="N142" s="16" t="e">
        <f t="shared" ca="1" si="26"/>
        <v>#NAME?</v>
      </c>
      <c r="O142" s="2" t="e">
        <f ca="1">IF(I142="","",VLOOKUP(L141,'债券信息-wind'!E:H,3,0))</f>
        <v>#NAME?</v>
      </c>
      <c r="P142" t="e">
        <f ca="1">IF(I142="","",VLOOKUP(L142,'债券信息-wind'!E:I,5,0))</f>
        <v>#NAME?</v>
      </c>
      <c r="Q142" s="4" t="e">
        <f t="shared" ca="1" si="21"/>
        <v>#NAME?</v>
      </c>
      <c r="R142" s="2" t="e">
        <f ca="1">IF(I142="","",IF(I143="",Q141,VLOOKUP(K142,'债券信息-wind'!E:H,4,0)))</f>
        <v>#NAME?</v>
      </c>
      <c r="S142" t="e">
        <f t="shared" ca="1" si="22"/>
        <v>#NAME?</v>
      </c>
    </row>
    <row r="143" spans="9:19">
      <c r="I143" t="e">
        <f t="shared" ca="1" si="20"/>
        <v>#NAME?</v>
      </c>
      <c r="J143" s="1" t="e">
        <f ca="1">IF(I143="","",VLOOKUP(L142+9,'债券信息-wind'!E:H,2,0))</f>
        <v>#NAME?</v>
      </c>
      <c r="K143" s="1" t="e">
        <f t="shared" ca="1" si="23"/>
        <v>#NAME?</v>
      </c>
      <c r="L143" s="20" t="e">
        <f t="shared" ca="1" si="24"/>
        <v>#NAME?</v>
      </c>
      <c r="M143" s="20" t="e">
        <f t="shared" ca="1" si="25"/>
        <v>#NAME?</v>
      </c>
      <c r="N143" s="16" t="e">
        <f t="shared" ca="1" si="26"/>
        <v>#NAME?</v>
      </c>
      <c r="O143" s="2" t="e">
        <f ca="1">IF(I143="","",VLOOKUP(L142,'债券信息-wind'!E:H,3,0))</f>
        <v>#NAME?</v>
      </c>
      <c r="P143" t="e">
        <f ca="1">IF(I143="","",VLOOKUP(L143,'债券信息-wind'!E:I,5,0))</f>
        <v>#NAME?</v>
      </c>
      <c r="Q143" s="4" t="e">
        <f t="shared" ca="1" si="21"/>
        <v>#NAME?</v>
      </c>
      <c r="R143" s="2" t="e">
        <f ca="1">IF(I143="","",IF(I144="",Q142,VLOOKUP(K143,'债券信息-wind'!E:H,4,0)))</f>
        <v>#NAME?</v>
      </c>
      <c r="S143" t="e">
        <f t="shared" ca="1" si="22"/>
        <v>#NAME?</v>
      </c>
    </row>
    <row r="144" spans="9:19">
      <c r="I144" t="e">
        <f t="shared" ca="1" si="20"/>
        <v>#NAME?</v>
      </c>
      <c r="J144" s="1" t="e">
        <f ca="1">IF(I144="","",VLOOKUP(L143+9,'债券信息-wind'!E:H,2,0))</f>
        <v>#NAME?</v>
      </c>
      <c r="K144" s="1" t="e">
        <f t="shared" ca="1" si="23"/>
        <v>#NAME?</v>
      </c>
      <c r="L144" s="20" t="e">
        <f t="shared" ca="1" si="24"/>
        <v>#NAME?</v>
      </c>
      <c r="M144" s="20" t="e">
        <f t="shared" ca="1" si="25"/>
        <v>#NAME?</v>
      </c>
      <c r="N144" s="16" t="e">
        <f t="shared" ca="1" si="26"/>
        <v>#NAME?</v>
      </c>
      <c r="O144" s="2" t="e">
        <f ca="1">IF(I144="","",VLOOKUP(L143,'债券信息-wind'!E:H,3,0))</f>
        <v>#NAME?</v>
      </c>
      <c r="P144" t="e">
        <f ca="1">IF(I144="","",VLOOKUP(L144,'债券信息-wind'!E:I,5,0))</f>
        <v>#NAME?</v>
      </c>
      <c r="Q144" s="4" t="e">
        <f t="shared" ca="1" si="21"/>
        <v>#NAME?</v>
      </c>
      <c r="R144" s="2" t="e">
        <f ca="1">IF(I144="","",IF(I145="",Q143,VLOOKUP(K144,'债券信息-wind'!E:H,4,0)))</f>
        <v>#NAME?</v>
      </c>
      <c r="S144" t="e">
        <f t="shared" ca="1" si="22"/>
        <v>#NAME?</v>
      </c>
    </row>
    <row r="145" spans="9:19">
      <c r="I145" t="e">
        <f t="shared" ca="1" si="20"/>
        <v>#NAME?</v>
      </c>
      <c r="J145" s="1" t="e">
        <f ca="1">IF(I145="","",VLOOKUP(L144+9,'债券信息-wind'!E:H,2,0))</f>
        <v>#NAME?</v>
      </c>
      <c r="K145" s="1" t="e">
        <f t="shared" ca="1" si="23"/>
        <v>#NAME?</v>
      </c>
      <c r="L145" s="20" t="e">
        <f t="shared" ca="1" si="24"/>
        <v>#NAME?</v>
      </c>
      <c r="M145" s="20" t="e">
        <f t="shared" ca="1" si="25"/>
        <v>#NAME?</v>
      </c>
      <c r="N145" s="16" t="e">
        <f t="shared" ca="1" si="26"/>
        <v>#NAME?</v>
      </c>
      <c r="O145" s="2" t="e">
        <f ca="1">IF(I145="","",VLOOKUP(L144,'债券信息-wind'!E:H,3,0))</f>
        <v>#NAME?</v>
      </c>
      <c r="P145" t="e">
        <f ca="1">IF(I145="","",VLOOKUP(L145,'债券信息-wind'!E:I,5,0))</f>
        <v>#NAME?</v>
      </c>
      <c r="Q145" s="4" t="e">
        <f t="shared" ca="1" si="21"/>
        <v>#NAME?</v>
      </c>
      <c r="R145" s="2" t="e">
        <f ca="1">IF(I145="","",IF(I146="",Q144,VLOOKUP(K145,'债券信息-wind'!E:H,4,0)))</f>
        <v>#NAME?</v>
      </c>
      <c r="S145" t="e">
        <f t="shared" ca="1" si="22"/>
        <v>#NAME?</v>
      </c>
    </row>
    <row r="146" spans="9:19">
      <c r="I146" t="e">
        <f t="shared" ca="1" si="20"/>
        <v>#NAME?</v>
      </c>
      <c r="J146" s="1" t="e">
        <f ca="1">IF(I146="","",VLOOKUP(L145+9,'债券信息-wind'!E:H,2,0))</f>
        <v>#NAME?</v>
      </c>
      <c r="K146" s="1" t="e">
        <f t="shared" ca="1" si="23"/>
        <v>#NAME?</v>
      </c>
      <c r="L146" s="20" t="e">
        <f t="shared" ca="1" si="24"/>
        <v>#NAME?</v>
      </c>
      <c r="M146" s="20" t="e">
        <f t="shared" ca="1" si="25"/>
        <v>#NAME?</v>
      </c>
      <c r="N146" s="16" t="e">
        <f t="shared" ca="1" si="26"/>
        <v>#NAME?</v>
      </c>
      <c r="O146" s="2" t="e">
        <f ca="1">IF(I146="","",VLOOKUP(L145,'债券信息-wind'!E:H,3,0))</f>
        <v>#NAME?</v>
      </c>
      <c r="P146" t="e">
        <f ca="1">IF(I146="","",VLOOKUP(L146,'债券信息-wind'!E:I,5,0))</f>
        <v>#NAME?</v>
      </c>
      <c r="Q146" s="4" t="e">
        <f t="shared" ca="1" si="21"/>
        <v>#NAME?</v>
      </c>
      <c r="R146" s="2" t="e">
        <f ca="1">IF(I146="","",IF(I147="",Q145,VLOOKUP(K146,'债券信息-wind'!E:H,4,0)))</f>
        <v>#NAME?</v>
      </c>
      <c r="S146" t="e">
        <f t="shared" ca="1" si="22"/>
        <v>#NAME?</v>
      </c>
    </row>
    <row r="147" spans="9:19">
      <c r="I147" t="e">
        <f t="shared" ca="1" si="20"/>
        <v>#NAME?</v>
      </c>
      <c r="J147" s="1" t="e">
        <f ca="1">IF(I147="","",VLOOKUP(L146+9,'债券信息-wind'!E:H,2,0))</f>
        <v>#NAME?</v>
      </c>
      <c r="K147" s="1" t="e">
        <f t="shared" ca="1" si="23"/>
        <v>#NAME?</v>
      </c>
      <c r="L147" s="20" t="e">
        <f t="shared" ca="1" si="24"/>
        <v>#NAME?</v>
      </c>
      <c r="M147" s="20" t="e">
        <f t="shared" ca="1" si="25"/>
        <v>#NAME?</v>
      </c>
      <c r="N147" s="16" t="e">
        <f t="shared" ca="1" si="26"/>
        <v>#NAME?</v>
      </c>
      <c r="O147" s="2" t="e">
        <f ca="1">IF(I147="","",VLOOKUP(L146,'债券信息-wind'!E:H,3,0))</f>
        <v>#NAME?</v>
      </c>
      <c r="P147" t="e">
        <f ca="1">IF(I147="","",VLOOKUP(L147,'债券信息-wind'!E:I,5,0))</f>
        <v>#NAME?</v>
      </c>
      <c r="Q147" s="4" t="e">
        <f t="shared" ca="1" si="21"/>
        <v>#NAME?</v>
      </c>
      <c r="R147" s="2" t="e">
        <f ca="1">IF(I147="","",IF(I148="",Q146,VLOOKUP(K147,'债券信息-wind'!E:H,4,0)))</f>
        <v>#NAME?</v>
      </c>
      <c r="S147" t="e">
        <f t="shared" ca="1" si="22"/>
        <v>#NAME?</v>
      </c>
    </row>
    <row r="148" spans="9:19">
      <c r="I148" t="e">
        <f t="shared" ca="1" si="20"/>
        <v>#NAME?</v>
      </c>
      <c r="J148" s="1" t="e">
        <f ca="1">IF(I148="","",VLOOKUP(L147+9,'债券信息-wind'!E:H,2,0))</f>
        <v>#NAME?</v>
      </c>
      <c r="K148" s="1" t="e">
        <f t="shared" ca="1" si="23"/>
        <v>#NAME?</v>
      </c>
      <c r="L148" s="20" t="e">
        <f t="shared" ca="1" si="24"/>
        <v>#NAME?</v>
      </c>
      <c r="M148" s="20" t="e">
        <f t="shared" ca="1" si="25"/>
        <v>#NAME?</v>
      </c>
      <c r="N148" s="16" t="e">
        <f t="shared" ca="1" si="26"/>
        <v>#NAME?</v>
      </c>
      <c r="O148" s="2" t="e">
        <f ca="1">IF(I148="","",VLOOKUP(L147,'债券信息-wind'!E:H,3,0))</f>
        <v>#NAME?</v>
      </c>
      <c r="P148" t="e">
        <f ca="1">IF(I148="","",VLOOKUP(L148,'债券信息-wind'!E:I,5,0))</f>
        <v>#NAME?</v>
      </c>
      <c r="Q148" s="4" t="e">
        <f t="shared" ca="1" si="21"/>
        <v>#NAME?</v>
      </c>
      <c r="R148" s="2" t="e">
        <f ca="1">IF(I148="","",IF(I149="",Q147,VLOOKUP(K148,'债券信息-wind'!E:H,4,0)))</f>
        <v>#NAME?</v>
      </c>
      <c r="S148" t="e">
        <f t="shared" ca="1" si="22"/>
        <v>#NAME?</v>
      </c>
    </row>
    <row r="149" spans="9:19">
      <c r="I149" t="e">
        <f t="shared" ca="1" si="20"/>
        <v>#NAME?</v>
      </c>
      <c r="J149" s="1" t="e">
        <f ca="1">IF(I149="","",VLOOKUP(L148+9,'债券信息-wind'!E:H,2,0))</f>
        <v>#NAME?</v>
      </c>
      <c r="K149" s="1" t="e">
        <f t="shared" ca="1" si="23"/>
        <v>#NAME?</v>
      </c>
      <c r="L149" s="20" t="e">
        <f t="shared" ca="1" si="24"/>
        <v>#NAME?</v>
      </c>
      <c r="M149" s="20" t="e">
        <f t="shared" ca="1" si="25"/>
        <v>#NAME?</v>
      </c>
      <c r="N149" s="16" t="e">
        <f t="shared" ca="1" si="26"/>
        <v>#NAME?</v>
      </c>
      <c r="O149" s="2" t="e">
        <f ca="1">IF(I149="","",VLOOKUP(L148,'债券信息-wind'!E:H,3,0))</f>
        <v>#NAME?</v>
      </c>
      <c r="P149" t="e">
        <f ca="1">IF(I149="","",VLOOKUP(L149,'债券信息-wind'!E:I,5,0))</f>
        <v>#NAME?</v>
      </c>
      <c r="Q149" s="4" t="e">
        <f t="shared" ca="1" si="21"/>
        <v>#NAME?</v>
      </c>
      <c r="R149" s="2" t="e">
        <f ca="1">IF(I149="","",IF(I150="",Q148,VLOOKUP(K149,'债券信息-wind'!E:H,4,0)))</f>
        <v>#NAME?</v>
      </c>
      <c r="S149" t="e">
        <f t="shared" ca="1" si="22"/>
        <v>#NAME?</v>
      </c>
    </row>
    <row r="150" spans="9:19">
      <c r="I150" t="e">
        <f t="shared" ca="1" si="20"/>
        <v>#NAME?</v>
      </c>
      <c r="J150" s="1" t="e">
        <f ca="1">IF(I150="","",VLOOKUP(L149+9,'债券信息-wind'!E:H,2,0))</f>
        <v>#NAME?</v>
      </c>
      <c r="K150" s="1" t="e">
        <f t="shared" ca="1" si="23"/>
        <v>#NAME?</v>
      </c>
      <c r="L150" s="20" t="e">
        <f t="shared" ca="1" si="24"/>
        <v>#NAME?</v>
      </c>
      <c r="M150" s="20" t="e">
        <f t="shared" ca="1" si="25"/>
        <v>#NAME?</v>
      </c>
      <c r="N150" s="16" t="e">
        <f t="shared" ca="1" si="26"/>
        <v>#NAME?</v>
      </c>
      <c r="O150" s="2" t="e">
        <f ca="1">IF(I150="","",VLOOKUP(L149,'债券信息-wind'!E:H,3,0))</f>
        <v>#NAME?</v>
      </c>
      <c r="P150" t="e">
        <f ca="1">IF(I150="","",VLOOKUP(L150,'债券信息-wind'!E:I,5,0))</f>
        <v>#NAME?</v>
      </c>
      <c r="Q150" s="4" t="e">
        <f t="shared" ca="1" si="21"/>
        <v>#NAME?</v>
      </c>
      <c r="R150" s="2" t="e">
        <f ca="1">IF(I150="","",IF(I151="",Q149,VLOOKUP(K150,'债券信息-wind'!E:H,4,0)))</f>
        <v>#NAME?</v>
      </c>
      <c r="S150" t="e">
        <f t="shared" ca="1" si="22"/>
        <v>#NAME?</v>
      </c>
    </row>
    <row r="151" spans="9:19">
      <c r="I151" t="e">
        <f t="shared" ca="1" si="20"/>
        <v>#NAME?</v>
      </c>
      <c r="J151" s="1" t="e">
        <f ca="1">IF(I151="","",VLOOKUP(L150+9,'债券信息-wind'!E:H,2,0))</f>
        <v>#NAME?</v>
      </c>
      <c r="K151" s="1" t="e">
        <f t="shared" ca="1" si="23"/>
        <v>#NAME?</v>
      </c>
      <c r="L151" s="20" t="e">
        <f t="shared" ca="1" si="24"/>
        <v>#NAME?</v>
      </c>
      <c r="M151" s="20" t="e">
        <f t="shared" ca="1" si="25"/>
        <v>#NAME?</v>
      </c>
      <c r="N151" s="16" t="e">
        <f t="shared" ca="1" si="26"/>
        <v>#NAME?</v>
      </c>
      <c r="O151" s="2" t="e">
        <f ca="1">IF(I151="","",VLOOKUP(L150,'债券信息-wind'!E:H,3,0))</f>
        <v>#NAME?</v>
      </c>
      <c r="P151" t="e">
        <f ca="1">IF(I151="","",VLOOKUP(L151,'债券信息-wind'!E:I,5,0))</f>
        <v>#NAME?</v>
      </c>
      <c r="Q151" s="4" t="e">
        <f t="shared" ca="1" si="21"/>
        <v>#NAME?</v>
      </c>
      <c r="R151" s="2" t="e">
        <f ca="1">IF(I151="","",IF(I152="",Q150,VLOOKUP(K151,'债券信息-wind'!E:H,4,0)))</f>
        <v>#NAME?</v>
      </c>
      <c r="S151" t="e">
        <f t="shared" ca="1" si="22"/>
        <v>#NAME?</v>
      </c>
    </row>
    <row r="152" spans="9:19">
      <c r="I152" t="e">
        <f t="shared" ca="1" si="20"/>
        <v>#NAME?</v>
      </c>
      <c r="J152" s="1" t="e">
        <f ca="1">IF(I152="","",VLOOKUP(L151+9,'债券信息-wind'!E:H,2,0))</f>
        <v>#NAME?</v>
      </c>
      <c r="K152" s="1" t="e">
        <f t="shared" ca="1" si="23"/>
        <v>#NAME?</v>
      </c>
      <c r="L152" s="20" t="e">
        <f t="shared" ca="1" si="24"/>
        <v>#NAME?</v>
      </c>
      <c r="M152" s="20" t="e">
        <f t="shared" ca="1" si="25"/>
        <v>#NAME?</v>
      </c>
      <c r="N152" s="16" t="e">
        <f t="shared" ca="1" si="26"/>
        <v>#NAME?</v>
      </c>
      <c r="O152" s="2" t="e">
        <f ca="1">IF(I152="","",VLOOKUP(L151,'债券信息-wind'!E:H,3,0))</f>
        <v>#NAME?</v>
      </c>
      <c r="P152" t="e">
        <f ca="1">IF(I152="","",VLOOKUP(L152,'债券信息-wind'!E:I,5,0))</f>
        <v>#NAME?</v>
      </c>
      <c r="Q152" s="4" t="e">
        <f t="shared" ca="1" si="21"/>
        <v>#NAME?</v>
      </c>
      <c r="R152" s="2" t="e">
        <f ca="1">IF(I152="","",IF(I153="",Q151,VLOOKUP(K152,'债券信息-wind'!E:H,4,0)))</f>
        <v>#NAME?</v>
      </c>
      <c r="S152" t="e">
        <f t="shared" ca="1" si="22"/>
        <v>#NAME?</v>
      </c>
    </row>
    <row r="153" spans="9:19">
      <c r="I153" t="e">
        <f t="shared" ca="1" si="20"/>
        <v>#NAME?</v>
      </c>
      <c r="J153" s="1" t="e">
        <f ca="1">IF(I153="","",VLOOKUP(L152+9,'债券信息-wind'!E:H,2,0))</f>
        <v>#NAME?</v>
      </c>
      <c r="K153" s="1" t="e">
        <f t="shared" ca="1" si="23"/>
        <v>#NAME?</v>
      </c>
      <c r="L153" s="20" t="e">
        <f t="shared" ca="1" si="24"/>
        <v>#NAME?</v>
      </c>
      <c r="M153" s="20" t="e">
        <f t="shared" ca="1" si="25"/>
        <v>#NAME?</v>
      </c>
      <c r="N153" s="16" t="e">
        <f t="shared" ca="1" si="26"/>
        <v>#NAME?</v>
      </c>
      <c r="O153" s="2" t="e">
        <f ca="1">IF(I153="","",VLOOKUP(L152,'债券信息-wind'!E:H,3,0))</f>
        <v>#NAME?</v>
      </c>
      <c r="P153" t="e">
        <f ca="1">IF(I153="","",VLOOKUP(L153,'债券信息-wind'!E:I,5,0))</f>
        <v>#NAME?</v>
      </c>
      <c r="Q153" s="4" t="e">
        <f t="shared" ca="1" si="21"/>
        <v>#NAME?</v>
      </c>
      <c r="R153" s="2" t="e">
        <f ca="1">IF(I153="","",IF(I154="",Q152,VLOOKUP(K153,'债券信息-wind'!E:H,4,0)))</f>
        <v>#NAME?</v>
      </c>
      <c r="S153" t="e">
        <f t="shared" ca="1" si="22"/>
        <v>#NAME?</v>
      </c>
    </row>
    <row r="154" spans="9:19">
      <c r="I154" t="e">
        <f t="shared" ca="1" si="20"/>
        <v>#NAME?</v>
      </c>
      <c r="J154" s="1" t="e">
        <f ca="1">IF(I154="","",VLOOKUP(L153+9,'债券信息-wind'!E:H,2,0))</f>
        <v>#NAME?</v>
      </c>
      <c r="K154" s="1" t="e">
        <f t="shared" ca="1" si="23"/>
        <v>#NAME?</v>
      </c>
      <c r="L154" s="20" t="e">
        <f t="shared" ca="1" si="24"/>
        <v>#NAME?</v>
      </c>
      <c r="M154" s="20" t="e">
        <f t="shared" ca="1" si="25"/>
        <v>#NAME?</v>
      </c>
      <c r="N154" s="16" t="e">
        <f t="shared" ca="1" si="26"/>
        <v>#NAME?</v>
      </c>
      <c r="O154" s="2" t="e">
        <f ca="1">IF(I154="","",VLOOKUP(L153,'债券信息-wind'!E:H,3,0))</f>
        <v>#NAME?</v>
      </c>
      <c r="P154" t="e">
        <f ca="1">IF(I154="","",VLOOKUP(L154,'债券信息-wind'!E:I,5,0))</f>
        <v>#NAME?</v>
      </c>
      <c r="Q154" s="4" t="e">
        <f t="shared" ca="1" si="21"/>
        <v>#NAME?</v>
      </c>
      <c r="R154" s="2" t="e">
        <f ca="1">IF(I154="","",IF(I155="",Q153,VLOOKUP(K154,'债券信息-wind'!E:H,4,0)))</f>
        <v>#NAME?</v>
      </c>
      <c r="S154" t="e">
        <f t="shared" ca="1" si="22"/>
        <v>#NAME?</v>
      </c>
    </row>
    <row r="155" spans="9:19">
      <c r="I155" t="e">
        <f t="shared" ca="1" si="20"/>
        <v>#NAME?</v>
      </c>
      <c r="J155" s="1" t="e">
        <f ca="1">IF(I155="","",VLOOKUP(L154+9,'债券信息-wind'!E:H,2,0))</f>
        <v>#NAME?</v>
      </c>
      <c r="K155" s="1" t="e">
        <f t="shared" ca="1" si="23"/>
        <v>#NAME?</v>
      </c>
      <c r="L155" s="20" t="e">
        <f t="shared" ca="1" si="24"/>
        <v>#NAME?</v>
      </c>
      <c r="M155" s="20" t="e">
        <f t="shared" ca="1" si="25"/>
        <v>#NAME?</v>
      </c>
      <c r="N155" s="16" t="e">
        <f t="shared" ca="1" si="26"/>
        <v>#NAME?</v>
      </c>
      <c r="O155" s="2" t="e">
        <f ca="1">IF(I155="","",VLOOKUP(L154,'债券信息-wind'!E:H,3,0))</f>
        <v>#NAME?</v>
      </c>
      <c r="P155" t="e">
        <f ca="1">IF(I155="","",VLOOKUP(L155,'债券信息-wind'!E:I,5,0))</f>
        <v>#NAME?</v>
      </c>
      <c r="Q155" s="4" t="e">
        <f t="shared" ca="1" si="21"/>
        <v>#NAME?</v>
      </c>
      <c r="R155" s="2" t="e">
        <f ca="1">IF(I155="","",IF(I156="",Q154,VLOOKUP(K155,'债券信息-wind'!E:H,4,0)))</f>
        <v>#NAME?</v>
      </c>
      <c r="S155" t="e">
        <f t="shared" ca="1" si="22"/>
        <v>#NAME?</v>
      </c>
    </row>
    <row r="156" spans="9:19">
      <c r="I156" t="e">
        <f t="shared" ca="1" si="20"/>
        <v>#NAME?</v>
      </c>
      <c r="J156" s="1" t="e">
        <f ca="1">IF(I156="","",VLOOKUP(L155+9,'债券信息-wind'!E:H,2,0))</f>
        <v>#NAME?</v>
      </c>
      <c r="K156" s="1" t="e">
        <f t="shared" ca="1" si="23"/>
        <v>#NAME?</v>
      </c>
      <c r="L156" s="20" t="e">
        <f t="shared" ca="1" si="24"/>
        <v>#NAME?</v>
      </c>
      <c r="M156" s="20" t="e">
        <f t="shared" ca="1" si="25"/>
        <v>#NAME?</v>
      </c>
      <c r="N156" s="16" t="e">
        <f t="shared" ca="1" si="26"/>
        <v>#NAME?</v>
      </c>
      <c r="O156" s="2" t="e">
        <f ca="1">IF(I156="","",VLOOKUP(L155,'债券信息-wind'!E:H,3,0))</f>
        <v>#NAME?</v>
      </c>
      <c r="P156" t="e">
        <f ca="1">IF(I156="","",VLOOKUP(L156,'债券信息-wind'!E:I,5,0))</f>
        <v>#NAME?</v>
      </c>
      <c r="Q156" s="4" t="e">
        <f t="shared" ca="1" si="21"/>
        <v>#NAME?</v>
      </c>
      <c r="R156" s="2" t="e">
        <f ca="1">IF(I156="","",IF(I157="",Q155,VLOOKUP(K156,'债券信息-wind'!E:H,4,0)))</f>
        <v>#NAME?</v>
      </c>
      <c r="S156" t="e">
        <f t="shared" ca="1" si="22"/>
        <v>#NAME?</v>
      </c>
    </row>
    <row r="157" spans="9:19">
      <c r="I157" t="e">
        <f t="shared" ca="1" si="20"/>
        <v>#NAME?</v>
      </c>
      <c r="J157" s="1" t="e">
        <f ca="1">IF(I157="","",VLOOKUP(L156+9,'债券信息-wind'!E:H,2,0))</f>
        <v>#NAME?</v>
      </c>
      <c r="K157" s="1" t="e">
        <f t="shared" ca="1" si="23"/>
        <v>#NAME?</v>
      </c>
      <c r="L157" s="20" t="e">
        <f t="shared" ca="1" si="24"/>
        <v>#NAME?</v>
      </c>
      <c r="M157" s="20" t="e">
        <f t="shared" ca="1" si="25"/>
        <v>#NAME?</v>
      </c>
      <c r="N157" s="16" t="e">
        <f t="shared" ca="1" si="26"/>
        <v>#NAME?</v>
      </c>
      <c r="O157" s="2" t="e">
        <f ca="1">IF(I157="","",VLOOKUP(L156,'债券信息-wind'!E:H,3,0))</f>
        <v>#NAME?</v>
      </c>
      <c r="P157" t="e">
        <f ca="1">IF(I157="","",VLOOKUP(L157,'债券信息-wind'!E:I,5,0))</f>
        <v>#NAME?</v>
      </c>
      <c r="Q157" s="4" t="e">
        <f t="shared" ca="1" si="21"/>
        <v>#NAME?</v>
      </c>
      <c r="R157" s="2" t="e">
        <f ca="1">IF(I157="","",IF(I158="",Q156,VLOOKUP(K157,'债券信息-wind'!E:H,4,0)))</f>
        <v>#NAME?</v>
      </c>
      <c r="S157" t="e">
        <f t="shared" ca="1" si="22"/>
        <v>#NAME?</v>
      </c>
    </row>
    <row r="158" spans="9:19">
      <c r="I158" t="e">
        <f t="shared" ca="1" si="20"/>
        <v>#NAME?</v>
      </c>
      <c r="J158" s="1" t="e">
        <f ca="1">IF(I158="","",VLOOKUP(L157+9,'债券信息-wind'!E:H,2,0))</f>
        <v>#NAME?</v>
      </c>
      <c r="K158" s="1" t="e">
        <f t="shared" ca="1" si="23"/>
        <v>#NAME?</v>
      </c>
      <c r="L158" s="20" t="e">
        <f t="shared" ca="1" si="24"/>
        <v>#NAME?</v>
      </c>
      <c r="M158" s="20" t="e">
        <f t="shared" ca="1" si="25"/>
        <v>#NAME?</v>
      </c>
      <c r="N158" s="16" t="e">
        <f t="shared" ca="1" si="26"/>
        <v>#NAME?</v>
      </c>
      <c r="O158" s="2" t="e">
        <f ca="1">IF(I158="","",VLOOKUP(L157,'债券信息-wind'!E:H,3,0))</f>
        <v>#NAME?</v>
      </c>
      <c r="P158" t="e">
        <f ca="1">IF(I158="","",VLOOKUP(L158,'债券信息-wind'!E:I,5,0))</f>
        <v>#NAME?</v>
      </c>
      <c r="Q158" s="4" t="e">
        <f t="shared" ca="1" si="21"/>
        <v>#NAME?</v>
      </c>
      <c r="R158" s="2" t="e">
        <f ca="1">IF(I158="","",IF(I159="",Q157,VLOOKUP(K158,'债券信息-wind'!E:H,4,0)))</f>
        <v>#NAME?</v>
      </c>
      <c r="S158" t="e">
        <f t="shared" ca="1" si="22"/>
        <v>#NAME?</v>
      </c>
    </row>
    <row r="159" spans="9:19">
      <c r="I159" t="e">
        <f t="shared" ca="1" si="20"/>
        <v>#NAME?</v>
      </c>
      <c r="J159" s="1" t="e">
        <f ca="1">IF(I159="","",VLOOKUP(L158+9,'债券信息-wind'!E:H,2,0))</f>
        <v>#NAME?</v>
      </c>
      <c r="K159" s="1" t="e">
        <f t="shared" ca="1" si="23"/>
        <v>#NAME?</v>
      </c>
      <c r="L159" s="20" t="e">
        <f t="shared" ca="1" si="24"/>
        <v>#NAME?</v>
      </c>
      <c r="M159" s="20" t="e">
        <f t="shared" ca="1" si="25"/>
        <v>#NAME?</v>
      </c>
      <c r="N159" s="16" t="e">
        <f t="shared" ca="1" si="26"/>
        <v>#NAME?</v>
      </c>
      <c r="O159" s="2" t="e">
        <f ca="1">IF(I159="","",VLOOKUP(L158,'债券信息-wind'!E:H,3,0))</f>
        <v>#NAME?</v>
      </c>
      <c r="P159" t="e">
        <f ca="1">IF(I159="","",VLOOKUP(L159,'债券信息-wind'!E:I,5,0))</f>
        <v>#NAME?</v>
      </c>
      <c r="Q159" s="4" t="e">
        <f t="shared" ca="1" si="21"/>
        <v>#NAME?</v>
      </c>
      <c r="R159" s="2" t="e">
        <f ca="1">IF(I159="","",IF(I160="",Q158,VLOOKUP(K159,'债券信息-wind'!E:H,4,0)))</f>
        <v>#NAME?</v>
      </c>
      <c r="S159" t="e">
        <f t="shared" ca="1" si="22"/>
        <v>#NAME?</v>
      </c>
    </row>
    <row r="160" spans="9:19">
      <c r="I160" t="e">
        <f t="shared" ca="1" si="20"/>
        <v>#NAME?</v>
      </c>
      <c r="J160" s="1" t="e">
        <f ca="1">IF(I160="","",VLOOKUP(L159+9,'债券信息-wind'!E:H,2,0))</f>
        <v>#NAME?</v>
      </c>
      <c r="K160" s="1" t="e">
        <f t="shared" ca="1" si="23"/>
        <v>#NAME?</v>
      </c>
      <c r="L160" s="20" t="e">
        <f t="shared" ca="1" si="24"/>
        <v>#NAME?</v>
      </c>
      <c r="M160" s="20" t="e">
        <f t="shared" ca="1" si="25"/>
        <v>#NAME?</v>
      </c>
      <c r="N160" s="16" t="e">
        <f t="shared" ca="1" si="26"/>
        <v>#NAME?</v>
      </c>
      <c r="O160" s="2" t="e">
        <f ca="1">IF(I160="","",VLOOKUP(L159,'债券信息-wind'!E:H,3,0))</f>
        <v>#NAME?</v>
      </c>
      <c r="P160" t="e">
        <f ca="1">IF(I160="","",VLOOKUP(L160,'债券信息-wind'!E:I,5,0))</f>
        <v>#NAME?</v>
      </c>
      <c r="Q160" s="4" t="e">
        <f t="shared" ca="1" si="21"/>
        <v>#NAME?</v>
      </c>
      <c r="R160" s="2" t="e">
        <f ca="1">IF(I160="","",IF(I161="",Q159,VLOOKUP(K160,'债券信息-wind'!E:H,4,0)))</f>
        <v>#NAME?</v>
      </c>
      <c r="S160" t="e">
        <f t="shared" ca="1" si="22"/>
        <v>#NAME?</v>
      </c>
    </row>
    <row r="161" spans="9:19">
      <c r="I161" t="e">
        <f t="shared" ca="1" si="20"/>
        <v>#NAME?</v>
      </c>
      <c r="J161" s="1" t="e">
        <f ca="1">IF(I161="","",VLOOKUP(L160+9,'债券信息-wind'!E:H,2,0))</f>
        <v>#NAME?</v>
      </c>
      <c r="K161" s="1" t="e">
        <f t="shared" ca="1" si="23"/>
        <v>#NAME?</v>
      </c>
      <c r="L161" s="20" t="e">
        <f t="shared" ca="1" si="24"/>
        <v>#NAME?</v>
      </c>
      <c r="M161" s="20" t="e">
        <f t="shared" ca="1" si="25"/>
        <v>#NAME?</v>
      </c>
      <c r="N161" s="16" t="e">
        <f t="shared" ca="1" si="26"/>
        <v>#NAME?</v>
      </c>
      <c r="O161" s="2" t="e">
        <f ca="1">IF(I161="","",VLOOKUP(L160,'债券信息-wind'!E:H,3,0))</f>
        <v>#NAME?</v>
      </c>
      <c r="P161" t="e">
        <f ca="1">IF(I161="","",VLOOKUP(L161,'债券信息-wind'!E:I,5,0))</f>
        <v>#NAME?</v>
      </c>
      <c r="Q161" s="4" t="e">
        <f t="shared" ca="1" si="21"/>
        <v>#NAME?</v>
      </c>
      <c r="R161" s="2" t="e">
        <f ca="1">IF(I161="","",IF(I162="",Q160,VLOOKUP(K161,'债券信息-wind'!E:H,4,0)))</f>
        <v>#NAME?</v>
      </c>
      <c r="S161" t="e">
        <f t="shared" ca="1" si="22"/>
        <v>#NAME?</v>
      </c>
    </row>
    <row r="162" spans="9:19">
      <c r="I162" t="e">
        <f t="shared" ca="1" si="20"/>
        <v>#NAME?</v>
      </c>
      <c r="J162" s="1" t="e">
        <f ca="1">IF(I162="","",VLOOKUP(L161+9,'债券信息-wind'!E:H,2,0))</f>
        <v>#NAME?</v>
      </c>
      <c r="K162" s="1" t="e">
        <f t="shared" ca="1" si="23"/>
        <v>#NAME?</v>
      </c>
      <c r="L162" s="20" t="e">
        <f t="shared" ca="1" si="24"/>
        <v>#NAME?</v>
      </c>
      <c r="M162" s="20" t="e">
        <f t="shared" ca="1" si="25"/>
        <v>#NAME?</v>
      </c>
      <c r="N162" s="16" t="e">
        <f t="shared" ca="1" si="26"/>
        <v>#NAME?</v>
      </c>
      <c r="O162" s="2" t="e">
        <f ca="1">IF(I162="","",VLOOKUP(L161,'债券信息-wind'!E:H,3,0))</f>
        <v>#NAME?</v>
      </c>
      <c r="P162" t="e">
        <f ca="1">IF(I162="","",VLOOKUP(L162,'债券信息-wind'!E:I,5,0))</f>
        <v>#NAME?</v>
      </c>
      <c r="Q162" s="4" t="e">
        <f t="shared" ca="1" si="21"/>
        <v>#NAME?</v>
      </c>
      <c r="R162" s="2" t="e">
        <f ca="1">IF(I162="","",IF(I163="",Q161,VLOOKUP(K162,'债券信息-wind'!E:H,4,0)))</f>
        <v>#NAME?</v>
      </c>
      <c r="S162" t="e">
        <f t="shared" ca="1" si="22"/>
        <v>#NAME?</v>
      </c>
    </row>
    <row r="163" spans="9:19">
      <c r="I163" t="e">
        <f t="shared" ca="1" si="20"/>
        <v>#NAME?</v>
      </c>
      <c r="J163" s="1" t="e">
        <f ca="1">IF(I163="","",VLOOKUP(L162+9,'债券信息-wind'!E:H,2,0))</f>
        <v>#NAME?</v>
      </c>
      <c r="K163" s="1" t="e">
        <f t="shared" ca="1" si="23"/>
        <v>#NAME?</v>
      </c>
      <c r="L163" s="20" t="e">
        <f t="shared" ca="1" si="24"/>
        <v>#NAME?</v>
      </c>
      <c r="M163" s="20" t="e">
        <f t="shared" ca="1" si="25"/>
        <v>#NAME?</v>
      </c>
      <c r="N163" s="16" t="e">
        <f t="shared" ca="1" si="26"/>
        <v>#NAME?</v>
      </c>
      <c r="O163" s="2" t="e">
        <f ca="1">IF(I163="","",VLOOKUP(L162,'债券信息-wind'!E:H,3,0))</f>
        <v>#NAME?</v>
      </c>
      <c r="P163" t="e">
        <f ca="1">IF(I163="","",VLOOKUP(L163,'债券信息-wind'!E:I,5,0))</f>
        <v>#NAME?</v>
      </c>
      <c r="Q163" s="4" t="e">
        <f t="shared" ca="1" si="21"/>
        <v>#NAME?</v>
      </c>
      <c r="R163" s="2" t="e">
        <f ca="1">IF(I163="","",IF(I164="",Q162,VLOOKUP(K163,'债券信息-wind'!E:H,4,0)))</f>
        <v>#NAME?</v>
      </c>
      <c r="S163" t="e">
        <f t="shared" ca="1" si="22"/>
        <v>#NAME?</v>
      </c>
    </row>
    <row r="164" spans="9:19">
      <c r="I164" t="e">
        <f t="shared" ca="1" si="20"/>
        <v>#NAME?</v>
      </c>
      <c r="J164" s="1" t="e">
        <f ca="1">IF(I164="","",VLOOKUP(L163+9,'债券信息-wind'!E:H,2,0))</f>
        <v>#NAME?</v>
      </c>
      <c r="K164" s="1" t="e">
        <f t="shared" ca="1" si="23"/>
        <v>#NAME?</v>
      </c>
      <c r="L164" s="20" t="e">
        <f t="shared" ca="1" si="24"/>
        <v>#NAME?</v>
      </c>
      <c r="M164" s="20" t="e">
        <f t="shared" ca="1" si="25"/>
        <v>#NAME?</v>
      </c>
      <c r="N164" s="16" t="e">
        <f t="shared" ca="1" si="26"/>
        <v>#NAME?</v>
      </c>
      <c r="O164" s="2" t="e">
        <f ca="1">IF(I164="","",VLOOKUP(L163,'债券信息-wind'!E:H,3,0))</f>
        <v>#NAME?</v>
      </c>
      <c r="P164" t="e">
        <f ca="1">IF(I164="","",VLOOKUP(L164,'债券信息-wind'!E:I,5,0))</f>
        <v>#NAME?</v>
      </c>
      <c r="Q164" s="4" t="e">
        <f t="shared" ca="1" si="21"/>
        <v>#NAME?</v>
      </c>
      <c r="R164" s="2" t="e">
        <f ca="1">IF(I164="","",IF(I165="",Q163,VLOOKUP(K164,'债券信息-wind'!E:H,4,0)))</f>
        <v>#NAME?</v>
      </c>
      <c r="S164" t="e">
        <f t="shared" ca="1" si="22"/>
        <v>#NAME?</v>
      </c>
    </row>
    <row r="165" spans="9:19">
      <c r="I165" t="e">
        <f t="shared" ca="1" si="20"/>
        <v>#NAME?</v>
      </c>
      <c r="J165" s="1" t="e">
        <f ca="1">IF(I165="","",VLOOKUP(L164+9,'债券信息-wind'!E:H,2,0))</f>
        <v>#NAME?</v>
      </c>
      <c r="K165" s="1" t="e">
        <f t="shared" ca="1" si="23"/>
        <v>#NAME?</v>
      </c>
      <c r="L165" s="20" t="e">
        <f t="shared" ca="1" si="24"/>
        <v>#NAME?</v>
      </c>
      <c r="M165" s="20" t="e">
        <f t="shared" ca="1" si="25"/>
        <v>#NAME?</v>
      </c>
      <c r="N165" s="16" t="e">
        <f t="shared" ca="1" si="26"/>
        <v>#NAME?</v>
      </c>
      <c r="O165" s="2" t="e">
        <f ca="1">IF(I165="","",VLOOKUP(L164,'债券信息-wind'!E:H,3,0))</f>
        <v>#NAME?</v>
      </c>
      <c r="P165" t="e">
        <f ca="1">IF(I165="","",VLOOKUP(L165,'债券信息-wind'!E:I,5,0))</f>
        <v>#NAME?</v>
      </c>
      <c r="Q165" s="4" t="e">
        <f t="shared" ca="1" si="21"/>
        <v>#NAME?</v>
      </c>
      <c r="R165" s="2" t="e">
        <f ca="1">IF(I165="","",IF(I166="",Q164,VLOOKUP(K165,'债券信息-wind'!E:H,4,0)))</f>
        <v>#NAME?</v>
      </c>
      <c r="S165" t="e">
        <f t="shared" ca="1" si="22"/>
        <v>#NAME?</v>
      </c>
    </row>
    <row r="166" spans="9:19">
      <c r="I166" t="e">
        <f t="shared" ref="I166:I229" ca="1" si="27">IF(ROW(I165)-3&lt;$B$21,I165+1,"")</f>
        <v>#NAME?</v>
      </c>
      <c r="J166" s="1" t="e">
        <f ca="1">IF(I166="","",VLOOKUP(L165+9,'债券信息-wind'!E:H,2,0))</f>
        <v>#NAME?</v>
      </c>
      <c r="K166" s="1" t="e">
        <f t="shared" ca="1" si="23"/>
        <v>#NAME?</v>
      </c>
      <c r="L166" s="20" t="e">
        <f t="shared" ca="1" si="24"/>
        <v>#NAME?</v>
      </c>
      <c r="M166" s="20" t="e">
        <f t="shared" ca="1" si="25"/>
        <v>#NAME?</v>
      </c>
      <c r="N166" s="16" t="e">
        <f t="shared" ca="1" si="26"/>
        <v>#NAME?</v>
      </c>
      <c r="O166" s="2" t="e">
        <f ca="1">IF(I166="","",VLOOKUP(L165,'债券信息-wind'!E:H,3,0))</f>
        <v>#NAME?</v>
      </c>
      <c r="P166" t="e">
        <f ca="1">IF(I166="","",VLOOKUP(L166,'债券信息-wind'!E:I,5,0))</f>
        <v>#NAME?</v>
      </c>
      <c r="Q166" s="4" t="e">
        <f t="shared" ref="Q166:Q229" ca="1" si="28">IF(I166="","",Q165-R166)</f>
        <v>#NAME?</v>
      </c>
      <c r="R166" s="2" t="e">
        <f ca="1">IF(I166="","",IF(I167="",Q165,VLOOKUP(K166,'债券信息-wind'!E:H,4,0)))</f>
        <v>#NAME?</v>
      </c>
      <c r="S166" t="e">
        <f t="shared" ref="S166:S229" ca="1" si="29">IF(I166="","",P166+R166)</f>
        <v>#NAME?</v>
      </c>
    </row>
    <row r="167" spans="9:19">
      <c r="I167" t="e">
        <f t="shared" ca="1" si="27"/>
        <v>#NAME?</v>
      </c>
      <c r="J167" s="1" t="e">
        <f ca="1">IF(I167="","",VLOOKUP(L166+9,'债券信息-wind'!E:H,2,0))</f>
        <v>#NAME?</v>
      </c>
      <c r="K167" s="1" t="e">
        <f t="shared" ca="1" si="23"/>
        <v>#NAME?</v>
      </c>
      <c r="L167" s="20" t="e">
        <f t="shared" ca="1" si="24"/>
        <v>#NAME?</v>
      </c>
      <c r="M167" s="20" t="e">
        <f t="shared" ca="1" si="25"/>
        <v>#NAME?</v>
      </c>
      <c r="N167" s="16" t="e">
        <f t="shared" ca="1" si="26"/>
        <v>#NAME?</v>
      </c>
      <c r="O167" s="2" t="e">
        <f ca="1">IF(I167="","",VLOOKUP(L166,'债券信息-wind'!E:H,3,0))</f>
        <v>#NAME?</v>
      </c>
      <c r="P167" t="e">
        <f ca="1">IF(I167="","",VLOOKUP(L167,'债券信息-wind'!E:I,5,0))</f>
        <v>#NAME?</v>
      </c>
      <c r="Q167" s="4" t="e">
        <f t="shared" ca="1" si="28"/>
        <v>#NAME?</v>
      </c>
      <c r="R167" s="2" t="e">
        <f ca="1">IF(I167="","",IF(I168="",Q166,VLOOKUP(K167,'债券信息-wind'!E:H,4,0)))</f>
        <v>#NAME?</v>
      </c>
      <c r="S167" t="e">
        <f t="shared" ca="1" si="29"/>
        <v>#NAME?</v>
      </c>
    </row>
    <row r="168" spans="9:19">
      <c r="I168" t="e">
        <f t="shared" ca="1" si="27"/>
        <v>#NAME?</v>
      </c>
      <c r="J168" s="1" t="e">
        <f ca="1">IF(I168="","",VLOOKUP(L167+9,'债券信息-wind'!E:H,2,0))</f>
        <v>#NAME?</v>
      </c>
      <c r="K168" s="1" t="e">
        <f t="shared" ca="1" si="23"/>
        <v>#NAME?</v>
      </c>
      <c r="L168" s="20" t="e">
        <f t="shared" ca="1" si="24"/>
        <v>#NAME?</v>
      </c>
      <c r="M168" s="20" t="e">
        <f t="shared" ca="1" si="25"/>
        <v>#NAME?</v>
      </c>
      <c r="N168" s="16" t="e">
        <f t="shared" ca="1" si="26"/>
        <v>#NAME?</v>
      </c>
      <c r="O168" s="2" t="e">
        <f ca="1">IF(I168="","",VLOOKUP(L167,'债券信息-wind'!E:H,3,0))</f>
        <v>#NAME?</v>
      </c>
      <c r="P168" t="e">
        <f ca="1">IF(I168="","",VLOOKUP(L168,'债券信息-wind'!E:I,5,0))</f>
        <v>#NAME?</v>
      </c>
      <c r="Q168" s="4" t="e">
        <f t="shared" ca="1" si="28"/>
        <v>#NAME?</v>
      </c>
      <c r="R168" s="2" t="e">
        <f ca="1">IF(I168="","",IF(I169="",Q167,VLOOKUP(K168,'债券信息-wind'!E:H,4,0)))</f>
        <v>#NAME?</v>
      </c>
      <c r="S168" t="e">
        <f t="shared" ca="1" si="29"/>
        <v>#NAME?</v>
      </c>
    </row>
    <row r="169" spans="9:19">
      <c r="I169" t="e">
        <f t="shared" ca="1" si="27"/>
        <v>#NAME?</v>
      </c>
      <c r="J169" s="1" t="e">
        <f ca="1">IF(I169="","",VLOOKUP(L168+9,'债券信息-wind'!E:H,2,0))</f>
        <v>#NAME?</v>
      </c>
      <c r="K169" s="1" t="e">
        <f t="shared" ca="1" si="23"/>
        <v>#NAME?</v>
      </c>
      <c r="L169" s="20" t="e">
        <f t="shared" ca="1" si="24"/>
        <v>#NAME?</v>
      </c>
      <c r="M169" s="20" t="e">
        <f t="shared" ca="1" si="25"/>
        <v>#NAME?</v>
      </c>
      <c r="N169" s="16" t="e">
        <f t="shared" ca="1" si="26"/>
        <v>#NAME?</v>
      </c>
      <c r="O169" s="2" t="e">
        <f ca="1">IF(I169="","",VLOOKUP(L168,'债券信息-wind'!E:H,3,0))</f>
        <v>#NAME?</v>
      </c>
      <c r="P169" t="e">
        <f ca="1">IF(I169="","",VLOOKUP(L169,'债券信息-wind'!E:I,5,0))</f>
        <v>#NAME?</v>
      </c>
      <c r="Q169" s="4" t="e">
        <f t="shared" ca="1" si="28"/>
        <v>#NAME?</v>
      </c>
      <c r="R169" s="2" t="e">
        <f ca="1">IF(I169="","",IF(I170="",Q168,VLOOKUP(K169,'债券信息-wind'!E:H,4,0)))</f>
        <v>#NAME?</v>
      </c>
      <c r="S169" t="e">
        <f t="shared" ca="1" si="29"/>
        <v>#NAME?</v>
      </c>
    </row>
    <row r="170" spans="9:19">
      <c r="I170" t="e">
        <f t="shared" ca="1" si="27"/>
        <v>#NAME?</v>
      </c>
      <c r="J170" s="1" t="e">
        <f ca="1">IF(I170="","",VLOOKUP(L169+9,'债券信息-wind'!E:H,2,0))</f>
        <v>#NAME?</v>
      </c>
      <c r="K170" s="1" t="e">
        <f t="shared" ca="1" si="23"/>
        <v>#NAME?</v>
      </c>
      <c r="L170" s="20" t="e">
        <f t="shared" ca="1" si="24"/>
        <v>#NAME?</v>
      </c>
      <c r="M170" s="20" t="e">
        <f t="shared" ca="1" si="25"/>
        <v>#NAME?</v>
      </c>
      <c r="N170" s="16" t="e">
        <f t="shared" ca="1" si="26"/>
        <v>#NAME?</v>
      </c>
      <c r="O170" s="2" t="e">
        <f ca="1">IF(I170="","",VLOOKUP(L169,'债券信息-wind'!E:H,3,0))</f>
        <v>#NAME?</v>
      </c>
      <c r="P170" t="e">
        <f ca="1">IF(I170="","",VLOOKUP(L170,'债券信息-wind'!E:I,5,0))</f>
        <v>#NAME?</v>
      </c>
      <c r="Q170" s="4" t="e">
        <f t="shared" ca="1" si="28"/>
        <v>#NAME?</v>
      </c>
      <c r="R170" s="2" t="e">
        <f ca="1">IF(I170="","",IF(I171="",Q169,VLOOKUP(K170,'债券信息-wind'!E:H,4,0)))</f>
        <v>#NAME?</v>
      </c>
      <c r="S170" t="e">
        <f t="shared" ca="1" si="29"/>
        <v>#NAME?</v>
      </c>
    </row>
    <row r="171" spans="9:19">
      <c r="I171" t="e">
        <f t="shared" ca="1" si="27"/>
        <v>#NAME?</v>
      </c>
      <c r="J171" s="1" t="e">
        <f ca="1">IF(I171="","",VLOOKUP(L170+9,'债券信息-wind'!E:H,2,0))</f>
        <v>#NAME?</v>
      </c>
      <c r="K171" s="1" t="e">
        <f t="shared" ca="1" si="23"/>
        <v>#NAME?</v>
      </c>
      <c r="L171" s="20" t="e">
        <f t="shared" ca="1" si="24"/>
        <v>#NAME?</v>
      </c>
      <c r="M171" s="20" t="e">
        <f t="shared" ca="1" si="25"/>
        <v>#NAME?</v>
      </c>
      <c r="N171" s="16" t="e">
        <f t="shared" ca="1" si="26"/>
        <v>#NAME?</v>
      </c>
      <c r="O171" s="2" t="e">
        <f ca="1">IF(I171="","",VLOOKUP(L170,'债券信息-wind'!E:H,3,0))</f>
        <v>#NAME?</v>
      </c>
      <c r="P171" t="e">
        <f ca="1">IF(I171="","",VLOOKUP(L171,'债券信息-wind'!E:I,5,0))</f>
        <v>#NAME?</v>
      </c>
      <c r="Q171" s="4" t="e">
        <f t="shared" ca="1" si="28"/>
        <v>#NAME?</v>
      </c>
      <c r="R171" s="2" t="e">
        <f ca="1">IF(I171="","",IF(I172="",Q170,VLOOKUP(K171,'债券信息-wind'!E:H,4,0)))</f>
        <v>#NAME?</v>
      </c>
      <c r="S171" t="e">
        <f t="shared" ca="1" si="29"/>
        <v>#NAME?</v>
      </c>
    </row>
    <row r="172" spans="9:19">
      <c r="I172" t="e">
        <f t="shared" ca="1" si="27"/>
        <v>#NAME?</v>
      </c>
      <c r="J172" s="1" t="e">
        <f ca="1">IF(I172="","",VLOOKUP(L171+9,'债券信息-wind'!E:H,2,0))</f>
        <v>#NAME?</v>
      </c>
      <c r="K172" s="1" t="e">
        <f t="shared" ca="1" si="23"/>
        <v>#NAME?</v>
      </c>
      <c r="L172" s="20" t="e">
        <f t="shared" ca="1" si="24"/>
        <v>#NAME?</v>
      </c>
      <c r="M172" s="20" t="e">
        <f t="shared" ca="1" si="25"/>
        <v>#NAME?</v>
      </c>
      <c r="N172" s="16" t="e">
        <f t="shared" ca="1" si="26"/>
        <v>#NAME?</v>
      </c>
      <c r="O172" s="2" t="e">
        <f ca="1">IF(I172="","",VLOOKUP(L171,'债券信息-wind'!E:H,3,0))</f>
        <v>#NAME?</v>
      </c>
      <c r="P172" t="e">
        <f ca="1">IF(I172="","",VLOOKUP(L172,'债券信息-wind'!E:I,5,0))</f>
        <v>#NAME?</v>
      </c>
      <c r="Q172" s="4" t="e">
        <f t="shared" ca="1" si="28"/>
        <v>#NAME?</v>
      </c>
      <c r="R172" s="2" t="e">
        <f ca="1">IF(I172="","",IF(I173="",Q171,VLOOKUP(K172,'债券信息-wind'!E:H,4,0)))</f>
        <v>#NAME?</v>
      </c>
      <c r="S172" t="e">
        <f t="shared" ca="1" si="29"/>
        <v>#NAME?</v>
      </c>
    </row>
    <row r="173" spans="9:19">
      <c r="I173" t="e">
        <f t="shared" ca="1" si="27"/>
        <v>#NAME?</v>
      </c>
      <c r="J173" s="1" t="e">
        <f ca="1">IF(I173="","",VLOOKUP(L172+9,'债券信息-wind'!E:H,2,0))</f>
        <v>#NAME?</v>
      </c>
      <c r="K173" s="1" t="e">
        <f t="shared" ca="1" si="23"/>
        <v>#NAME?</v>
      </c>
      <c r="L173" s="20" t="e">
        <f t="shared" ca="1" si="24"/>
        <v>#NAME?</v>
      </c>
      <c r="M173" s="20" t="e">
        <f t="shared" ca="1" si="25"/>
        <v>#NAME?</v>
      </c>
      <c r="N173" s="16" t="e">
        <f t="shared" ca="1" si="26"/>
        <v>#NAME?</v>
      </c>
      <c r="O173" s="2" t="e">
        <f ca="1">IF(I173="","",VLOOKUP(L172,'债券信息-wind'!E:H,3,0))</f>
        <v>#NAME?</v>
      </c>
      <c r="P173" t="e">
        <f ca="1">IF(I173="","",VLOOKUP(L173,'债券信息-wind'!E:I,5,0))</f>
        <v>#NAME?</v>
      </c>
      <c r="Q173" s="4" t="e">
        <f t="shared" ca="1" si="28"/>
        <v>#NAME?</v>
      </c>
      <c r="R173" s="2" t="e">
        <f ca="1">IF(I173="","",IF(I174="",Q172,VLOOKUP(K173,'债券信息-wind'!E:H,4,0)))</f>
        <v>#NAME?</v>
      </c>
      <c r="S173" t="e">
        <f t="shared" ca="1" si="29"/>
        <v>#NAME?</v>
      </c>
    </row>
    <row r="174" spans="9:19">
      <c r="I174" t="e">
        <f t="shared" ca="1" si="27"/>
        <v>#NAME?</v>
      </c>
      <c r="J174" s="1" t="e">
        <f ca="1">IF(I174="","",VLOOKUP(L173+9,'债券信息-wind'!E:H,2,0))</f>
        <v>#NAME?</v>
      </c>
      <c r="K174" s="1" t="e">
        <f t="shared" ca="1" si="23"/>
        <v>#NAME?</v>
      </c>
      <c r="L174" s="20" t="e">
        <f t="shared" ca="1" si="24"/>
        <v>#NAME?</v>
      </c>
      <c r="M174" s="20" t="e">
        <f t="shared" ca="1" si="25"/>
        <v>#NAME?</v>
      </c>
      <c r="N174" s="16" t="e">
        <f t="shared" ca="1" si="26"/>
        <v>#NAME?</v>
      </c>
      <c r="O174" s="2" t="e">
        <f ca="1">IF(I174="","",VLOOKUP(L173,'债券信息-wind'!E:H,3,0))</f>
        <v>#NAME?</v>
      </c>
      <c r="P174" t="e">
        <f ca="1">IF(I174="","",VLOOKUP(L174,'债券信息-wind'!E:I,5,0))</f>
        <v>#NAME?</v>
      </c>
      <c r="Q174" s="4" t="e">
        <f t="shared" ca="1" si="28"/>
        <v>#NAME?</v>
      </c>
      <c r="R174" s="2" t="e">
        <f ca="1">IF(I174="","",IF(I175="",Q173,VLOOKUP(K174,'债券信息-wind'!E:H,4,0)))</f>
        <v>#NAME?</v>
      </c>
      <c r="S174" t="e">
        <f t="shared" ca="1" si="29"/>
        <v>#NAME?</v>
      </c>
    </row>
    <row r="175" spans="9:19">
      <c r="I175" t="e">
        <f t="shared" ca="1" si="27"/>
        <v>#NAME?</v>
      </c>
      <c r="J175" s="1" t="e">
        <f ca="1">IF(I175="","",VLOOKUP(L174+9,'债券信息-wind'!E:H,2,0))</f>
        <v>#NAME?</v>
      </c>
      <c r="K175" s="1" t="e">
        <f t="shared" ca="1" si="23"/>
        <v>#NAME?</v>
      </c>
      <c r="L175" s="20" t="e">
        <f t="shared" ca="1" si="24"/>
        <v>#NAME?</v>
      </c>
      <c r="M175" s="20" t="e">
        <f t="shared" ca="1" si="25"/>
        <v>#NAME?</v>
      </c>
      <c r="N175" s="16" t="e">
        <f t="shared" ca="1" si="26"/>
        <v>#NAME?</v>
      </c>
      <c r="O175" s="2" t="e">
        <f ca="1">IF(I175="","",VLOOKUP(L174,'债券信息-wind'!E:H,3,0))</f>
        <v>#NAME?</v>
      </c>
      <c r="P175" t="e">
        <f ca="1">IF(I175="","",VLOOKUP(L175,'债券信息-wind'!E:I,5,0))</f>
        <v>#NAME?</v>
      </c>
      <c r="Q175" s="4" t="e">
        <f t="shared" ca="1" si="28"/>
        <v>#NAME?</v>
      </c>
      <c r="R175" s="2" t="e">
        <f ca="1">IF(I175="","",IF(I176="",Q174,VLOOKUP(K175,'债券信息-wind'!E:H,4,0)))</f>
        <v>#NAME?</v>
      </c>
      <c r="S175" t="e">
        <f t="shared" ca="1" si="29"/>
        <v>#NAME?</v>
      </c>
    </row>
    <row r="176" spans="9:19">
      <c r="I176" t="e">
        <f t="shared" ca="1" si="27"/>
        <v>#NAME?</v>
      </c>
      <c r="J176" s="1" t="e">
        <f ca="1">IF(I176="","",VLOOKUP(L175+9,'债券信息-wind'!E:H,2,0))</f>
        <v>#NAME?</v>
      </c>
      <c r="K176" s="1" t="e">
        <f t="shared" ca="1" si="23"/>
        <v>#NAME?</v>
      </c>
      <c r="L176" s="20" t="e">
        <f t="shared" ca="1" si="24"/>
        <v>#NAME?</v>
      </c>
      <c r="M176" s="20" t="e">
        <f t="shared" ca="1" si="25"/>
        <v>#NAME?</v>
      </c>
      <c r="N176" s="16" t="e">
        <f t="shared" ca="1" si="26"/>
        <v>#NAME?</v>
      </c>
      <c r="O176" s="2" t="e">
        <f ca="1">IF(I176="","",VLOOKUP(L175,'债券信息-wind'!E:H,3,0))</f>
        <v>#NAME?</v>
      </c>
      <c r="P176" t="e">
        <f ca="1">IF(I176="","",VLOOKUP(L176,'债券信息-wind'!E:I,5,0))</f>
        <v>#NAME?</v>
      </c>
      <c r="Q176" s="4" t="e">
        <f t="shared" ca="1" si="28"/>
        <v>#NAME?</v>
      </c>
      <c r="R176" s="2" t="e">
        <f ca="1">IF(I176="","",IF(I177="",Q175,VLOOKUP(K176,'债券信息-wind'!E:H,4,0)))</f>
        <v>#NAME?</v>
      </c>
      <c r="S176" t="e">
        <f t="shared" ca="1" si="29"/>
        <v>#NAME?</v>
      </c>
    </row>
    <row r="177" spans="9:19">
      <c r="I177" t="e">
        <f t="shared" ca="1" si="27"/>
        <v>#NAME?</v>
      </c>
      <c r="J177" s="1" t="e">
        <f ca="1">IF(I177="","",VLOOKUP(L176+9,'债券信息-wind'!E:H,2,0))</f>
        <v>#NAME?</v>
      </c>
      <c r="K177" s="1" t="e">
        <f t="shared" ca="1" si="23"/>
        <v>#NAME?</v>
      </c>
      <c r="L177" s="20" t="e">
        <f t="shared" ca="1" si="24"/>
        <v>#NAME?</v>
      </c>
      <c r="M177" s="20" t="e">
        <f t="shared" ca="1" si="25"/>
        <v>#NAME?</v>
      </c>
      <c r="N177" s="16" t="e">
        <f t="shared" ca="1" si="26"/>
        <v>#NAME?</v>
      </c>
      <c r="O177" s="2" t="e">
        <f ca="1">IF(I177="","",VLOOKUP(L176,'债券信息-wind'!E:H,3,0))</f>
        <v>#NAME?</v>
      </c>
      <c r="P177" t="e">
        <f ca="1">IF(I177="","",VLOOKUP(L177,'债券信息-wind'!E:I,5,0))</f>
        <v>#NAME?</v>
      </c>
      <c r="Q177" s="4" t="e">
        <f t="shared" ca="1" si="28"/>
        <v>#NAME?</v>
      </c>
      <c r="R177" s="2" t="e">
        <f ca="1">IF(I177="","",IF(I178="",Q176,VLOOKUP(K177,'债券信息-wind'!E:H,4,0)))</f>
        <v>#NAME?</v>
      </c>
      <c r="S177" t="e">
        <f t="shared" ca="1" si="29"/>
        <v>#NAME?</v>
      </c>
    </row>
    <row r="178" spans="9:19">
      <c r="I178" t="e">
        <f t="shared" ca="1" si="27"/>
        <v>#NAME?</v>
      </c>
      <c r="J178" s="1" t="e">
        <f ca="1">IF(I178="","",VLOOKUP(L177+9,'债券信息-wind'!E:H,2,0))</f>
        <v>#NAME?</v>
      </c>
      <c r="K178" s="1" t="e">
        <f t="shared" ca="1" si="23"/>
        <v>#NAME?</v>
      </c>
      <c r="L178" s="20" t="e">
        <f t="shared" ca="1" si="24"/>
        <v>#NAME?</v>
      </c>
      <c r="M178" s="20" t="e">
        <f t="shared" ca="1" si="25"/>
        <v>#NAME?</v>
      </c>
      <c r="N178" s="16" t="e">
        <f t="shared" ca="1" si="26"/>
        <v>#NAME?</v>
      </c>
      <c r="O178" s="2" t="e">
        <f ca="1">IF(I178="","",VLOOKUP(L177,'债券信息-wind'!E:H,3,0))</f>
        <v>#NAME?</v>
      </c>
      <c r="P178" t="e">
        <f ca="1">IF(I178="","",VLOOKUP(L178,'债券信息-wind'!E:I,5,0))</f>
        <v>#NAME?</v>
      </c>
      <c r="Q178" s="4" t="e">
        <f t="shared" ca="1" si="28"/>
        <v>#NAME?</v>
      </c>
      <c r="R178" s="2" t="e">
        <f ca="1">IF(I178="","",IF(I179="",Q177,VLOOKUP(K178,'债券信息-wind'!E:H,4,0)))</f>
        <v>#NAME?</v>
      </c>
      <c r="S178" t="e">
        <f t="shared" ca="1" si="29"/>
        <v>#NAME?</v>
      </c>
    </row>
    <row r="179" spans="9:19">
      <c r="I179" t="e">
        <f t="shared" ca="1" si="27"/>
        <v>#NAME?</v>
      </c>
      <c r="J179" s="1" t="e">
        <f ca="1">IF(I179="","",VLOOKUP(L178+9,'债券信息-wind'!E:H,2,0))</f>
        <v>#NAME?</v>
      </c>
      <c r="K179" s="1" t="e">
        <f t="shared" ca="1" si="23"/>
        <v>#NAME?</v>
      </c>
      <c r="L179" s="20" t="e">
        <f t="shared" ca="1" si="24"/>
        <v>#NAME?</v>
      </c>
      <c r="M179" s="20" t="e">
        <f t="shared" ca="1" si="25"/>
        <v>#NAME?</v>
      </c>
      <c r="N179" s="16" t="e">
        <f t="shared" ca="1" si="26"/>
        <v>#NAME?</v>
      </c>
      <c r="O179" s="2" t="e">
        <f ca="1">IF(I179="","",VLOOKUP(L178,'债券信息-wind'!E:H,3,0))</f>
        <v>#NAME?</v>
      </c>
      <c r="P179" t="e">
        <f ca="1">IF(I179="","",VLOOKUP(L179,'债券信息-wind'!E:I,5,0))</f>
        <v>#NAME?</v>
      </c>
      <c r="Q179" s="4" t="e">
        <f t="shared" ca="1" si="28"/>
        <v>#NAME?</v>
      </c>
      <c r="R179" s="2" t="e">
        <f ca="1">IF(I179="","",IF(I180="",Q178,VLOOKUP(K179,'债券信息-wind'!E:H,4,0)))</f>
        <v>#NAME?</v>
      </c>
      <c r="S179" t="e">
        <f t="shared" ca="1" si="29"/>
        <v>#NAME?</v>
      </c>
    </row>
    <row r="180" spans="9:19">
      <c r="I180" t="e">
        <f t="shared" ca="1" si="27"/>
        <v>#NAME?</v>
      </c>
      <c r="J180" s="1" t="e">
        <f ca="1">IF(I180="","",VLOOKUP(L179+9,'债券信息-wind'!E:H,2,0))</f>
        <v>#NAME?</v>
      </c>
      <c r="K180" s="1" t="e">
        <f t="shared" ca="1" si="23"/>
        <v>#NAME?</v>
      </c>
      <c r="L180" s="20" t="e">
        <f t="shared" ca="1" si="24"/>
        <v>#NAME?</v>
      </c>
      <c r="M180" s="20" t="e">
        <f t="shared" ca="1" si="25"/>
        <v>#NAME?</v>
      </c>
      <c r="N180" s="16" t="e">
        <f t="shared" ca="1" si="26"/>
        <v>#NAME?</v>
      </c>
      <c r="O180" s="2" t="e">
        <f ca="1">IF(I180="","",VLOOKUP(L179,'债券信息-wind'!E:H,3,0))</f>
        <v>#NAME?</v>
      </c>
      <c r="P180" t="e">
        <f ca="1">IF(I180="","",VLOOKUP(L180,'债券信息-wind'!E:I,5,0))</f>
        <v>#NAME?</v>
      </c>
      <c r="Q180" s="4" t="e">
        <f t="shared" ca="1" si="28"/>
        <v>#NAME?</v>
      </c>
      <c r="R180" s="2" t="e">
        <f ca="1">IF(I180="","",IF(I181="",Q179,VLOOKUP(K180,'债券信息-wind'!E:H,4,0)))</f>
        <v>#NAME?</v>
      </c>
      <c r="S180" t="e">
        <f t="shared" ca="1" si="29"/>
        <v>#NAME?</v>
      </c>
    </row>
    <row r="181" spans="9:19">
      <c r="I181" t="e">
        <f t="shared" ca="1" si="27"/>
        <v>#NAME?</v>
      </c>
      <c r="J181" s="1" t="e">
        <f ca="1">IF(I181="","",VLOOKUP(L180+9,'债券信息-wind'!E:H,2,0))</f>
        <v>#NAME?</v>
      </c>
      <c r="K181" s="1" t="e">
        <f t="shared" ca="1" si="23"/>
        <v>#NAME?</v>
      </c>
      <c r="L181" s="20" t="e">
        <f t="shared" ca="1" si="24"/>
        <v>#NAME?</v>
      </c>
      <c r="M181" s="20" t="e">
        <f t="shared" ca="1" si="25"/>
        <v>#NAME?</v>
      </c>
      <c r="N181" s="16" t="e">
        <f t="shared" ca="1" si="26"/>
        <v>#NAME?</v>
      </c>
      <c r="O181" s="2" t="e">
        <f ca="1">IF(I181="","",VLOOKUP(L180,'债券信息-wind'!E:H,3,0))</f>
        <v>#NAME?</v>
      </c>
      <c r="P181" t="e">
        <f ca="1">IF(I181="","",VLOOKUP(L181,'债券信息-wind'!E:I,5,0))</f>
        <v>#NAME?</v>
      </c>
      <c r="Q181" s="4" t="e">
        <f t="shared" ca="1" si="28"/>
        <v>#NAME?</v>
      </c>
      <c r="R181" s="2" t="e">
        <f ca="1">IF(I181="","",IF(I182="",Q180,VLOOKUP(K181,'债券信息-wind'!E:H,4,0)))</f>
        <v>#NAME?</v>
      </c>
      <c r="S181" t="e">
        <f t="shared" ca="1" si="29"/>
        <v>#NAME?</v>
      </c>
    </row>
    <row r="182" spans="9:19">
      <c r="I182" t="e">
        <f t="shared" ca="1" si="27"/>
        <v>#NAME?</v>
      </c>
      <c r="J182" s="1" t="e">
        <f ca="1">IF(I182="","",VLOOKUP(L181+9,'债券信息-wind'!E:H,2,0))</f>
        <v>#NAME?</v>
      </c>
      <c r="K182" s="1" t="e">
        <f t="shared" ca="1" si="23"/>
        <v>#NAME?</v>
      </c>
      <c r="L182" s="20" t="e">
        <f t="shared" ca="1" si="24"/>
        <v>#NAME?</v>
      </c>
      <c r="M182" s="20" t="e">
        <f t="shared" ca="1" si="25"/>
        <v>#NAME?</v>
      </c>
      <c r="N182" s="16" t="e">
        <f t="shared" ca="1" si="26"/>
        <v>#NAME?</v>
      </c>
      <c r="O182" s="2" t="e">
        <f ca="1">IF(I182="","",VLOOKUP(L181,'债券信息-wind'!E:H,3,0))</f>
        <v>#NAME?</v>
      </c>
      <c r="P182" t="e">
        <f ca="1">IF(I182="","",VLOOKUP(L182,'债券信息-wind'!E:I,5,0))</f>
        <v>#NAME?</v>
      </c>
      <c r="Q182" s="4" t="e">
        <f t="shared" ca="1" si="28"/>
        <v>#NAME?</v>
      </c>
      <c r="R182" s="2" t="e">
        <f ca="1">IF(I182="","",IF(I183="",Q181,VLOOKUP(K182,'债券信息-wind'!E:H,4,0)))</f>
        <v>#NAME?</v>
      </c>
      <c r="S182" t="e">
        <f t="shared" ca="1" si="29"/>
        <v>#NAME?</v>
      </c>
    </row>
    <row r="183" spans="9:19">
      <c r="I183" t="e">
        <f t="shared" ca="1" si="27"/>
        <v>#NAME?</v>
      </c>
      <c r="J183" s="1" t="e">
        <f ca="1">IF(I183="","",VLOOKUP(L182+9,'债券信息-wind'!E:H,2,0))</f>
        <v>#NAME?</v>
      </c>
      <c r="K183" s="1" t="e">
        <f t="shared" ca="1" si="23"/>
        <v>#NAME?</v>
      </c>
      <c r="L183" s="20" t="e">
        <f t="shared" ca="1" si="24"/>
        <v>#NAME?</v>
      </c>
      <c r="M183" s="20" t="e">
        <f t="shared" ca="1" si="25"/>
        <v>#NAME?</v>
      </c>
      <c r="N183" s="16" t="e">
        <f t="shared" ca="1" si="26"/>
        <v>#NAME?</v>
      </c>
      <c r="O183" s="2" t="e">
        <f ca="1">IF(I183="","",VLOOKUP(L182,'债券信息-wind'!E:H,3,0))</f>
        <v>#NAME?</v>
      </c>
      <c r="P183" t="e">
        <f ca="1">IF(I183="","",VLOOKUP(L183,'债券信息-wind'!E:I,5,0))</f>
        <v>#NAME?</v>
      </c>
      <c r="Q183" s="4" t="e">
        <f t="shared" ca="1" si="28"/>
        <v>#NAME?</v>
      </c>
      <c r="R183" s="2" t="e">
        <f ca="1">IF(I183="","",IF(I184="",Q182,VLOOKUP(K183,'债券信息-wind'!E:H,4,0)))</f>
        <v>#NAME?</v>
      </c>
      <c r="S183" t="e">
        <f t="shared" ca="1" si="29"/>
        <v>#NAME?</v>
      </c>
    </row>
    <row r="184" spans="9:19">
      <c r="I184" t="e">
        <f t="shared" ca="1" si="27"/>
        <v>#NAME?</v>
      </c>
      <c r="J184" s="1" t="e">
        <f ca="1">IF(I184="","",VLOOKUP(L183+9,'债券信息-wind'!E:H,2,0))</f>
        <v>#NAME?</v>
      </c>
      <c r="K184" s="1" t="e">
        <f t="shared" ca="1" si="23"/>
        <v>#NAME?</v>
      </c>
      <c r="L184" s="20" t="e">
        <f t="shared" ca="1" si="24"/>
        <v>#NAME?</v>
      </c>
      <c r="M184" s="20" t="e">
        <f t="shared" ca="1" si="25"/>
        <v>#NAME?</v>
      </c>
      <c r="N184" s="16" t="e">
        <f t="shared" ca="1" si="26"/>
        <v>#NAME?</v>
      </c>
      <c r="O184" s="2" t="e">
        <f ca="1">IF(I184="","",VLOOKUP(L183,'债券信息-wind'!E:H,3,0))</f>
        <v>#NAME?</v>
      </c>
      <c r="P184" t="e">
        <f ca="1">IF(I184="","",VLOOKUP(L184,'债券信息-wind'!E:I,5,0))</f>
        <v>#NAME?</v>
      </c>
      <c r="Q184" s="4" t="e">
        <f t="shared" ca="1" si="28"/>
        <v>#NAME?</v>
      </c>
      <c r="R184" s="2" t="e">
        <f ca="1">IF(I184="","",IF(I185="",Q183,VLOOKUP(K184,'债券信息-wind'!E:H,4,0)))</f>
        <v>#NAME?</v>
      </c>
      <c r="S184" t="e">
        <f t="shared" ca="1" si="29"/>
        <v>#NAME?</v>
      </c>
    </row>
    <row r="185" spans="9:19">
      <c r="I185" t="e">
        <f t="shared" ca="1" si="27"/>
        <v>#NAME?</v>
      </c>
      <c r="J185" s="1" t="e">
        <f ca="1">IF(I185="","",VLOOKUP(L184+9,'债券信息-wind'!E:H,2,0))</f>
        <v>#NAME?</v>
      </c>
      <c r="K185" s="1" t="e">
        <f t="shared" ca="1" si="23"/>
        <v>#NAME?</v>
      </c>
      <c r="L185" s="20" t="e">
        <f t="shared" ca="1" si="24"/>
        <v>#NAME?</v>
      </c>
      <c r="M185" s="20" t="e">
        <f t="shared" ca="1" si="25"/>
        <v>#NAME?</v>
      </c>
      <c r="N185" s="16" t="e">
        <f t="shared" ca="1" si="26"/>
        <v>#NAME?</v>
      </c>
      <c r="O185" s="2" t="e">
        <f ca="1">IF(I185="","",VLOOKUP(L184,'债券信息-wind'!E:H,3,0))</f>
        <v>#NAME?</v>
      </c>
      <c r="P185" t="e">
        <f ca="1">IF(I185="","",VLOOKUP(L185,'债券信息-wind'!E:I,5,0))</f>
        <v>#NAME?</v>
      </c>
      <c r="Q185" s="4" t="e">
        <f t="shared" ca="1" si="28"/>
        <v>#NAME?</v>
      </c>
      <c r="R185" s="2" t="e">
        <f ca="1">IF(I185="","",IF(I186="",Q184,VLOOKUP(K185,'债券信息-wind'!E:H,4,0)))</f>
        <v>#NAME?</v>
      </c>
      <c r="S185" t="e">
        <f t="shared" ca="1" si="29"/>
        <v>#NAME?</v>
      </c>
    </row>
    <row r="186" spans="9:19">
      <c r="I186" t="e">
        <f t="shared" ca="1" si="27"/>
        <v>#NAME?</v>
      </c>
      <c r="J186" s="1" t="e">
        <f ca="1">IF(I186="","",VLOOKUP(L185+9,'债券信息-wind'!E:H,2,0))</f>
        <v>#NAME?</v>
      </c>
      <c r="K186" s="1" t="e">
        <f t="shared" ca="1" si="23"/>
        <v>#NAME?</v>
      </c>
      <c r="L186" s="20" t="e">
        <f t="shared" ca="1" si="24"/>
        <v>#NAME?</v>
      </c>
      <c r="M186" s="20" t="e">
        <f t="shared" ca="1" si="25"/>
        <v>#NAME?</v>
      </c>
      <c r="N186" s="16" t="e">
        <f t="shared" ca="1" si="26"/>
        <v>#NAME?</v>
      </c>
      <c r="O186" s="2" t="e">
        <f ca="1">IF(I186="","",VLOOKUP(L185,'债券信息-wind'!E:H,3,0))</f>
        <v>#NAME?</v>
      </c>
      <c r="P186" t="e">
        <f ca="1">IF(I186="","",VLOOKUP(L186,'债券信息-wind'!E:I,5,0))</f>
        <v>#NAME?</v>
      </c>
      <c r="Q186" s="4" t="e">
        <f t="shared" ca="1" si="28"/>
        <v>#NAME?</v>
      </c>
      <c r="R186" s="2" t="e">
        <f ca="1">IF(I186="","",IF(I187="",Q185,VLOOKUP(K186,'债券信息-wind'!E:H,4,0)))</f>
        <v>#NAME?</v>
      </c>
      <c r="S186" t="e">
        <f t="shared" ca="1" si="29"/>
        <v>#NAME?</v>
      </c>
    </row>
    <row r="187" spans="9:19">
      <c r="I187" t="e">
        <f t="shared" ca="1" si="27"/>
        <v>#NAME?</v>
      </c>
      <c r="J187" s="1" t="e">
        <f ca="1">IF(I187="","",VLOOKUP(L186+9,'债券信息-wind'!E:H,2,0))</f>
        <v>#NAME?</v>
      </c>
      <c r="K187" s="1" t="e">
        <f t="shared" ca="1" si="23"/>
        <v>#NAME?</v>
      </c>
      <c r="L187" s="20" t="e">
        <f t="shared" ca="1" si="24"/>
        <v>#NAME?</v>
      </c>
      <c r="M187" s="20" t="e">
        <f t="shared" ca="1" si="25"/>
        <v>#NAME?</v>
      </c>
      <c r="N187" s="16" t="e">
        <f t="shared" ca="1" si="26"/>
        <v>#NAME?</v>
      </c>
      <c r="O187" s="2" t="e">
        <f ca="1">IF(I187="","",VLOOKUP(L186,'债券信息-wind'!E:H,3,0))</f>
        <v>#NAME?</v>
      </c>
      <c r="P187" t="e">
        <f ca="1">IF(I187="","",VLOOKUP(L187,'债券信息-wind'!E:I,5,0))</f>
        <v>#NAME?</v>
      </c>
      <c r="Q187" s="4" t="e">
        <f t="shared" ca="1" si="28"/>
        <v>#NAME?</v>
      </c>
      <c r="R187" s="2" t="e">
        <f ca="1">IF(I187="","",IF(I188="",Q186,VLOOKUP(K187,'债券信息-wind'!E:H,4,0)))</f>
        <v>#NAME?</v>
      </c>
      <c r="S187" t="e">
        <f t="shared" ca="1" si="29"/>
        <v>#NAME?</v>
      </c>
    </row>
    <row r="188" spans="9:19">
      <c r="I188" t="e">
        <f t="shared" ca="1" si="27"/>
        <v>#NAME?</v>
      </c>
      <c r="J188" s="1" t="e">
        <f ca="1">IF(I188="","",VLOOKUP(L187+9,'债券信息-wind'!E:H,2,0))</f>
        <v>#NAME?</v>
      </c>
      <c r="K188" s="1" t="e">
        <f t="shared" ca="1" si="23"/>
        <v>#NAME?</v>
      </c>
      <c r="L188" s="20" t="e">
        <f t="shared" ca="1" si="24"/>
        <v>#NAME?</v>
      </c>
      <c r="M188" s="20" t="e">
        <f t="shared" ca="1" si="25"/>
        <v>#NAME?</v>
      </c>
      <c r="N188" s="16" t="e">
        <f t="shared" ca="1" si="26"/>
        <v>#NAME?</v>
      </c>
      <c r="O188" s="2" t="e">
        <f ca="1">IF(I188="","",VLOOKUP(L187,'债券信息-wind'!E:H,3,0))</f>
        <v>#NAME?</v>
      </c>
      <c r="P188" t="e">
        <f ca="1">IF(I188="","",VLOOKUP(L188,'债券信息-wind'!E:I,5,0))</f>
        <v>#NAME?</v>
      </c>
      <c r="Q188" s="4" t="e">
        <f t="shared" ca="1" si="28"/>
        <v>#NAME?</v>
      </c>
      <c r="R188" s="2" t="e">
        <f ca="1">IF(I188="","",IF(I189="",Q187,VLOOKUP(K188,'债券信息-wind'!E:H,4,0)))</f>
        <v>#NAME?</v>
      </c>
      <c r="S188" t="e">
        <f t="shared" ca="1" si="29"/>
        <v>#NAME?</v>
      </c>
    </row>
    <row r="189" spans="9:19">
      <c r="I189" t="e">
        <f t="shared" ca="1" si="27"/>
        <v>#NAME?</v>
      </c>
      <c r="J189" s="1" t="e">
        <f ca="1">IF(I189="","",VLOOKUP(L188+9,'债券信息-wind'!E:H,2,0))</f>
        <v>#NAME?</v>
      </c>
      <c r="K189" s="1" t="e">
        <f t="shared" ca="1" si="23"/>
        <v>#NAME?</v>
      </c>
      <c r="L189" s="20" t="e">
        <f t="shared" ca="1" si="24"/>
        <v>#NAME?</v>
      </c>
      <c r="M189" s="20" t="e">
        <f t="shared" ca="1" si="25"/>
        <v>#NAME?</v>
      </c>
      <c r="N189" s="16" t="e">
        <f t="shared" ca="1" si="26"/>
        <v>#NAME?</v>
      </c>
      <c r="O189" s="2" t="e">
        <f ca="1">IF(I189="","",VLOOKUP(L188,'债券信息-wind'!E:H,3,0))</f>
        <v>#NAME?</v>
      </c>
      <c r="P189" t="e">
        <f ca="1">IF(I189="","",VLOOKUP(L189,'债券信息-wind'!E:I,5,0))</f>
        <v>#NAME?</v>
      </c>
      <c r="Q189" s="4" t="e">
        <f t="shared" ca="1" si="28"/>
        <v>#NAME?</v>
      </c>
      <c r="R189" s="2" t="e">
        <f ca="1">IF(I189="","",IF(I190="",Q188,VLOOKUP(K189,'债券信息-wind'!E:H,4,0)))</f>
        <v>#NAME?</v>
      </c>
      <c r="S189" t="e">
        <f t="shared" ca="1" si="29"/>
        <v>#NAME?</v>
      </c>
    </row>
    <row r="190" spans="9:19">
      <c r="I190" t="e">
        <f t="shared" ca="1" si="27"/>
        <v>#NAME?</v>
      </c>
      <c r="J190" s="1" t="e">
        <f ca="1">IF(I190="","",VLOOKUP(L189+9,'债券信息-wind'!E:H,2,0))</f>
        <v>#NAME?</v>
      </c>
      <c r="K190" s="1" t="e">
        <f t="shared" ca="1" si="23"/>
        <v>#NAME?</v>
      </c>
      <c r="L190" s="20" t="e">
        <f t="shared" ca="1" si="24"/>
        <v>#NAME?</v>
      </c>
      <c r="M190" s="20" t="e">
        <f t="shared" ca="1" si="25"/>
        <v>#NAME?</v>
      </c>
      <c r="N190" s="16" t="e">
        <f t="shared" ca="1" si="26"/>
        <v>#NAME?</v>
      </c>
      <c r="O190" s="2" t="e">
        <f ca="1">IF(I190="","",VLOOKUP(L189,'债券信息-wind'!E:H,3,0))</f>
        <v>#NAME?</v>
      </c>
      <c r="P190" t="e">
        <f ca="1">IF(I190="","",VLOOKUP(L190,'债券信息-wind'!E:I,5,0))</f>
        <v>#NAME?</v>
      </c>
      <c r="Q190" s="4" t="e">
        <f t="shared" ca="1" si="28"/>
        <v>#NAME?</v>
      </c>
      <c r="R190" s="2" t="e">
        <f ca="1">IF(I190="","",IF(I191="",Q189,VLOOKUP(K190,'债券信息-wind'!E:H,4,0)))</f>
        <v>#NAME?</v>
      </c>
      <c r="S190" t="e">
        <f t="shared" ca="1" si="29"/>
        <v>#NAME?</v>
      </c>
    </row>
    <row r="191" spans="9:19">
      <c r="I191" t="e">
        <f t="shared" ca="1" si="27"/>
        <v>#NAME?</v>
      </c>
      <c r="J191" s="1" t="e">
        <f ca="1">IF(I191="","",VLOOKUP(L190+9,'债券信息-wind'!E:H,2,0))</f>
        <v>#NAME?</v>
      </c>
      <c r="K191" s="1" t="e">
        <f t="shared" ca="1" si="23"/>
        <v>#NAME?</v>
      </c>
      <c r="L191" s="20" t="e">
        <f t="shared" ca="1" si="24"/>
        <v>#NAME?</v>
      </c>
      <c r="M191" s="20" t="e">
        <f t="shared" ca="1" si="25"/>
        <v>#NAME?</v>
      </c>
      <c r="N191" s="16" t="e">
        <f t="shared" ca="1" si="26"/>
        <v>#NAME?</v>
      </c>
      <c r="O191" s="2" t="e">
        <f ca="1">IF(I191="","",VLOOKUP(L190,'债券信息-wind'!E:H,3,0))</f>
        <v>#NAME?</v>
      </c>
      <c r="P191" t="e">
        <f ca="1">IF(I191="","",VLOOKUP(L191,'债券信息-wind'!E:I,5,0))</f>
        <v>#NAME?</v>
      </c>
      <c r="Q191" s="4" t="e">
        <f t="shared" ca="1" si="28"/>
        <v>#NAME?</v>
      </c>
      <c r="R191" s="2" t="e">
        <f ca="1">IF(I191="","",IF(I192="",Q190,VLOOKUP(K191,'债券信息-wind'!E:H,4,0)))</f>
        <v>#NAME?</v>
      </c>
      <c r="S191" t="e">
        <f t="shared" ca="1" si="29"/>
        <v>#NAME?</v>
      </c>
    </row>
    <row r="192" spans="9:19">
      <c r="I192" t="e">
        <f t="shared" ca="1" si="27"/>
        <v>#NAME?</v>
      </c>
      <c r="J192" s="1" t="e">
        <f ca="1">IF(I192="","",VLOOKUP(L191+9,'债券信息-wind'!E:H,2,0))</f>
        <v>#NAME?</v>
      </c>
      <c r="K192" s="1" t="e">
        <f t="shared" ca="1" si="23"/>
        <v>#NAME?</v>
      </c>
      <c r="L192" s="20" t="e">
        <f t="shared" ca="1" si="24"/>
        <v>#NAME?</v>
      </c>
      <c r="M192" s="20" t="e">
        <f t="shared" ca="1" si="25"/>
        <v>#NAME?</v>
      </c>
      <c r="N192" s="16" t="e">
        <f t="shared" ca="1" si="26"/>
        <v>#NAME?</v>
      </c>
      <c r="O192" s="2" t="e">
        <f ca="1">IF(I192="","",VLOOKUP(L191,'债券信息-wind'!E:H,3,0))</f>
        <v>#NAME?</v>
      </c>
      <c r="P192" t="e">
        <f ca="1">IF(I192="","",VLOOKUP(L192,'债券信息-wind'!E:I,5,0))</f>
        <v>#NAME?</v>
      </c>
      <c r="Q192" s="4" t="e">
        <f t="shared" ca="1" si="28"/>
        <v>#NAME?</v>
      </c>
      <c r="R192" s="2" t="e">
        <f ca="1">IF(I192="","",IF(I193="",Q191,VLOOKUP(K192,'债券信息-wind'!E:H,4,0)))</f>
        <v>#NAME?</v>
      </c>
      <c r="S192" t="e">
        <f t="shared" ca="1" si="29"/>
        <v>#NAME?</v>
      </c>
    </row>
    <row r="193" spans="9:19">
      <c r="I193" t="e">
        <f t="shared" ca="1" si="27"/>
        <v>#NAME?</v>
      </c>
      <c r="J193" s="1" t="e">
        <f ca="1">IF(I193="","",VLOOKUP(L192+9,'债券信息-wind'!E:H,2,0))</f>
        <v>#NAME?</v>
      </c>
      <c r="K193" s="1" t="e">
        <f t="shared" ca="1" si="23"/>
        <v>#NAME?</v>
      </c>
      <c r="L193" s="20" t="e">
        <f t="shared" ca="1" si="24"/>
        <v>#NAME?</v>
      </c>
      <c r="M193" s="20" t="e">
        <f t="shared" ca="1" si="25"/>
        <v>#NAME?</v>
      </c>
      <c r="N193" s="16" t="e">
        <f t="shared" ca="1" si="26"/>
        <v>#NAME?</v>
      </c>
      <c r="O193" s="2" t="e">
        <f ca="1">IF(I193="","",VLOOKUP(L192,'债券信息-wind'!E:H,3,0))</f>
        <v>#NAME?</v>
      </c>
      <c r="P193" t="e">
        <f ca="1">IF(I193="","",VLOOKUP(L193,'债券信息-wind'!E:I,5,0))</f>
        <v>#NAME?</v>
      </c>
      <c r="Q193" s="4" t="e">
        <f t="shared" ca="1" si="28"/>
        <v>#NAME?</v>
      </c>
      <c r="R193" s="2" t="e">
        <f ca="1">IF(I193="","",IF(I194="",Q192,VLOOKUP(K193,'债券信息-wind'!E:H,4,0)))</f>
        <v>#NAME?</v>
      </c>
      <c r="S193" t="e">
        <f t="shared" ca="1" si="29"/>
        <v>#NAME?</v>
      </c>
    </row>
    <row r="194" spans="9:19">
      <c r="I194" t="e">
        <f t="shared" ca="1" si="27"/>
        <v>#NAME?</v>
      </c>
      <c r="J194" s="1" t="e">
        <f ca="1">IF(I194="","",VLOOKUP(L193+9,'债券信息-wind'!E:H,2,0))</f>
        <v>#NAME?</v>
      </c>
      <c r="K194" s="1" t="e">
        <f t="shared" ca="1" si="23"/>
        <v>#NAME?</v>
      </c>
      <c r="L194" s="20" t="e">
        <f t="shared" ca="1" si="24"/>
        <v>#NAME?</v>
      </c>
      <c r="M194" s="20" t="e">
        <f t="shared" ca="1" si="25"/>
        <v>#NAME?</v>
      </c>
      <c r="N194" s="16" t="e">
        <f t="shared" ca="1" si="26"/>
        <v>#NAME?</v>
      </c>
      <c r="O194" s="2" t="e">
        <f ca="1">IF(I194="","",VLOOKUP(L193,'债券信息-wind'!E:H,3,0))</f>
        <v>#NAME?</v>
      </c>
      <c r="P194" t="e">
        <f ca="1">IF(I194="","",VLOOKUP(L194,'债券信息-wind'!E:I,5,0))</f>
        <v>#NAME?</v>
      </c>
      <c r="Q194" s="4" t="e">
        <f t="shared" ca="1" si="28"/>
        <v>#NAME?</v>
      </c>
      <c r="R194" s="2" t="e">
        <f ca="1">IF(I194="","",IF(I195="",Q193,VLOOKUP(K194,'债券信息-wind'!E:H,4,0)))</f>
        <v>#NAME?</v>
      </c>
      <c r="S194" t="e">
        <f t="shared" ca="1" si="29"/>
        <v>#NAME?</v>
      </c>
    </row>
    <row r="195" spans="9:19">
      <c r="I195" t="e">
        <f t="shared" ca="1" si="27"/>
        <v>#NAME?</v>
      </c>
      <c r="J195" s="1" t="e">
        <f ca="1">IF(I195="","",VLOOKUP(L194+9,'债券信息-wind'!E:H,2,0))</f>
        <v>#NAME?</v>
      </c>
      <c r="K195" s="1" t="e">
        <f t="shared" ca="1" si="23"/>
        <v>#NAME?</v>
      </c>
      <c r="L195" s="20" t="e">
        <f t="shared" ca="1" si="24"/>
        <v>#NAME?</v>
      </c>
      <c r="M195" s="20" t="e">
        <f t="shared" ca="1" si="25"/>
        <v>#NAME?</v>
      </c>
      <c r="N195" s="16" t="e">
        <f t="shared" ca="1" si="26"/>
        <v>#NAME?</v>
      </c>
      <c r="O195" s="2" t="e">
        <f ca="1">IF(I195="","",VLOOKUP(L194,'债券信息-wind'!E:H,3,0))</f>
        <v>#NAME?</v>
      </c>
      <c r="P195" t="e">
        <f ca="1">IF(I195="","",VLOOKUP(L195,'债券信息-wind'!E:I,5,0))</f>
        <v>#NAME?</v>
      </c>
      <c r="Q195" s="4" t="e">
        <f t="shared" ca="1" si="28"/>
        <v>#NAME?</v>
      </c>
      <c r="R195" s="2" t="e">
        <f ca="1">IF(I195="","",IF(I196="",Q194,VLOOKUP(K195,'债券信息-wind'!E:H,4,0)))</f>
        <v>#NAME?</v>
      </c>
      <c r="S195" t="e">
        <f t="shared" ca="1" si="29"/>
        <v>#NAME?</v>
      </c>
    </row>
    <row r="196" spans="9:19">
      <c r="I196" t="e">
        <f t="shared" ca="1" si="27"/>
        <v>#NAME?</v>
      </c>
      <c r="J196" s="1" t="e">
        <f ca="1">IF(I196="","",VLOOKUP(L195+9,'债券信息-wind'!E:H,2,0))</f>
        <v>#NAME?</v>
      </c>
      <c r="K196" s="1" t="e">
        <f t="shared" ref="K196:K259" ca="1" si="30">IF(I196="","",DATE(YEAR(J196),MONTH(J196),DAY(J196)))</f>
        <v>#NAME?</v>
      </c>
      <c r="L196" s="20" t="e">
        <f t="shared" ca="1" si="24"/>
        <v>#NAME?</v>
      </c>
      <c r="M196" s="20" t="e">
        <f t="shared" ca="1" si="25"/>
        <v>#NAME?</v>
      </c>
      <c r="N196" s="16" t="e">
        <f t="shared" ca="1" si="26"/>
        <v>#NAME?</v>
      </c>
      <c r="O196" s="2" t="e">
        <f ca="1">IF(I196="","",VLOOKUP(L195,'债券信息-wind'!E:H,3,0))</f>
        <v>#NAME?</v>
      </c>
      <c r="P196" t="e">
        <f ca="1">IF(I196="","",VLOOKUP(L196,'债券信息-wind'!E:I,5,0))</f>
        <v>#NAME?</v>
      </c>
      <c r="Q196" s="4" t="e">
        <f t="shared" ca="1" si="28"/>
        <v>#NAME?</v>
      </c>
      <c r="R196" s="2" t="e">
        <f ca="1">IF(I196="","",IF(I197="",Q195,VLOOKUP(K196,'债券信息-wind'!E:H,4,0)))</f>
        <v>#NAME?</v>
      </c>
      <c r="S196" t="e">
        <f t="shared" ca="1" si="29"/>
        <v>#NAME?</v>
      </c>
    </row>
    <row r="197" spans="9:19">
      <c r="I197" t="e">
        <f t="shared" ca="1" si="27"/>
        <v>#NAME?</v>
      </c>
      <c r="J197" s="1" t="e">
        <f ca="1">IF(I197="","",VLOOKUP(L196+9,'债券信息-wind'!E:H,2,0))</f>
        <v>#NAME?</v>
      </c>
      <c r="K197" s="1" t="e">
        <f t="shared" ca="1" si="30"/>
        <v>#NAME?</v>
      </c>
      <c r="L197" s="20" t="e">
        <f t="shared" ref="L197:L260" ca="1" si="31">IF(I197="","",IF(I198="",DATE(YEAR($B$6),MONTH($B$6),DAY($B$6)),DATE(YEAR(L196),12/$B$19+MONTH(L196),DAY($E$3))))</f>
        <v>#NAME?</v>
      </c>
      <c r="M197" s="20" t="e">
        <f t="shared" ref="M197:M260" ca="1" si="32">IF(I197="","",IF(MONTH(DATE(IF(MONTH(L196)&gt;2,YEAR(L197),YEAR(L196)),2,29))=2,DATE(IF(MONTH(L196)&gt;2,YEAR(L197),YEAR(L196)),2,29),0))</f>
        <v>#NAME?</v>
      </c>
      <c r="N197" s="16" t="e">
        <f t="shared" ref="N197:N260" ca="1" si="33">IF(I197="","",IF(MEDIAN(L196,M197,L197)=M197,1,0))</f>
        <v>#NAME?</v>
      </c>
      <c r="O197" s="2" t="e">
        <f ca="1">IF(I197="","",VLOOKUP(L196,'债券信息-wind'!E:H,3,0))</f>
        <v>#NAME?</v>
      </c>
      <c r="P197" t="e">
        <f ca="1">IF(I197="","",VLOOKUP(L197,'债券信息-wind'!E:I,5,0))</f>
        <v>#NAME?</v>
      </c>
      <c r="Q197" s="4" t="e">
        <f t="shared" ca="1" si="28"/>
        <v>#NAME?</v>
      </c>
      <c r="R197" s="2" t="e">
        <f ca="1">IF(I197="","",IF(I198="",Q196,VLOOKUP(K197,'债券信息-wind'!E:H,4,0)))</f>
        <v>#NAME?</v>
      </c>
      <c r="S197" t="e">
        <f t="shared" ca="1" si="29"/>
        <v>#NAME?</v>
      </c>
    </row>
    <row r="198" spans="9:19">
      <c r="I198" t="e">
        <f t="shared" ca="1" si="27"/>
        <v>#NAME?</v>
      </c>
      <c r="J198" s="1" t="e">
        <f ca="1">IF(I198="","",VLOOKUP(L197+9,'债券信息-wind'!E:H,2,0))</f>
        <v>#NAME?</v>
      </c>
      <c r="K198" s="1" t="e">
        <f t="shared" ca="1" si="30"/>
        <v>#NAME?</v>
      </c>
      <c r="L198" s="20" t="e">
        <f t="shared" ca="1" si="31"/>
        <v>#NAME?</v>
      </c>
      <c r="M198" s="20" t="e">
        <f t="shared" ca="1" si="32"/>
        <v>#NAME?</v>
      </c>
      <c r="N198" s="16" t="e">
        <f t="shared" ca="1" si="33"/>
        <v>#NAME?</v>
      </c>
      <c r="O198" s="2" t="e">
        <f ca="1">IF(I198="","",VLOOKUP(L197,'债券信息-wind'!E:H,3,0))</f>
        <v>#NAME?</v>
      </c>
      <c r="P198" t="e">
        <f ca="1">IF(I198="","",VLOOKUP(L198,'债券信息-wind'!E:I,5,0))</f>
        <v>#NAME?</v>
      </c>
      <c r="Q198" s="4" t="e">
        <f t="shared" ca="1" si="28"/>
        <v>#NAME?</v>
      </c>
      <c r="R198" s="2" t="e">
        <f ca="1">IF(I198="","",IF(I199="",Q197,VLOOKUP(K198,'债券信息-wind'!E:H,4,0)))</f>
        <v>#NAME?</v>
      </c>
      <c r="S198" t="e">
        <f t="shared" ca="1" si="29"/>
        <v>#NAME?</v>
      </c>
    </row>
    <row r="199" spans="9:19">
      <c r="I199" t="e">
        <f t="shared" ca="1" si="27"/>
        <v>#NAME?</v>
      </c>
      <c r="J199" s="1" t="e">
        <f ca="1">IF(I199="","",VLOOKUP(L198+9,'债券信息-wind'!E:H,2,0))</f>
        <v>#NAME?</v>
      </c>
      <c r="K199" s="1" t="e">
        <f t="shared" ca="1" si="30"/>
        <v>#NAME?</v>
      </c>
      <c r="L199" s="20" t="e">
        <f t="shared" ca="1" si="31"/>
        <v>#NAME?</v>
      </c>
      <c r="M199" s="20" t="e">
        <f t="shared" ca="1" si="32"/>
        <v>#NAME?</v>
      </c>
      <c r="N199" s="16" t="e">
        <f t="shared" ca="1" si="33"/>
        <v>#NAME?</v>
      </c>
      <c r="O199" s="2" t="e">
        <f ca="1">IF(I199="","",VLOOKUP(L198,'债券信息-wind'!E:H,3,0))</f>
        <v>#NAME?</v>
      </c>
      <c r="P199" t="e">
        <f ca="1">IF(I199="","",VLOOKUP(L199,'债券信息-wind'!E:I,5,0))</f>
        <v>#NAME?</v>
      </c>
      <c r="Q199" s="4" t="e">
        <f t="shared" ca="1" si="28"/>
        <v>#NAME?</v>
      </c>
      <c r="R199" s="2" t="e">
        <f ca="1">IF(I199="","",IF(I200="",Q198,VLOOKUP(K199,'债券信息-wind'!E:H,4,0)))</f>
        <v>#NAME?</v>
      </c>
      <c r="S199" t="e">
        <f t="shared" ca="1" si="29"/>
        <v>#NAME?</v>
      </c>
    </row>
    <row r="200" spans="9:19">
      <c r="I200" t="e">
        <f t="shared" ca="1" si="27"/>
        <v>#NAME?</v>
      </c>
      <c r="J200" s="1" t="e">
        <f ca="1">IF(I200="","",VLOOKUP(L199+9,'债券信息-wind'!E:H,2,0))</f>
        <v>#NAME?</v>
      </c>
      <c r="K200" s="1" t="e">
        <f t="shared" ca="1" si="30"/>
        <v>#NAME?</v>
      </c>
      <c r="L200" s="20" t="e">
        <f t="shared" ca="1" si="31"/>
        <v>#NAME?</v>
      </c>
      <c r="M200" s="20" t="e">
        <f t="shared" ca="1" si="32"/>
        <v>#NAME?</v>
      </c>
      <c r="N200" s="16" t="e">
        <f t="shared" ca="1" si="33"/>
        <v>#NAME?</v>
      </c>
      <c r="O200" s="2" t="e">
        <f ca="1">IF(I200="","",VLOOKUP(L199,'债券信息-wind'!E:H,3,0))</f>
        <v>#NAME?</v>
      </c>
      <c r="P200" t="e">
        <f ca="1">IF(I200="","",VLOOKUP(L200,'债券信息-wind'!E:I,5,0))</f>
        <v>#NAME?</v>
      </c>
      <c r="Q200" s="4" t="e">
        <f t="shared" ca="1" si="28"/>
        <v>#NAME?</v>
      </c>
      <c r="R200" s="2" t="e">
        <f ca="1">IF(I200="","",IF(I201="",Q199,VLOOKUP(K200,'债券信息-wind'!E:H,4,0)))</f>
        <v>#NAME?</v>
      </c>
      <c r="S200" t="e">
        <f t="shared" ca="1" si="29"/>
        <v>#NAME?</v>
      </c>
    </row>
    <row r="201" spans="9:19">
      <c r="I201" t="e">
        <f t="shared" ca="1" si="27"/>
        <v>#NAME?</v>
      </c>
      <c r="J201" s="1" t="e">
        <f ca="1">IF(I201="","",VLOOKUP(L200+9,'债券信息-wind'!E:H,2,0))</f>
        <v>#NAME?</v>
      </c>
      <c r="K201" s="1" t="e">
        <f t="shared" ca="1" si="30"/>
        <v>#NAME?</v>
      </c>
      <c r="L201" s="20" t="e">
        <f t="shared" ca="1" si="31"/>
        <v>#NAME?</v>
      </c>
      <c r="M201" s="20" t="e">
        <f t="shared" ca="1" si="32"/>
        <v>#NAME?</v>
      </c>
      <c r="N201" s="16" t="e">
        <f t="shared" ca="1" si="33"/>
        <v>#NAME?</v>
      </c>
      <c r="O201" s="2" t="e">
        <f ca="1">IF(I201="","",VLOOKUP(L200,'债券信息-wind'!E:H,3,0))</f>
        <v>#NAME?</v>
      </c>
      <c r="P201" t="e">
        <f ca="1">IF(I201="","",VLOOKUP(L201,'债券信息-wind'!E:I,5,0))</f>
        <v>#NAME?</v>
      </c>
      <c r="Q201" s="4" t="e">
        <f t="shared" ca="1" si="28"/>
        <v>#NAME?</v>
      </c>
      <c r="R201" s="2" t="e">
        <f ca="1">IF(I201="","",IF(I202="",Q200,VLOOKUP(K201,'债券信息-wind'!E:H,4,0)))</f>
        <v>#NAME?</v>
      </c>
      <c r="S201" t="e">
        <f t="shared" ca="1" si="29"/>
        <v>#NAME?</v>
      </c>
    </row>
    <row r="202" spans="9:19">
      <c r="I202" t="e">
        <f t="shared" ca="1" si="27"/>
        <v>#NAME?</v>
      </c>
      <c r="J202" s="1" t="e">
        <f ca="1">IF(I202="","",VLOOKUP(L201+9,'债券信息-wind'!E:H,2,0))</f>
        <v>#NAME?</v>
      </c>
      <c r="K202" s="1" t="e">
        <f t="shared" ca="1" si="30"/>
        <v>#NAME?</v>
      </c>
      <c r="L202" s="20" t="e">
        <f t="shared" ca="1" si="31"/>
        <v>#NAME?</v>
      </c>
      <c r="M202" s="20" t="e">
        <f t="shared" ca="1" si="32"/>
        <v>#NAME?</v>
      </c>
      <c r="N202" s="16" t="e">
        <f t="shared" ca="1" si="33"/>
        <v>#NAME?</v>
      </c>
      <c r="O202" s="2" t="e">
        <f ca="1">IF(I202="","",VLOOKUP(L201,'债券信息-wind'!E:H,3,0))</f>
        <v>#NAME?</v>
      </c>
      <c r="P202" t="e">
        <f ca="1">IF(I202="","",VLOOKUP(L202,'债券信息-wind'!E:I,5,0))</f>
        <v>#NAME?</v>
      </c>
      <c r="Q202" s="4" t="e">
        <f t="shared" ca="1" si="28"/>
        <v>#NAME?</v>
      </c>
      <c r="R202" s="2" t="e">
        <f ca="1">IF(I202="","",IF(I203="",Q201,VLOOKUP(K202,'债券信息-wind'!E:H,4,0)))</f>
        <v>#NAME?</v>
      </c>
      <c r="S202" t="e">
        <f t="shared" ca="1" si="29"/>
        <v>#NAME?</v>
      </c>
    </row>
    <row r="203" spans="9:19">
      <c r="I203" t="e">
        <f t="shared" ca="1" si="27"/>
        <v>#NAME?</v>
      </c>
      <c r="J203" s="1" t="e">
        <f ca="1">IF(I203="","",VLOOKUP(L202+9,'债券信息-wind'!E:H,2,0))</f>
        <v>#NAME?</v>
      </c>
      <c r="K203" s="1" t="e">
        <f t="shared" ca="1" si="30"/>
        <v>#NAME?</v>
      </c>
      <c r="L203" s="20" t="e">
        <f t="shared" ca="1" si="31"/>
        <v>#NAME?</v>
      </c>
      <c r="M203" s="20" t="e">
        <f t="shared" ca="1" si="32"/>
        <v>#NAME?</v>
      </c>
      <c r="N203" s="16" t="e">
        <f t="shared" ca="1" si="33"/>
        <v>#NAME?</v>
      </c>
      <c r="O203" s="2" t="e">
        <f ca="1">IF(I203="","",VLOOKUP(L202,'债券信息-wind'!E:H,3,0))</f>
        <v>#NAME?</v>
      </c>
      <c r="P203" t="e">
        <f ca="1">IF(I203="","",VLOOKUP(L203,'债券信息-wind'!E:I,5,0))</f>
        <v>#NAME?</v>
      </c>
      <c r="Q203" s="4" t="e">
        <f t="shared" ca="1" si="28"/>
        <v>#NAME?</v>
      </c>
      <c r="R203" s="2" t="e">
        <f ca="1">IF(I203="","",IF(I204="",Q202,VLOOKUP(K203,'债券信息-wind'!E:H,4,0)))</f>
        <v>#NAME?</v>
      </c>
      <c r="S203" t="e">
        <f t="shared" ca="1" si="29"/>
        <v>#NAME?</v>
      </c>
    </row>
    <row r="204" spans="9:19">
      <c r="I204" t="e">
        <f t="shared" ca="1" si="27"/>
        <v>#NAME?</v>
      </c>
      <c r="J204" s="1" t="e">
        <f ca="1">IF(I204="","",VLOOKUP(L203+9,'债券信息-wind'!E:H,2,0))</f>
        <v>#NAME?</v>
      </c>
      <c r="K204" s="1" t="e">
        <f t="shared" ca="1" si="30"/>
        <v>#NAME?</v>
      </c>
      <c r="L204" s="20" t="e">
        <f t="shared" ca="1" si="31"/>
        <v>#NAME?</v>
      </c>
      <c r="M204" s="20" t="e">
        <f t="shared" ca="1" si="32"/>
        <v>#NAME?</v>
      </c>
      <c r="N204" s="16" t="e">
        <f t="shared" ca="1" si="33"/>
        <v>#NAME?</v>
      </c>
      <c r="O204" s="2" t="e">
        <f ca="1">IF(I204="","",VLOOKUP(L203,'债券信息-wind'!E:H,3,0))</f>
        <v>#NAME?</v>
      </c>
      <c r="P204" t="e">
        <f ca="1">IF(I204="","",VLOOKUP(L204,'债券信息-wind'!E:I,5,0))</f>
        <v>#NAME?</v>
      </c>
      <c r="Q204" s="4" t="e">
        <f t="shared" ca="1" si="28"/>
        <v>#NAME?</v>
      </c>
      <c r="R204" s="2" t="e">
        <f ca="1">IF(I204="","",IF(I205="",Q203,VLOOKUP(K204,'债券信息-wind'!E:H,4,0)))</f>
        <v>#NAME?</v>
      </c>
      <c r="S204" t="e">
        <f t="shared" ca="1" si="29"/>
        <v>#NAME?</v>
      </c>
    </row>
    <row r="205" spans="9:19">
      <c r="I205" t="e">
        <f t="shared" ca="1" si="27"/>
        <v>#NAME?</v>
      </c>
      <c r="J205" s="1" t="e">
        <f ca="1">IF(I205="","",VLOOKUP(L204+9,'债券信息-wind'!E:H,2,0))</f>
        <v>#NAME?</v>
      </c>
      <c r="K205" s="1" t="e">
        <f t="shared" ca="1" si="30"/>
        <v>#NAME?</v>
      </c>
      <c r="L205" s="20" t="e">
        <f t="shared" ca="1" si="31"/>
        <v>#NAME?</v>
      </c>
      <c r="M205" s="20" t="e">
        <f t="shared" ca="1" si="32"/>
        <v>#NAME?</v>
      </c>
      <c r="N205" s="16" t="e">
        <f t="shared" ca="1" si="33"/>
        <v>#NAME?</v>
      </c>
      <c r="O205" s="2" t="e">
        <f ca="1">IF(I205="","",VLOOKUP(L204,'债券信息-wind'!E:H,3,0))</f>
        <v>#NAME?</v>
      </c>
      <c r="P205" t="e">
        <f ca="1">IF(I205="","",VLOOKUP(L205,'债券信息-wind'!E:I,5,0))</f>
        <v>#NAME?</v>
      </c>
      <c r="Q205" s="4" t="e">
        <f t="shared" ca="1" si="28"/>
        <v>#NAME?</v>
      </c>
      <c r="R205" s="2" t="e">
        <f ca="1">IF(I205="","",IF(I206="",Q204,VLOOKUP(K205,'债券信息-wind'!E:H,4,0)))</f>
        <v>#NAME?</v>
      </c>
      <c r="S205" t="e">
        <f t="shared" ca="1" si="29"/>
        <v>#NAME?</v>
      </c>
    </row>
    <row r="206" spans="9:19">
      <c r="I206" t="e">
        <f t="shared" ca="1" si="27"/>
        <v>#NAME?</v>
      </c>
      <c r="J206" s="1" t="e">
        <f ca="1">IF(I206="","",VLOOKUP(L205+9,'债券信息-wind'!E:H,2,0))</f>
        <v>#NAME?</v>
      </c>
      <c r="K206" s="1" t="e">
        <f t="shared" ca="1" si="30"/>
        <v>#NAME?</v>
      </c>
      <c r="L206" s="20" t="e">
        <f t="shared" ca="1" si="31"/>
        <v>#NAME?</v>
      </c>
      <c r="M206" s="20" t="e">
        <f t="shared" ca="1" si="32"/>
        <v>#NAME?</v>
      </c>
      <c r="N206" s="16" t="e">
        <f t="shared" ca="1" si="33"/>
        <v>#NAME?</v>
      </c>
      <c r="O206" s="2" t="e">
        <f ca="1">IF(I206="","",VLOOKUP(L205,'债券信息-wind'!E:H,3,0))</f>
        <v>#NAME?</v>
      </c>
      <c r="P206" t="e">
        <f ca="1">IF(I206="","",VLOOKUP(L206,'债券信息-wind'!E:I,5,0))</f>
        <v>#NAME?</v>
      </c>
      <c r="Q206" s="4" t="e">
        <f t="shared" ca="1" si="28"/>
        <v>#NAME?</v>
      </c>
      <c r="R206" s="2" t="e">
        <f ca="1">IF(I206="","",IF(I207="",Q205,VLOOKUP(K206,'债券信息-wind'!E:H,4,0)))</f>
        <v>#NAME?</v>
      </c>
      <c r="S206" t="e">
        <f t="shared" ca="1" si="29"/>
        <v>#NAME?</v>
      </c>
    </row>
    <row r="207" spans="9:19">
      <c r="I207" t="e">
        <f t="shared" ca="1" si="27"/>
        <v>#NAME?</v>
      </c>
      <c r="J207" s="1" t="e">
        <f ca="1">IF(I207="","",VLOOKUP(L206+9,'债券信息-wind'!E:H,2,0))</f>
        <v>#NAME?</v>
      </c>
      <c r="K207" s="1" t="e">
        <f t="shared" ca="1" si="30"/>
        <v>#NAME?</v>
      </c>
      <c r="L207" s="20" t="e">
        <f t="shared" ca="1" si="31"/>
        <v>#NAME?</v>
      </c>
      <c r="M207" s="20" t="e">
        <f t="shared" ca="1" si="32"/>
        <v>#NAME?</v>
      </c>
      <c r="N207" s="16" t="e">
        <f t="shared" ca="1" si="33"/>
        <v>#NAME?</v>
      </c>
      <c r="O207" s="2" t="e">
        <f ca="1">IF(I207="","",VLOOKUP(L206,'债券信息-wind'!E:H,3,0))</f>
        <v>#NAME?</v>
      </c>
      <c r="P207" t="e">
        <f ca="1">IF(I207="","",VLOOKUP(L207,'债券信息-wind'!E:I,5,0))</f>
        <v>#NAME?</v>
      </c>
      <c r="Q207" s="4" t="e">
        <f t="shared" ca="1" si="28"/>
        <v>#NAME?</v>
      </c>
      <c r="R207" s="2" t="e">
        <f ca="1">IF(I207="","",IF(I208="",Q206,VLOOKUP(K207,'债券信息-wind'!E:H,4,0)))</f>
        <v>#NAME?</v>
      </c>
      <c r="S207" t="e">
        <f t="shared" ca="1" si="29"/>
        <v>#NAME?</v>
      </c>
    </row>
    <row r="208" spans="9:19">
      <c r="I208" t="e">
        <f t="shared" ca="1" si="27"/>
        <v>#NAME?</v>
      </c>
      <c r="J208" s="1" t="e">
        <f ca="1">IF(I208="","",VLOOKUP(L207+9,'债券信息-wind'!E:H,2,0))</f>
        <v>#NAME?</v>
      </c>
      <c r="K208" s="1" t="e">
        <f t="shared" ca="1" si="30"/>
        <v>#NAME?</v>
      </c>
      <c r="L208" s="20" t="e">
        <f t="shared" ca="1" si="31"/>
        <v>#NAME?</v>
      </c>
      <c r="M208" s="20" t="e">
        <f t="shared" ca="1" si="32"/>
        <v>#NAME?</v>
      </c>
      <c r="N208" s="16" t="e">
        <f t="shared" ca="1" si="33"/>
        <v>#NAME?</v>
      </c>
      <c r="O208" s="2" t="e">
        <f ca="1">IF(I208="","",VLOOKUP(L207,'债券信息-wind'!E:H,3,0))</f>
        <v>#NAME?</v>
      </c>
      <c r="P208" t="e">
        <f ca="1">IF(I208="","",VLOOKUP(L208,'债券信息-wind'!E:I,5,0))</f>
        <v>#NAME?</v>
      </c>
      <c r="Q208" s="4" t="e">
        <f t="shared" ca="1" si="28"/>
        <v>#NAME?</v>
      </c>
      <c r="R208" s="2" t="e">
        <f ca="1">IF(I208="","",IF(I209="",Q207,VLOOKUP(K208,'债券信息-wind'!E:H,4,0)))</f>
        <v>#NAME?</v>
      </c>
      <c r="S208" t="e">
        <f t="shared" ca="1" si="29"/>
        <v>#NAME?</v>
      </c>
    </row>
    <row r="209" spans="9:19">
      <c r="I209" t="e">
        <f t="shared" ca="1" si="27"/>
        <v>#NAME?</v>
      </c>
      <c r="J209" s="1" t="e">
        <f ca="1">IF(I209="","",VLOOKUP(L208+9,'债券信息-wind'!E:H,2,0))</f>
        <v>#NAME?</v>
      </c>
      <c r="K209" s="1" t="e">
        <f t="shared" ca="1" si="30"/>
        <v>#NAME?</v>
      </c>
      <c r="L209" s="20" t="e">
        <f t="shared" ca="1" si="31"/>
        <v>#NAME?</v>
      </c>
      <c r="M209" s="20" t="e">
        <f t="shared" ca="1" si="32"/>
        <v>#NAME?</v>
      </c>
      <c r="N209" s="16" t="e">
        <f t="shared" ca="1" si="33"/>
        <v>#NAME?</v>
      </c>
      <c r="O209" s="2" t="e">
        <f ca="1">IF(I209="","",VLOOKUP(L208,'债券信息-wind'!E:H,3,0))</f>
        <v>#NAME?</v>
      </c>
      <c r="P209" t="e">
        <f ca="1">IF(I209="","",VLOOKUP(L209,'债券信息-wind'!E:I,5,0))</f>
        <v>#NAME?</v>
      </c>
      <c r="Q209" s="4" t="e">
        <f t="shared" ca="1" si="28"/>
        <v>#NAME?</v>
      </c>
      <c r="R209" s="2" t="e">
        <f ca="1">IF(I209="","",IF(I210="",Q208,VLOOKUP(K209,'债券信息-wind'!E:H,4,0)))</f>
        <v>#NAME?</v>
      </c>
      <c r="S209" t="e">
        <f t="shared" ca="1" si="29"/>
        <v>#NAME?</v>
      </c>
    </row>
    <row r="210" spans="9:19">
      <c r="I210" t="e">
        <f t="shared" ca="1" si="27"/>
        <v>#NAME?</v>
      </c>
      <c r="J210" s="1" t="e">
        <f ca="1">IF(I210="","",VLOOKUP(L209+9,'债券信息-wind'!E:H,2,0))</f>
        <v>#NAME?</v>
      </c>
      <c r="K210" s="1" t="e">
        <f t="shared" ca="1" si="30"/>
        <v>#NAME?</v>
      </c>
      <c r="L210" s="20" t="e">
        <f t="shared" ca="1" si="31"/>
        <v>#NAME?</v>
      </c>
      <c r="M210" s="20" t="e">
        <f t="shared" ca="1" si="32"/>
        <v>#NAME?</v>
      </c>
      <c r="N210" s="16" t="e">
        <f t="shared" ca="1" si="33"/>
        <v>#NAME?</v>
      </c>
      <c r="O210" s="2" t="e">
        <f ca="1">IF(I210="","",VLOOKUP(L209,'债券信息-wind'!E:H,3,0))</f>
        <v>#NAME?</v>
      </c>
      <c r="P210" t="e">
        <f ca="1">IF(I210="","",VLOOKUP(L210,'债券信息-wind'!E:I,5,0))</f>
        <v>#NAME?</v>
      </c>
      <c r="Q210" s="4" t="e">
        <f t="shared" ca="1" si="28"/>
        <v>#NAME?</v>
      </c>
      <c r="R210" s="2" t="e">
        <f ca="1">IF(I210="","",IF(I211="",Q209,VLOOKUP(K210,'债券信息-wind'!E:H,4,0)))</f>
        <v>#NAME?</v>
      </c>
      <c r="S210" t="e">
        <f t="shared" ca="1" si="29"/>
        <v>#NAME?</v>
      </c>
    </row>
    <row r="211" spans="9:19">
      <c r="I211" t="e">
        <f t="shared" ca="1" si="27"/>
        <v>#NAME?</v>
      </c>
      <c r="J211" s="1" t="e">
        <f ca="1">IF(I211="","",VLOOKUP(L210+9,'债券信息-wind'!E:H,2,0))</f>
        <v>#NAME?</v>
      </c>
      <c r="K211" s="1" t="e">
        <f t="shared" ca="1" si="30"/>
        <v>#NAME?</v>
      </c>
      <c r="L211" s="20" t="e">
        <f t="shared" ca="1" si="31"/>
        <v>#NAME?</v>
      </c>
      <c r="M211" s="20" t="e">
        <f t="shared" ca="1" si="32"/>
        <v>#NAME?</v>
      </c>
      <c r="N211" s="16" t="e">
        <f t="shared" ca="1" si="33"/>
        <v>#NAME?</v>
      </c>
      <c r="O211" s="2" t="e">
        <f ca="1">IF(I211="","",VLOOKUP(L210,'债券信息-wind'!E:H,3,0))</f>
        <v>#NAME?</v>
      </c>
      <c r="P211" t="e">
        <f ca="1">IF(I211="","",VLOOKUP(L211,'债券信息-wind'!E:I,5,0))</f>
        <v>#NAME?</v>
      </c>
      <c r="Q211" s="4" t="e">
        <f t="shared" ca="1" si="28"/>
        <v>#NAME?</v>
      </c>
      <c r="R211" s="2" t="e">
        <f ca="1">IF(I211="","",IF(I212="",Q210,VLOOKUP(K211,'债券信息-wind'!E:H,4,0)))</f>
        <v>#NAME?</v>
      </c>
      <c r="S211" t="e">
        <f t="shared" ca="1" si="29"/>
        <v>#NAME?</v>
      </c>
    </row>
    <row r="212" spans="9:19">
      <c r="I212" t="e">
        <f t="shared" ca="1" si="27"/>
        <v>#NAME?</v>
      </c>
      <c r="J212" s="1" t="e">
        <f ca="1">IF(I212="","",VLOOKUP(L211+9,'债券信息-wind'!E:H,2,0))</f>
        <v>#NAME?</v>
      </c>
      <c r="K212" s="1" t="e">
        <f t="shared" ca="1" si="30"/>
        <v>#NAME?</v>
      </c>
      <c r="L212" s="20" t="e">
        <f t="shared" ca="1" si="31"/>
        <v>#NAME?</v>
      </c>
      <c r="M212" s="20" t="e">
        <f t="shared" ca="1" si="32"/>
        <v>#NAME?</v>
      </c>
      <c r="N212" s="16" t="e">
        <f t="shared" ca="1" si="33"/>
        <v>#NAME?</v>
      </c>
      <c r="O212" s="2" t="e">
        <f ca="1">IF(I212="","",VLOOKUP(L211,'债券信息-wind'!E:H,3,0))</f>
        <v>#NAME?</v>
      </c>
      <c r="P212" t="e">
        <f ca="1">IF(I212="","",VLOOKUP(L212,'债券信息-wind'!E:I,5,0))</f>
        <v>#NAME?</v>
      </c>
      <c r="Q212" s="4" t="e">
        <f t="shared" ca="1" si="28"/>
        <v>#NAME?</v>
      </c>
      <c r="R212" s="2" t="e">
        <f ca="1">IF(I212="","",IF(I213="",Q211,VLOOKUP(K212,'债券信息-wind'!E:H,4,0)))</f>
        <v>#NAME?</v>
      </c>
      <c r="S212" t="e">
        <f t="shared" ca="1" si="29"/>
        <v>#NAME?</v>
      </c>
    </row>
    <row r="213" spans="9:19">
      <c r="I213" t="e">
        <f t="shared" ca="1" si="27"/>
        <v>#NAME?</v>
      </c>
      <c r="J213" s="1" t="e">
        <f ca="1">IF(I213="","",VLOOKUP(L212+9,'债券信息-wind'!E:H,2,0))</f>
        <v>#NAME?</v>
      </c>
      <c r="K213" s="1" t="e">
        <f t="shared" ca="1" si="30"/>
        <v>#NAME?</v>
      </c>
      <c r="L213" s="20" t="e">
        <f t="shared" ca="1" si="31"/>
        <v>#NAME?</v>
      </c>
      <c r="M213" s="20" t="e">
        <f t="shared" ca="1" si="32"/>
        <v>#NAME?</v>
      </c>
      <c r="N213" s="16" t="e">
        <f t="shared" ca="1" si="33"/>
        <v>#NAME?</v>
      </c>
      <c r="O213" s="2" t="e">
        <f ca="1">IF(I213="","",VLOOKUP(L212,'债券信息-wind'!E:H,3,0))</f>
        <v>#NAME?</v>
      </c>
      <c r="P213" t="e">
        <f ca="1">IF(I213="","",VLOOKUP(L213,'债券信息-wind'!E:I,5,0))</f>
        <v>#NAME?</v>
      </c>
      <c r="Q213" s="4" t="e">
        <f t="shared" ca="1" si="28"/>
        <v>#NAME?</v>
      </c>
      <c r="R213" s="2" t="e">
        <f ca="1">IF(I213="","",IF(I214="",Q212,VLOOKUP(K213,'债券信息-wind'!E:H,4,0)))</f>
        <v>#NAME?</v>
      </c>
      <c r="S213" t="e">
        <f t="shared" ca="1" si="29"/>
        <v>#NAME?</v>
      </c>
    </row>
    <row r="214" spans="9:19">
      <c r="I214" t="e">
        <f t="shared" ca="1" si="27"/>
        <v>#NAME?</v>
      </c>
      <c r="J214" s="1" t="e">
        <f ca="1">IF(I214="","",VLOOKUP(L213+9,'债券信息-wind'!E:H,2,0))</f>
        <v>#NAME?</v>
      </c>
      <c r="K214" s="1" t="e">
        <f t="shared" ca="1" si="30"/>
        <v>#NAME?</v>
      </c>
      <c r="L214" s="20" t="e">
        <f t="shared" ca="1" si="31"/>
        <v>#NAME?</v>
      </c>
      <c r="M214" s="20" t="e">
        <f t="shared" ca="1" si="32"/>
        <v>#NAME?</v>
      </c>
      <c r="N214" s="16" t="e">
        <f t="shared" ca="1" si="33"/>
        <v>#NAME?</v>
      </c>
      <c r="O214" s="2" t="e">
        <f ca="1">IF(I214="","",VLOOKUP(L213,'债券信息-wind'!E:H,3,0))</f>
        <v>#NAME?</v>
      </c>
      <c r="P214" t="e">
        <f ca="1">IF(I214="","",VLOOKUP(L214,'债券信息-wind'!E:I,5,0))</f>
        <v>#NAME?</v>
      </c>
      <c r="Q214" s="4" t="e">
        <f t="shared" ca="1" si="28"/>
        <v>#NAME?</v>
      </c>
      <c r="R214" s="2" t="e">
        <f ca="1">IF(I214="","",IF(I215="",Q213,VLOOKUP(K214,'债券信息-wind'!E:H,4,0)))</f>
        <v>#NAME?</v>
      </c>
      <c r="S214" t="e">
        <f t="shared" ca="1" si="29"/>
        <v>#NAME?</v>
      </c>
    </row>
    <row r="215" spans="9:19">
      <c r="I215" t="e">
        <f t="shared" ca="1" si="27"/>
        <v>#NAME?</v>
      </c>
      <c r="J215" s="1" t="e">
        <f ca="1">IF(I215="","",VLOOKUP(L214+9,'债券信息-wind'!E:H,2,0))</f>
        <v>#NAME?</v>
      </c>
      <c r="K215" s="1" t="e">
        <f t="shared" ca="1" si="30"/>
        <v>#NAME?</v>
      </c>
      <c r="L215" s="20" t="e">
        <f t="shared" ca="1" si="31"/>
        <v>#NAME?</v>
      </c>
      <c r="M215" s="20" t="e">
        <f t="shared" ca="1" si="32"/>
        <v>#NAME?</v>
      </c>
      <c r="N215" s="16" t="e">
        <f t="shared" ca="1" si="33"/>
        <v>#NAME?</v>
      </c>
      <c r="O215" s="2" t="e">
        <f ca="1">IF(I215="","",VLOOKUP(L214,'债券信息-wind'!E:H,3,0))</f>
        <v>#NAME?</v>
      </c>
      <c r="P215" t="e">
        <f ca="1">IF(I215="","",VLOOKUP(L215,'债券信息-wind'!E:I,5,0))</f>
        <v>#NAME?</v>
      </c>
      <c r="Q215" s="4" t="e">
        <f t="shared" ca="1" si="28"/>
        <v>#NAME?</v>
      </c>
      <c r="R215" s="2" t="e">
        <f ca="1">IF(I215="","",IF(I216="",Q214,VLOOKUP(K215,'债券信息-wind'!E:H,4,0)))</f>
        <v>#NAME?</v>
      </c>
      <c r="S215" t="e">
        <f t="shared" ca="1" si="29"/>
        <v>#NAME?</v>
      </c>
    </row>
    <row r="216" spans="9:19">
      <c r="I216" t="e">
        <f t="shared" ca="1" si="27"/>
        <v>#NAME?</v>
      </c>
      <c r="J216" s="1" t="e">
        <f ca="1">IF(I216="","",VLOOKUP(L215+9,'债券信息-wind'!E:H,2,0))</f>
        <v>#NAME?</v>
      </c>
      <c r="K216" s="1" t="e">
        <f t="shared" ca="1" si="30"/>
        <v>#NAME?</v>
      </c>
      <c r="L216" s="20" t="e">
        <f t="shared" ca="1" si="31"/>
        <v>#NAME?</v>
      </c>
      <c r="M216" s="20" t="e">
        <f t="shared" ca="1" si="32"/>
        <v>#NAME?</v>
      </c>
      <c r="N216" s="16" t="e">
        <f t="shared" ca="1" si="33"/>
        <v>#NAME?</v>
      </c>
      <c r="O216" s="2" t="e">
        <f ca="1">IF(I216="","",VLOOKUP(L215,'债券信息-wind'!E:H,3,0))</f>
        <v>#NAME?</v>
      </c>
      <c r="P216" t="e">
        <f ca="1">IF(I216="","",VLOOKUP(L216,'债券信息-wind'!E:I,5,0))</f>
        <v>#NAME?</v>
      </c>
      <c r="Q216" s="4" t="e">
        <f t="shared" ca="1" si="28"/>
        <v>#NAME?</v>
      </c>
      <c r="R216" s="2" t="e">
        <f ca="1">IF(I216="","",IF(I217="",Q215,VLOOKUP(K216,'债券信息-wind'!E:H,4,0)))</f>
        <v>#NAME?</v>
      </c>
      <c r="S216" t="e">
        <f t="shared" ca="1" si="29"/>
        <v>#NAME?</v>
      </c>
    </row>
    <row r="217" spans="9:19">
      <c r="I217" t="e">
        <f t="shared" ca="1" si="27"/>
        <v>#NAME?</v>
      </c>
      <c r="J217" s="1" t="e">
        <f ca="1">IF(I217="","",VLOOKUP(L216+9,'债券信息-wind'!E:H,2,0))</f>
        <v>#NAME?</v>
      </c>
      <c r="K217" s="1" t="e">
        <f t="shared" ca="1" si="30"/>
        <v>#NAME?</v>
      </c>
      <c r="L217" s="20" t="e">
        <f t="shared" ca="1" si="31"/>
        <v>#NAME?</v>
      </c>
      <c r="M217" s="20" t="e">
        <f t="shared" ca="1" si="32"/>
        <v>#NAME?</v>
      </c>
      <c r="N217" s="16" t="e">
        <f t="shared" ca="1" si="33"/>
        <v>#NAME?</v>
      </c>
      <c r="O217" s="2" t="e">
        <f ca="1">IF(I217="","",VLOOKUP(L216,'债券信息-wind'!E:H,3,0))</f>
        <v>#NAME?</v>
      </c>
      <c r="P217" t="e">
        <f ca="1">IF(I217="","",VLOOKUP(L217,'债券信息-wind'!E:I,5,0))</f>
        <v>#NAME?</v>
      </c>
      <c r="Q217" s="4" t="e">
        <f t="shared" ca="1" si="28"/>
        <v>#NAME?</v>
      </c>
      <c r="R217" s="2" t="e">
        <f ca="1">IF(I217="","",IF(I218="",Q216,VLOOKUP(K217,'债券信息-wind'!E:H,4,0)))</f>
        <v>#NAME?</v>
      </c>
      <c r="S217" t="e">
        <f t="shared" ca="1" si="29"/>
        <v>#NAME?</v>
      </c>
    </row>
    <row r="218" spans="9:19">
      <c r="I218" t="e">
        <f t="shared" ca="1" si="27"/>
        <v>#NAME?</v>
      </c>
      <c r="J218" s="1" t="e">
        <f ca="1">IF(I218="","",VLOOKUP(L217+9,'债券信息-wind'!E:H,2,0))</f>
        <v>#NAME?</v>
      </c>
      <c r="K218" s="1" t="e">
        <f t="shared" ca="1" si="30"/>
        <v>#NAME?</v>
      </c>
      <c r="L218" s="20" t="e">
        <f t="shared" ca="1" si="31"/>
        <v>#NAME?</v>
      </c>
      <c r="M218" s="20" t="e">
        <f t="shared" ca="1" si="32"/>
        <v>#NAME?</v>
      </c>
      <c r="N218" s="16" t="e">
        <f t="shared" ca="1" si="33"/>
        <v>#NAME?</v>
      </c>
      <c r="O218" s="2" t="e">
        <f ca="1">IF(I218="","",VLOOKUP(L217,'债券信息-wind'!E:H,3,0))</f>
        <v>#NAME?</v>
      </c>
      <c r="P218" t="e">
        <f ca="1">IF(I218="","",VLOOKUP(L218,'债券信息-wind'!E:I,5,0))</f>
        <v>#NAME?</v>
      </c>
      <c r="Q218" s="4" t="e">
        <f t="shared" ca="1" si="28"/>
        <v>#NAME?</v>
      </c>
      <c r="R218" s="2" t="e">
        <f ca="1">IF(I218="","",IF(I219="",Q217,VLOOKUP(K218,'债券信息-wind'!E:H,4,0)))</f>
        <v>#NAME?</v>
      </c>
      <c r="S218" t="e">
        <f t="shared" ca="1" si="29"/>
        <v>#NAME?</v>
      </c>
    </row>
    <row r="219" spans="9:19">
      <c r="I219" t="e">
        <f t="shared" ca="1" si="27"/>
        <v>#NAME?</v>
      </c>
      <c r="J219" s="1" t="e">
        <f ca="1">IF(I219="","",VLOOKUP(L218+9,'债券信息-wind'!E:H,2,0))</f>
        <v>#NAME?</v>
      </c>
      <c r="K219" s="1" t="e">
        <f t="shared" ca="1" si="30"/>
        <v>#NAME?</v>
      </c>
      <c r="L219" s="20" t="e">
        <f t="shared" ca="1" si="31"/>
        <v>#NAME?</v>
      </c>
      <c r="M219" s="20" t="e">
        <f t="shared" ca="1" si="32"/>
        <v>#NAME?</v>
      </c>
      <c r="N219" s="16" t="e">
        <f t="shared" ca="1" si="33"/>
        <v>#NAME?</v>
      </c>
      <c r="O219" s="2" t="e">
        <f ca="1">IF(I219="","",VLOOKUP(L218,'债券信息-wind'!E:H,3,0))</f>
        <v>#NAME?</v>
      </c>
      <c r="P219" t="e">
        <f ca="1">IF(I219="","",VLOOKUP(L219,'债券信息-wind'!E:I,5,0))</f>
        <v>#NAME?</v>
      </c>
      <c r="Q219" s="4" t="e">
        <f t="shared" ca="1" si="28"/>
        <v>#NAME?</v>
      </c>
      <c r="R219" s="2" t="e">
        <f ca="1">IF(I219="","",IF(I220="",Q218,VLOOKUP(K219,'债券信息-wind'!E:H,4,0)))</f>
        <v>#NAME?</v>
      </c>
      <c r="S219" t="e">
        <f t="shared" ca="1" si="29"/>
        <v>#NAME?</v>
      </c>
    </row>
    <row r="220" spans="9:19">
      <c r="I220" t="e">
        <f t="shared" ca="1" si="27"/>
        <v>#NAME?</v>
      </c>
      <c r="J220" s="1" t="e">
        <f ca="1">IF(I220="","",VLOOKUP(L219+9,'债券信息-wind'!E:H,2,0))</f>
        <v>#NAME?</v>
      </c>
      <c r="K220" s="1" t="e">
        <f t="shared" ca="1" si="30"/>
        <v>#NAME?</v>
      </c>
      <c r="L220" s="20" t="e">
        <f t="shared" ca="1" si="31"/>
        <v>#NAME?</v>
      </c>
      <c r="M220" s="20" t="e">
        <f t="shared" ca="1" si="32"/>
        <v>#NAME?</v>
      </c>
      <c r="N220" s="16" t="e">
        <f t="shared" ca="1" si="33"/>
        <v>#NAME?</v>
      </c>
      <c r="O220" s="2" t="e">
        <f ca="1">IF(I220="","",VLOOKUP(L219,'债券信息-wind'!E:H,3,0))</f>
        <v>#NAME?</v>
      </c>
      <c r="P220" t="e">
        <f ca="1">IF(I220="","",VLOOKUP(L220,'债券信息-wind'!E:I,5,0))</f>
        <v>#NAME?</v>
      </c>
      <c r="Q220" s="4" t="e">
        <f t="shared" ca="1" si="28"/>
        <v>#NAME?</v>
      </c>
      <c r="R220" s="2" t="e">
        <f ca="1">IF(I220="","",IF(I221="",Q219,VLOOKUP(K220,'债券信息-wind'!E:H,4,0)))</f>
        <v>#NAME?</v>
      </c>
      <c r="S220" t="e">
        <f t="shared" ca="1" si="29"/>
        <v>#NAME?</v>
      </c>
    </row>
    <row r="221" spans="9:19">
      <c r="I221" t="e">
        <f t="shared" ca="1" si="27"/>
        <v>#NAME?</v>
      </c>
      <c r="J221" s="1" t="e">
        <f ca="1">IF(I221="","",VLOOKUP(L220+9,'债券信息-wind'!E:H,2,0))</f>
        <v>#NAME?</v>
      </c>
      <c r="K221" s="1" t="e">
        <f t="shared" ca="1" si="30"/>
        <v>#NAME?</v>
      </c>
      <c r="L221" s="20" t="e">
        <f t="shared" ca="1" si="31"/>
        <v>#NAME?</v>
      </c>
      <c r="M221" s="20" t="e">
        <f t="shared" ca="1" si="32"/>
        <v>#NAME?</v>
      </c>
      <c r="N221" s="16" t="e">
        <f t="shared" ca="1" si="33"/>
        <v>#NAME?</v>
      </c>
      <c r="O221" s="2" t="e">
        <f ca="1">IF(I221="","",VLOOKUP(L220,'债券信息-wind'!E:H,3,0))</f>
        <v>#NAME?</v>
      </c>
      <c r="P221" t="e">
        <f ca="1">IF(I221="","",VLOOKUP(L221,'债券信息-wind'!E:I,5,0))</f>
        <v>#NAME?</v>
      </c>
      <c r="Q221" s="4" t="e">
        <f t="shared" ca="1" si="28"/>
        <v>#NAME?</v>
      </c>
      <c r="R221" s="2" t="e">
        <f ca="1">IF(I221="","",IF(I222="",Q220,VLOOKUP(K221,'债券信息-wind'!E:H,4,0)))</f>
        <v>#NAME?</v>
      </c>
      <c r="S221" t="e">
        <f t="shared" ca="1" si="29"/>
        <v>#NAME?</v>
      </c>
    </row>
    <row r="222" spans="9:19">
      <c r="I222" t="e">
        <f t="shared" ca="1" si="27"/>
        <v>#NAME?</v>
      </c>
      <c r="J222" s="1" t="e">
        <f ca="1">IF(I222="","",VLOOKUP(L221+9,'债券信息-wind'!E:H,2,0))</f>
        <v>#NAME?</v>
      </c>
      <c r="K222" s="1" t="e">
        <f t="shared" ca="1" si="30"/>
        <v>#NAME?</v>
      </c>
      <c r="L222" s="20" t="e">
        <f t="shared" ca="1" si="31"/>
        <v>#NAME?</v>
      </c>
      <c r="M222" s="20" t="e">
        <f t="shared" ca="1" si="32"/>
        <v>#NAME?</v>
      </c>
      <c r="N222" s="16" t="e">
        <f t="shared" ca="1" si="33"/>
        <v>#NAME?</v>
      </c>
      <c r="O222" s="2" t="e">
        <f ca="1">IF(I222="","",VLOOKUP(L221,'债券信息-wind'!E:H,3,0))</f>
        <v>#NAME?</v>
      </c>
      <c r="P222" t="e">
        <f ca="1">IF(I222="","",VLOOKUP(L222,'债券信息-wind'!E:I,5,0))</f>
        <v>#NAME?</v>
      </c>
      <c r="Q222" s="4" t="e">
        <f t="shared" ca="1" si="28"/>
        <v>#NAME?</v>
      </c>
      <c r="R222" s="2" t="e">
        <f ca="1">IF(I222="","",IF(I223="",Q221,VLOOKUP(K222,'债券信息-wind'!E:H,4,0)))</f>
        <v>#NAME?</v>
      </c>
      <c r="S222" t="e">
        <f t="shared" ca="1" si="29"/>
        <v>#NAME?</v>
      </c>
    </row>
    <row r="223" spans="9:19">
      <c r="I223" t="e">
        <f t="shared" ca="1" si="27"/>
        <v>#NAME?</v>
      </c>
      <c r="J223" s="1" t="e">
        <f ca="1">IF(I223="","",VLOOKUP(L222+9,'债券信息-wind'!E:H,2,0))</f>
        <v>#NAME?</v>
      </c>
      <c r="K223" s="1" t="e">
        <f t="shared" ca="1" si="30"/>
        <v>#NAME?</v>
      </c>
      <c r="L223" s="20" t="e">
        <f t="shared" ca="1" si="31"/>
        <v>#NAME?</v>
      </c>
      <c r="M223" s="20" t="e">
        <f t="shared" ca="1" si="32"/>
        <v>#NAME?</v>
      </c>
      <c r="N223" s="16" t="e">
        <f t="shared" ca="1" si="33"/>
        <v>#NAME?</v>
      </c>
      <c r="O223" s="2" t="e">
        <f ca="1">IF(I223="","",VLOOKUP(L222,'债券信息-wind'!E:H,3,0))</f>
        <v>#NAME?</v>
      </c>
      <c r="P223" t="e">
        <f ca="1">IF(I223="","",VLOOKUP(L223,'债券信息-wind'!E:I,5,0))</f>
        <v>#NAME?</v>
      </c>
      <c r="Q223" s="4" t="e">
        <f t="shared" ca="1" si="28"/>
        <v>#NAME?</v>
      </c>
      <c r="R223" s="2" t="e">
        <f ca="1">IF(I223="","",IF(I224="",Q222,VLOOKUP(K223,'债券信息-wind'!E:H,4,0)))</f>
        <v>#NAME?</v>
      </c>
      <c r="S223" t="e">
        <f t="shared" ca="1" si="29"/>
        <v>#NAME?</v>
      </c>
    </row>
    <row r="224" spans="9:19">
      <c r="I224" t="e">
        <f t="shared" ca="1" si="27"/>
        <v>#NAME?</v>
      </c>
      <c r="J224" s="1" t="e">
        <f ca="1">IF(I224="","",VLOOKUP(L223+9,'债券信息-wind'!E:H,2,0))</f>
        <v>#NAME?</v>
      </c>
      <c r="K224" s="1" t="e">
        <f t="shared" ca="1" si="30"/>
        <v>#NAME?</v>
      </c>
      <c r="L224" s="20" t="e">
        <f t="shared" ca="1" si="31"/>
        <v>#NAME?</v>
      </c>
      <c r="M224" s="20" t="e">
        <f t="shared" ca="1" si="32"/>
        <v>#NAME?</v>
      </c>
      <c r="N224" s="16" t="e">
        <f t="shared" ca="1" si="33"/>
        <v>#NAME?</v>
      </c>
      <c r="O224" s="2" t="e">
        <f ca="1">IF(I224="","",VLOOKUP(L223,'债券信息-wind'!E:H,3,0))</f>
        <v>#NAME?</v>
      </c>
      <c r="P224" t="e">
        <f ca="1">IF(I224="","",VLOOKUP(L224,'债券信息-wind'!E:I,5,0))</f>
        <v>#NAME?</v>
      </c>
      <c r="Q224" s="4" t="e">
        <f t="shared" ca="1" si="28"/>
        <v>#NAME?</v>
      </c>
      <c r="R224" s="2" t="e">
        <f ca="1">IF(I224="","",IF(I225="",Q223,VLOOKUP(K224,'债券信息-wind'!E:H,4,0)))</f>
        <v>#NAME?</v>
      </c>
      <c r="S224" t="e">
        <f t="shared" ca="1" si="29"/>
        <v>#NAME?</v>
      </c>
    </row>
    <row r="225" spans="9:19">
      <c r="I225" t="e">
        <f t="shared" ca="1" si="27"/>
        <v>#NAME?</v>
      </c>
      <c r="J225" s="1" t="e">
        <f ca="1">IF(I225="","",VLOOKUP(L224+9,'债券信息-wind'!E:H,2,0))</f>
        <v>#NAME?</v>
      </c>
      <c r="K225" s="1" t="e">
        <f t="shared" ca="1" si="30"/>
        <v>#NAME?</v>
      </c>
      <c r="L225" s="20" t="e">
        <f t="shared" ca="1" si="31"/>
        <v>#NAME?</v>
      </c>
      <c r="M225" s="20" t="e">
        <f t="shared" ca="1" si="32"/>
        <v>#NAME?</v>
      </c>
      <c r="N225" s="16" t="e">
        <f t="shared" ca="1" si="33"/>
        <v>#NAME?</v>
      </c>
      <c r="O225" s="2" t="e">
        <f ca="1">IF(I225="","",VLOOKUP(L224,'债券信息-wind'!E:H,3,0))</f>
        <v>#NAME?</v>
      </c>
      <c r="P225" t="e">
        <f ca="1">IF(I225="","",VLOOKUP(L225,'债券信息-wind'!E:I,5,0))</f>
        <v>#NAME?</v>
      </c>
      <c r="Q225" s="4" t="e">
        <f t="shared" ca="1" si="28"/>
        <v>#NAME?</v>
      </c>
      <c r="R225" s="2" t="e">
        <f ca="1">IF(I225="","",IF(I226="",Q224,VLOOKUP(K225,'债券信息-wind'!E:H,4,0)))</f>
        <v>#NAME?</v>
      </c>
      <c r="S225" t="e">
        <f t="shared" ca="1" si="29"/>
        <v>#NAME?</v>
      </c>
    </row>
    <row r="226" spans="9:19">
      <c r="I226" t="e">
        <f t="shared" ca="1" si="27"/>
        <v>#NAME?</v>
      </c>
      <c r="J226" s="1" t="e">
        <f ca="1">IF(I226="","",VLOOKUP(L225+9,'债券信息-wind'!E:H,2,0))</f>
        <v>#NAME?</v>
      </c>
      <c r="K226" s="1" t="e">
        <f t="shared" ca="1" si="30"/>
        <v>#NAME?</v>
      </c>
      <c r="L226" s="20" t="e">
        <f t="shared" ca="1" si="31"/>
        <v>#NAME?</v>
      </c>
      <c r="M226" s="20" t="e">
        <f t="shared" ca="1" si="32"/>
        <v>#NAME?</v>
      </c>
      <c r="N226" s="16" t="e">
        <f t="shared" ca="1" si="33"/>
        <v>#NAME?</v>
      </c>
      <c r="O226" s="2" t="e">
        <f ca="1">IF(I226="","",VLOOKUP(L225,'债券信息-wind'!E:H,3,0))</f>
        <v>#NAME?</v>
      </c>
      <c r="P226" t="e">
        <f ca="1">IF(I226="","",VLOOKUP(L226,'债券信息-wind'!E:I,5,0))</f>
        <v>#NAME?</v>
      </c>
      <c r="Q226" s="4" t="e">
        <f t="shared" ca="1" si="28"/>
        <v>#NAME?</v>
      </c>
      <c r="R226" s="2" t="e">
        <f ca="1">IF(I226="","",IF(I227="",Q225,VLOOKUP(K226,'债券信息-wind'!E:H,4,0)))</f>
        <v>#NAME?</v>
      </c>
      <c r="S226" t="e">
        <f t="shared" ca="1" si="29"/>
        <v>#NAME?</v>
      </c>
    </row>
    <row r="227" spans="9:19">
      <c r="I227" t="e">
        <f t="shared" ca="1" si="27"/>
        <v>#NAME?</v>
      </c>
      <c r="J227" s="1" t="e">
        <f ca="1">IF(I227="","",VLOOKUP(L226+9,'债券信息-wind'!E:H,2,0))</f>
        <v>#NAME?</v>
      </c>
      <c r="K227" s="1" t="e">
        <f t="shared" ca="1" si="30"/>
        <v>#NAME?</v>
      </c>
      <c r="L227" s="20" t="e">
        <f t="shared" ca="1" si="31"/>
        <v>#NAME?</v>
      </c>
      <c r="M227" s="20" t="e">
        <f t="shared" ca="1" si="32"/>
        <v>#NAME?</v>
      </c>
      <c r="N227" s="16" t="e">
        <f t="shared" ca="1" si="33"/>
        <v>#NAME?</v>
      </c>
      <c r="O227" s="2" t="e">
        <f ca="1">IF(I227="","",VLOOKUP(L226,'债券信息-wind'!E:H,3,0))</f>
        <v>#NAME?</v>
      </c>
      <c r="P227" t="e">
        <f ca="1">IF(I227="","",VLOOKUP(L227,'债券信息-wind'!E:I,5,0))</f>
        <v>#NAME?</v>
      </c>
      <c r="Q227" s="4" t="e">
        <f t="shared" ca="1" si="28"/>
        <v>#NAME?</v>
      </c>
      <c r="R227" s="2" t="e">
        <f ca="1">IF(I227="","",IF(I228="",Q226,VLOOKUP(K227,'债券信息-wind'!E:H,4,0)))</f>
        <v>#NAME?</v>
      </c>
      <c r="S227" t="e">
        <f t="shared" ca="1" si="29"/>
        <v>#NAME?</v>
      </c>
    </row>
    <row r="228" spans="9:19">
      <c r="I228" t="e">
        <f t="shared" ca="1" si="27"/>
        <v>#NAME?</v>
      </c>
      <c r="J228" s="1" t="e">
        <f ca="1">IF(I228="","",VLOOKUP(L227+9,'债券信息-wind'!E:H,2,0))</f>
        <v>#NAME?</v>
      </c>
      <c r="K228" s="1" t="e">
        <f t="shared" ca="1" si="30"/>
        <v>#NAME?</v>
      </c>
      <c r="L228" s="20" t="e">
        <f t="shared" ca="1" si="31"/>
        <v>#NAME?</v>
      </c>
      <c r="M228" s="20" t="e">
        <f t="shared" ca="1" si="32"/>
        <v>#NAME?</v>
      </c>
      <c r="N228" s="16" t="e">
        <f t="shared" ca="1" si="33"/>
        <v>#NAME?</v>
      </c>
      <c r="O228" s="2" t="e">
        <f ca="1">IF(I228="","",VLOOKUP(L227,'债券信息-wind'!E:H,3,0))</f>
        <v>#NAME?</v>
      </c>
      <c r="P228" t="e">
        <f ca="1">IF(I228="","",VLOOKUP(L228,'债券信息-wind'!E:I,5,0))</f>
        <v>#NAME?</v>
      </c>
      <c r="Q228" s="4" t="e">
        <f t="shared" ca="1" si="28"/>
        <v>#NAME?</v>
      </c>
      <c r="R228" s="2" t="e">
        <f ca="1">IF(I228="","",IF(I229="",Q227,VLOOKUP(K228,'债券信息-wind'!E:H,4,0)))</f>
        <v>#NAME?</v>
      </c>
      <c r="S228" t="e">
        <f t="shared" ca="1" si="29"/>
        <v>#NAME?</v>
      </c>
    </row>
    <row r="229" spans="9:19">
      <c r="I229" t="e">
        <f t="shared" ca="1" si="27"/>
        <v>#NAME?</v>
      </c>
      <c r="J229" s="1" t="e">
        <f ca="1">IF(I229="","",VLOOKUP(L228+9,'债券信息-wind'!E:H,2,0))</f>
        <v>#NAME?</v>
      </c>
      <c r="K229" s="1" t="e">
        <f t="shared" ca="1" si="30"/>
        <v>#NAME?</v>
      </c>
      <c r="L229" s="20" t="e">
        <f t="shared" ca="1" si="31"/>
        <v>#NAME?</v>
      </c>
      <c r="M229" s="20" t="e">
        <f t="shared" ca="1" si="32"/>
        <v>#NAME?</v>
      </c>
      <c r="N229" s="16" t="e">
        <f t="shared" ca="1" si="33"/>
        <v>#NAME?</v>
      </c>
      <c r="O229" s="2" t="e">
        <f ca="1">IF(I229="","",VLOOKUP(L228,'债券信息-wind'!E:H,3,0))</f>
        <v>#NAME?</v>
      </c>
      <c r="P229" t="e">
        <f ca="1">IF(I229="","",VLOOKUP(L229,'债券信息-wind'!E:I,5,0))</f>
        <v>#NAME?</v>
      </c>
      <c r="Q229" s="4" t="e">
        <f t="shared" ca="1" si="28"/>
        <v>#NAME?</v>
      </c>
      <c r="R229" s="2" t="e">
        <f ca="1">IF(I229="","",IF(I230="",Q228,VLOOKUP(K229,'债券信息-wind'!E:H,4,0)))</f>
        <v>#NAME?</v>
      </c>
      <c r="S229" t="e">
        <f t="shared" ca="1" si="29"/>
        <v>#NAME?</v>
      </c>
    </row>
    <row r="230" spans="9:19">
      <c r="I230" t="e">
        <f t="shared" ref="I230:I293" ca="1" si="34">IF(ROW(I229)-3&lt;$B$21,I229+1,"")</f>
        <v>#NAME?</v>
      </c>
      <c r="J230" s="1" t="e">
        <f ca="1">IF(I230="","",VLOOKUP(L229+9,'债券信息-wind'!E:H,2,0))</f>
        <v>#NAME?</v>
      </c>
      <c r="K230" s="1" t="e">
        <f t="shared" ca="1" si="30"/>
        <v>#NAME?</v>
      </c>
      <c r="L230" s="20" t="e">
        <f t="shared" ca="1" si="31"/>
        <v>#NAME?</v>
      </c>
      <c r="M230" s="20" t="e">
        <f t="shared" ca="1" si="32"/>
        <v>#NAME?</v>
      </c>
      <c r="N230" s="16" t="e">
        <f t="shared" ca="1" si="33"/>
        <v>#NAME?</v>
      </c>
      <c r="O230" s="2" t="e">
        <f ca="1">IF(I230="","",VLOOKUP(L229,'债券信息-wind'!E:H,3,0))</f>
        <v>#NAME?</v>
      </c>
      <c r="P230" t="e">
        <f ca="1">IF(I230="","",VLOOKUP(L230,'债券信息-wind'!E:I,5,0))</f>
        <v>#NAME?</v>
      </c>
      <c r="Q230" s="4" t="e">
        <f t="shared" ref="Q230:Q293" ca="1" si="35">IF(I230="","",Q229-R230)</f>
        <v>#NAME?</v>
      </c>
      <c r="R230" s="2" t="e">
        <f ca="1">IF(I230="","",IF(I231="",Q229,VLOOKUP(K230,'债券信息-wind'!E:H,4,0)))</f>
        <v>#NAME?</v>
      </c>
      <c r="S230" t="e">
        <f t="shared" ref="S230:S293" ca="1" si="36">IF(I230="","",P230+R230)</f>
        <v>#NAME?</v>
      </c>
    </row>
    <row r="231" spans="9:19">
      <c r="I231" t="e">
        <f t="shared" ca="1" si="34"/>
        <v>#NAME?</v>
      </c>
      <c r="J231" s="1" t="e">
        <f ca="1">IF(I231="","",VLOOKUP(L230+9,'债券信息-wind'!E:H,2,0))</f>
        <v>#NAME?</v>
      </c>
      <c r="K231" s="1" t="e">
        <f t="shared" ca="1" si="30"/>
        <v>#NAME?</v>
      </c>
      <c r="L231" s="20" t="e">
        <f t="shared" ca="1" si="31"/>
        <v>#NAME?</v>
      </c>
      <c r="M231" s="20" t="e">
        <f t="shared" ca="1" si="32"/>
        <v>#NAME?</v>
      </c>
      <c r="N231" s="16" t="e">
        <f t="shared" ca="1" si="33"/>
        <v>#NAME?</v>
      </c>
      <c r="O231" s="2" t="e">
        <f ca="1">IF(I231="","",VLOOKUP(L230,'债券信息-wind'!E:H,3,0))</f>
        <v>#NAME?</v>
      </c>
      <c r="P231" t="e">
        <f ca="1">IF(I231="","",VLOOKUP(L231,'债券信息-wind'!E:I,5,0))</f>
        <v>#NAME?</v>
      </c>
      <c r="Q231" s="4" t="e">
        <f t="shared" ca="1" si="35"/>
        <v>#NAME?</v>
      </c>
      <c r="R231" s="2" t="e">
        <f ca="1">IF(I231="","",IF(I232="",Q230,VLOOKUP(K231,'债券信息-wind'!E:H,4,0)))</f>
        <v>#NAME?</v>
      </c>
      <c r="S231" t="e">
        <f t="shared" ca="1" si="36"/>
        <v>#NAME?</v>
      </c>
    </row>
    <row r="232" spans="9:19">
      <c r="I232" t="e">
        <f t="shared" ca="1" si="34"/>
        <v>#NAME?</v>
      </c>
      <c r="J232" s="1" t="e">
        <f ca="1">IF(I232="","",VLOOKUP(L231+9,'债券信息-wind'!E:H,2,0))</f>
        <v>#NAME?</v>
      </c>
      <c r="K232" s="1" t="e">
        <f t="shared" ca="1" si="30"/>
        <v>#NAME?</v>
      </c>
      <c r="L232" s="20" t="e">
        <f t="shared" ca="1" si="31"/>
        <v>#NAME?</v>
      </c>
      <c r="M232" s="20" t="e">
        <f t="shared" ca="1" si="32"/>
        <v>#NAME?</v>
      </c>
      <c r="N232" s="16" t="e">
        <f t="shared" ca="1" si="33"/>
        <v>#NAME?</v>
      </c>
      <c r="O232" s="2" t="e">
        <f ca="1">IF(I232="","",VLOOKUP(L231,'债券信息-wind'!E:H,3,0))</f>
        <v>#NAME?</v>
      </c>
      <c r="P232" t="e">
        <f ca="1">IF(I232="","",VLOOKUP(L232,'债券信息-wind'!E:I,5,0))</f>
        <v>#NAME?</v>
      </c>
      <c r="Q232" s="4" t="e">
        <f t="shared" ca="1" si="35"/>
        <v>#NAME?</v>
      </c>
      <c r="R232" s="2" t="e">
        <f ca="1">IF(I232="","",IF(I233="",Q231,VLOOKUP(K232,'债券信息-wind'!E:H,4,0)))</f>
        <v>#NAME?</v>
      </c>
      <c r="S232" t="e">
        <f t="shared" ca="1" si="36"/>
        <v>#NAME?</v>
      </c>
    </row>
    <row r="233" spans="9:19">
      <c r="I233" t="e">
        <f t="shared" ca="1" si="34"/>
        <v>#NAME?</v>
      </c>
      <c r="J233" s="1" t="e">
        <f ca="1">IF(I233="","",VLOOKUP(L232+9,'债券信息-wind'!E:H,2,0))</f>
        <v>#NAME?</v>
      </c>
      <c r="K233" s="1" t="e">
        <f t="shared" ca="1" si="30"/>
        <v>#NAME?</v>
      </c>
      <c r="L233" s="20" t="e">
        <f t="shared" ca="1" si="31"/>
        <v>#NAME?</v>
      </c>
      <c r="M233" s="20" t="e">
        <f t="shared" ca="1" si="32"/>
        <v>#NAME?</v>
      </c>
      <c r="N233" s="16" t="e">
        <f t="shared" ca="1" si="33"/>
        <v>#NAME?</v>
      </c>
      <c r="O233" s="2" t="e">
        <f ca="1">IF(I233="","",VLOOKUP(L232,'债券信息-wind'!E:H,3,0))</f>
        <v>#NAME?</v>
      </c>
      <c r="P233" t="e">
        <f ca="1">IF(I233="","",VLOOKUP(L233,'债券信息-wind'!E:I,5,0))</f>
        <v>#NAME?</v>
      </c>
      <c r="Q233" s="4" t="e">
        <f t="shared" ca="1" si="35"/>
        <v>#NAME?</v>
      </c>
      <c r="R233" s="2" t="e">
        <f ca="1">IF(I233="","",IF(I234="",Q232,VLOOKUP(K233,'债券信息-wind'!E:H,4,0)))</f>
        <v>#NAME?</v>
      </c>
      <c r="S233" t="e">
        <f t="shared" ca="1" si="36"/>
        <v>#NAME?</v>
      </c>
    </row>
    <row r="234" spans="9:19">
      <c r="I234" t="e">
        <f t="shared" ca="1" si="34"/>
        <v>#NAME?</v>
      </c>
      <c r="J234" s="1" t="e">
        <f ca="1">IF(I234="","",VLOOKUP(L233+9,'债券信息-wind'!E:H,2,0))</f>
        <v>#NAME?</v>
      </c>
      <c r="K234" s="1" t="e">
        <f t="shared" ca="1" si="30"/>
        <v>#NAME?</v>
      </c>
      <c r="L234" s="20" t="e">
        <f t="shared" ca="1" si="31"/>
        <v>#NAME?</v>
      </c>
      <c r="M234" s="20" t="e">
        <f t="shared" ca="1" si="32"/>
        <v>#NAME?</v>
      </c>
      <c r="N234" s="16" t="e">
        <f t="shared" ca="1" si="33"/>
        <v>#NAME?</v>
      </c>
      <c r="O234" s="2" t="e">
        <f ca="1">IF(I234="","",VLOOKUP(L233,'债券信息-wind'!E:H,3,0))</f>
        <v>#NAME?</v>
      </c>
      <c r="P234" t="e">
        <f ca="1">IF(I234="","",VLOOKUP(L234,'债券信息-wind'!E:I,5,0))</f>
        <v>#NAME?</v>
      </c>
      <c r="Q234" s="4" t="e">
        <f t="shared" ca="1" si="35"/>
        <v>#NAME?</v>
      </c>
      <c r="R234" s="2" t="e">
        <f ca="1">IF(I234="","",IF(I235="",Q233,VLOOKUP(K234,'债券信息-wind'!E:H,4,0)))</f>
        <v>#NAME?</v>
      </c>
      <c r="S234" t="e">
        <f t="shared" ca="1" si="36"/>
        <v>#NAME?</v>
      </c>
    </row>
    <row r="235" spans="9:19">
      <c r="I235" t="e">
        <f t="shared" ca="1" si="34"/>
        <v>#NAME?</v>
      </c>
      <c r="J235" s="1" t="e">
        <f ca="1">IF(I235="","",VLOOKUP(L234+9,'债券信息-wind'!E:H,2,0))</f>
        <v>#NAME?</v>
      </c>
      <c r="K235" s="1" t="e">
        <f t="shared" ca="1" si="30"/>
        <v>#NAME?</v>
      </c>
      <c r="L235" s="20" t="e">
        <f t="shared" ca="1" si="31"/>
        <v>#NAME?</v>
      </c>
      <c r="M235" s="20" t="e">
        <f t="shared" ca="1" si="32"/>
        <v>#NAME?</v>
      </c>
      <c r="N235" s="16" t="e">
        <f t="shared" ca="1" si="33"/>
        <v>#NAME?</v>
      </c>
      <c r="O235" s="2" t="e">
        <f ca="1">IF(I235="","",VLOOKUP(L234,'债券信息-wind'!E:H,3,0))</f>
        <v>#NAME?</v>
      </c>
      <c r="P235" t="e">
        <f ca="1">IF(I235="","",VLOOKUP(L235,'债券信息-wind'!E:I,5,0))</f>
        <v>#NAME?</v>
      </c>
      <c r="Q235" s="4" t="e">
        <f t="shared" ca="1" si="35"/>
        <v>#NAME?</v>
      </c>
      <c r="R235" s="2" t="e">
        <f ca="1">IF(I235="","",IF(I236="",Q234,VLOOKUP(K235,'债券信息-wind'!E:H,4,0)))</f>
        <v>#NAME?</v>
      </c>
      <c r="S235" t="e">
        <f t="shared" ca="1" si="36"/>
        <v>#NAME?</v>
      </c>
    </row>
    <row r="236" spans="9:19">
      <c r="I236" t="e">
        <f t="shared" ca="1" si="34"/>
        <v>#NAME?</v>
      </c>
      <c r="J236" s="1" t="e">
        <f ca="1">IF(I236="","",VLOOKUP(L235+9,'债券信息-wind'!E:H,2,0))</f>
        <v>#NAME?</v>
      </c>
      <c r="K236" s="1" t="e">
        <f t="shared" ca="1" si="30"/>
        <v>#NAME?</v>
      </c>
      <c r="L236" s="20" t="e">
        <f t="shared" ca="1" si="31"/>
        <v>#NAME?</v>
      </c>
      <c r="M236" s="20" t="e">
        <f t="shared" ca="1" si="32"/>
        <v>#NAME?</v>
      </c>
      <c r="N236" s="16" t="e">
        <f t="shared" ca="1" si="33"/>
        <v>#NAME?</v>
      </c>
      <c r="O236" s="2" t="e">
        <f ca="1">IF(I236="","",VLOOKUP(L235,'债券信息-wind'!E:H,3,0))</f>
        <v>#NAME?</v>
      </c>
      <c r="P236" t="e">
        <f ca="1">IF(I236="","",VLOOKUP(L236,'债券信息-wind'!E:I,5,0))</f>
        <v>#NAME?</v>
      </c>
      <c r="Q236" s="4" t="e">
        <f t="shared" ca="1" si="35"/>
        <v>#NAME?</v>
      </c>
      <c r="R236" s="2" t="e">
        <f ca="1">IF(I236="","",IF(I237="",Q235,VLOOKUP(K236,'债券信息-wind'!E:H,4,0)))</f>
        <v>#NAME?</v>
      </c>
      <c r="S236" t="e">
        <f t="shared" ca="1" si="36"/>
        <v>#NAME?</v>
      </c>
    </row>
    <row r="237" spans="9:19">
      <c r="I237" t="e">
        <f t="shared" ca="1" si="34"/>
        <v>#NAME?</v>
      </c>
      <c r="J237" s="1" t="e">
        <f ca="1">IF(I237="","",VLOOKUP(L236+9,'债券信息-wind'!E:H,2,0))</f>
        <v>#NAME?</v>
      </c>
      <c r="K237" s="1" t="e">
        <f t="shared" ca="1" si="30"/>
        <v>#NAME?</v>
      </c>
      <c r="L237" s="20" t="e">
        <f t="shared" ca="1" si="31"/>
        <v>#NAME?</v>
      </c>
      <c r="M237" s="20" t="e">
        <f t="shared" ca="1" si="32"/>
        <v>#NAME?</v>
      </c>
      <c r="N237" s="16" t="e">
        <f t="shared" ca="1" si="33"/>
        <v>#NAME?</v>
      </c>
      <c r="O237" s="2" t="e">
        <f ca="1">IF(I237="","",VLOOKUP(L236,'债券信息-wind'!E:H,3,0))</f>
        <v>#NAME?</v>
      </c>
      <c r="P237" t="e">
        <f ca="1">IF(I237="","",VLOOKUP(L237,'债券信息-wind'!E:I,5,0))</f>
        <v>#NAME?</v>
      </c>
      <c r="Q237" s="4" t="e">
        <f t="shared" ca="1" si="35"/>
        <v>#NAME?</v>
      </c>
      <c r="R237" s="2" t="e">
        <f ca="1">IF(I237="","",IF(I238="",Q236,VLOOKUP(K237,'债券信息-wind'!E:H,4,0)))</f>
        <v>#NAME?</v>
      </c>
      <c r="S237" t="e">
        <f t="shared" ca="1" si="36"/>
        <v>#NAME?</v>
      </c>
    </row>
    <row r="238" spans="9:19">
      <c r="I238" t="e">
        <f t="shared" ca="1" si="34"/>
        <v>#NAME?</v>
      </c>
      <c r="J238" s="1" t="e">
        <f ca="1">IF(I238="","",VLOOKUP(L237+9,'债券信息-wind'!E:H,2,0))</f>
        <v>#NAME?</v>
      </c>
      <c r="K238" s="1" t="e">
        <f t="shared" ca="1" si="30"/>
        <v>#NAME?</v>
      </c>
      <c r="L238" s="20" t="e">
        <f t="shared" ca="1" si="31"/>
        <v>#NAME?</v>
      </c>
      <c r="M238" s="20" t="e">
        <f t="shared" ca="1" si="32"/>
        <v>#NAME?</v>
      </c>
      <c r="N238" s="16" t="e">
        <f t="shared" ca="1" si="33"/>
        <v>#NAME?</v>
      </c>
      <c r="O238" s="2" t="e">
        <f ca="1">IF(I238="","",VLOOKUP(L237,'债券信息-wind'!E:H,3,0))</f>
        <v>#NAME?</v>
      </c>
      <c r="P238" t="e">
        <f ca="1">IF(I238="","",VLOOKUP(L238,'债券信息-wind'!E:I,5,0))</f>
        <v>#NAME?</v>
      </c>
      <c r="Q238" s="4" t="e">
        <f t="shared" ca="1" si="35"/>
        <v>#NAME?</v>
      </c>
      <c r="R238" s="2" t="e">
        <f ca="1">IF(I238="","",IF(I239="",Q237,VLOOKUP(K238,'债券信息-wind'!E:H,4,0)))</f>
        <v>#NAME?</v>
      </c>
      <c r="S238" t="e">
        <f t="shared" ca="1" si="36"/>
        <v>#NAME?</v>
      </c>
    </row>
    <row r="239" spans="9:19">
      <c r="I239" t="e">
        <f t="shared" ca="1" si="34"/>
        <v>#NAME?</v>
      </c>
      <c r="J239" s="1" t="e">
        <f ca="1">IF(I239="","",VLOOKUP(L238+9,'债券信息-wind'!E:H,2,0))</f>
        <v>#NAME?</v>
      </c>
      <c r="K239" s="1" t="e">
        <f t="shared" ca="1" si="30"/>
        <v>#NAME?</v>
      </c>
      <c r="L239" s="20" t="e">
        <f t="shared" ca="1" si="31"/>
        <v>#NAME?</v>
      </c>
      <c r="M239" s="20" t="e">
        <f t="shared" ca="1" si="32"/>
        <v>#NAME?</v>
      </c>
      <c r="N239" s="16" t="e">
        <f t="shared" ca="1" si="33"/>
        <v>#NAME?</v>
      </c>
      <c r="O239" s="2" t="e">
        <f ca="1">IF(I239="","",VLOOKUP(L238,'债券信息-wind'!E:H,3,0))</f>
        <v>#NAME?</v>
      </c>
      <c r="P239" t="e">
        <f ca="1">IF(I239="","",VLOOKUP(L239,'债券信息-wind'!E:I,5,0))</f>
        <v>#NAME?</v>
      </c>
      <c r="Q239" s="4" t="e">
        <f t="shared" ca="1" si="35"/>
        <v>#NAME?</v>
      </c>
      <c r="R239" s="2" t="e">
        <f ca="1">IF(I239="","",IF(I240="",Q238,VLOOKUP(K239,'债券信息-wind'!E:H,4,0)))</f>
        <v>#NAME?</v>
      </c>
      <c r="S239" t="e">
        <f t="shared" ca="1" si="36"/>
        <v>#NAME?</v>
      </c>
    </row>
    <row r="240" spans="9:19">
      <c r="I240" t="e">
        <f t="shared" ca="1" si="34"/>
        <v>#NAME?</v>
      </c>
      <c r="J240" s="1" t="e">
        <f ca="1">IF(I240="","",VLOOKUP(L239+9,'债券信息-wind'!E:H,2,0))</f>
        <v>#NAME?</v>
      </c>
      <c r="K240" s="1" t="e">
        <f t="shared" ca="1" si="30"/>
        <v>#NAME?</v>
      </c>
      <c r="L240" s="20" t="e">
        <f t="shared" ca="1" si="31"/>
        <v>#NAME?</v>
      </c>
      <c r="M240" s="20" t="e">
        <f t="shared" ca="1" si="32"/>
        <v>#NAME?</v>
      </c>
      <c r="N240" s="16" t="e">
        <f t="shared" ca="1" si="33"/>
        <v>#NAME?</v>
      </c>
      <c r="O240" s="2" t="e">
        <f ca="1">IF(I240="","",VLOOKUP(L239,'债券信息-wind'!E:H,3,0))</f>
        <v>#NAME?</v>
      </c>
      <c r="P240" t="e">
        <f ca="1">IF(I240="","",VLOOKUP(L240,'债券信息-wind'!E:I,5,0))</f>
        <v>#NAME?</v>
      </c>
      <c r="Q240" s="4" t="e">
        <f t="shared" ca="1" si="35"/>
        <v>#NAME?</v>
      </c>
      <c r="R240" s="2" t="e">
        <f ca="1">IF(I240="","",IF(I241="",Q239,VLOOKUP(K240,'债券信息-wind'!E:H,4,0)))</f>
        <v>#NAME?</v>
      </c>
      <c r="S240" t="e">
        <f t="shared" ca="1" si="36"/>
        <v>#NAME?</v>
      </c>
    </row>
    <row r="241" spans="9:19">
      <c r="I241" t="e">
        <f t="shared" ca="1" si="34"/>
        <v>#NAME?</v>
      </c>
      <c r="J241" s="1" t="e">
        <f ca="1">IF(I241="","",VLOOKUP(L240+9,'债券信息-wind'!E:H,2,0))</f>
        <v>#NAME?</v>
      </c>
      <c r="K241" s="1" t="e">
        <f t="shared" ca="1" si="30"/>
        <v>#NAME?</v>
      </c>
      <c r="L241" s="20" t="e">
        <f t="shared" ca="1" si="31"/>
        <v>#NAME?</v>
      </c>
      <c r="M241" s="20" t="e">
        <f t="shared" ca="1" si="32"/>
        <v>#NAME?</v>
      </c>
      <c r="N241" s="16" t="e">
        <f t="shared" ca="1" si="33"/>
        <v>#NAME?</v>
      </c>
      <c r="O241" s="2" t="e">
        <f ca="1">IF(I241="","",VLOOKUP(L240,'债券信息-wind'!E:H,3,0))</f>
        <v>#NAME?</v>
      </c>
      <c r="P241" t="e">
        <f ca="1">IF(I241="","",VLOOKUP(L241,'债券信息-wind'!E:I,5,0))</f>
        <v>#NAME?</v>
      </c>
      <c r="Q241" s="4" t="e">
        <f t="shared" ca="1" si="35"/>
        <v>#NAME?</v>
      </c>
      <c r="R241" s="2" t="e">
        <f ca="1">IF(I241="","",IF(I242="",Q240,VLOOKUP(K241,'债券信息-wind'!E:H,4,0)))</f>
        <v>#NAME?</v>
      </c>
      <c r="S241" t="e">
        <f t="shared" ca="1" si="36"/>
        <v>#NAME?</v>
      </c>
    </row>
    <row r="242" spans="9:19">
      <c r="I242" t="e">
        <f t="shared" ca="1" si="34"/>
        <v>#NAME?</v>
      </c>
      <c r="J242" s="1" t="e">
        <f ca="1">IF(I242="","",VLOOKUP(L241+9,'债券信息-wind'!E:H,2,0))</f>
        <v>#NAME?</v>
      </c>
      <c r="K242" s="1" t="e">
        <f t="shared" ca="1" si="30"/>
        <v>#NAME?</v>
      </c>
      <c r="L242" s="20" t="e">
        <f t="shared" ca="1" si="31"/>
        <v>#NAME?</v>
      </c>
      <c r="M242" s="20" t="e">
        <f t="shared" ca="1" si="32"/>
        <v>#NAME?</v>
      </c>
      <c r="N242" s="16" t="e">
        <f t="shared" ca="1" si="33"/>
        <v>#NAME?</v>
      </c>
      <c r="O242" s="2" t="e">
        <f ca="1">IF(I242="","",VLOOKUP(L241,'债券信息-wind'!E:H,3,0))</f>
        <v>#NAME?</v>
      </c>
      <c r="P242" t="e">
        <f ca="1">IF(I242="","",VLOOKUP(L242,'债券信息-wind'!E:I,5,0))</f>
        <v>#NAME?</v>
      </c>
      <c r="Q242" s="4" t="e">
        <f t="shared" ca="1" si="35"/>
        <v>#NAME?</v>
      </c>
      <c r="R242" s="2" t="e">
        <f ca="1">IF(I242="","",IF(I243="",Q241,VLOOKUP(K242,'债券信息-wind'!E:H,4,0)))</f>
        <v>#NAME?</v>
      </c>
      <c r="S242" t="e">
        <f t="shared" ca="1" si="36"/>
        <v>#NAME?</v>
      </c>
    </row>
    <row r="243" spans="9:19">
      <c r="I243" t="e">
        <f t="shared" ca="1" si="34"/>
        <v>#NAME?</v>
      </c>
      <c r="J243" s="1" t="e">
        <f ca="1">IF(I243="","",VLOOKUP(L242+9,'债券信息-wind'!E:H,2,0))</f>
        <v>#NAME?</v>
      </c>
      <c r="K243" s="1" t="e">
        <f t="shared" ca="1" si="30"/>
        <v>#NAME?</v>
      </c>
      <c r="L243" s="20" t="e">
        <f t="shared" ca="1" si="31"/>
        <v>#NAME?</v>
      </c>
      <c r="M243" s="20" t="e">
        <f t="shared" ca="1" si="32"/>
        <v>#NAME?</v>
      </c>
      <c r="N243" s="16" t="e">
        <f t="shared" ca="1" si="33"/>
        <v>#NAME?</v>
      </c>
      <c r="O243" s="2" t="e">
        <f ca="1">IF(I243="","",VLOOKUP(L242,'债券信息-wind'!E:H,3,0))</f>
        <v>#NAME?</v>
      </c>
      <c r="P243" t="e">
        <f ca="1">IF(I243="","",VLOOKUP(L243,'债券信息-wind'!E:I,5,0))</f>
        <v>#NAME?</v>
      </c>
      <c r="Q243" s="4" t="e">
        <f t="shared" ca="1" si="35"/>
        <v>#NAME?</v>
      </c>
      <c r="R243" s="2" t="e">
        <f ca="1">IF(I243="","",IF(I244="",Q242,VLOOKUP(K243,'债券信息-wind'!E:H,4,0)))</f>
        <v>#NAME?</v>
      </c>
      <c r="S243" t="e">
        <f t="shared" ca="1" si="36"/>
        <v>#NAME?</v>
      </c>
    </row>
    <row r="244" spans="9:19">
      <c r="I244" t="e">
        <f t="shared" ca="1" si="34"/>
        <v>#NAME?</v>
      </c>
      <c r="J244" s="1" t="e">
        <f ca="1">IF(I244="","",VLOOKUP(L243+9,'债券信息-wind'!E:H,2,0))</f>
        <v>#NAME?</v>
      </c>
      <c r="K244" s="1" t="e">
        <f t="shared" ca="1" si="30"/>
        <v>#NAME?</v>
      </c>
      <c r="L244" s="20" t="e">
        <f t="shared" ca="1" si="31"/>
        <v>#NAME?</v>
      </c>
      <c r="M244" s="20" t="e">
        <f t="shared" ca="1" si="32"/>
        <v>#NAME?</v>
      </c>
      <c r="N244" s="16" t="e">
        <f t="shared" ca="1" si="33"/>
        <v>#NAME?</v>
      </c>
      <c r="O244" s="2" t="e">
        <f ca="1">IF(I244="","",VLOOKUP(L243,'债券信息-wind'!E:H,3,0))</f>
        <v>#NAME?</v>
      </c>
      <c r="P244" t="e">
        <f ca="1">IF(I244="","",VLOOKUP(L244,'债券信息-wind'!E:I,5,0))</f>
        <v>#NAME?</v>
      </c>
      <c r="Q244" s="4" t="e">
        <f t="shared" ca="1" si="35"/>
        <v>#NAME?</v>
      </c>
      <c r="R244" s="2" t="e">
        <f ca="1">IF(I244="","",IF(I245="",Q243,VLOOKUP(K244,'债券信息-wind'!E:H,4,0)))</f>
        <v>#NAME?</v>
      </c>
      <c r="S244" t="e">
        <f t="shared" ca="1" si="36"/>
        <v>#NAME?</v>
      </c>
    </row>
    <row r="245" spans="9:19">
      <c r="I245" t="e">
        <f t="shared" ca="1" si="34"/>
        <v>#NAME?</v>
      </c>
      <c r="J245" s="1" t="e">
        <f ca="1">IF(I245="","",VLOOKUP(L244+9,'债券信息-wind'!E:H,2,0))</f>
        <v>#NAME?</v>
      </c>
      <c r="K245" s="1" t="e">
        <f t="shared" ca="1" si="30"/>
        <v>#NAME?</v>
      </c>
      <c r="L245" s="20" t="e">
        <f t="shared" ca="1" si="31"/>
        <v>#NAME?</v>
      </c>
      <c r="M245" s="20" t="e">
        <f t="shared" ca="1" si="32"/>
        <v>#NAME?</v>
      </c>
      <c r="N245" s="16" t="e">
        <f t="shared" ca="1" si="33"/>
        <v>#NAME?</v>
      </c>
      <c r="O245" s="2" t="e">
        <f ca="1">IF(I245="","",VLOOKUP(L244,'债券信息-wind'!E:H,3,0))</f>
        <v>#NAME?</v>
      </c>
      <c r="P245" t="e">
        <f ca="1">IF(I245="","",VLOOKUP(L245,'债券信息-wind'!E:I,5,0))</f>
        <v>#NAME?</v>
      </c>
      <c r="Q245" s="4" t="e">
        <f t="shared" ca="1" si="35"/>
        <v>#NAME?</v>
      </c>
      <c r="R245" s="2" t="e">
        <f ca="1">IF(I245="","",IF(I246="",Q244,VLOOKUP(K245,'债券信息-wind'!E:H,4,0)))</f>
        <v>#NAME?</v>
      </c>
      <c r="S245" t="e">
        <f t="shared" ca="1" si="36"/>
        <v>#NAME?</v>
      </c>
    </row>
    <row r="246" spans="9:19">
      <c r="I246" t="e">
        <f t="shared" ca="1" si="34"/>
        <v>#NAME?</v>
      </c>
      <c r="J246" s="1" t="e">
        <f ca="1">IF(I246="","",VLOOKUP(L245+9,'债券信息-wind'!E:H,2,0))</f>
        <v>#NAME?</v>
      </c>
      <c r="K246" s="1" t="e">
        <f t="shared" ca="1" si="30"/>
        <v>#NAME?</v>
      </c>
      <c r="L246" s="20" t="e">
        <f t="shared" ca="1" si="31"/>
        <v>#NAME?</v>
      </c>
      <c r="M246" s="20" t="e">
        <f t="shared" ca="1" si="32"/>
        <v>#NAME?</v>
      </c>
      <c r="N246" s="16" t="e">
        <f t="shared" ca="1" si="33"/>
        <v>#NAME?</v>
      </c>
      <c r="O246" s="2" t="e">
        <f ca="1">IF(I246="","",VLOOKUP(L245,'债券信息-wind'!E:H,3,0))</f>
        <v>#NAME?</v>
      </c>
      <c r="P246" t="e">
        <f ca="1">IF(I246="","",VLOOKUP(L246,'债券信息-wind'!E:I,5,0))</f>
        <v>#NAME?</v>
      </c>
      <c r="Q246" s="4" t="e">
        <f t="shared" ca="1" si="35"/>
        <v>#NAME?</v>
      </c>
      <c r="R246" s="2" t="e">
        <f ca="1">IF(I246="","",IF(I247="",Q245,VLOOKUP(K246,'债券信息-wind'!E:H,4,0)))</f>
        <v>#NAME?</v>
      </c>
      <c r="S246" t="e">
        <f t="shared" ca="1" si="36"/>
        <v>#NAME?</v>
      </c>
    </row>
    <row r="247" spans="9:19">
      <c r="I247" t="e">
        <f t="shared" ca="1" si="34"/>
        <v>#NAME?</v>
      </c>
      <c r="J247" s="1" t="e">
        <f ca="1">IF(I247="","",VLOOKUP(L246+9,'债券信息-wind'!E:H,2,0))</f>
        <v>#NAME?</v>
      </c>
      <c r="K247" s="1" t="e">
        <f t="shared" ca="1" si="30"/>
        <v>#NAME?</v>
      </c>
      <c r="L247" s="20" t="e">
        <f t="shared" ca="1" si="31"/>
        <v>#NAME?</v>
      </c>
      <c r="M247" s="20" t="e">
        <f t="shared" ca="1" si="32"/>
        <v>#NAME?</v>
      </c>
      <c r="N247" s="16" t="e">
        <f t="shared" ca="1" si="33"/>
        <v>#NAME?</v>
      </c>
      <c r="O247" s="2" t="e">
        <f ca="1">IF(I247="","",VLOOKUP(L246,'债券信息-wind'!E:H,3,0))</f>
        <v>#NAME?</v>
      </c>
      <c r="P247" t="e">
        <f ca="1">IF(I247="","",VLOOKUP(L247,'债券信息-wind'!E:I,5,0))</f>
        <v>#NAME?</v>
      </c>
      <c r="Q247" s="4" t="e">
        <f t="shared" ca="1" si="35"/>
        <v>#NAME?</v>
      </c>
      <c r="R247" s="2" t="e">
        <f ca="1">IF(I247="","",IF(I248="",Q246,VLOOKUP(K247,'债券信息-wind'!E:H,4,0)))</f>
        <v>#NAME?</v>
      </c>
      <c r="S247" t="e">
        <f t="shared" ca="1" si="36"/>
        <v>#NAME?</v>
      </c>
    </row>
    <row r="248" spans="9:19">
      <c r="I248" t="e">
        <f t="shared" ca="1" si="34"/>
        <v>#NAME?</v>
      </c>
      <c r="J248" s="1" t="e">
        <f ca="1">IF(I248="","",VLOOKUP(L247+9,'债券信息-wind'!E:H,2,0))</f>
        <v>#NAME?</v>
      </c>
      <c r="K248" s="1" t="e">
        <f t="shared" ca="1" si="30"/>
        <v>#NAME?</v>
      </c>
      <c r="L248" s="20" t="e">
        <f t="shared" ca="1" si="31"/>
        <v>#NAME?</v>
      </c>
      <c r="M248" s="20" t="e">
        <f t="shared" ca="1" si="32"/>
        <v>#NAME?</v>
      </c>
      <c r="N248" s="16" t="e">
        <f t="shared" ca="1" si="33"/>
        <v>#NAME?</v>
      </c>
      <c r="O248" s="2" t="e">
        <f ca="1">IF(I248="","",VLOOKUP(L247,'债券信息-wind'!E:H,3,0))</f>
        <v>#NAME?</v>
      </c>
      <c r="P248" t="e">
        <f ca="1">IF(I248="","",VLOOKUP(L248,'债券信息-wind'!E:I,5,0))</f>
        <v>#NAME?</v>
      </c>
      <c r="Q248" s="4" t="e">
        <f t="shared" ca="1" si="35"/>
        <v>#NAME?</v>
      </c>
      <c r="R248" s="2" t="e">
        <f ca="1">IF(I248="","",IF(I249="",Q247,VLOOKUP(K248,'债券信息-wind'!E:H,4,0)))</f>
        <v>#NAME?</v>
      </c>
      <c r="S248" t="e">
        <f t="shared" ca="1" si="36"/>
        <v>#NAME?</v>
      </c>
    </row>
    <row r="249" spans="9:19">
      <c r="I249" t="e">
        <f t="shared" ca="1" si="34"/>
        <v>#NAME?</v>
      </c>
      <c r="J249" s="1" t="e">
        <f ca="1">IF(I249="","",VLOOKUP(L248+9,'债券信息-wind'!E:H,2,0))</f>
        <v>#NAME?</v>
      </c>
      <c r="K249" s="1" t="e">
        <f t="shared" ca="1" si="30"/>
        <v>#NAME?</v>
      </c>
      <c r="L249" s="20" t="e">
        <f t="shared" ca="1" si="31"/>
        <v>#NAME?</v>
      </c>
      <c r="M249" s="20" t="e">
        <f t="shared" ca="1" si="32"/>
        <v>#NAME?</v>
      </c>
      <c r="N249" s="16" t="e">
        <f t="shared" ca="1" si="33"/>
        <v>#NAME?</v>
      </c>
      <c r="O249" s="2" t="e">
        <f ca="1">IF(I249="","",VLOOKUP(L248,'债券信息-wind'!E:H,3,0))</f>
        <v>#NAME?</v>
      </c>
      <c r="P249" t="e">
        <f ca="1">IF(I249="","",VLOOKUP(L249,'债券信息-wind'!E:I,5,0))</f>
        <v>#NAME?</v>
      </c>
      <c r="Q249" s="4" t="e">
        <f t="shared" ca="1" si="35"/>
        <v>#NAME?</v>
      </c>
      <c r="R249" s="2" t="e">
        <f ca="1">IF(I249="","",IF(I250="",Q248,VLOOKUP(K249,'债券信息-wind'!E:H,4,0)))</f>
        <v>#NAME?</v>
      </c>
      <c r="S249" t="e">
        <f t="shared" ca="1" si="36"/>
        <v>#NAME?</v>
      </c>
    </row>
    <row r="250" spans="9:19">
      <c r="I250" t="e">
        <f t="shared" ca="1" si="34"/>
        <v>#NAME?</v>
      </c>
      <c r="J250" s="1" t="e">
        <f ca="1">IF(I250="","",VLOOKUP(L249+9,'债券信息-wind'!E:H,2,0))</f>
        <v>#NAME?</v>
      </c>
      <c r="K250" s="1" t="e">
        <f t="shared" ca="1" si="30"/>
        <v>#NAME?</v>
      </c>
      <c r="L250" s="20" t="e">
        <f t="shared" ca="1" si="31"/>
        <v>#NAME?</v>
      </c>
      <c r="M250" s="20" t="e">
        <f t="shared" ca="1" si="32"/>
        <v>#NAME?</v>
      </c>
      <c r="N250" s="16" t="e">
        <f t="shared" ca="1" si="33"/>
        <v>#NAME?</v>
      </c>
      <c r="O250" s="2" t="e">
        <f ca="1">IF(I250="","",VLOOKUP(L249,'债券信息-wind'!E:H,3,0))</f>
        <v>#NAME?</v>
      </c>
      <c r="P250" t="e">
        <f ca="1">IF(I250="","",VLOOKUP(L250,'债券信息-wind'!E:I,5,0))</f>
        <v>#NAME?</v>
      </c>
      <c r="Q250" s="4" t="e">
        <f t="shared" ca="1" si="35"/>
        <v>#NAME?</v>
      </c>
      <c r="R250" s="2" t="e">
        <f ca="1">IF(I250="","",IF(I251="",Q249,VLOOKUP(K250,'债券信息-wind'!E:H,4,0)))</f>
        <v>#NAME?</v>
      </c>
      <c r="S250" t="e">
        <f t="shared" ca="1" si="36"/>
        <v>#NAME?</v>
      </c>
    </row>
    <row r="251" spans="9:19">
      <c r="I251" t="e">
        <f t="shared" ca="1" si="34"/>
        <v>#NAME?</v>
      </c>
      <c r="J251" s="1" t="e">
        <f ca="1">IF(I251="","",VLOOKUP(L250+9,'债券信息-wind'!E:H,2,0))</f>
        <v>#NAME?</v>
      </c>
      <c r="K251" s="1" t="e">
        <f t="shared" ca="1" si="30"/>
        <v>#NAME?</v>
      </c>
      <c r="L251" s="20" t="e">
        <f t="shared" ca="1" si="31"/>
        <v>#NAME?</v>
      </c>
      <c r="M251" s="20" t="e">
        <f t="shared" ca="1" si="32"/>
        <v>#NAME?</v>
      </c>
      <c r="N251" s="16" t="e">
        <f t="shared" ca="1" si="33"/>
        <v>#NAME?</v>
      </c>
      <c r="O251" s="2" t="e">
        <f ca="1">IF(I251="","",VLOOKUP(L250,'债券信息-wind'!E:H,3,0))</f>
        <v>#NAME?</v>
      </c>
      <c r="P251" t="e">
        <f ca="1">IF(I251="","",VLOOKUP(L251,'债券信息-wind'!E:I,5,0))</f>
        <v>#NAME?</v>
      </c>
      <c r="Q251" s="4" t="e">
        <f t="shared" ca="1" si="35"/>
        <v>#NAME?</v>
      </c>
      <c r="R251" s="2" t="e">
        <f ca="1">IF(I251="","",IF(I252="",Q250,VLOOKUP(K251,'债券信息-wind'!E:H,4,0)))</f>
        <v>#NAME?</v>
      </c>
      <c r="S251" t="e">
        <f t="shared" ca="1" si="36"/>
        <v>#NAME?</v>
      </c>
    </row>
    <row r="252" spans="9:19">
      <c r="I252" t="e">
        <f t="shared" ca="1" si="34"/>
        <v>#NAME?</v>
      </c>
      <c r="J252" s="1" t="e">
        <f ca="1">IF(I252="","",VLOOKUP(L251+9,'债券信息-wind'!E:H,2,0))</f>
        <v>#NAME?</v>
      </c>
      <c r="K252" s="1" t="e">
        <f t="shared" ca="1" si="30"/>
        <v>#NAME?</v>
      </c>
      <c r="L252" s="20" t="e">
        <f t="shared" ca="1" si="31"/>
        <v>#NAME?</v>
      </c>
      <c r="M252" s="20" t="e">
        <f t="shared" ca="1" si="32"/>
        <v>#NAME?</v>
      </c>
      <c r="N252" s="16" t="e">
        <f t="shared" ca="1" si="33"/>
        <v>#NAME?</v>
      </c>
      <c r="O252" s="2" t="e">
        <f ca="1">IF(I252="","",VLOOKUP(L251,'债券信息-wind'!E:H,3,0))</f>
        <v>#NAME?</v>
      </c>
      <c r="P252" t="e">
        <f ca="1">IF(I252="","",VLOOKUP(L252,'债券信息-wind'!E:I,5,0))</f>
        <v>#NAME?</v>
      </c>
      <c r="Q252" s="4" t="e">
        <f t="shared" ca="1" si="35"/>
        <v>#NAME?</v>
      </c>
      <c r="R252" s="2" t="e">
        <f ca="1">IF(I252="","",IF(I253="",Q251,VLOOKUP(K252,'债券信息-wind'!E:H,4,0)))</f>
        <v>#NAME?</v>
      </c>
      <c r="S252" t="e">
        <f t="shared" ca="1" si="36"/>
        <v>#NAME?</v>
      </c>
    </row>
    <row r="253" spans="9:19">
      <c r="I253" t="e">
        <f t="shared" ca="1" si="34"/>
        <v>#NAME?</v>
      </c>
      <c r="J253" s="1" t="e">
        <f ca="1">IF(I253="","",VLOOKUP(L252+9,'债券信息-wind'!E:H,2,0))</f>
        <v>#NAME?</v>
      </c>
      <c r="K253" s="1" t="e">
        <f t="shared" ca="1" si="30"/>
        <v>#NAME?</v>
      </c>
      <c r="L253" s="20" t="e">
        <f t="shared" ca="1" si="31"/>
        <v>#NAME?</v>
      </c>
      <c r="M253" s="20" t="e">
        <f t="shared" ca="1" si="32"/>
        <v>#NAME?</v>
      </c>
      <c r="N253" s="16" t="e">
        <f t="shared" ca="1" si="33"/>
        <v>#NAME?</v>
      </c>
      <c r="O253" s="2" t="e">
        <f ca="1">IF(I253="","",VLOOKUP(L252,'债券信息-wind'!E:H,3,0))</f>
        <v>#NAME?</v>
      </c>
      <c r="P253" t="e">
        <f ca="1">IF(I253="","",VLOOKUP(L253,'债券信息-wind'!E:I,5,0))</f>
        <v>#NAME?</v>
      </c>
      <c r="Q253" s="4" t="e">
        <f t="shared" ca="1" si="35"/>
        <v>#NAME?</v>
      </c>
      <c r="R253" s="2" t="e">
        <f ca="1">IF(I253="","",IF(I254="",Q252,VLOOKUP(K253,'债券信息-wind'!E:H,4,0)))</f>
        <v>#NAME?</v>
      </c>
      <c r="S253" t="e">
        <f t="shared" ca="1" si="36"/>
        <v>#NAME?</v>
      </c>
    </row>
    <row r="254" spans="9:19">
      <c r="I254" t="e">
        <f t="shared" ca="1" si="34"/>
        <v>#NAME?</v>
      </c>
      <c r="J254" s="1" t="e">
        <f ca="1">IF(I254="","",VLOOKUP(L253+9,'债券信息-wind'!E:H,2,0))</f>
        <v>#NAME?</v>
      </c>
      <c r="K254" s="1" t="e">
        <f t="shared" ca="1" si="30"/>
        <v>#NAME?</v>
      </c>
      <c r="L254" s="20" t="e">
        <f t="shared" ca="1" si="31"/>
        <v>#NAME?</v>
      </c>
      <c r="M254" s="20" t="e">
        <f t="shared" ca="1" si="32"/>
        <v>#NAME?</v>
      </c>
      <c r="N254" s="16" t="e">
        <f t="shared" ca="1" si="33"/>
        <v>#NAME?</v>
      </c>
      <c r="O254" s="2" t="e">
        <f ca="1">IF(I254="","",VLOOKUP(L253,'债券信息-wind'!E:H,3,0))</f>
        <v>#NAME?</v>
      </c>
      <c r="P254" t="e">
        <f ca="1">IF(I254="","",VLOOKUP(L254,'债券信息-wind'!E:I,5,0))</f>
        <v>#NAME?</v>
      </c>
      <c r="Q254" s="4" t="e">
        <f t="shared" ca="1" si="35"/>
        <v>#NAME?</v>
      </c>
      <c r="R254" s="2" t="e">
        <f ca="1">IF(I254="","",IF(I255="",Q253,VLOOKUP(K254,'债券信息-wind'!E:H,4,0)))</f>
        <v>#NAME?</v>
      </c>
      <c r="S254" t="e">
        <f t="shared" ca="1" si="36"/>
        <v>#NAME?</v>
      </c>
    </row>
    <row r="255" spans="9:19">
      <c r="I255" t="e">
        <f t="shared" ca="1" si="34"/>
        <v>#NAME?</v>
      </c>
      <c r="J255" s="1" t="e">
        <f ca="1">IF(I255="","",VLOOKUP(L254+9,'债券信息-wind'!E:H,2,0))</f>
        <v>#NAME?</v>
      </c>
      <c r="K255" s="1" t="e">
        <f t="shared" ca="1" si="30"/>
        <v>#NAME?</v>
      </c>
      <c r="L255" s="20" t="e">
        <f t="shared" ca="1" si="31"/>
        <v>#NAME?</v>
      </c>
      <c r="M255" s="20" t="e">
        <f t="shared" ca="1" si="32"/>
        <v>#NAME?</v>
      </c>
      <c r="N255" s="16" t="e">
        <f t="shared" ca="1" si="33"/>
        <v>#NAME?</v>
      </c>
      <c r="O255" s="2" t="e">
        <f ca="1">IF(I255="","",VLOOKUP(L254,'债券信息-wind'!E:H,3,0))</f>
        <v>#NAME?</v>
      </c>
      <c r="P255" t="e">
        <f ca="1">IF(I255="","",VLOOKUP(L255,'债券信息-wind'!E:I,5,0))</f>
        <v>#NAME?</v>
      </c>
      <c r="Q255" s="4" t="e">
        <f t="shared" ca="1" si="35"/>
        <v>#NAME?</v>
      </c>
      <c r="R255" s="2" t="e">
        <f ca="1">IF(I255="","",IF(I256="",Q254,VLOOKUP(K255,'债券信息-wind'!E:H,4,0)))</f>
        <v>#NAME?</v>
      </c>
      <c r="S255" t="e">
        <f t="shared" ca="1" si="36"/>
        <v>#NAME?</v>
      </c>
    </row>
    <row r="256" spans="9:19">
      <c r="I256" t="e">
        <f t="shared" ca="1" si="34"/>
        <v>#NAME?</v>
      </c>
      <c r="J256" s="1" t="e">
        <f ca="1">IF(I256="","",VLOOKUP(L255+9,'债券信息-wind'!E:H,2,0))</f>
        <v>#NAME?</v>
      </c>
      <c r="K256" s="1" t="e">
        <f t="shared" ca="1" si="30"/>
        <v>#NAME?</v>
      </c>
      <c r="L256" s="20" t="e">
        <f t="shared" ca="1" si="31"/>
        <v>#NAME?</v>
      </c>
      <c r="M256" s="20" t="e">
        <f t="shared" ca="1" si="32"/>
        <v>#NAME?</v>
      </c>
      <c r="N256" s="16" t="e">
        <f t="shared" ca="1" si="33"/>
        <v>#NAME?</v>
      </c>
      <c r="O256" s="2" t="e">
        <f ca="1">IF(I256="","",VLOOKUP(L255,'债券信息-wind'!E:H,3,0))</f>
        <v>#NAME?</v>
      </c>
      <c r="P256" t="e">
        <f ca="1">IF(I256="","",VLOOKUP(L256,'债券信息-wind'!E:I,5,0))</f>
        <v>#NAME?</v>
      </c>
      <c r="Q256" s="4" t="e">
        <f t="shared" ca="1" si="35"/>
        <v>#NAME?</v>
      </c>
      <c r="R256" s="2" t="e">
        <f ca="1">IF(I256="","",IF(I257="",Q255,VLOOKUP(K256,'债券信息-wind'!E:H,4,0)))</f>
        <v>#NAME?</v>
      </c>
      <c r="S256" t="e">
        <f t="shared" ca="1" si="36"/>
        <v>#NAME?</v>
      </c>
    </row>
    <row r="257" spans="9:19">
      <c r="I257" t="e">
        <f t="shared" ca="1" si="34"/>
        <v>#NAME?</v>
      </c>
      <c r="J257" s="1" t="e">
        <f ca="1">IF(I257="","",VLOOKUP(L256+9,'债券信息-wind'!E:H,2,0))</f>
        <v>#NAME?</v>
      </c>
      <c r="K257" s="1" t="e">
        <f t="shared" ca="1" si="30"/>
        <v>#NAME?</v>
      </c>
      <c r="L257" s="20" t="e">
        <f t="shared" ca="1" si="31"/>
        <v>#NAME?</v>
      </c>
      <c r="M257" s="20" t="e">
        <f t="shared" ca="1" si="32"/>
        <v>#NAME?</v>
      </c>
      <c r="N257" s="16" t="e">
        <f t="shared" ca="1" si="33"/>
        <v>#NAME?</v>
      </c>
      <c r="O257" s="2" t="e">
        <f ca="1">IF(I257="","",VLOOKUP(L256,'债券信息-wind'!E:H,3,0))</f>
        <v>#NAME?</v>
      </c>
      <c r="P257" t="e">
        <f ca="1">IF(I257="","",VLOOKUP(L257,'债券信息-wind'!E:I,5,0))</f>
        <v>#NAME?</v>
      </c>
      <c r="Q257" s="4" t="e">
        <f t="shared" ca="1" si="35"/>
        <v>#NAME?</v>
      </c>
      <c r="R257" s="2" t="e">
        <f ca="1">IF(I257="","",IF(I258="",Q256,VLOOKUP(K257,'债券信息-wind'!E:H,4,0)))</f>
        <v>#NAME?</v>
      </c>
      <c r="S257" t="e">
        <f t="shared" ca="1" si="36"/>
        <v>#NAME?</v>
      </c>
    </row>
    <row r="258" spans="9:19">
      <c r="I258" t="e">
        <f t="shared" ca="1" si="34"/>
        <v>#NAME?</v>
      </c>
      <c r="J258" s="1" t="e">
        <f ca="1">IF(I258="","",VLOOKUP(L257+9,'债券信息-wind'!E:H,2,0))</f>
        <v>#NAME?</v>
      </c>
      <c r="K258" s="1" t="e">
        <f t="shared" ca="1" si="30"/>
        <v>#NAME?</v>
      </c>
      <c r="L258" s="20" t="e">
        <f t="shared" ca="1" si="31"/>
        <v>#NAME?</v>
      </c>
      <c r="M258" s="20" t="e">
        <f t="shared" ca="1" si="32"/>
        <v>#NAME?</v>
      </c>
      <c r="N258" s="16" t="e">
        <f t="shared" ca="1" si="33"/>
        <v>#NAME?</v>
      </c>
      <c r="O258" s="2" t="e">
        <f ca="1">IF(I258="","",VLOOKUP(L257,'债券信息-wind'!E:H,3,0))</f>
        <v>#NAME?</v>
      </c>
      <c r="P258" t="e">
        <f ca="1">IF(I258="","",VLOOKUP(L258,'债券信息-wind'!E:I,5,0))</f>
        <v>#NAME?</v>
      </c>
      <c r="Q258" s="4" t="e">
        <f t="shared" ca="1" si="35"/>
        <v>#NAME?</v>
      </c>
      <c r="R258" s="2" t="e">
        <f ca="1">IF(I258="","",IF(I259="",Q257,VLOOKUP(K258,'债券信息-wind'!E:H,4,0)))</f>
        <v>#NAME?</v>
      </c>
      <c r="S258" t="e">
        <f t="shared" ca="1" si="36"/>
        <v>#NAME?</v>
      </c>
    </row>
    <row r="259" spans="9:19">
      <c r="I259" t="e">
        <f t="shared" ca="1" si="34"/>
        <v>#NAME?</v>
      </c>
      <c r="J259" s="1" t="e">
        <f ca="1">IF(I259="","",VLOOKUP(L258+9,'债券信息-wind'!E:H,2,0))</f>
        <v>#NAME?</v>
      </c>
      <c r="K259" s="1" t="e">
        <f t="shared" ca="1" si="30"/>
        <v>#NAME?</v>
      </c>
      <c r="L259" s="20" t="e">
        <f t="shared" ca="1" si="31"/>
        <v>#NAME?</v>
      </c>
      <c r="M259" s="20" t="e">
        <f t="shared" ca="1" si="32"/>
        <v>#NAME?</v>
      </c>
      <c r="N259" s="16" t="e">
        <f t="shared" ca="1" si="33"/>
        <v>#NAME?</v>
      </c>
      <c r="O259" s="2" t="e">
        <f ca="1">IF(I259="","",VLOOKUP(L258,'债券信息-wind'!E:H,3,0))</f>
        <v>#NAME?</v>
      </c>
      <c r="P259" t="e">
        <f ca="1">IF(I259="","",VLOOKUP(L259,'债券信息-wind'!E:I,5,0))</f>
        <v>#NAME?</v>
      </c>
      <c r="Q259" s="4" t="e">
        <f t="shared" ca="1" si="35"/>
        <v>#NAME?</v>
      </c>
      <c r="R259" s="2" t="e">
        <f ca="1">IF(I259="","",IF(I260="",Q258,VLOOKUP(K259,'债券信息-wind'!E:H,4,0)))</f>
        <v>#NAME?</v>
      </c>
      <c r="S259" t="e">
        <f t="shared" ca="1" si="36"/>
        <v>#NAME?</v>
      </c>
    </row>
    <row r="260" spans="9:19">
      <c r="I260" t="e">
        <f t="shared" ca="1" si="34"/>
        <v>#NAME?</v>
      </c>
      <c r="J260" s="1" t="e">
        <f ca="1">IF(I260="","",VLOOKUP(L259+9,'债券信息-wind'!E:H,2,0))</f>
        <v>#NAME?</v>
      </c>
      <c r="K260" s="1" t="e">
        <f t="shared" ref="K260:K323" ca="1" si="37">IF(I260="","",DATE(YEAR(J260),MONTH(J260),DAY(J260)))</f>
        <v>#NAME?</v>
      </c>
      <c r="L260" s="20" t="e">
        <f t="shared" ca="1" si="31"/>
        <v>#NAME?</v>
      </c>
      <c r="M260" s="20" t="e">
        <f t="shared" ca="1" si="32"/>
        <v>#NAME?</v>
      </c>
      <c r="N260" s="16" t="e">
        <f t="shared" ca="1" si="33"/>
        <v>#NAME?</v>
      </c>
      <c r="O260" s="2" t="e">
        <f ca="1">IF(I260="","",VLOOKUP(L259,'债券信息-wind'!E:H,3,0))</f>
        <v>#NAME?</v>
      </c>
      <c r="P260" t="e">
        <f ca="1">IF(I260="","",VLOOKUP(L260,'债券信息-wind'!E:I,5,0))</f>
        <v>#NAME?</v>
      </c>
      <c r="Q260" s="4" t="e">
        <f t="shared" ca="1" si="35"/>
        <v>#NAME?</v>
      </c>
      <c r="R260" s="2" t="e">
        <f ca="1">IF(I260="","",IF(I261="",Q259,VLOOKUP(K260,'债券信息-wind'!E:H,4,0)))</f>
        <v>#NAME?</v>
      </c>
      <c r="S260" t="e">
        <f t="shared" ca="1" si="36"/>
        <v>#NAME?</v>
      </c>
    </row>
    <row r="261" spans="9:19">
      <c r="I261" t="e">
        <f t="shared" ca="1" si="34"/>
        <v>#NAME?</v>
      </c>
      <c r="J261" s="1" t="e">
        <f ca="1">IF(I261="","",VLOOKUP(L260+9,'债券信息-wind'!E:H,2,0))</f>
        <v>#NAME?</v>
      </c>
      <c r="K261" s="1" t="e">
        <f t="shared" ca="1" si="37"/>
        <v>#NAME?</v>
      </c>
      <c r="L261" s="20" t="e">
        <f t="shared" ref="L261:L324" ca="1" si="38">IF(I261="","",IF(I262="",DATE(YEAR($B$6),MONTH($B$6),DAY($B$6)),DATE(YEAR(L260),12/$B$19+MONTH(L260),DAY($E$3))))</f>
        <v>#NAME?</v>
      </c>
      <c r="M261" s="20" t="e">
        <f t="shared" ref="M261:M324" ca="1" si="39">IF(I261="","",IF(MONTH(DATE(IF(MONTH(L260)&gt;2,YEAR(L261),YEAR(L260)),2,29))=2,DATE(IF(MONTH(L260)&gt;2,YEAR(L261),YEAR(L260)),2,29),0))</f>
        <v>#NAME?</v>
      </c>
      <c r="N261" s="16" t="e">
        <f t="shared" ref="N261:N324" ca="1" si="40">IF(I261="","",IF(MEDIAN(L260,M261,L261)=M261,1,0))</f>
        <v>#NAME?</v>
      </c>
      <c r="O261" s="2" t="e">
        <f ca="1">IF(I261="","",VLOOKUP(L260,'债券信息-wind'!E:H,3,0))</f>
        <v>#NAME?</v>
      </c>
      <c r="P261" t="e">
        <f ca="1">IF(I261="","",VLOOKUP(L261,'债券信息-wind'!E:I,5,0))</f>
        <v>#NAME?</v>
      </c>
      <c r="Q261" s="4" t="e">
        <f t="shared" ca="1" si="35"/>
        <v>#NAME?</v>
      </c>
      <c r="R261" s="2" t="e">
        <f ca="1">IF(I261="","",IF(I262="",Q260,VLOOKUP(K261,'债券信息-wind'!E:H,4,0)))</f>
        <v>#NAME?</v>
      </c>
      <c r="S261" t="e">
        <f t="shared" ca="1" si="36"/>
        <v>#NAME?</v>
      </c>
    </row>
    <row r="262" spans="9:19">
      <c r="I262" t="e">
        <f t="shared" ca="1" si="34"/>
        <v>#NAME?</v>
      </c>
      <c r="J262" s="1" t="e">
        <f ca="1">IF(I262="","",VLOOKUP(L261+9,'债券信息-wind'!E:H,2,0))</f>
        <v>#NAME?</v>
      </c>
      <c r="K262" s="1" t="e">
        <f t="shared" ca="1" si="37"/>
        <v>#NAME?</v>
      </c>
      <c r="L262" s="20" t="e">
        <f t="shared" ca="1" si="38"/>
        <v>#NAME?</v>
      </c>
      <c r="M262" s="20" t="e">
        <f t="shared" ca="1" si="39"/>
        <v>#NAME?</v>
      </c>
      <c r="N262" s="16" t="e">
        <f t="shared" ca="1" si="40"/>
        <v>#NAME?</v>
      </c>
      <c r="O262" s="2" t="e">
        <f ca="1">IF(I262="","",VLOOKUP(L261,'债券信息-wind'!E:H,3,0))</f>
        <v>#NAME?</v>
      </c>
      <c r="P262" t="e">
        <f ca="1">IF(I262="","",VLOOKUP(L262,'债券信息-wind'!E:I,5,0))</f>
        <v>#NAME?</v>
      </c>
      <c r="Q262" s="4" t="e">
        <f t="shared" ca="1" si="35"/>
        <v>#NAME?</v>
      </c>
      <c r="R262" s="2" t="e">
        <f ca="1">IF(I262="","",IF(I263="",Q261,VLOOKUP(K262,'债券信息-wind'!E:H,4,0)))</f>
        <v>#NAME?</v>
      </c>
      <c r="S262" t="e">
        <f t="shared" ca="1" si="36"/>
        <v>#NAME?</v>
      </c>
    </row>
    <row r="263" spans="9:19">
      <c r="I263" t="e">
        <f t="shared" ca="1" si="34"/>
        <v>#NAME?</v>
      </c>
      <c r="J263" s="1" t="e">
        <f ca="1">IF(I263="","",VLOOKUP(L262+9,'债券信息-wind'!E:H,2,0))</f>
        <v>#NAME?</v>
      </c>
      <c r="K263" s="1" t="e">
        <f t="shared" ca="1" si="37"/>
        <v>#NAME?</v>
      </c>
      <c r="L263" s="20" t="e">
        <f t="shared" ca="1" si="38"/>
        <v>#NAME?</v>
      </c>
      <c r="M263" s="20" t="e">
        <f t="shared" ca="1" si="39"/>
        <v>#NAME?</v>
      </c>
      <c r="N263" s="16" t="e">
        <f t="shared" ca="1" si="40"/>
        <v>#NAME?</v>
      </c>
      <c r="O263" s="2" t="e">
        <f ca="1">IF(I263="","",VLOOKUP(L262,'债券信息-wind'!E:H,3,0))</f>
        <v>#NAME?</v>
      </c>
      <c r="P263" t="e">
        <f ca="1">IF(I263="","",VLOOKUP(L263,'债券信息-wind'!E:I,5,0))</f>
        <v>#NAME?</v>
      </c>
      <c r="Q263" s="4" t="e">
        <f t="shared" ca="1" si="35"/>
        <v>#NAME?</v>
      </c>
      <c r="R263" s="2" t="e">
        <f ca="1">IF(I263="","",IF(I264="",Q262,VLOOKUP(K263,'债券信息-wind'!E:H,4,0)))</f>
        <v>#NAME?</v>
      </c>
      <c r="S263" t="e">
        <f t="shared" ca="1" si="36"/>
        <v>#NAME?</v>
      </c>
    </row>
    <row r="264" spans="9:19">
      <c r="I264" t="e">
        <f t="shared" ca="1" si="34"/>
        <v>#NAME?</v>
      </c>
      <c r="J264" s="1" t="e">
        <f ca="1">IF(I264="","",VLOOKUP(L263+9,'债券信息-wind'!E:H,2,0))</f>
        <v>#NAME?</v>
      </c>
      <c r="K264" s="1" t="e">
        <f t="shared" ca="1" si="37"/>
        <v>#NAME?</v>
      </c>
      <c r="L264" s="20" t="e">
        <f t="shared" ca="1" si="38"/>
        <v>#NAME?</v>
      </c>
      <c r="M264" s="20" t="e">
        <f t="shared" ca="1" si="39"/>
        <v>#NAME?</v>
      </c>
      <c r="N264" s="16" t="e">
        <f t="shared" ca="1" si="40"/>
        <v>#NAME?</v>
      </c>
      <c r="O264" s="2" t="e">
        <f ca="1">IF(I264="","",VLOOKUP(L263,'债券信息-wind'!E:H,3,0))</f>
        <v>#NAME?</v>
      </c>
      <c r="P264" t="e">
        <f ca="1">IF(I264="","",VLOOKUP(L264,'债券信息-wind'!E:I,5,0))</f>
        <v>#NAME?</v>
      </c>
      <c r="Q264" s="4" t="e">
        <f t="shared" ca="1" si="35"/>
        <v>#NAME?</v>
      </c>
      <c r="R264" s="2" t="e">
        <f ca="1">IF(I264="","",IF(I265="",Q263,VLOOKUP(K264,'债券信息-wind'!E:H,4,0)))</f>
        <v>#NAME?</v>
      </c>
      <c r="S264" t="e">
        <f t="shared" ca="1" si="36"/>
        <v>#NAME?</v>
      </c>
    </row>
    <row r="265" spans="9:19">
      <c r="I265" t="e">
        <f t="shared" ca="1" si="34"/>
        <v>#NAME?</v>
      </c>
      <c r="J265" s="1" t="e">
        <f ca="1">IF(I265="","",VLOOKUP(L264+9,'债券信息-wind'!E:H,2,0))</f>
        <v>#NAME?</v>
      </c>
      <c r="K265" s="1" t="e">
        <f t="shared" ca="1" si="37"/>
        <v>#NAME?</v>
      </c>
      <c r="L265" s="20" t="e">
        <f t="shared" ca="1" si="38"/>
        <v>#NAME?</v>
      </c>
      <c r="M265" s="20" t="e">
        <f t="shared" ca="1" si="39"/>
        <v>#NAME?</v>
      </c>
      <c r="N265" s="16" t="e">
        <f t="shared" ca="1" si="40"/>
        <v>#NAME?</v>
      </c>
      <c r="O265" s="2" t="e">
        <f ca="1">IF(I265="","",VLOOKUP(L264,'债券信息-wind'!E:H,3,0))</f>
        <v>#NAME?</v>
      </c>
      <c r="P265" t="e">
        <f ca="1">IF(I265="","",VLOOKUP(L265,'债券信息-wind'!E:I,5,0))</f>
        <v>#NAME?</v>
      </c>
      <c r="Q265" s="4" t="e">
        <f t="shared" ca="1" si="35"/>
        <v>#NAME?</v>
      </c>
      <c r="R265" s="2" t="e">
        <f ca="1">IF(I265="","",IF(I266="",Q264,VLOOKUP(K265,'债券信息-wind'!E:H,4,0)))</f>
        <v>#NAME?</v>
      </c>
      <c r="S265" t="e">
        <f t="shared" ca="1" si="36"/>
        <v>#NAME?</v>
      </c>
    </row>
    <row r="266" spans="9:19">
      <c r="I266" t="e">
        <f t="shared" ca="1" si="34"/>
        <v>#NAME?</v>
      </c>
      <c r="J266" s="1" t="e">
        <f ca="1">IF(I266="","",VLOOKUP(L265+9,'债券信息-wind'!E:H,2,0))</f>
        <v>#NAME?</v>
      </c>
      <c r="K266" s="1" t="e">
        <f t="shared" ca="1" si="37"/>
        <v>#NAME?</v>
      </c>
      <c r="L266" s="20" t="e">
        <f t="shared" ca="1" si="38"/>
        <v>#NAME?</v>
      </c>
      <c r="M266" s="20" t="e">
        <f t="shared" ca="1" si="39"/>
        <v>#NAME?</v>
      </c>
      <c r="N266" s="16" t="e">
        <f t="shared" ca="1" si="40"/>
        <v>#NAME?</v>
      </c>
      <c r="O266" s="2" t="e">
        <f ca="1">IF(I266="","",VLOOKUP(L265,'债券信息-wind'!E:H,3,0))</f>
        <v>#NAME?</v>
      </c>
      <c r="P266" t="e">
        <f ca="1">IF(I266="","",VLOOKUP(L266,'债券信息-wind'!E:I,5,0))</f>
        <v>#NAME?</v>
      </c>
      <c r="Q266" s="4" t="e">
        <f t="shared" ca="1" si="35"/>
        <v>#NAME?</v>
      </c>
      <c r="R266" s="2" t="e">
        <f ca="1">IF(I266="","",IF(I267="",Q265,VLOOKUP(K266,'债券信息-wind'!E:H,4,0)))</f>
        <v>#NAME?</v>
      </c>
      <c r="S266" t="e">
        <f t="shared" ca="1" si="36"/>
        <v>#NAME?</v>
      </c>
    </row>
    <row r="267" spans="9:19">
      <c r="I267" t="e">
        <f t="shared" ca="1" si="34"/>
        <v>#NAME?</v>
      </c>
      <c r="J267" s="1" t="e">
        <f ca="1">IF(I267="","",VLOOKUP(L266+9,'债券信息-wind'!E:H,2,0))</f>
        <v>#NAME?</v>
      </c>
      <c r="K267" s="1" t="e">
        <f t="shared" ca="1" si="37"/>
        <v>#NAME?</v>
      </c>
      <c r="L267" s="20" t="e">
        <f t="shared" ca="1" si="38"/>
        <v>#NAME?</v>
      </c>
      <c r="M267" s="20" t="e">
        <f t="shared" ca="1" si="39"/>
        <v>#NAME?</v>
      </c>
      <c r="N267" s="16" t="e">
        <f t="shared" ca="1" si="40"/>
        <v>#NAME?</v>
      </c>
      <c r="O267" s="2" t="e">
        <f ca="1">IF(I267="","",VLOOKUP(L266,'债券信息-wind'!E:H,3,0))</f>
        <v>#NAME?</v>
      </c>
      <c r="P267" t="e">
        <f ca="1">IF(I267="","",VLOOKUP(L267,'债券信息-wind'!E:I,5,0))</f>
        <v>#NAME?</v>
      </c>
      <c r="Q267" s="4" t="e">
        <f t="shared" ca="1" si="35"/>
        <v>#NAME?</v>
      </c>
      <c r="R267" s="2" t="e">
        <f ca="1">IF(I267="","",IF(I268="",Q266,VLOOKUP(K267,'债券信息-wind'!E:H,4,0)))</f>
        <v>#NAME?</v>
      </c>
      <c r="S267" t="e">
        <f t="shared" ca="1" si="36"/>
        <v>#NAME?</v>
      </c>
    </row>
    <row r="268" spans="9:19">
      <c r="I268" t="e">
        <f t="shared" ca="1" si="34"/>
        <v>#NAME?</v>
      </c>
      <c r="J268" s="1" t="e">
        <f ca="1">IF(I268="","",VLOOKUP(L267+9,'债券信息-wind'!E:H,2,0))</f>
        <v>#NAME?</v>
      </c>
      <c r="K268" s="1" t="e">
        <f t="shared" ca="1" si="37"/>
        <v>#NAME?</v>
      </c>
      <c r="L268" s="20" t="e">
        <f t="shared" ca="1" si="38"/>
        <v>#NAME?</v>
      </c>
      <c r="M268" s="20" t="e">
        <f t="shared" ca="1" si="39"/>
        <v>#NAME?</v>
      </c>
      <c r="N268" s="16" t="e">
        <f t="shared" ca="1" si="40"/>
        <v>#NAME?</v>
      </c>
      <c r="O268" s="2" t="e">
        <f ca="1">IF(I268="","",VLOOKUP(L267,'债券信息-wind'!E:H,3,0))</f>
        <v>#NAME?</v>
      </c>
      <c r="P268" t="e">
        <f ca="1">IF(I268="","",VLOOKUP(L268,'债券信息-wind'!E:I,5,0))</f>
        <v>#NAME?</v>
      </c>
      <c r="Q268" s="4" t="e">
        <f t="shared" ca="1" si="35"/>
        <v>#NAME?</v>
      </c>
      <c r="R268" s="2" t="e">
        <f ca="1">IF(I268="","",IF(I269="",Q267,VLOOKUP(K268,'债券信息-wind'!E:H,4,0)))</f>
        <v>#NAME?</v>
      </c>
      <c r="S268" t="e">
        <f t="shared" ca="1" si="36"/>
        <v>#NAME?</v>
      </c>
    </row>
    <row r="269" spans="9:19">
      <c r="I269" t="e">
        <f t="shared" ca="1" si="34"/>
        <v>#NAME?</v>
      </c>
      <c r="J269" s="1" t="e">
        <f ca="1">IF(I269="","",VLOOKUP(L268+9,'债券信息-wind'!E:H,2,0))</f>
        <v>#NAME?</v>
      </c>
      <c r="K269" s="1" t="e">
        <f t="shared" ca="1" si="37"/>
        <v>#NAME?</v>
      </c>
      <c r="L269" s="20" t="e">
        <f t="shared" ca="1" si="38"/>
        <v>#NAME?</v>
      </c>
      <c r="M269" s="20" t="e">
        <f t="shared" ca="1" si="39"/>
        <v>#NAME?</v>
      </c>
      <c r="N269" s="16" t="e">
        <f t="shared" ca="1" si="40"/>
        <v>#NAME?</v>
      </c>
      <c r="O269" s="2" t="e">
        <f ca="1">IF(I269="","",VLOOKUP(L268,'债券信息-wind'!E:H,3,0))</f>
        <v>#NAME?</v>
      </c>
      <c r="P269" t="e">
        <f ca="1">IF(I269="","",VLOOKUP(L269,'债券信息-wind'!E:I,5,0))</f>
        <v>#NAME?</v>
      </c>
      <c r="Q269" s="4" t="e">
        <f t="shared" ca="1" si="35"/>
        <v>#NAME?</v>
      </c>
      <c r="R269" s="2" t="e">
        <f ca="1">IF(I269="","",IF(I270="",Q268,VLOOKUP(K269,'债券信息-wind'!E:H,4,0)))</f>
        <v>#NAME?</v>
      </c>
      <c r="S269" t="e">
        <f t="shared" ca="1" si="36"/>
        <v>#NAME?</v>
      </c>
    </row>
    <row r="270" spans="9:19">
      <c r="I270" t="e">
        <f t="shared" ca="1" si="34"/>
        <v>#NAME?</v>
      </c>
      <c r="J270" s="1" t="e">
        <f ca="1">IF(I270="","",VLOOKUP(L269+9,'债券信息-wind'!E:H,2,0))</f>
        <v>#NAME?</v>
      </c>
      <c r="K270" s="1" t="e">
        <f t="shared" ca="1" si="37"/>
        <v>#NAME?</v>
      </c>
      <c r="L270" s="20" t="e">
        <f t="shared" ca="1" si="38"/>
        <v>#NAME?</v>
      </c>
      <c r="M270" s="20" t="e">
        <f t="shared" ca="1" si="39"/>
        <v>#NAME?</v>
      </c>
      <c r="N270" s="16" t="e">
        <f t="shared" ca="1" si="40"/>
        <v>#NAME?</v>
      </c>
      <c r="O270" s="2" t="e">
        <f ca="1">IF(I270="","",VLOOKUP(L269,'债券信息-wind'!E:H,3,0))</f>
        <v>#NAME?</v>
      </c>
      <c r="P270" t="e">
        <f ca="1">IF(I270="","",VLOOKUP(L270,'债券信息-wind'!E:I,5,0))</f>
        <v>#NAME?</v>
      </c>
      <c r="Q270" s="4" t="e">
        <f t="shared" ca="1" si="35"/>
        <v>#NAME?</v>
      </c>
      <c r="R270" s="2" t="e">
        <f ca="1">IF(I270="","",IF(I271="",Q269,VLOOKUP(K270,'债券信息-wind'!E:H,4,0)))</f>
        <v>#NAME?</v>
      </c>
      <c r="S270" t="e">
        <f t="shared" ca="1" si="36"/>
        <v>#NAME?</v>
      </c>
    </row>
    <row r="271" spans="9:19">
      <c r="I271" t="e">
        <f t="shared" ca="1" si="34"/>
        <v>#NAME?</v>
      </c>
      <c r="J271" s="1" t="e">
        <f ca="1">IF(I271="","",VLOOKUP(L270+9,'债券信息-wind'!E:H,2,0))</f>
        <v>#NAME?</v>
      </c>
      <c r="K271" s="1" t="e">
        <f t="shared" ca="1" si="37"/>
        <v>#NAME?</v>
      </c>
      <c r="L271" s="20" t="e">
        <f t="shared" ca="1" si="38"/>
        <v>#NAME?</v>
      </c>
      <c r="M271" s="20" t="e">
        <f t="shared" ca="1" si="39"/>
        <v>#NAME?</v>
      </c>
      <c r="N271" s="16" t="e">
        <f t="shared" ca="1" si="40"/>
        <v>#NAME?</v>
      </c>
      <c r="O271" s="2" t="e">
        <f ca="1">IF(I271="","",VLOOKUP(L270,'债券信息-wind'!E:H,3,0))</f>
        <v>#NAME?</v>
      </c>
      <c r="P271" t="e">
        <f ca="1">IF(I271="","",VLOOKUP(L271,'债券信息-wind'!E:I,5,0))</f>
        <v>#NAME?</v>
      </c>
      <c r="Q271" s="4" t="e">
        <f t="shared" ca="1" si="35"/>
        <v>#NAME?</v>
      </c>
      <c r="R271" s="2" t="e">
        <f ca="1">IF(I271="","",IF(I272="",Q270,VLOOKUP(K271,'债券信息-wind'!E:H,4,0)))</f>
        <v>#NAME?</v>
      </c>
      <c r="S271" t="e">
        <f t="shared" ca="1" si="36"/>
        <v>#NAME?</v>
      </c>
    </row>
    <row r="272" spans="9:19">
      <c r="I272" t="e">
        <f t="shared" ca="1" si="34"/>
        <v>#NAME?</v>
      </c>
      <c r="J272" s="1" t="e">
        <f ca="1">IF(I272="","",VLOOKUP(L271+9,'债券信息-wind'!E:H,2,0))</f>
        <v>#NAME?</v>
      </c>
      <c r="K272" s="1" t="e">
        <f t="shared" ca="1" si="37"/>
        <v>#NAME?</v>
      </c>
      <c r="L272" s="20" t="e">
        <f t="shared" ca="1" si="38"/>
        <v>#NAME?</v>
      </c>
      <c r="M272" s="20" t="e">
        <f t="shared" ca="1" si="39"/>
        <v>#NAME?</v>
      </c>
      <c r="N272" s="16" t="e">
        <f t="shared" ca="1" si="40"/>
        <v>#NAME?</v>
      </c>
      <c r="O272" s="2" t="e">
        <f ca="1">IF(I272="","",VLOOKUP(L271,'债券信息-wind'!E:H,3,0))</f>
        <v>#NAME?</v>
      </c>
      <c r="P272" t="e">
        <f ca="1">IF(I272="","",VLOOKUP(L272,'债券信息-wind'!E:I,5,0))</f>
        <v>#NAME?</v>
      </c>
      <c r="Q272" s="4" t="e">
        <f t="shared" ca="1" si="35"/>
        <v>#NAME?</v>
      </c>
      <c r="R272" s="2" t="e">
        <f ca="1">IF(I272="","",IF(I273="",Q271,VLOOKUP(K272,'债券信息-wind'!E:H,4,0)))</f>
        <v>#NAME?</v>
      </c>
      <c r="S272" t="e">
        <f t="shared" ca="1" si="36"/>
        <v>#NAME?</v>
      </c>
    </row>
    <row r="273" spans="9:19">
      <c r="I273" t="e">
        <f t="shared" ca="1" si="34"/>
        <v>#NAME?</v>
      </c>
      <c r="J273" s="1" t="e">
        <f ca="1">IF(I273="","",VLOOKUP(L272+9,'债券信息-wind'!E:H,2,0))</f>
        <v>#NAME?</v>
      </c>
      <c r="K273" s="1" t="e">
        <f t="shared" ca="1" si="37"/>
        <v>#NAME?</v>
      </c>
      <c r="L273" s="20" t="e">
        <f t="shared" ca="1" si="38"/>
        <v>#NAME?</v>
      </c>
      <c r="M273" s="20" t="e">
        <f t="shared" ca="1" si="39"/>
        <v>#NAME?</v>
      </c>
      <c r="N273" s="16" t="e">
        <f t="shared" ca="1" si="40"/>
        <v>#NAME?</v>
      </c>
      <c r="O273" s="2" t="e">
        <f ca="1">IF(I273="","",VLOOKUP(L272,'债券信息-wind'!E:H,3,0))</f>
        <v>#NAME?</v>
      </c>
      <c r="P273" t="e">
        <f ca="1">IF(I273="","",VLOOKUP(L273,'债券信息-wind'!E:I,5,0))</f>
        <v>#NAME?</v>
      </c>
      <c r="Q273" s="4" t="e">
        <f t="shared" ca="1" si="35"/>
        <v>#NAME?</v>
      </c>
      <c r="R273" s="2" t="e">
        <f ca="1">IF(I273="","",IF(I274="",Q272,VLOOKUP(K273,'债券信息-wind'!E:H,4,0)))</f>
        <v>#NAME?</v>
      </c>
      <c r="S273" t="e">
        <f t="shared" ca="1" si="36"/>
        <v>#NAME?</v>
      </c>
    </row>
    <row r="274" spans="9:19">
      <c r="I274" t="e">
        <f t="shared" ca="1" si="34"/>
        <v>#NAME?</v>
      </c>
      <c r="J274" s="1" t="e">
        <f ca="1">IF(I274="","",VLOOKUP(L273+9,'债券信息-wind'!E:H,2,0))</f>
        <v>#NAME?</v>
      </c>
      <c r="K274" s="1" t="e">
        <f t="shared" ca="1" si="37"/>
        <v>#NAME?</v>
      </c>
      <c r="L274" s="20" t="e">
        <f t="shared" ca="1" si="38"/>
        <v>#NAME?</v>
      </c>
      <c r="M274" s="20" t="e">
        <f t="shared" ca="1" si="39"/>
        <v>#NAME?</v>
      </c>
      <c r="N274" s="16" t="e">
        <f t="shared" ca="1" si="40"/>
        <v>#NAME?</v>
      </c>
      <c r="O274" s="2" t="e">
        <f ca="1">IF(I274="","",VLOOKUP(L273,'债券信息-wind'!E:H,3,0))</f>
        <v>#NAME?</v>
      </c>
      <c r="P274" t="e">
        <f ca="1">IF(I274="","",VLOOKUP(L274,'债券信息-wind'!E:I,5,0))</f>
        <v>#NAME?</v>
      </c>
      <c r="Q274" s="4" t="e">
        <f t="shared" ca="1" si="35"/>
        <v>#NAME?</v>
      </c>
      <c r="R274" s="2" t="e">
        <f ca="1">IF(I274="","",IF(I275="",Q273,VLOOKUP(K274,'债券信息-wind'!E:H,4,0)))</f>
        <v>#NAME?</v>
      </c>
      <c r="S274" t="e">
        <f t="shared" ca="1" si="36"/>
        <v>#NAME?</v>
      </c>
    </row>
    <row r="275" spans="9:19">
      <c r="I275" t="e">
        <f t="shared" ca="1" si="34"/>
        <v>#NAME?</v>
      </c>
      <c r="J275" s="1" t="e">
        <f ca="1">IF(I275="","",VLOOKUP(L274+9,'债券信息-wind'!E:H,2,0))</f>
        <v>#NAME?</v>
      </c>
      <c r="K275" s="1" t="e">
        <f t="shared" ca="1" si="37"/>
        <v>#NAME?</v>
      </c>
      <c r="L275" s="20" t="e">
        <f t="shared" ca="1" si="38"/>
        <v>#NAME?</v>
      </c>
      <c r="M275" s="20" t="e">
        <f t="shared" ca="1" si="39"/>
        <v>#NAME?</v>
      </c>
      <c r="N275" s="16" t="e">
        <f t="shared" ca="1" si="40"/>
        <v>#NAME?</v>
      </c>
      <c r="O275" s="2" t="e">
        <f ca="1">IF(I275="","",VLOOKUP(L274,'债券信息-wind'!E:H,3,0))</f>
        <v>#NAME?</v>
      </c>
      <c r="P275" t="e">
        <f ca="1">IF(I275="","",VLOOKUP(L275,'债券信息-wind'!E:I,5,0))</f>
        <v>#NAME?</v>
      </c>
      <c r="Q275" s="4" t="e">
        <f t="shared" ca="1" si="35"/>
        <v>#NAME?</v>
      </c>
      <c r="R275" s="2" t="e">
        <f ca="1">IF(I275="","",IF(I276="",Q274,VLOOKUP(K275,'债券信息-wind'!E:H,4,0)))</f>
        <v>#NAME?</v>
      </c>
      <c r="S275" t="e">
        <f t="shared" ca="1" si="36"/>
        <v>#NAME?</v>
      </c>
    </row>
    <row r="276" spans="9:19">
      <c r="I276" t="e">
        <f t="shared" ca="1" si="34"/>
        <v>#NAME?</v>
      </c>
      <c r="J276" s="1" t="e">
        <f ca="1">IF(I276="","",VLOOKUP(L275+9,'债券信息-wind'!E:H,2,0))</f>
        <v>#NAME?</v>
      </c>
      <c r="K276" s="1" t="e">
        <f t="shared" ca="1" si="37"/>
        <v>#NAME?</v>
      </c>
      <c r="L276" s="20" t="e">
        <f t="shared" ca="1" si="38"/>
        <v>#NAME?</v>
      </c>
      <c r="M276" s="20" t="e">
        <f t="shared" ca="1" si="39"/>
        <v>#NAME?</v>
      </c>
      <c r="N276" s="16" t="e">
        <f t="shared" ca="1" si="40"/>
        <v>#NAME?</v>
      </c>
      <c r="O276" s="2" t="e">
        <f ca="1">IF(I276="","",VLOOKUP(L275,'债券信息-wind'!E:H,3,0))</f>
        <v>#NAME?</v>
      </c>
      <c r="P276" t="e">
        <f ca="1">IF(I276="","",VLOOKUP(L276,'债券信息-wind'!E:I,5,0))</f>
        <v>#NAME?</v>
      </c>
      <c r="Q276" s="4" t="e">
        <f t="shared" ca="1" si="35"/>
        <v>#NAME?</v>
      </c>
      <c r="R276" s="2" t="e">
        <f ca="1">IF(I276="","",IF(I277="",Q275,VLOOKUP(K276,'债券信息-wind'!E:H,4,0)))</f>
        <v>#NAME?</v>
      </c>
      <c r="S276" t="e">
        <f t="shared" ca="1" si="36"/>
        <v>#NAME?</v>
      </c>
    </row>
    <row r="277" spans="9:19">
      <c r="I277" t="e">
        <f t="shared" ca="1" si="34"/>
        <v>#NAME?</v>
      </c>
      <c r="J277" s="1" t="e">
        <f ca="1">IF(I277="","",VLOOKUP(L276+9,'债券信息-wind'!E:H,2,0))</f>
        <v>#NAME?</v>
      </c>
      <c r="K277" s="1" t="e">
        <f t="shared" ca="1" si="37"/>
        <v>#NAME?</v>
      </c>
      <c r="L277" s="20" t="e">
        <f t="shared" ca="1" si="38"/>
        <v>#NAME?</v>
      </c>
      <c r="M277" s="20" t="e">
        <f t="shared" ca="1" si="39"/>
        <v>#NAME?</v>
      </c>
      <c r="N277" s="16" t="e">
        <f t="shared" ca="1" si="40"/>
        <v>#NAME?</v>
      </c>
      <c r="O277" s="2" t="e">
        <f ca="1">IF(I277="","",VLOOKUP(L276,'债券信息-wind'!E:H,3,0))</f>
        <v>#NAME?</v>
      </c>
      <c r="P277" t="e">
        <f ca="1">IF(I277="","",VLOOKUP(L277,'债券信息-wind'!E:I,5,0))</f>
        <v>#NAME?</v>
      </c>
      <c r="Q277" s="4" t="e">
        <f t="shared" ca="1" si="35"/>
        <v>#NAME?</v>
      </c>
      <c r="R277" s="2" t="e">
        <f ca="1">IF(I277="","",IF(I278="",Q276,VLOOKUP(K277,'债券信息-wind'!E:H,4,0)))</f>
        <v>#NAME?</v>
      </c>
      <c r="S277" t="e">
        <f t="shared" ca="1" si="36"/>
        <v>#NAME?</v>
      </c>
    </row>
    <row r="278" spans="9:19">
      <c r="I278" t="e">
        <f t="shared" ca="1" si="34"/>
        <v>#NAME?</v>
      </c>
      <c r="J278" s="1" t="e">
        <f ca="1">IF(I278="","",VLOOKUP(L277+9,'债券信息-wind'!E:H,2,0))</f>
        <v>#NAME?</v>
      </c>
      <c r="K278" s="1" t="e">
        <f t="shared" ca="1" si="37"/>
        <v>#NAME?</v>
      </c>
      <c r="L278" s="20" t="e">
        <f t="shared" ca="1" si="38"/>
        <v>#NAME?</v>
      </c>
      <c r="M278" s="20" t="e">
        <f t="shared" ca="1" si="39"/>
        <v>#NAME?</v>
      </c>
      <c r="N278" s="16" t="e">
        <f t="shared" ca="1" si="40"/>
        <v>#NAME?</v>
      </c>
      <c r="O278" s="2" t="e">
        <f ca="1">IF(I278="","",VLOOKUP(L277,'债券信息-wind'!E:H,3,0))</f>
        <v>#NAME?</v>
      </c>
      <c r="P278" t="e">
        <f ca="1">IF(I278="","",VLOOKUP(L278,'债券信息-wind'!E:I,5,0))</f>
        <v>#NAME?</v>
      </c>
      <c r="Q278" s="4" t="e">
        <f t="shared" ca="1" si="35"/>
        <v>#NAME?</v>
      </c>
      <c r="R278" s="2" t="e">
        <f ca="1">IF(I278="","",IF(I279="",Q277,VLOOKUP(K278,'债券信息-wind'!E:H,4,0)))</f>
        <v>#NAME?</v>
      </c>
      <c r="S278" t="e">
        <f t="shared" ca="1" si="36"/>
        <v>#NAME?</v>
      </c>
    </row>
    <row r="279" spans="9:19">
      <c r="I279" t="e">
        <f t="shared" ca="1" si="34"/>
        <v>#NAME?</v>
      </c>
      <c r="J279" s="1" t="e">
        <f ca="1">IF(I279="","",VLOOKUP(L278+9,'债券信息-wind'!E:H,2,0))</f>
        <v>#NAME?</v>
      </c>
      <c r="K279" s="1" t="e">
        <f t="shared" ca="1" si="37"/>
        <v>#NAME?</v>
      </c>
      <c r="L279" s="20" t="e">
        <f t="shared" ca="1" si="38"/>
        <v>#NAME?</v>
      </c>
      <c r="M279" s="20" t="e">
        <f t="shared" ca="1" si="39"/>
        <v>#NAME?</v>
      </c>
      <c r="N279" s="16" t="e">
        <f t="shared" ca="1" si="40"/>
        <v>#NAME?</v>
      </c>
      <c r="O279" s="2" t="e">
        <f ca="1">IF(I279="","",VLOOKUP(L278,'债券信息-wind'!E:H,3,0))</f>
        <v>#NAME?</v>
      </c>
      <c r="P279" t="e">
        <f ca="1">IF(I279="","",VLOOKUP(L279,'债券信息-wind'!E:I,5,0))</f>
        <v>#NAME?</v>
      </c>
      <c r="Q279" s="4" t="e">
        <f t="shared" ca="1" si="35"/>
        <v>#NAME?</v>
      </c>
      <c r="R279" s="2" t="e">
        <f ca="1">IF(I279="","",IF(I280="",Q278,VLOOKUP(K279,'债券信息-wind'!E:H,4,0)))</f>
        <v>#NAME?</v>
      </c>
      <c r="S279" t="e">
        <f t="shared" ca="1" si="36"/>
        <v>#NAME?</v>
      </c>
    </row>
    <row r="280" spans="9:19">
      <c r="I280" t="e">
        <f t="shared" ca="1" si="34"/>
        <v>#NAME?</v>
      </c>
      <c r="J280" s="1" t="e">
        <f ca="1">IF(I280="","",VLOOKUP(L279+9,'债券信息-wind'!E:H,2,0))</f>
        <v>#NAME?</v>
      </c>
      <c r="K280" s="1" t="e">
        <f t="shared" ca="1" si="37"/>
        <v>#NAME?</v>
      </c>
      <c r="L280" s="20" t="e">
        <f t="shared" ca="1" si="38"/>
        <v>#NAME?</v>
      </c>
      <c r="M280" s="20" t="e">
        <f t="shared" ca="1" si="39"/>
        <v>#NAME?</v>
      </c>
      <c r="N280" s="16" t="e">
        <f t="shared" ca="1" si="40"/>
        <v>#NAME?</v>
      </c>
      <c r="O280" s="2" t="e">
        <f ca="1">IF(I280="","",VLOOKUP(L279,'债券信息-wind'!E:H,3,0))</f>
        <v>#NAME?</v>
      </c>
      <c r="P280" t="e">
        <f ca="1">IF(I280="","",VLOOKUP(L280,'债券信息-wind'!E:I,5,0))</f>
        <v>#NAME?</v>
      </c>
      <c r="Q280" s="4" t="e">
        <f t="shared" ca="1" si="35"/>
        <v>#NAME?</v>
      </c>
      <c r="R280" s="2" t="e">
        <f ca="1">IF(I280="","",IF(I281="",Q279,VLOOKUP(K280,'债券信息-wind'!E:H,4,0)))</f>
        <v>#NAME?</v>
      </c>
      <c r="S280" t="e">
        <f t="shared" ca="1" si="36"/>
        <v>#NAME?</v>
      </c>
    </row>
    <row r="281" spans="9:19">
      <c r="I281" t="e">
        <f t="shared" ca="1" si="34"/>
        <v>#NAME?</v>
      </c>
      <c r="J281" s="1" t="e">
        <f ca="1">IF(I281="","",VLOOKUP(L280+9,'债券信息-wind'!E:H,2,0))</f>
        <v>#NAME?</v>
      </c>
      <c r="K281" s="1" t="e">
        <f t="shared" ca="1" si="37"/>
        <v>#NAME?</v>
      </c>
      <c r="L281" s="20" t="e">
        <f t="shared" ca="1" si="38"/>
        <v>#NAME?</v>
      </c>
      <c r="M281" s="20" t="e">
        <f t="shared" ca="1" si="39"/>
        <v>#NAME?</v>
      </c>
      <c r="N281" s="16" t="e">
        <f t="shared" ca="1" si="40"/>
        <v>#NAME?</v>
      </c>
      <c r="O281" s="2" t="e">
        <f ca="1">IF(I281="","",VLOOKUP(L280,'债券信息-wind'!E:H,3,0))</f>
        <v>#NAME?</v>
      </c>
      <c r="P281" t="e">
        <f ca="1">IF(I281="","",VLOOKUP(L281,'债券信息-wind'!E:I,5,0))</f>
        <v>#NAME?</v>
      </c>
      <c r="Q281" s="4" t="e">
        <f t="shared" ca="1" si="35"/>
        <v>#NAME?</v>
      </c>
      <c r="R281" s="2" t="e">
        <f ca="1">IF(I281="","",IF(I282="",Q280,VLOOKUP(K281,'债券信息-wind'!E:H,4,0)))</f>
        <v>#NAME?</v>
      </c>
      <c r="S281" t="e">
        <f t="shared" ca="1" si="36"/>
        <v>#NAME?</v>
      </c>
    </row>
    <row r="282" spans="9:19">
      <c r="I282" t="e">
        <f t="shared" ca="1" si="34"/>
        <v>#NAME?</v>
      </c>
      <c r="J282" s="1" t="e">
        <f ca="1">IF(I282="","",VLOOKUP(L281+9,'债券信息-wind'!E:H,2,0))</f>
        <v>#NAME?</v>
      </c>
      <c r="K282" s="1" t="e">
        <f t="shared" ca="1" si="37"/>
        <v>#NAME?</v>
      </c>
      <c r="L282" s="20" t="e">
        <f t="shared" ca="1" si="38"/>
        <v>#NAME?</v>
      </c>
      <c r="M282" s="20" t="e">
        <f t="shared" ca="1" si="39"/>
        <v>#NAME?</v>
      </c>
      <c r="N282" s="16" t="e">
        <f t="shared" ca="1" si="40"/>
        <v>#NAME?</v>
      </c>
      <c r="O282" s="2" t="e">
        <f ca="1">IF(I282="","",VLOOKUP(L281,'债券信息-wind'!E:H,3,0))</f>
        <v>#NAME?</v>
      </c>
      <c r="P282" t="e">
        <f ca="1">IF(I282="","",VLOOKUP(L282,'债券信息-wind'!E:I,5,0))</f>
        <v>#NAME?</v>
      </c>
      <c r="Q282" s="4" t="e">
        <f t="shared" ca="1" si="35"/>
        <v>#NAME?</v>
      </c>
      <c r="R282" s="2" t="e">
        <f ca="1">IF(I282="","",IF(I283="",Q281,VLOOKUP(K282,'债券信息-wind'!E:H,4,0)))</f>
        <v>#NAME?</v>
      </c>
      <c r="S282" t="e">
        <f t="shared" ca="1" si="36"/>
        <v>#NAME?</v>
      </c>
    </row>
    <row r="283" spans="9:19">
      <c r="I283" t="e">
        <f t="shared" ca="1" si="34"/>
        <v>#NAME?</v>
      </c>
      <c r="J283" s="1" t="e">
        <f ca="1">IF(I283="","",VLOOKUP(L282+9,'债券信息-wind'!E:H,2,0))</f>
        <v>#NAME?</v>
      </c>
      <c r="K283" s="1" t="e">
        <f t="shared" ca="1" si="37"/>
        <v>#NAME?</v>
      </c>
      <c r="L283" s="20" t="e">
        <f t="shared" ca="1" si="38"/>
        <v>#NAME?</v>
      </c>
      <c r="M283" s="20" t="e">
        <f t="shared" ca="1" si="39"/>
        <v>#NAME?</v>
      </c>
      <c r="N283" s="16" t="e">
        <f t="shared" ca="1" si="40"/>
        <v>#NAME?</v>
      </c>
      <c r="O283" s="2" t="e">
        <f ca="1">IF(I283="","",VLOOKUP(L282,'债券信息-wind'!E:H,3,0))</f>
        <v>#NAME?</v>
      </c>
      <c r="P283" t="e">
        <f ca="1">IF(I283="","",VLOOKUP(L283,'债券信息-wind'!E:I,5,0))</f>
        <v>#NAME?</v>
      </c>
      <c r="Q283" s="4" t="e">
        <f t="shared" ca="1" si="35"/>
        <v>#NAME?</v>
      </c>
      <c r="R283" s="2" t="e">
        <f ca="1">IF(I283="","",IF(I284="",Q282,VLOOKUP(K283,'债券信息-wind'!E:H,4,0)))</f>
        <v>#NAME?</v>
      </c>
      <c r="S283" t="e">
        <f t="shared" ca="1" si="36"/>
        <v>#NAME?</v>
      </c>
    </row>
    <row r="284" spans="9:19">
      <c r="I284" t="e">
        <f t="shared" ca="1" si="34"/>
        <v>#NAME?</v>
      </c>
      <c r="J284" s="1" t="e">
        <f ca="1">IF(I284="","",VLOOKUP(L283+9,'债券信息-wind'!E:H,2,0))</f>
        <v>#NAME?</v>
      </c>
      <c r="K284" s="1" t="e">
        <f t="shared" ca="1" si="37"/>
        <v>#NAME?</v>
      </c>
      <c r="L284" s="20" t="e">
        <f t="shared" ca="1" si="38"/>
        <v>#NAME?</v>
      </c>
      <c r="M284" s="20" t="e">
        <f t="shared" ca="1" si="39"/>
        <v>#NAME?</v>
      </c>
      <c r="N284" s="16" t="e">
        <f t="shared" ca="1" si="40"/>
        <v>#NAME?</v>
      </c>
      <c r="O284" s="2" t="e">
        <f ca="1">IF(I284="","",VLOOKUP(L283,'债券信息-wind'!E:H,3,0))</f>
        <v>#NAME?</v>
      </c>
      <c r="P284" t="e">
        <f ca="1">IF(I284="","",VLOOKUP(L284,'债券信息-wind'!E:I,5,0))</f>
        <v>#NAME?</v>
      </c>
      <c r="Q284" s="4" t="e">
        <f t="shared" ca="1" si="35"/>
        <v>#NAME?</v>
      </c>
      <c r="R284" s="2" t="e">
        <f ca="1">IF(I284="","",IF(I285="",Q283,VLOOKUP(K284,'债券信息-wind'!E:H,4,0)))</f>
        <v>#NAME?</v>
      </c>
      <c r="S284" t="e">
        <f t="shared" ca="1" si="36"/>
        <v>#NAME?</v>
      </c>
    </row>
    <row r="285" spans="9:19">
      <c r="I285" t="e">
        <f t="shared" ca="1" si="34"/>
        <v>#NAME?</v>
      </c>
      <c r="J285" s="1" t="e">
        <f ca="1">IF(I285="","",VLOOKUP(L284+9,'债券信息-wind'!E:H,2,0))</f>
        <v>#NAME?</v>
      </c>
      <c r="K285" s="1" t="e">
        <f t="shared" ca="1" si="37"/>
        <v>#NAME?</v>
      </c>
      <c r="L285" s="20" t="e">
        <f t="shared" ca="1" si="38"/>
        <v>#NAME?</v>
      </c>
      <c r="M285" s="20" t="e">
        <f t="shared" ca="1" si="39"/>
        <v>#NAME?</v>
      </c>
      <c r="N285" s="16" t="e">
        <f t="shared" ca="1" si="40"/>
        <v>#NAME?</v>
      </c>
      <c r="O285" s="2" t="e">
        <f ca="1">IF(I285="","",VLOOKUP(L284,'债券信息-wind'!E:H,3,0))</f>
        <v>#NAME?</v>
      </c>
      <c r="P285" t="e">
        <f ca="1">IF(I285="","",VLOOKUP(L285,'债券信息-wind'!E:I,5,0))</f>
        <v>#NAME?</v>
      </c>
      <c r="Q285" s="4" t="e">
        <f t="shared" ca="1" si="35"/>
        <v>#NAME?</v>
      </c>
      <c r="R285" s="2" t="e">
        <f ca="1">IF(I285="","",IF(I286="",Q284,VLOOKUP(K285,'债券信息-wind'!E:H,4,0)))</f>
        <v>#NAME?</v>
      </c>
      <c r="S285" t="e">
        <f t="shared" ca="1" si="36"/>
        <v>#NAME?</v>
      </c>
    </row>
    <row r="286" spans="9:19">
      <c r="I286" t="e">
        <f t="shared" ca="1" si="34"/>
        <v>#NAME?</v>
      </c>
      <c r="J286" s="1" t="e">
        <f ca="1">IF(I286="","",VLOOKUP(L285+9,'债券信息-wind'!E:H,2,0))</f>
        <v>#NAME?</v>
      </c>
      <c r="K286" s="1" t="e">
        <f t="shared" ca="1" si="37"/>
        <v>#NAME?</v>
      </c>
      <c r="L286" s="20" t="e">
        <f t="shared" ca="1" si="38"/>
        <v>#NAME?</v>
      </c>
      <c r="M286" s="20" t="e">
        <f t="shared" ca="1" si="39"/>
        <v>#NAME?</v>
      </c>
      <c r="N286" s="16" t="e">
        <f t="shared" ca="1" si="40"/>
        <v>#NAME?</v>
      </c>
      <c r="O286" s="2" t="e">
        <f ca="1">IF(I286="","",VLOOKUP(L285,'债券信息-wind'!E:H,3,0))</f>
        <v>#NAME?</v>
      </c>
      <c r="P286" t="e">
        <f ca="1">IF(I286="","",VLOOKUP(L286,'债券信息-wind'!E:I,5,0))</f>
        <v>#NAME?</v>
      </c>
      <c r="Q286" s="4" t="e">
        <f t="shared" ca="1" si="35"/>
        <v>#NAME?</v>
      </c>
      <c r="R286" s="2" t="e">
        <f ca="1">IF(I286="","",IF(I287="",Q285,VLOOKUP(K286,'债券信息-wind'!E:H,4,0)))</f>
        <v>#NAME?</v>
      </c>
      <c r="S286" t="e">
        <f t="shared" ca="1" si="36"/>
        <v>#NAME?</v>
      </c>
    </row>
    <row r="287" spans="9:19">
      <c r="I287" t="e">
        <f t="shared" ca="1" si="34"/>
        <v>#NAME?</v>
      </c>
      <c r="J287" s="1" t="e">
        <f ca="1">IF(I287="","",VLOOKUP(L286+9,'债券信息-wind'!E:H,2,0))</f>
        <v>#NAME?</v>
      </c>
      <c r="K287" s="1" t="e">
        <f t="shared" ca="1" si="37"/>
        <v>#NAME?</v>
      </c>
      <c r="L287" s="20" t="e">
        <f t="shared" ca="1" si="38"/>
        <v>#NAME?</v>
      </c>
      <c r="M287" s="20" t="e">
        <f t="shared" ca="1" si="39"/>
        <v>#NAME?</v>
      </c>
      <c r="N287" s="16" t="e">
        <f t="shared" ca="1" si="40"/>
        <v>#NAME?</v>
      </c>
      <c r="O287" s="2" t="e">
        <f ca="1">IF(I287="","",VLOOKUP(L286,'债券信息-wind'!E:H,3,0))</f>
        <v>#NAME?</v>
      </c>
      <c r="P287" t="e">
        <f ca="1">IF(I287="","",VLOOKUP(L287,'债券信息-wind'!E:I,5,0))</f>
        <v>#NAME?</v>
      </c>
      <c r="Q287" s="4" t="e">
        <f t="shared" ca="1" si="35"/>
        <v>#NAME?</v>
      </c>
      <c r="R287" s="2" t="e">
        <f ca="1">IF(I287="","",IF(I288="",Q286,VLOOKUP(K287,'债券信息-wind'!E:H,4,0)))</f>
        <v>#NAME?</v>
      </c>
      <c r="S287" t="e">
        <f t="shared" ca="1" si="36"/>
        <v>#NAME?</v>
      </c>
    </row>
    <row r="288" spans="9:19">
      <c r="I288" t="e">
        <f t="shared" ca="1" si="34"/>
        <v>#NAME?</v>
      </c>
      <c r="J288" s="1" t="e">
        <f ca="1">IF(I288="","",VLOOKUP(L287+9,'债券信息-wind'!E:H,2,0))</f>
        <v>#NAME?</v>
      </c>
      <c r="K288" s="1" t="e">
        <f t="shared" ca="1" si="37"/>
        <v>#NAME?</v>
      </c>
      <c r="L288" s="20" t="e">
        <f t="shared" ca="1" si="38"/>
        <v>#NAME?</v>
      </c>
      <c r="M288" s="20" t="e">
        <f t="shared" ca="1" si="39"/>
        <v>#NAME?</v>
      </c>
      <c r="N288" s="16" t="e">
        <f t="shared" ca="1" si="40"/>
        <v>#NAME?</v>
      </c>
      <c r="O288" s="2" t="e">
        <f ca="1">IF(I288="","",VLOOKUP(L287,'债券信息-wind'!E:H,3,0))</f>
        <v>#NAME?</v>
      </c>
      <c r="P288" t="e">
        <f ca="1">IF(I288="","",VLOOKUP(L288,'债券信息-wind'!E:I,5,0))</f>
        <v>#NAME?</v>
      </c>
      <c r="Q288" s="4" t="e">
        <f t="shared" ca="1" si="35"/>
        <v>#NAME?</v>
      </c>
      <c r="R288" s="2" t="e">
        <f ca="1">IF(I288="","",IF(I289="",Q287,VLOOKUP(K288,'债券信息-wind'!E:H,4,0)))</f>
        <v>#NAME?</v>
      </c>
      <c r="S288" t="e">
        <f t="shared" ca="1" si="36"/>
        <v>#NAME?</v>
      </c>
    </row>
    <row r="289" spans="9:19">
      <c r="I289" t="e">
        <f t="shared" ca="1" si="34"/>
        <v>#NAME?</v>
      </c>
      <c r="J289" s="1" t="e">
        <f ca="1">IF(I289="","",VLOOKUP(L288+9,'债券信息-wind'!E:H,2,0))</f>
        <v>#NAME?</v>
      </c>
      <c r="K289" s="1" t="e">
        <f t="shared" ca="1" si="37"/>
        <v>#NAME?</v>
      </c>
      <c r="L289" s="20" t="e">
        <f t="shared" ca="1" si="38"/>
        <v>#NAME?</v>
      </c>
      <c r="M289" s="20" t="e">
        <f t="shared" ca="1" si="39"/>
        <v>#NAME?</v>
      </c>
      <c r="N289" s="16" t="e">
        <f t="shared" ca="1" si="40"/>
        <v>#NAME?</v>
      </c>
      <c r="O289" s="2" t="e">
        <f ca="1">IF(I289="","",VLOOKUP(L288,'债券信息-wind'!E:H,3,0))</f>
        <v>#NAME?</v>
      </c>
      <c r="P289" t="e">
        <f ca="1">IF(I289="","",VLOOKUP(L289,'债券信息-wind'!E:I,5,0))</f>
        <v>#NAME?</v>
      </c>
      <c r="Q289" s="4" t="e">
        <f t="shared" ca="1" si="35"/>
        <v>#NAME?</v>
      </c>
      <c r="R289" s="2" t="e">
        <f ca="1">IF(I289="","",IF(I290="",Q288,VLOOKUP(K289,'债券信息-wind'!E:H,4,0)))</f>
        <v>#NAME?</v>
      </c>
      <c r="S289" t="e">
        <f t="shared" ca="1" si="36"/>
        <v>#NAME?</v>
      </c>
    </row>
    <row r="290" spans="9:19">
      <c r="I290" t="e">
        <f t="shared" ca="1" si="34"/>
        <v>#NAME?</v>
      </c>
      <c r="J290" s="1" t="e">
        <f ca="1">IF(I290="","",VLOOKUP(L289+9,'债券信息-wind'!E:H,2,0))</f>
        <v>#NAME?</v>
      </c>
      <c r="K290" s="1" t="e">
        <f t="shared" ca="1" si="37"/>
        <v>#NAME?</v>
      </c>
      <c r="L290" s="20" t="e">
        <f t="shared" ca="1" si="38"/>
        <v>#NAME?</v>
      </c>
      <c r="M290" s="20" t="e">
        <f t="shared" ca="1" si="39"/>
        <v>#NAME?</v>
      </c>
      <c r="N290" s="16" t="e">
        <f t="shared" ca="1" si="40"/>
        <v>#NAME?</v>
      </c>
      <c r="O290" s="2" t="e">
        <f ca="1">IF(I290="","",VLOOKUP(L289,'债券信息-wind'!E:H,3,0))</f>
        <v>#NAME?</v>
      </c>
      <c r="P290" t="e">
        <f ca="1">IF(I290="","",VLOOKUP(L290,'债券信息-wind'!E:I,5,0))</f>
        <v>#NAME?</v>
      </c>
      <c r="Q290" s="4" t="e">
        <f t="shared" ca="1" si="35"/>
        <v>#NAME?</v>
      </c>
      <c r="R290" s="2" t="e">
        <f ca="1">IF(I290="","",IF(I291="",Q289,VLOOKUP(K290,'债券信息-wind'!E:H,4,0)))</f>
        <v>#NAME?</v>
      </c>
      <c r="S290" t="e">
        <f t="shared" ca="1" si="36"/>
        <v>#NAME?</v>
      </c>
    </row>
    <row r="291" spans="9:19">
      <c r="I291" t="e">
        <f t="shared" ca="1" si="34"/>
        <v>#NAME?</v>
      </c>
      <c r="J291" s="1" t="e">
        <f ca="1">IF(I291="","",VLOOKUP(L290+9,'债券信息-wind'!E:H,2,0))</f>
        <v>#NAME?</v>
      </c>
      <c r="K291" s="1" t="e">
        <f t="shared" ca="1" si="37"/>
        <v>#NAME?</v>
      </c>
      <c r="L291" s="20" t="e">
        <f t="shared" ca="1" si="38"/>
        <v>#NAME?</v>
      </c>
      <c r="M291" s="20" t="e">
        <f t="shared" ca="1" si="39"/>
        <v>#NAME?</v>
      </c>
      <c r="N291" s="16" t="e">
        <f t="shared" ca="1" si="40"/>
        <v>#NAME?</v>
      </c>
      <c r="O291" s="2" t="e">
        <f ca="1">IF(I291="","",VLOOKUP(L290,'债券信息-wind'!E:H,3,0))</f>
        <v>#NAME?</v>
      </c>
      <c r="P291" t="e">
        <f ca="1">IF(I291="","",VLOOKUP(L291,'债券信息-wind'!E:I,5,0))</f>
        <v>#NAME?</v>
      </c>
      <c r="Q291" s="4" t="e">
        <f t="shared" ca="1" si="35"/>
        <v>#NAME?</v>
      </c>
      <c r="R291" s="2" t="e">
        <f ca="1">IF(I291="","",IF(I292="",Q290,VLOOKUP(K291,'债券信息-wind'!E:H,4,0)))</f>
        <v>#NAME?</v>
      </c>
      <c r="S291" t="e">
        <f t="shared" ca="1" si="36"/>
        <v>#NAME?</v>
      </c>
    </row>
    <row r="292" spans="9:19">
      <c r="I292" t="e">
        <f t="shared" ca="1" si="34"/>
        <v>#NAME?</v>
      </c>
      <c r="J292" s="1" t="e">
        <f ca="1">IF(I292="","",VLOOKUP(L291+9,'债券信息-wind'!E:H,2,0))</f>
        <v>#NAME?</v>
      </c>
      <c r="K292" s="1" t="e">
        <f t="shared" ca="1" si="37"/>
        <v>#NAME?</v>
      </c>
      <c r="L292" s="20" t="e">
        <f t="shared" ca="1" si="38"/>
        <v>#NAME?</v>
      </c>
      <c r="M292" s="20" t="e">
        <f t="shared" ca="1" si="39"/>
        <v>#NAME?</v>
      </c>
      <c r="N292" s="16" t="e">
        <f t="shared" ca="1" si="40"/>
        <v>#NAME?</v>
      </c>
      <c r="O292" s="2" t="e">
        <f ca="1">IF(I292="","",VLOOKUP(L291,'债券信息-wind'!E:H,3,0))</f>
        <v>#NAME?</v>
      </c>
      <c r="P292" t="e">
        <f ca="1">IF(I292="","",VLOOKUP(L292,'债券信息-wind'!E:I,5,0))</f>
        <v>#NAME?</v>
      </c>
      <c r="Q292" s="4" t="e">
        <f t="shared" ca="1" si="35"/>
        <v>#NAME?</v>
      </c>
      <c r="R292" s="2" t="e">
        <f ca="1">IF(I292="","",IF(I293="",Q291,VLOOKUP(K292,'债券信息-wind'!E:H,4,0)))</f>
        <v>#NAME?</v>
      </c>
      <c r="S292" t="e">
        <f t="shared" ca="1" si="36"/>
        <v>#NAME?</v>
      </c>
    </row>
    <row r="293" spans="9:19">
      <c r="I293" t="e">
        <f t="shared" ca="1" si="34"/>
        <v>#NAME?</v>
      </c>
      <c r="J293" s="1" t="e">
        <f ca="1">IF(I293="","",VLOOKUP(L292+9,'债券信息-wind'!E:H,2,0))</f>
        <v>#NAME?</v>
      </c>
      <c r="K293" s="1" t="e">
        <f t="shared" ca="1" si="37"/>
        <v>#NAME?</v>
      </c>
      <c r="L293" s="20" t="e">
        <f t="shared" ca="1" si="38"/>
        <v>#NAME?</v>
      </c>
      <c r="M293" s="20" t="e">
        <f t="shared" ca="1" si="39"/>
        <v>#NAME?</v>
      </c>
      <c r="N293" s="16" t="e">
        <f t="shared" ca="1" si="40"/>
        <v>#NAME?</v>
      </c>
      <c r="O293" s="2" t="e">
        <f ca="1">IF(I293="","",VLOOKUP(L292,'债券信息-wind'!E:H,3,0))</f>
        <v>#NAME?</v>
      </c>
      <c r="P293" t="e">
        <f ca="1">IF(I293="","",VLOOKUP(L293,'债券信息-wind'!E:I,5,0))</f>
        <v>#NAME?</v>
      </c>
      <c r="Q293" s="4" t="e">
        <f t="shared" ca="1" si="35"/>
        <v>#NAME?</v>
      </c>
      <c r="R293" s="2" t="e">
        <f ca="1">IF(I293="","",IF(I294="",Q292,VLOOKUP(K293,'债券信息-wind'!E:H,4,0)))</f>
        <v>#NAME?</v>
      </c>
      <c r="S293" t="e">
        <f t="shared" ca="1" si="36"/>
        <v>#NAME?</v>
      </c>
    </row>
    <row r="294" spans="9:19">
      <c r="I294" t="e">
        <f t="shared" ref="I294:I357" ca="1" si="41">IF(ROW(I293)-3&lt;$B$21,I293+1,"")</f>
        <v>#NAME?</v>
      </c>
      <c r="J294" s="1" t="e">
        <f ca="1">IF(I294="","",VLOOKUP(L293+9,'债券信息-wind'!E:H,2,0))</f>
        <v>#NAME?</v>
      </c>
      <c r="K294" s="1" t="e">
        <f t="shared" ca="1" si="37"/>
        <v>#NAME?</v>
      </c>
      <c r="L294" s="20" t="e">
        <f t="shared" ca="1" si="38"/>
        <v>#NAME?</v>
      </c>
      <c r="M294" s="20" t="e">
        <f t="shared" ca="1" si="39"/>
        <v>#NAME?</v>
      </c>
      <c r="N294" s="16" t="e">
        <f t="shared" ca="1" si="40"/>
        <v>#NAME?</v>
      </c>
      <c r="O294" s="2" t="e">
        <f ca="1">IF(I294="","",VLOOKUP(L293,'债券信息-wind'!E:H,3,0))</f>
        <v>#NAME?</v>
      </c>
      <c r="P294" t="e">
        <f ca="1">IF(I294="","",VLOOKUP(L294,'债券信息-wind'!E:I,5,0))</f>
        <v>#NAME?</v>
      </c>
      <c r="Q294" s="4" t="e">
        <f t="shared" ref="Q294:Q357" ca="1" si="42">IF(I294="","",Q293-R294)</f>
        <v>#NAME?</v>
      </c>
      <c r="R294" s="2" t="e">
        <f ca="1">IF(I294="","",IF(I295="",Q293,VLOOKUP(K294,'债券信息-wind'!E:H,4,0)))</f>
        <v>#NAME?</v>
      </c>
      <c r="S294" t="e">
        <f t="shared" ref="S294:S357" ca="1" si="43">IF(I294="","",P294+R294)</f>
        <v>#NAME?</v>
      </c>
    </row>
    <row r="295" spans="9:19">
      <c r="I295" t="e">
        <f t="shared" ca="1" si="41"/>
        <v>#NAME?</v>
      </c>
      <c r="J295" s="1" t="e">
        <f ca="1">IF(I295="","",VLOOKUP(L294+9,'债券信息-wind'!E:H,2,0))</f>
        <v>#NAME?</v>
      </c>
      <c r="K295" s="1" t="e">
        <f t="shared" ca="1" si="37"/>
        <v>#NAME?</v>
      </c>
      <c r="L295" s="20" t="e">
        <f t="shared" ca="1" si="38"/>
        <v>#NAME?</v>
      </c>
      <c r="M295" s="20" t="e">
        <f t="shared" ca="1" si="39"/>
        <v>#NAME?</v>
      </c>
      <c r="N295" s="16" t="e">
        <f t="shared" ca="1" si="40"/>
        <v>#NAME?</v>
      </c>
      <c r="O295" s="2" t="e">
        <f ca="1">IF(I295="","",VLOOKUP(L294,'债券信息-wind'!E:H,3,0))</f>
        <v>#NAME?</v>
      </c>
      <c r="P295" t="e">
        <f ca="1">IF(I295="","",VLOOKUP(L295,'债券信息-wind'!E:I,5,0))</f>
        <v>#NAME?</v>
      </c>
      <c r="Q295" s="4" t="e">
        <f t="shared" ca="1" si="42"/>
        <v>#NAME?</v>
      </c>
      <c r="R295" s="2" t="e">
        <f ca="1">IF(I295="","",IF(I296="",Q294,VLOOKUP(K295,'债券信息-wind'!E:H,4,0)))</f>
        <v>#NAME?</v>
      </c>
      <c r="S295" t="e">
        <f t="shared" ca="1" si="43"/>
        <v>#NAME?</v>
      </c>
    </row>
    <row r="296" spans="9:19">
      <c r="I296" t="e">
        <f t="shared" ca="1" si="41"/>
        <v>#NAME?</v>
      </c>
      <c r="J296" s="1" t="e">
        <f ca="1">IF(I296="","",VLOOKUP(L295+9,'债券信息-wind'!E:H,2,0))</f>
        <v>#NAME?</v>
      </c>
      <c r="K296" s="1" t="e">
        <f t="shared" ca="1" si="37"/>
        <v>#NAME?</v>
      </c>
      <c r="L296" s="20" t="e">
        <f t="shared" ca="1" si="38"/>
        <v>#NAME?</v>
      </c>
      <c r="M296" s="20" t="e">
        <f t="shared" ca="1" si="39"/>
        <v>#NAME?</v>
      </c>
      <c r="N296" s="16" t="e">
        <f t="shared" ca="1" si="40"/>
        <v>#NAME?</v>
      </c>
      <c r="O296" s="2" t="e">
        <f ca="1">IF(I296="","",VLOOKUP(L295,'债券信息-wind'!E:H,3,0))</f>
        <v>#NAME?</v>
      </c>
      <c r="P296" t="e">
        <f ca="1">IF(I296="","",VLOOKUP(L296,'债券信息-wind'!E:I,5,0))</f>
        <v>#NAME?</v>
      </c>
      <c r="Q296" s="4" t="e">
        <f t="shared" ca="1" si="42"/>
        <v>#NAME?</v>
      </c>
      <c r="R296" s="2" t="e">
        <f ca="1">IF(I296="","",IF(I297="",Q295,VLOOKUP(K296,'债券信息-wind'!E:H,4,0)))</f>
        <v>#NAME?</v>
      </c>
      <c r="S296" t="e">
        <f t="shared" ca="1" si="43"/>
        <v>#NAME?</v>
      </c>
    </row>
    <row r="297" spans="9:19">
      <c r="I297" t="e">
        <f t="shared" ca="1" si="41"/>
        <v>#NAME?</v>
      </c>
      <c r="J297" s="1" t="e">
        <f ca="1">IF(I297="","",VLOOKUP(L296+9,'债券信息-wind'!E:H,2,0))</f>
        <v>#NAME?</v>
      </c>
      <c r="K297" s="1" t="e">
        <f t="shared" ca="1" si="37"/>
        <v>#NAME?</v>
      </c>
      <c r="L297" s="20" t="e">
        <f t="shared" ca="1" si="38"/>
        <v>#NAME?</v>
      </c>
      <c r="M297" s="20" t="e">
        <f t="shared" ca="1" si="39"/>
        <v>#NAME?</v>
      </c>
      <c r="N297" s="16" t="e">
        <f t="shared" ca="1" si="40"/>
        <v>#NAME?</v>
      </c>
      <c r="O297" s="2" t="e">
        <f ca="1">IF(I297="","",VLOOKUP(L296,'债券信息-wind'!E:H,3,0))</f>
        <v>#NAME?</v>
      </c>
      <c r="P297" t="e">
        <f ca="1">IF(I297="","",VLOOKUP(L297,'债券信息-wind'!E:I,5,0))</f>
        <v>#NAME?</v>
      </c>
      <c r="Q297" s="4" t="e">
        <f t="shared" ca="1" si="42"/>
        <v>#NAME?</v>
      </c>
      <c r="R297" s="2" t="e">
        <f ca="1">IF(I297="","",IF(I298="",Q296,VLOOKUP(K297,'债券信息-wind'!E:H,4,0)))</f>
        <v>#NAME?</v>
      </c>
      <c r="S297" t="e">
        <f t="shared" ca="1" si="43"/>
        <v>#NAME?</v>
      </c>
    </row>
    <row r="298" spans="9:19">
      <c r="I298" t="e">
        <f t="shared" ca="1" si="41"/>
        <v>#NAME?</v>
      </c>
      <c r="J298" s="1" t="e">
        <f ca="1">IF(I298="","",VLOOKUP(L297+9,'债券信息-wind'!E:H,2,0))</f>
        <v>#NAME?</v>
      </c>
      <c r="K298" s="1" t="e">
        <f t="shared" ca="1" si="37"/>
        <v>#NAME?</v>
      </c>
      <c r="L298" s="20" t="e">
        <f t="shared" ca="1" si="38"/>
        <v>#NAME?</v>
      </c>
      <c r="M298" s="20" t="e">
        <f t="shared" ca="1" si="39"/>
        <v>#NAME?</v>
      </c>
      <c r="N298" s="16" t="e">
        <f t="shared" ca="1" si="40"/>
        <v>#NAME?</v>
      </c>
      <c r="O298" s="2" t="e">
        <f ca="1">IF(I298="","",VLOOKUP(L297,'债券信息-wind'!E:H,3,0))</f>
        <v>#NAME?</v>
      </c>
      <c r="P298" t="e">
        <f ca="1">IF(I298="","",VLOOKUP(L298,'债券信息-wind'!E:I,5,0))</f>
        <v>#NAME?</v>
      </c>
      <c r="Q298" s="4" t="e">
        <f t="shared" ca="1" si="42"/>
        <v>#NAME?</v>
      </c>
      <c r="R298" s="2" t="e">
        <f ca="1">IF(I298="","",IF(I299="",Q297,VLOOKUP(K298,'债券信息-wind'!E:H,4,0)))</f>
        <v>#NAME?</v>
      </c>
      <c r="S298" t="e">
        <f t="shared" ca="1" si="43"/>
        <v>#NAME?</v>
      </c>
    </row>
    <row r="299" spans="9:19">
      <c r="I299" t="e">
        <f t="shared" ca="1" si="41"/>
        <v>#NAME?</v>
      </c>
      <c r="J299" s="1" t="e">
        <f ca="1">IF(I299="","",VLOOKUP(L298+9,'债券信息-wind'!E:H,2,0))</f>
        <v>#NAME?</v>
      </c>
      <c r="K299" s="1" t="e">
        <f t="shared" ca="1" si="37"/>
        <v>#NAME?</v>
      </c>
      <c r="L299" s="20" t="e">
        <f t="shared" ca="1" si="38"/>
        <v>#NAME?</v>
      </c>
      <c r="M299" s="20" t="e">
        <f t="shared" ca="1" si="39"/>
        <v>#NAME?</v>
      </c>
      <c r="N299" s="16" t="e">
        <f t="shared" ca="1" si="40"/>
        <v>#NAME?</v>
      </c>
      <c r="O299" s="2" t="e">
        <f ca="1">IF(I299="","",VLOOKUP(L298,'债券信息-wind'!E:H,3,0))</f>
        <v>#NAME?</v>
      </c>
      <c r="P299" t="e">
        <f ca="1">IF(I299="","",VLOOKUP(L299,'债券信息-wind'!E:I,5,0))</f>
        <v>#NAME?</v>
      </c>
      <c r="Q299" s="4" t="e">
        <f t="shared" ca="1" si="42"/>
        <v>#NAME?</v>
      </c>
      <c r="R299" s="2" t="e">
        <f ca="1">IF(I299="","",IF(I300="",Q298,VLOOKUP(K299,'债券信息-wind'!E:H,4,0)))</f>
        <v>#NAME?</v>
      </c>
      <c r="S299" t="e">
        <f t="shared" ca="1" si="43"/>
        <v>#NAME?</v>
      </c>
    </row>
    <row r="300" spans="9:19">
      <c r="I300" t="e">
        <f t="shared" ca="1" si="41"/>
        <v>#NAME?</v>
      </c>
      <c r="J300" s="1" t="e">
        <f ca="1">IF(I300="","",VLOOKUP(L299+9,'债券信息-wind'!E:H,2,0))</f>
        <v>#NAME?</v>
      </c>
      <c r="K300" s="1" t="e">
        <f t="shared" ca="1" si="37"/>
        <v>#NAME?</v>
      </c>
      <c r="L300" s="20" t="e">
        <f t="shared" ca="1" si="38"/>
        <v>#NAME?</v>
      </c>
      <c r="M300" s="20" t="e">
        <f t="shared" ca="1" si="39"/>
        <v>#NAME?</v>
      </c>
      <c r="N300" s="16" t="e">
        <f t="shared" ca="1" si="40"/>
        <v>#NAME?</v>
      </c>
      <c r="O300" s="2" t="e">
        <f ca="1">IF(I300="","",VLOOKUP(L299,'债券信息-wind'!E:H,3,0))</f>
        <v>#NAME?</v>
      </c>
      <c r="P300" t="e">
        <f ca="1">IF(I300="","",VLOOKUP(L300,'债券信息-wind'!E:I,5,0))</f>
        <v>#NAME?</v>
      </c>
      <c r="Q300" s="4" t="e">
        <f t="shared" ca="1" si="42"/>
        <v>#NAME?</v>
      </c>
      <c r="R300" s="2" t="e">
        <f ca="1">IF(I300="","",IF(I301="",Q299,VLOOKUP(K300,'债券信息-wind'!E:H,4,0)))</f>
        <v>#NAME?</v>
      </c>
      <c r="S300" t="e">
        <f t="shared" ca="1" si="43"/>
        <v>#NAME?</v>
      </c>
    </row>
    <row r="301" spans="9:19">
      <c r="I301" t="e">
        <f t="shared" ca="1" si="41"/>
        <v>#NAME?</v>
      </c>
      <c r="J301" s="1" t="e">
        <f ca="1">IF(I301="","",VLOOKUP(L300+9,'债券信息-wind'!E:H,2,0))</f>
        <v>#NAME?</v>
      </c>
      <c r="K301" s="1" t="e">
        <f t="shared" ca="1" si="37"/>
        <v>#NAME?</v>
      </c>
      <c r="L301" s="20" t="e">
        <f t="shared" ca="1" si="38"/>
        <v>#NAME?</v>
      </c>
      <c r="M301" s="20" t="e">
        <f t="shared" ca="1" si="39"/>
        <v>#NAME?</v>
      </c>
      <c r="N301" s="16" t="e">
        <f t="shared" ca="1" si="40"/>
        <v>#NAME?</v>
      </c>
      <c r="O301" s="2" t="e">
        <f ca="1">IF(I301="","",VLOOKUP(L300,'债券信息-wind'!E:H,3,0))</f>
        <v>#NAME?</v>
      </c>
      <c r="P301" t="e">
        <f ca="1">IF(I301="","",VLOOKUP(L301,'债券信息-wind'!E:I,5,0))</f>
        <v>#NAME?</v>
      </c>
      <c r="Q301" s="4" t="e">
        <f t="shared" ca="1" si="42"/>
        <v>#NAME?</v>
      </c>
      <c r="R301" s="2" t="e">
        <f ca="1">IF(I301="","",IF(I302="",Q300,VLOOKUP(K301,'债券信息-wind'!E:H,4,0)))</f>
        <v>#NAME?</v>
      </c>
      <c r="S301" t="e">
        <f t="shared" ca="1" si="43"/>
        <v>#NAME?</v>
      </c>
    </row>
    <row r="302" spans="9:19">
      <c r="I302" t="e">
        <f t="shared" ca="1" si="41"/>
        <v>#NAME?</v>
      </c>
      <c r="J302" s="1" t="e">
        <f ca="1">IF(I302="","",VLOOKUP(L301+9,'债券信息-wind'!E:H,2,0))</f>
        <v>#NAME?</v>
      </c>
      <c r="K302" s="1" t="e">
        <f t="shared" ca="1" si="37"/>
        <v>#NAME?</v>
      </c>
      <c r="L302" s="20" t="e">
        <f t="shared" ca="1" si="38"/>
        <v>#NAME?</v>
      </c>
      <c r="M302" s="20" t="e">
        <f t="shared" ca="1" si="39"/>
        <v>#NAME?</v>
      </c>
      <c r="N302" s="16" t="e">
        <f t="shared" ca="1" si="40"/>
        <v>#NAME?</v>
      </c>
      <c r="O302" s="2" t="e">
        <f ca="1">IF(I302="","",VLOOKUP(L301,'债券信息-wind'!E:H,3,0))</f>
        <v>#NAME?</v>
      </c>
      <c r="P302" t="e">
        <f ca="1">IF(I302="","",VLOOKUP(L302,'债券信息-wind'!E:I,5,0))</f>
        <v>#NAME?</v>
      </c>
      <c r="Q302" s="4" t="e">
        <f t="shared" ca="1" si="42"/>
        <v>#NAME?</v>
      </c>
      <c r="R302" s="2" t="e">
        <f ca="1">IF(I302="","",IF(I303="",Q301,VLOOKUP(K302,'债券信息-wind'!E:H,4,0)))</f>
        <v>#NAME?</v>
      </c>
      <c r="S302" t="e">
        <f t="shared" ca="1" si="43"/>
        <v>#NAME?</v>
      </c>
    </row>
    <row r="303" spans="9:19">
      <c r="I303" t="e">
        <f t="shared" ca="1" si="41"/>
        <v>#NAME?</v>
      </c>
      <c r="J303" s="1" t="e">
        <f ca="1">IF(I303="","",VLOOKUP(L302+9,'债券信息-wind'!E:H,2,0))</f>
        <v>#NAME?</v>
      </c>
      <c r="K303" s="1" t="e">
        <f t="shared" ca="1" si="37"/>
        <v>#NAME?</v>
      </c>
      <c r="L303" s="20" t="e">
        <f t="shared" ca="1" si="38"/>
        <v>#NAME?</v>
      </c>
      <c r="M303" s="20" t="e">
        <f t="shared" ca="1" si="39"/>
        <v>#NAME?</v>
      </c>
      <c r="N303" s="16" t="e">
        <f t="shared" ca="1" si="40"/>
        <v>#NAME?</v>
      </c>
      <c r="O303" s="2" t="e">
        <f ca="1">IF(I303="","",VLOOKUP(L302,'债券信息-wind'!E:H,3,0))</f>
        <v>#NAME?</v>
      </c>
      <c r="P303" t="e">
        <f ca="1">IF(I303="","",VLOOKUP(L303,'债券信息-wind'!E:I,5,0))</f>
        <v>#NAME?</v>
      </c>
      <c r="Q303" s="4" t="e">
        <f t="shared" ca="1" si="42"/>
        <v>#NAME?</v>
      </c>
      <c r="R303" s="2" t="e">
        <f ca="1">IF(I303="","",IF(I304="",Q302,VLOOKUP(K303,'债券信息-wind'!E:H,4,0)))</f>
        <v>#NAME?</v>
      </c>
      <c r="S303" t="e">
        <f t="shared" ca="1" si="43"/>
        <v>#NAME?</v>
      </c>
    </row>
    <row r="304" spans="9:19">
      <c r="I304" t="e">
        <f t="shared" ca="1" si="41"/>
        <v>#NAME?</v>
      </c>
      <c r="J304" s="1" t="e">
        <f ca="1">IF(I304="","",VLOOKUP(L303+9,'债券信息-wind'!E:H,2,0))</f>
        <v>#NAME?</v>
      </c>
      <c r="K304" s="1" t="e">
        <f t="shared" ca="1" si="37"/>
        <v>#NAME?</v>
      </c>
      <c r="L304" s="20" t="e">
        <f t="shared" ca="1" si="38"/>
        <v>#NAME?</v>
      </c>
      <c r="M304" s="20" t="e">
        <f t="shared" ca="1" si="39"/>
        <v>#NAME?</v>
      </c>
      <c r="N304" s="16" t="e">
        <f t="shared" ca="1" si="40"/>
        <v>#NAME?</v>
      </c>
      <c r="O304" s="2" t="e">
        <f ca="1">IF(I304="","",VLOOKUP(L303,'债券信息-wind'!E:H,3,0))</f>
        <v>#NAME?</v>
      </c>
      <c r="P304" t="e">
        <f ca="1">IF(I304="","",VLOOKUP(L304,'债券信息-wind'!E:I,5,0))</f>
        <v>#NAME?</v>
      </c>
      <c r="Q304" s="4" t="e">
        <f t="shared" ca="1" si="42"/>
        <v>#NAME?</v>
      </c>
      <c r="R304" s="2" t="e">
        <f ca="1">IF(I304="","",IF(I305="",Q303,VLOOKUP(K304,'债券信息-wind'!E:H,4,0)))</f>
        <v>#NAME?</v>
      </c>
      <c r="S304" t="e">
        <f t="shared" ca="1" si="43"/>
        <v>#NAME?</v>
      </c>
    </row>
    <row r="305" spans="9:19">
      <c r="I305" t="e">
        <f t="shared" ca="1" si="41"/>
        <v>#NAME?</v>
      </c>
      <c r="J305" s="1" t="e">
        <f ca="1">IF(I305="","",VLOOKUP(L304+9,'债券信息-wind'!E:H,2,0))</f>
        <v>#NAME?</v>
      </c>
      <c r="K305" s="1" t="e">
        <f t="shared" ca="1" si="37"/>
        <v>#NAME?</v>
      </c>
      <c r="L305" s="20" t="e">
        <f t="shared" ca="1" si="38"/>
        <v>#NAME?</v>
      </c>
      <c r="M305" s="20" t="e">
        <f t="shared" ca="1" si="39"/>
        <v>#NAME?</v>
      </c>
      <c r="N305" s="16" t="e">
        <f t="shared" ca="1" si="40"/>
        <v>#NAME?</v>
      </c>
      <c r="O305" s="2" t="e">
        <f ca="1">IF(I305="","",VLOOKUP(L304,'债券信息-wind'!E:H,3,0))</f>
        <v>#NAME?</v>
      </c>
      <c r="P305" t="e">
        <f ca="1">IF(I305="","",VLOOKUP(L305,'债券信息-wind'!E:I,5,0))</f>
        <v>#NAME?</v>
      </c>
      <c r="Q305" s="4" t="e">
        <f t="shared" ca="1" si="42"/>
        <v>#NAME?</v>
      </c>
      <c r="R305" s="2" t="e">
        <f ca="1">IF(I305="","",IF(I306="",Q304,VLOOKUP(K305,'债券信息-wind'!E:H,4,0)))</f>
        <v>#NAME?</v>
      </c>
      <c r="S305" t="e">
        <f t="shared" ca="1" si="43"/>
        <v>#NAME?</v>
      </c>
    </row>
    <row r="306" spans="9:19">
      <c r="I306" t="e">
        <f t="shared" ca="1" si="41"/>
        <v>#NAME?</v>
      </c>
      <c r="J306" s="1" t="e">
        <f ca="1">IF(I306="","",VLOOKUP(L305+9,'债券信息-wind'!E:H,2,0))</f>
        <v>#NAME?</v>
      </c>
      <c r="K306" s="1" t="e">
        <f t="shared" ca="1" si="37"/>
        <v>#NAME?</v>
      </c>
      <c r="L306" s="20" t="e">
        <f t="shared" ca="1" si="38"/>
        <v>#NAME?</v>
      </c>
      <c r="M306" s="20" t="e">
        <f t="shared" ca="1" si="39"/>
        <v>#NAME?</v>
      </c>
      <c r="N306" s="16" t="e">
        <f t="shared" ca="1" si="40"/>
        <v>#NAME?</v>
      </c>
      <c r="O306" s="2" t="e">
        <f ca="1">IF(I306="","",VLOOKUP(L305,'债券信息-wind'!E:H,3,0))</f>
        <v>#NAME?</v>
      </c>
      <c r="P306" t="e">
        <f ca="1">IF(I306="","",VLOOKUP(L306,'债券信息-wind'!E:I,5,0))</f>
        <v>#NAME?</v>
      </c>
      <c r="Q306" s="4" t="e">
        <f t="shared" ca="1" si="42"/>
        <v>#NAME?</v>
      </c>
      <c r="R306" s="2" t="e">
        <f ca="1">IF(I306="","",IF(I307="",Q305,VLOOKUP(K306,'债券信息-wind'!E:H,4,0)))</f>
        <v>#NAME?</v>
      </c>
      <c r="S306" t="e">
        <f t="shared" ca="1" si="43"/>
        <v>#NAME?</v>
      </c>
    </row>
    <row r="307" spans="9:19">
      <c r="I307" t="e">
        <f t="shared" ca="1" si="41"/>
        <v>#NAME?</v>
      </c>
      <c r="J307" s="1" t="e">
        <f ca="1">IF(I307="","",VLOOKUP(L306+9,'债券信息-wind'!E:H,2,0))</f>
        <v>#NAME?</v>
      </c>
      <c r="K307" s="1" t="e">
        <f t="shared" ca="1" si="37"/>
        <v>#NAME?</v>
      </c>
      <c r="L307" s="20" t="e">
        <f t="shared" ca="1" si="38"/>
        <v>#NAME?</v>
      </c>
      <c r="M307" s="20" t="e">
        <f t="shared" ca="1" si="39"/>
        <v>#NAME?</v>
      </c>
      <c r="N307" s="16" t="e">
        <f t="shared" ca="1" si="40"/>
        <v>#NAME?</v>
      </c>
      <c r="O307" s="2" t="e">
        <f ca="1">IF(I307="","",VLOOKUP(L306,'债券信息-wind'!E:H,3,0))</f>
        <v>#NAME?</v>
      </c>
      <c r="P307" t="e">
        <f ca="1">IF(I307="","",VLOOKUP(L307,'债券信息-wind'!E:I,5,0))</f>
        <v>#NAME?</v>
      </c>
      <c r="Q307" s="4" t="e">
        <f t="shared" ca="1" si="42"/>
        <v>#NAME?</v>
      </c>
      <c r="R307" s="2" t="e">
        <f ca="1">IF(I307="","",IF(I308="",Q306,VLOOKUP(K307,'债券信息-wind'!E:H,4,0)))</f>
        <v>#NAME?</v>
      </c>
      <c r="S307" t="e">
        <f t="shared" ca="1" si="43"/>
        <v>#NAME?</v>
      </c>
    </row>
    <row r="308" spans="9:19">
      <c r="I308" t="e">
        <f t="shared" ca="1" si="41"/>
        <v>#NAME?</v>
      </c>
      <c r="J308" s="1" t="e">
        <f ca="1">IF(I308="","",VLOOKUP(L307+9,'债券信息-wind'!E:H,2,0))</f>
        <v>#NAME?</v>
      </c>
      <c r="K308" s="1" t="e">
        <f t="shared" ca="1" si="37"/>
        <v>#NAME?</v>
      </c>
      <c r="L308" s="20" t="e">
        <f t="shared" ca="1" si="38"/>
        <v>#NAME?</v>
      </c>
      <c r="M308" s="20" t="e">
        <f t="shared" ca="1" si="39"/>
        <v>#NAME?</v>
      </c>
      <c r="N308" s="16" t="e">
        <f t="shared" ca="1" si="40"/>
        <v>#NAME?</v>
      </c>
      <c r="O308" s="2" t="e">
        <f ca="1">IF(I308="","",VLOOKUP(L307,'债券信息-wind'!E:H,3,0))</f>
        <v>#NAME?</v>
      </c>
      <c r="P308" t="e">
        <f ca="1">IF(I308="","",VLOOKUP(L308,'债券信息-wind'!E:I,5,0))</f>
        <v>#NAME?</v>
      </c>
      <c r="Q308" s="4" t="e">
        <f t="shared" ca="1" si="42"/>
        <v>#NAME?</v>
      </c>
      <c r="R308" s="2" t="e">
        <f ca="1">IF(I308="","",IF(I309="",Q307,VLOOKUP(K308,'债券信息-wind'!E:H,4,0)))</f>
        <v>#NAME?</v>
      </c>
      <c r="S308" t="e">
        <f t="shared" ca="1" si="43"/>
        <v>#NAME?</v>
      </c>
    </row>
    <row r="309" spans="9:19">
      <c r="I309" t="e">
        <f t="shared" ca="1" si="41"/>
        <v>#NAME?</v>
      </c>
      <c r="J309" s="1" t="e">
        <f ca="1">IF(I309="","",VLOOKUP(L308+9,'债券信息-wind'!E:H,2,0))</f>
        <v>#NAME?</v>
      </c>
      <c r="K309" s="1" t="e">
        <f t="shared" ca="1" si="37"/>
        <v>#NAME?</v>
      </c>
      <c r="L309" s="20" t="e">
        <f t="shared" ca="1" si="38"/>
        <v>#NAME?</v>
      </c>
      <c r="M309" s="20" t="e">
        <f t="shared" ca="1" si="39"/>
        <v>#NAME?</v>
      </c>
      <c r="N309" s="16" t="e">
        <f t="shared" ca="1" si="40"/>
        <v>#NAME?</v>
      </c>
      <c r="O309" s="2" t="e">
        <f ca="1">IF(I309="","",VLOOKUP(L308,'债券信息-wind'!E:H,3,0))</f>
        <v>#NAME?</v>
      </c>
      <c r="P309" t="e">
        <f ca="1">IF(I309="","",VLOOKUP(L309,'债券信息-wind'!E:I,5,0))</f>
        <v>#NAME?</v>
      </c>
      <c r="Q309" s="4" t="e">
        <f t="shared" ca="1" si="42"/>
        <v>#NAME?</v>
      </c>
      <c r="R309" s="2" t="e">
        <f ca="1">IF(I309="","",IF(I310="",Q308,VLOOKUP(K309,'债券信息-wind'!E:H,4,0)))</f>
        <v>#NAME?</v>
      </c>
      <c r="S309" t="e">
        <f t="shared" ca="1" si="43"/>
        <v>#NAME?</v>
      </c>
    </row>
    <row r="310" spans="9:19">
      <c r="I310" t="e">
        <f t="shared" ca="1" si="41"/>
        <v>#NAME?</v>
      </c>
      <c r="J310" s="1" t="e">
        <f ca="1">IF(I310="","",VLOOKUP(L309+9,'债券信息-wind'!E:H,2,0))</f>
        <v>#NAME?</v>
      </c>
      <c r="K310" s="1" t="e">
        <f t="shared" ca="1" si="37"/>
        <v>#NAME?</v>
      </c>
      <c r="L310" s="20" t="e">
        <f t="shared" ca="1" si="38"/>
        <v>#NAME?</v>
      </c>
      <c r="M310" s="20" t="e">
        <f t="shared" ca="1" si="39"/>
        <v>#NAME?</v>
      </c>
      <c r="N310" s="16" t="e">
        <f t="shared" ca="1" si="40"/>
        <v>#NAME?</v>
      </c>
      <c r="O310" s="2" t="e">
        <f ca="1">IF(I310="","",VLOOKUP(L309,'债券信息-wind'!E:H,3,0))</f>
        <v>#NAME?</v>
      </c>
      <c r="P310" t="e">
        <f ca="1">IF(I310="","",VLOOKUP(L310,'债券信息-wind'!E:I,5,0))</f>
        <v>#NAME?</v>
      </c>
      <c r="Q310" s="4" t="e">
        <f t="shared" ca="1" si="42"/>
        <v>#NAME?</v>
      </c>
      <c r="R310" s="2" t="e">
        <f ca="1">IF(I310="","",IF(I311="",Q309,VLOOKUP(K310,'债券信息-wind'!E:H,4,0)))</f>
        <v>#NAME?</v>
      </c>
      <c r="S310" t="e">
        <f t="shared" ca="1" si="43"/>
        <v>#NAME?</v>
      </c>
    </row>
    <row r="311" spans="9:19">
      <c r="I311" t="e">
        <f t="shared" ca="1" si="41"/>
        <v>#NAME?</v>
      </c>
      <c r="J311" s="1" t="e">
        <f ca="1">IF(I311="","",VLOOKUP(L310+9,'债券信息-wind'!E:H,2,0))</f>
        <v>#NAME?</v>
      </c>
      <c r="K311" s="1" t="e">
        <f t="shared" ca="1" si="37"/>
        <v>#NAME?</v>
      </c>
      <c r="L311" s="20" t="e">
        <f t="shared" ca="1" si="38"/>
        <v>#NAME?</v>
      </c>
      <c r="M311" s="20" t="e">
        <f t="shared" ca="1" si="39"/>
        <v>#NAME?</v>
      </c>
      <c r="N311" s="16" t="e">
        <f t="shared" ca="1" si="40"/>
        <v>#NAME?</v>
      </c>
      <c r="O311" s="2" t="e">
        <f ca="1">IF(I311="","",VLOOKUP(L310,'债券信息-wind'!E:H,3,0))</f>
        <v>#NAME?</v>
      </c>
      <c r="P311" t="e">
        <f ca="1">IF(I311="","",VLOOKUP(L311,'债券信息-wind'!E:I,5,0))</f>
        <v>#NAME?</v>
      </c>
      <c r="Q311" s="4" t="e">
        <f t="shared" ca="1" si="42"/>
        <v>#NAME?</v>
      </c>
      <c r="R311" s="2" t="e">
        <f ca="1">IF(I311="","",IF(I312="",Q310,VLOOKUP(K311,'债券信息-wind'!E:H,4,0)))</f>
        <v>#NAME?</v>
      </c>
      <c r="S311" t="e">
        <f t="shared" ca="1" si="43"/>
        <v>#NAME?</v>
      </c>
    </row>
    <row r="312" spans="9:19">
      <c r="I312" t="e">
        <f t="shared" ca="1" si="41"/>
        <v>#NAME?</v>
      </c>
      <c r="J312" s="1" t="e">
        <f ca="1">IF(I312="","",VLOOKUP(L311+9,'债券信息-wind'!E:H,2,0))</f>
        <v>#NAME?</v>
      </c>
      <c r="K312" s="1" t="e">
        <f t="shared" ca="1" si="37"/>
        <v>#NAME?</v>
      </c>
      <c r="L312" s="20" t="e">
        <f t="shared" ca="1" si="38"/>
        <v>#NAME?</v>
      </c>
      <c r="M312" s="20" t="e">
        <f t="shared" ca="1" si="39"/>
        <v>#NAME?</v>
      </c>
      <c r="N312" s="16" t="e">
        <f t="shared" ca="1" si="40"/>
        <v>#NAME?</v>
      </c>
      <c r="O312" s="2" t="e">
        <f ca="1">IF(I312="","",VLOOKUP(L311,'债券信息-wind'!E:H,3,0))</f>
        <v>#NAME?</v>
      </c>
      <c r="P312" t="e">
        <f ca="1">IF(I312="","",VLOOKUP(L312,'债券信息-wind'!E:I,5,0))</f>
        <v>#NAME?</v>
      </c>
      <c r="Q312" s="4" t="e">
        <f t="shared" ca="1" si="42"/>
        <v>#NAME?</v>
      </c>
      <c r="R312" s="2" t="e">
        <f ca="1">IF(I312="","",IF(I313="",Q311,VLOOKUP(K312,'债券信息-wind'!E:H,4,0)))</f>
        <v>#NAME?</v>
      </c>
      <c r="S312" t="e">
        <f t="shared" ca="1" si="43"/>
        <v>#NAME?</v>
      </c>
    </row>
    <row r="313" spans="9:19">
      <c r="I313" t="e">
        <f t="shared" ca="1" si="41"/>
        <v>#NAME?</v>
      </c>
      <c r="J313" s="1" t="e">
        <f ca="1">IF(I313="","",VLOOKUP(L312+9,'债券信息-wind'!E:H,2,0))</f>
        <v>#NAME?</v>
      </c>
      <c r="K313" s="1" t="e">
        <f t="shared" ca="1" si="37"/>
        <v>#NAME?</v>
      </c>
      <c r="L313" s="20" t="e">
        <f t="shared" ca="1" si="38"/>
        <v>#NAME?</v>
      </c>
      <c r="M313" s="20" t="e">
        <f t="shared" ca="1" si="39"/>
        <v>#NAME?</v>
      </c>
      <c r="N313" s="16" t="e">
        <f t="shared" ca="1" si="40"/>
        <v>#NAME?</v>
      </c>
      <c r="O313" s="2" t="e">
        <f ca="1">IF(I313="","",VLOOKUP(L312,'债券信息-wind'!E:H,3,0))</f>
        <v>#NAME?</v>
      </c>
      <c r="P313" t="e">
        <f ca="1">IF(I313="","",VLOOKUP(L313,'债券信息-wind'!E:I,5,0))</f>
        <v>#NAME?</v>
      </c>
      <c r="Q313" s="4" t="e">
        <f t="shared" ca="1" si="42"/>
        <v>#NAME?</v>
      </c>
      <c r="R313" s="2" t="e">
        <f ca="1">IF(I313="","",IF(I314="",Q312,VLOOKUP(K313,'债券信息-wind'!E:H,4,0)))</f>
        <v>#NAME?</v>
      </c>
      <c r="S313" t="e">
        <f t="shared" ca="1" si="43"/>
        <v>#NAME?</v>
      </c>
    </row>
    <row r="314" spans="9:19">
      <c r="I314" t="e">
        <f t="shared" ca="1" si="41"/>
        <v>#NAME?</v>
      </c>
      <c r="J314" s="1" t="e">
        <f ca="1">IF(I314="","",VLOOKUP(L313+9,'债券信息-wind'!E:H,2,0))</f>
        <v>#NAME?</v>
      </c>
      <c r="K314" s="1" t="e">
        <f t="shared" ca="1" si="37"/>
        <v>#NAME?</v>
      </c>
      <c r="L314" s="20" t="e">
        <f t="shared" ca="1" si="38"/>
        <v>#NAME?</v>
      </c>
      <c r="M314" s="20" t="e">
        <f t="shared" ca="1" si="39"/>
        <v>#NAME?</v>
      </c>
      <c r="N314" s="16" t="e">
        <f t="shared" ca="1" si="40"/>
        <v>#NAME?</v>
      </c>
      <c r="O314" s="2" t="e">
        <f ca="1">IF(I314="","",VLOOKUP(L313,'债券信息-wind'!E:H,3,0))</f>
        <v>#NAME?</v>
      </c>
      <c r="P314" t="e">
        <f ca="1">IF(I314="","",VLOOKUP(L314,'债券信息-wind'!E:I,5,0))</f>
        <v>#NAME?</v>
      </c>
      <c r="Q314" s="4" t="e">
        <f t="shared" ca="1" si="42"/>
        <v>#NAME?</v>
      </c>
      <c r="R314" s="2" t="e">
        <f ca="1">IF(I314="","",IF(I315="",Q313,VLOOKUP(K314,'债券信息-wind'!E:H,4,0)))</f>
        <v>#NAME?</v>
      </c>
      <c r="S314" t="e">
        <f t="shared" ca="1" si="43"/>
        <v>#NAME?</v>
      </c>
    </row>
    <row r="315" spans="9:19">
      <c r="I315" t="e">
        <f t="shared" ca="1" si="41"/>
        <v>#NAME?</v>
      </c>
      <c r="J315" s="1" t="e">
        <f ca="1">IF(I315="","",VLOOKUP(L314+9,'债券信息-wind'!E:H,2,0))</f>
        <v>#NAME?</v>
      </c>
      <c r="K315" s="1" t="e">
        <f t="shared" ca="1" si="37"/>
        <v>#NAME?</v>
      </c>
      <c r="L315" s="20" t="e">
        <f t="shared" ca="1" si="38"/>
        <v>#NAME?</v>
      </c>
      <c r="M315" s="20" t="e">
        <f t="shared" ca="1" si="39"/>
        <v>#NAME?</v>
      </c>
      <c r="N315" s="16" t="e">
        <f t="shared" ca="1" si="40"/>
        <v>#NAME?</v>
      </c>
      <c r="O315" s="2" t="e">
        <f ca="1">IF(I315="","",VLOOKUP(L314,'债券信息-wind'!E:H,3,0))</f>
        <v>#NAME?</v>
      </c>
      <c r="P315" t="e">
        <f ca="1">IF(I315="","",VLOOKUP(L315,'债券信息-wind'!E:I,5,0))</f>
        <v>#NAME?</v>
      </c>
      <c r="Q315" s="4" t="e">
        <f t="shared" ca="1" si="42"/>
        <v>#NAME?</v>
      </c>
      <c r="R315" s="2" t="e">
        <f ca="1">IF(I315="","",IF(I316="",Q314,VLOOKUP(K315,'债券信息-wind'!E:H,4,0)))</f>
        <v>#NAME?</v>
      </c>
      <c r="S315" t="e">
        <f t="shared" ca="1" si="43"/>
        <v>#NAME?</v>
      </c>
    </row>
    <row r="316" spans="9:19">
      <c r="I316" t="e">
        <f t="shared" ca="1" si="41"/>
        <v>#NAME?</v>
      </c>
      <c r="J316" s="1" t="e">
        <f ca="1">IF(I316="","",VLOOKUP(L315+9,'债券信息-wind'!E:H,2,0))</f>
        <v>#NAME?</v>
      </c>
      <c r="K316" s="1" t="e">
        <f t="shared" ca="1" si="37"/>
        <v>#NAME?</v>
      </c>
      <c r="L316" s="20" t="e">
        <f t="shared" ca="1" si="38"/>
        <v>#NAME?</v>
      </c>
      <c r="M316" s="20" t="e">
        <f t="shared" ca="1" si="39"/>
        <v>#NAME?</v>
      </c>
      <c r="N316" s="16" t="e">
        <f t="shared" ca="1" si="40"/>
        <v>#NAME?</v>
      </c>
      <c r="O316" s="2" t="e">
        <f ca="1">IF(I316="","",VLOOKUP(L315,'债券信息-wind'!E:H,3,0))</f>
        <v>#NAME?</v>
      </c>
      <c r="P316" t="e">
        <f ca="1">IF(I316="","",VLOOKUP(L316,'债券信息-wind'!E:I,5,0))</f>
        <v>#NAME?</v>
      </c>
      <c r="Q316" s="4" t="e">
        <f t="shared" ca="1" si="42"/>
        <v>#NAME?</v>
      </c>
      <c r="R316" s="2" t="e">
        <f ca="1">IF(I316="","",IF(I317="",Q315,VLOOKUP(K316,'债券信息-wind'!E:H,4,0)))</f>
        <v>#NAME?</v>
      </c>
      <c r="S316" t="e">
        <f t="shared" ca="1" si="43"/>
        <v>#NAME?</v>
      </c>
    </row>
    <row r="317" spans="9:19">
      <c r="I317" t="e">
        <f t="shared" ca="1" si="41"/>
        <v>#NAME?</v>
      </c>
      <c r="J317" s="1" t="e">
        <f ca="1">IF(I317="","",VLOOKUP(L316+9,'债券信息-wind'!E:H,2,0))</f>
        <v>#NAME?</v>
      </c>
      <c r="K317" s="1" t="e">
        <f t="shared" ca="1" si="37"/>
        <v>#NAME?</v>
      </c>
      <c r="L317" s="20" t="e">
        <f t="shared" ca="1" si="38"/>
        <v>#NAME?</v>
      </c>
      <c r="M317" s="20" t="e">
        <f t="shared" ca="1" si="39"/>
        <v>#NAME?</v>
      </c>
      <c r="N317" s="16" t="e">
        <f t="shared" ca="1" si="40"/>
        <v>#NAME?</v>
      </c>
      <c r="O317" s="2" t="e">
        <f ca="1">IF(I317="","",VLOOKUP(L316,'债券信息-wind'!E:H,3,0))</f>
        <v>#NAME?</v>
      </c>
      <c r="P317" t="e">
        <f ca="1">IF(I317="","",VLOOKUP(L317,'债券信息-wind'!E:I,5,0))</f>
        <v>#NAME?</v>
      </c>
      <c r="Q317" s="4" t="e">
        <f t="shared" ca="1" si="42"/>
        <v>#NAME?</v>
      </c>
      <c r="R317" s="2" t="e">
        <f ca="1">IF(I317="","",IF(I318="",Q316,VLOOKUP(K317,'债券信息-wind'!E:H,4,0)))</f>
        <v>#NAME?</v>
      </c>
      <c r="S317" t="e">
        <f t="shared" ca="1" si="43"/>
        <v>#NAME?</v>
      </c>
    </row>
    <row r="318" spans="9:19">
      <c r="I318" t="e">
        <f t="shared" ca="1" si="41"/>
        <v>#NAME?</v>
      </c>
      <c r="J318" s="1" t="e">
        <f ca="1">IF(I318="","",VLOOKUP(L317+9,'债券信息-wind'!E:H,2,0))</f>
        <v>#NAME?</v>
      </c>
      <c r="K318" s="1" t="e">
        <f t="shared" ca="1" si="37"/>
        <v>#NAME?</v>
      </c>
      <c r="L318" s="20" t="e">
        <f t="shared" ca="1" si="38"/>
        <v>#NAME?</v>
      </c>
      <c r="M318" s="20" t="e">
        <f t="shared" ca="1" si="39"/>
        <v>#NAME?</v>
      </c>
      <c r="N318" s="16" t="e">
        <f t="shared" ca="1" si="40"/>
        <v>#NAME?</v>
      </c>
      <c r="O318" s="2" t="e">
        <f ca="1">IF(I318="","",VLOOKUP(L317,'债券信息-wind'!E:H,3,0))</f>
        <v>#NAME?</v>
      </c>
      <c r="P318" t="e">
        <f ca="1">IF(I318="","",VLOOKUP(L318,'债券信息-wind'!E:I,5,0))</f>
        <v>#NAME?</v>
      </c>
      <c r="Q318" s="4" t="e">
        <f t="shared" ca="1" si="42"/>
        <v>#NAME?</v>
      </c>
      <c r="R318" s="2" t="e">
        <f ca="1">IF(I318="","",IF(I319="",Q317,VLOOKUP(K318,'债券信息-wind'!E:H,4,0)))</f>
        <v>#NAME?</v>
      </c>
      <c r="S318" t="e">
        <f t="shared" ca="1" si="43"/>
        <v>#NAME?</v>
      </c>
    </row>
    <row r="319" spans="9:19">
      <c r="I319" t="e">
        <f t="shared" ca="1" si="41"/>
        <v>#NAME?</v>
      </c>
      <c r="J319" s="1" t="e">
        <f ca="1">IF(I319="","",VLOOKUP(L318+9,'债券信息-wind'!E:H,2,0))</f>
        <v>#NAME?</v>
      </c>
      <c r="K319" s="1" t="e">
        <f t="shared" ca="1" si="37"/>
        <v>#NAME?</v>
      </c>
      <c r="L319" s="20" t="e">
        <f t="shared" ca="1" si="38"/>
        <v>#NAME?</v>
      </c>
      <c r="M319" s="20" t="e">
        <f t="shared" ca="1" si="39"/>
        <v>#NAME?</v>
      </c>
      <c r="N319" s="16" t="e">
        <f t="shared" ca="1" si="40"/>
        <v>#NAME?</v>
      </c>
      <c r="O319" s="2" t="e">
        <f ca="1">IF(I319="","",VLOOKUP(L318,'债券信息-wind'!E:H,3,0))</f>
        <v>#NAME?</v>
      </c>
      <c r="P319" t="e">
        <f ca="1">IF(I319="","",VLOOKUP(L319,'债券信息-wind'!E:I,5,0))</f>
        <v>#NAME?</v>
      </c>
      <c r="Q319" s="4" t="e">
        <f t="shared" ca="1" si="42"/>
        <v>#NAME?</v>
      </c>
      <c r="R319" s="2" t="e">
        <f ca="1">IF(I319="","",IF(I320="",Q318,VLOOKUP(K319,'债券信息-wind'!E:H,4,0)))</f>
        <v>#NAME?</v>
      </c>
      <c r="S319" t="e">
        <f t="shared" ca="1" si="43"/>
        <v>#NAME?</v>
      </c>
    </row>
    <row r="320" spans="9:19">
      <c r="I320" t="e">
        <f t="shared" ca="1" si="41"/>
        <v>#NAME?</v>
      </c>
      <c r="J320" s="1" t="e">
        <f ca="1">IF(I320="","",VLOOKUP(L319+9,'债券信息-wind'!E:H,2,0))</f>
        <v>#NAME?</v>
      </c>
      <c r="K320" s="1" t="e">
        <f t="shared" ca="1" si="37"/>
        <v>#NAME?</v>
      </c>
      <c r="L320" s="20" t="e">
        <f t="shared" ca="1" si="38"/>
        <v>#NAME?</v>
      </c>
      <c r="M320" s="20" t="e">
        <f t="shared" ca="1" si="39"/>
        <v>#NAME?</v>
      </c>
      <c r="N320" s="16" t="e">
        <f t="shared" ca="1" si="40"/>
        <v>#NAME?</v>
      </c>
      <c r="O320" s="2" t="e">
        <f ca="1">IF(I320="","",VLOOKUP(L319,'债券信息-wind'!E:H,3,0))</f>
        <v>#NAME?</v>
      </c>
      <c r="P320" t="e">
        <f ca="1">IF(I320="","",VLOOKUP(L320,'债券信息-wind'!E:I,5,0))</f>
        <v>#NAME?</v>
      </c>
      <c r="Q320" s="4" t="e">
        <f t="shared" ca="1" si="42"/>
        <v>#NAME?</v>
      </c>
      <c r="R320" s="2" t="e">
        <f ca="1">IF(I320="","",IF(I321="",Q319,VLOOKUP(K320,'债券信息-wind'!E:H,4,0)))</f>
        <v>#NAME?</v>
      </c>
      <c r="S320" t="e">
        <f t="shared" ca="1" si="43"/>
        <v>#NAME?</v>
      </c>
    </row>
    <row r="321" spans="9:19">
      <c r="I321" t="e">
        <f t="shared" ca="1" si="41"/>
        <v>#NAME?</v>
      </c>
      <c r="J321" s="1" t="e">
        <f ca="1">IF(I321="","",VLOOKUP(L320+9,'债券信息-wind'!E:H,2,0))</f>
        <v>#NAME?</v>
      </c>
      <c r="K321" s="1" t="e">
        <f t="shared" ca="1" si="37"/>
        <v>#NAME?</v>
      </c>
      <c r="L321" s="20" t="e">
        <f t="shared" ca="1" si="38"/>
        <v>#NAME?</v>
      </c>
      <c r="M321" s="20" t="e">
        <f t="shared" ca="1" si="39"/>
        <v>#NAME?</v>
      </c>
      <c r="N321" s="16" t="e">
        <f t="shared" ca="1" si="40"/>
        <v>#NAME?</v>
      </c>
      <c r="O321" s="2" t="e">
        <f ca="1">IF(I321="","",VLOOKUP(L320,'债券信息-wind'!E:H,3,0))</f>
        <v>#NAME?</v>
      </c>
      <c r="P321" t="e">
        <f ca="1">IF(I321="","",VLOOKUP(L321,'债券信息-wind'!E:I,5,0))</f>
        <v>#NAME?</v>
      </c>
      <c r="Q321" s="4" t="e">
        <f t="shared" ca="1" si="42"/>
        <v>#NAME?</v>
      </c>
      <c r="R321" s="2" t="e">
        <f ca="1">IF(I321="","",IF(I322="",Q320,VLOOKUP(K321,'债券信息-wind'!E:H,4,0)))</f>
        <v>#NAME?</v>
      </c>
      <c r="S321" t="e">
        <f t="shared" ca="1" si="43"/>
        <v>#NAME?</v>
      </c>
    </row>
    <row r="322" spans="9:19">
      <c r="I322" t="e">
        <f t="shared" ca="1" si="41"/>
        <v>#NAME?</v>
      </c>
      <c r="J322" s="1" t="e">
        <f ca="1">IF(I322="","",VLOOKUP(L321+9,'债券信息-wind'!E:H,2,0))</f>
        <v>#NAME?</v>
      </c>
      <c r="K322" s="1" t="e">
        <f t="shared" ca="1" si="37"/>
        <v>#NAME?</v>
      </c>
      <c r="L322" s="20" t="e">
        <f t="shared" ca="1" si="38"/>
        <v>#NAME?</v>
      </c>
      <c r="M322" s="20" t="e">
        <f t="shared" ca="1" si="39"/>
        <v>#NAME?</v>
      </c>
      <c r="N322" s="16" t="e">
        <f t="shared" ca="1" si="40"/>
        <v>#NAME?</v>
      </c>
      <c r="O322" s="2" t="e">
        <f ca="1">IF(I322="","",VLOOKUP(L321,'债券信息-wind'!E:H,3,0))</f>
        <v>#NAME?</v>
      </c>
      <c r="P322" t="e">
        <f ca="1">IF(I322="","",VLOOKUP(L322,'债券信息-wind'!E:I,5,0))</f>
        <v>#NAME?</v>
      </c>
      <c r="Q322" s="4" t="e">
        <f t="shared" ca="1" si="42"/>
        <v>#NAME?</v>
      </c>
      <c r="R322" s="2" t="e">
        <f ca="1">IF(I322="","",IF(I323="",Q321,VLOOKUP(K322,'债券信息-wind'!E:H,4,0)))</f>
        <v>#NAME?</v>
      </c>
      <c r="S322" t="e">
        <f t="shared" ca="1" si="43"/>
        <v>#NAME?</v>
      </c>
    </row>
    <row r="323" spans="9:19">
      <c r="I323" t="e">
        <f t="shared" ca="1" si="41"/>
        <v>#NAME?</v>
      </c>
      <c r="J323" s="1" t="e">
        <f ca="1">IF(I323="","",VLOOKUP(L322+9,'债券信息-wind'!E:H,2,0))</f>
        <v>#NAME?</v>
      </c>
      <c r="K323" s="1" t="e">
        <f t="shared" ca="1" si="37"/>
        <v>#NAME?</v>
      </c>
      <c r="L323" s="20" t="e">
        <f t="shared" ca="1" si="38"/>
        <v>#NAME?</v>
      </c>
      <c r="M323" s="20" t="e">
        <f t="shared" ca="1" si="39"/>
        <v>#NAME?</v>
      </c>
      <c r="N323" s="16" t="e">
        <f t="shared" ca="1" si="40"/>
        <v>#NAME?</v>
      </c>
      <c r="O323" s="2" t="e">
        <f ca="1">IF(I323="","",VLOOKUP(L322,'债券信息-wind'!E:H,3,0))</f>
        <v>#NAME?</v>
      </c>
      <c r="P323" t="e">
        <f ca="1">IF(I323="","",VLOOKUP(L323,'债券信息-wind'!E:I,5,0))</f>
        <v>#NAME?</v>
      </c>
      <c r="Q323" s="4" t="e">
        <f t="shared" ca="1" si="42"/>
        <v>#NAME?</v>
      </c>
      <c r="R323" s="2" t="e">
        <f ca="1">IF(I323="","",IF(I324="",Q322,VLOOKUP(K323,'债券信息-wind'!E:H,4,0)))</f>
        <v>#NAME?</v>
      </c>
      <c r="S323" t="e">
        <f t="shared" ca="1" si="43"/>
        <v>#NAME?</v>
      </c>
    </row>
    <row r="324" spans="9:19">
      <c r="I324" t="e">
        <f t="shared" ca="1" si="41"/>
        <v>#NAME?</v>
      </c>
      <c r="J324" s="1" t="e">
        <f ca="1">IF(I324="","",VLOOKUP(L323+9,'债券信息-wind'!E:H,2,0))</f>
        <v>#NAME?</v>
      </c>
      <c r="K324" s="1" t="e">
        <f t="shared" ref="K324:K387" ca="1" si="44">IF(I324="","",DATE(YEAR(J324),MONTH(J324),DAY(J324)))</f>
        <v>#NAME?</v>
      </c>
      <c r="L324" s="20" t="e">
        <f t="shared" ca="1" si="38"/>
        <v>#NAME?</v>
      </c>
      <c r="M324" s="20" t="e">
        <f t="shared" ca="1" si="39"/>
        <v>#NAME?</v>
      </c>
      <c r="N324" s="16" t="e">
        <f t="shared" ca="1" si="40"/>
        <v>#NAME?</v>
      </c>
      <c r="O324" s="2" t="e">
        <f ca="1">IF(I324="","",VLOOKUP(L323,'债券信息-wind'!E:H,3,0))</f>
        <v>#NAME?</v>
      </c>
      <c r="P324" t="e">
        <f ca="1">IF(I324="","",VLOOKUP(L324,'债券信息-wind'!E:I,5,0))</f>
        <v>#NAME?</v>
      </c>
      <c r="Q324" s="4" t="e">
        <f t="shared" ca="1" si="42"/>
        <v>#NAME?</v>
      </c>
      <c r="R324" s="2" t="e">
        <f ca="1">IF(I324="","",IF(I325="",Q323,VLOOKUP(K324,'债券信息-wind'!E:H,4,0)))</f>
        <v>#NAME?</v>
      </c>
      <c r="S324" t="e">
        <f t="shared" ca="1" si="43"/>
        <v>#NAME?</v>
      </c>
    </row>
    <row r="325" spans="9:19">
      <c r="I325" t="e">
        <f t="shared" ca="1" si="41"/>
        <v>#NAME?</v>
      </c>
      <c r="J325" s="1" t="e">
        <f ca="1">IF(I325="","",VLOOKUP(L324+9,'债券信息-wind'!E:H,2,0))</f>
        <v>#NAME?</v>
      </c>
      <c r="K325" s="1" t="e">
        <f t="shared" ca="1" si="44"/>
        <v>#NAME?</v>
      </c>
      <c r="L325" s="20" t="e">
        <f t="shared" ref="L325:L388" ca="1" si="45">IF(I325="","",IF(I326="",DATE(YEAR($B$6),MONTH($B$6),DAY($B$6)),DATE(YEAR(L324),12/$B$19+MONTH(L324),DAY($E$3))))</f>
        <v>#NAME?</v>
      </c>
      <c r="M325" s="20" t="e">
        <f t="shared" ref="M325:M388" ca="1" si="46">IF(I325="","",IF(MONTH(DATE(IF(MONTH(L324)&gt;2,YEAR(L325),YEAR(L324)),2,29))=2,DATE(IF(MONTH(L324)&gt;2,YEAR(L325),YEAR(L324)),2,29),0))</f>
        <v>#NAME?</v>
      </c>
      <c r="N325" s="16" t="e">
        <f t="shared" ref="N325:N388" ca="1" si="47">IF(I325="","",IF(MEDIAN(L324,M325,L325)=M325,1,0))</f>
        <v>#NAME?</v>
      </c>
      <c r="O325" s="2" t="e">
        <f ca="1">IF(I325="","",VLOOKUP(L324,'债券信息-wind'!E:H,3,0))</f>
        <v>#NAME?</v>
      </c>
      <c r="P325" t="e">
        <f ca="1">IF(I325="","",VLOOKUP(L325,'债券信息-wind'!E:I,5,0))</f>
        <v>#NAME?</v>
      </c>
      <c r="Q325" s="4" t="e">
        <f t="shared" ca="1" si="42"/>
        <v>#NAME?</v>
      </c>
      <c r="R325" s="2" t="e">
        <f ca="1">IF(I325="","",IF(I326="",Q324,VLOOKUP(K325,'债券信息-wind'!E:H,4,0)))</f>
        <v>#NAME?</v>
      </c>
      <c r="S325" t="e">
        <f t="shared" ca="1" si="43"/>
        <v>#NAME?</v>
      </c>
    </row>
    <row r="326" spans="9:19">
      <c r="I326" t="e">
        <f t="shared" ca="1" si="41"/>
        <v>#NAME?</v>
      </c>
      <c r="J326" s="1" t="e">
        <f ca="1">IF(I326="","",VLOOKUP(L325+9,'债券信息-wind'!E:H,2,0))</f>
        <v>#NAME?</v>
      </c>
      <c r="K326" s="1" t="e">
        <f t="shared" ca="1" si="44"/>
        <v>#NAME?</v>
      </c>
      <c r="L326" s="20" t="e">
        <f t="shared" ca="1" si="45"/>
        <v>#NAME?</v>
      </c>
      <c r="M326" s="20" t="e">
        <f t="shared" ca="1" si="46"/>
        <v>#NAME?</v>
      </c>
      <c r="N326" s="16" t="e">
        <f t="shared" ca="1" si="47"/>
        <v>#NAME?</v>
      </c>
      <c r="O326" s="2" t="e">
        <f ca="1">IF(I326="","",VLOOKUP(L325,'债券信息-wind'!E:H,3,0))</f>
        <v>#NAME?</v>
      </c>
      <c r="P326" t="e">
        <f ca="1">IF(I326="","",VLOOKUP(L326,'债券信息-wind'!E:I,5,0))</f>
        <v>#NAME?</v>
      </c>
      <c r="Q326" s="4" t="e">
        <f t="shared" ca="1" si="42"/>
        <v>#NAME?</v>
      </c>
      <c r="R326" s="2" t="e">
        <f ca="1">IF(I326="","",IF(I327="",Q325,VLOOKUP(K326,'债券信息-wind'!E:H,4,0)))</f>
        <v>#NAME?</v>
      </c>
      <c r="S326" t="e">
        <f t="shared" ca="1" si="43"/>
        <v>#NAME?</v>
      </c>
    </row>
    <row r="327" spans="9:19">
      <c r="I327" t="e">
        <f t="shared" ca="1" si="41"/>
        <v>#NAME?</v>
      </c>
      <c r="J327" s="1" t="e">
        <f ca="1">IF(I327="","",VLOOKUP(L326+9,'债券信息-wind'!E:H,2,0))</f>
        <v>#NAME?</v>
      </c>
      <c r="K327" s="1" t="e">
        <f t="shared" ca="1" si="44"/>
        <v>#NAME?</v>
      </c>
      <c r="L327" s="20" t="e">
        <f t="shared" ca="1" si="45"/>
        <v>#NAME?</v>
      </c>
      <c r="M327" s="20" t="e">
        <f t="shared" ca="1" si="46"/>
        <v>#NAME?</v>
      </c>
      <c r="N327" s="16" t="e">
        <f t="shared" ca="1" si="47"/>
        <v>#NAME?</v>
      </c>
      <c r="O327" s="2" t="e">
        <f ca="1">IF(I327="","",VLOOKUP(L326,'债券信息-wind'!E:H,3,0))</f>
        <v>#NAME?</v>
      </c>
      <c r="P327" t="e">
        <f ca="1">IF(I327="","",VLOOKUP(L327,'债券信息-wind'!E:I,5,0))</f>
        <v>#NAME?</v>
      </c>
      <c r="Q327" s="4" t="e">
        <f t="shared" ca="1" si="42"/>
        <v>#NAME?</v>
      </c>
      <c r="R327" s="2" t="e">
        <f ca="1">IF(I327="","",IF(I328="",Q326,VLOOKUP(K327,'债券信息-wind'!E:H,4,0)))</f>
        <v>#NAME?</v>
      </c>
      <c r="S327" t="e">
        <f t="shared" ca="1" si="43"/>
        <v>#NAME?</v>
      </c>
    </row>
    <row r="328" spans="9:19">
      <c r="I328" t="e">
        <f t="shared" ca="1" si="41"/>
        <v>#NAME?</v>
      </c>
      <c r="J328" s="1" t="e">
        <f ca="1">IF(I328="","",VLOOKUP(L327+9,'债券信息-wind'!E:H,2,0))</f>
        <v>#NAME?</v>
      </c>
      <c r="K328" s="1" t="e">
        <f t="shared" ca="1" si="44"/>
        <v>#NAME?</v>
      </c>
      <c r="L328" s="20" t="e">
        <f t="shared" ca="1" si="45"/>
        <v>#NAME?</v>
      </c>
      <c r="M328" s="20" t="e">
        <f t="shared" ca="1" si="46"/>
        <v>#NAME?</v>
      </c>
      <c r="N328" s="16" t="e">
        <f t="shared" ca="1" si="47"/>
        <v>#NAME?</v>
      </c>
      <c r="O328" s="2" t="e">
        <f ca="1">IF(I328="","",VLOOKUP(L327,'债券信息-wind'!E:H,3,0))</f>
        <v>#NAME?</v>
      </c>
      <c r="P328" t="e">
        <f ca="1">IF(I328="","",VLOOKUP(L328,'债券信息-wind'!E:I,5,0))</f>
        <v>#NAME?</v>
      </c>
      <c r="Q328" s="4" t="e">
        <f t="shared" ca="1" si="42"/>
        <v>#NAME?</v>
      </c>
      <c r="R328" s="2" t="e">
        <f ca="1">IF(I328="","",IF(I329="",Q327,VLOOKUP(K328,'债券信息-wind'!E:H,4,0)))</f>
        <v>#NAME?</v>
      </c>
      <c r="S328" t="e">
        <f t="shared" ca="1" si="43"/>
        <v>#NAME?</v>
      </c>
    </row>
    <row r="329" spans="9:19">
      <c r="I329" t="e">
        <f t="shared" ca="1" si="41"/>
        <v>#NAME?</v>
      </c>
      <c r="J329" s="1" t="e">
        <f ca="1">IF(I329="","",VLOOKUP(L328+9,'债券信息-wind'!E:H,2,0))</f>
        <v>#NAME?</v>
      </c>
      <c r="K329" s="1" t="e">
        <f t="shared" ca="1" si="44"/>
        <v>#NAME?</v>
      </c>
      <c r="L329" s="20" t="e">
        <f t="shared" ca="1" si="45"/>
        <v>#NAME?</v>
      </c>
      <c r="M329" s="20" t="e">
        <f t="shared" ca="1" si="46"/>
        <v>#NAME?</v>
      </c>
      <c r="N329" s="16" t="e">
        <f t="shared" ca="1" si="47"/>
        <v>#NAME?</v>
      </c>
      <c r="O329" s="2" t="e">
        <f ca="1">IF(I329="","",VLOOKUP(L328,'债券信息-wind'!E:H,3,0))</f>
        <v>#NAME?</v>
      </c>
      <c r="P329" t="e">
        <f ca="1">IF(I329="","",VLOOKUP(L329,'债券信息-wind'!E:I,5,0))</f>
        <v>#NAME?</v>
      </c>
      <c r="Q329" s="4" t="e">
        <f t="shared" ca="1" si="42"/>
        <v>#NAME?</v>
      </c>
      <c r="R329" s="2" t="e">
        <f ca="1">IF(I329="","",IF(I330="",Q328,VLOOKUP(K329,'债券信息-wind'!E:H,4,0)))</f>
        <v>#NAME?</v>
      </c>
      <c r="S329" t="e">
        <f t="shared" ca="1" si="43"/>
        <v>#NAME?</v>
      </c>
    </row>
    <row r="330" spans="9:19">
      <c r="I330" t="e">
        <f t="shared" ca="1" si="41"/>
        <v>#NAME?</v>
      </c>
      <c r="J330" s="1" t="e">
        <f ca="1">IF(I330="","",VLOOKUP(L329+9,'债券信息-wind'!E:H,2,0))</f>
        <v>#NAME?</v>
      </c>
      <c r="K330" s="1" t="e">
        <f t="shared" ca="1" si="44"/>
        <v>#NAME?</v>
      </c>
      <c r="L330" s="20" t="e">
        <f t="shared" ca="1" si="45"/>
        <v>#NAME?</v>
      </c>
      <c r="M330" s="20" t="e">
        <f t="shared" ca="1" si="46"/>
        <v>#NAME?</v>
      </c>
      <c r="N330" s="16" t="e">
        <f t="shared" ca="1" si="47"/>
        <v>#NAME?</v>
      </c>
      <c r="O330" s="2" t="e">
        <f ca="1">IF(I330="","",VLOOKUP(L329,'债券信息-wind'!E:H,3,0))</f>
        <v>#NAME?</v>
      </c>
      <c r="P330" t="e">
        <f ca="1">IF(I330="","",VLOOKUP(L330,'债券信息-wind'!E:I,5,0))</f>
        <v>#NAME?</v>
      </c>
      <c r="Q330" s="4" t="e">
        <f t="shared" ca="1" si="42"/>
        <v>#NAME?</v>
      </c>
      <c r="R330" s="2" t="e">
        <f ca="1">IF(I330="","",IF(I331="",Q329,VLOOKUP(K330,'债券信息-wind'!E:H,4,0)))</f>
        <v>#NAME?</v>
      </c>
      <c r="S330" t="e">
        <f t="shared" ca="1" si="43"/>
        <v>#NAME?</v>
      </c>
    </row>
    <row r="331" spans="9:19">
      <c r="I331" t="e">
        <f t="shared" ca="1" si="41"/>
        <v>#NAME?</v>
      </c>
      <c r="J331" s="1" t="e">
        <f ca="1">IF(I331="","",VLOOKUP(L330+9,'债券信息-wind'!E:H,2,0))</f>
        <v>#NAME?</v>
      </c>
      <c r="K331" s="1" t="e">
        <f t="shared" ca="1" si="44"/>
        <v>#NAME?</v>
      </c>
      <c r="L331" s="20" t="e">
        <f t="shared" ca="1" si="45"/>
        <v>#NAME?</v>
      </c>
      <c r="M331" s="20" t="e">
        <f t="shared" ca="1" si="46"/>
        <v>#NAME?</v>
      </c>
      <c r="N331" s="16" t="e">
        <f t="shared" ca="1" si="47"/>
        <v>#NAME?</v>
      </c>
      <c r="O331" s="2" t="e">
        <f ca="1">IF(I331="","",VLOOKUP(L330,'债券信息-wind'!E:H,3,0))</f>
        <v>#NAME?</v>
      </c>
      <c r="P331" t="e">
        <f ca="1">IF(I331="","",VLOOKUP(L331,'债券信息-wind'!E:I,5,0))</f>
        <v>#NAME?</v>
      </c>
      <c r="Q331" s="4" t="e">
        <f t="shared" ca="1" si="42"/>
        <v>#NAME?</v>
      </c>
      <c r="R331" s="2" t="e">
        <f ca="1">IF(I331="","",IF(I332="",Q330,VLOOKUP(K331,'债券信息-wind'!E:H,4,0)))</f>
        <v>#NAME?</v>
      </c>
      <c r="S331" t="e">
        <f t="shared" ca="1" si="43"/>
        <v>#NAME?</v>
      </c>
    </row>
    <row r="332" spans="9:19">
      <c r="I332" t="e">
        <f t="shared" ca="1" si="41"/>
        <v>#NAME?</v>
      </c>
      <c r="J332" s="1" t="e">
        <f ca="1">IF(I332="","",VLOOKUP(L331+9,'债券信息-wind'!E:H,2,0))</f>
        <v>#NAME?</v>
      </c>
      <c r="K332" s="1" t="e">
        <f t="shared" ca="1" si="44"/>
        <v>#NAME?</v>
      </c>
      <c r="L332" s="20" t="e">
        <f t="shared" ca="1" si="45"/>
        <v>#NAME?</v>
      </c>
      <c r="M332" s="20" t="e">
        <f t="shared" ca="1" si="46"/>
        <v>#NAME?</v>
      </c>
      <c r="N332" s="16" t="e">
        <f t="shared" ca="1" si="47"/>
        <v>#NAME?</v>
      </c>
      <c r="O332" s="2" t="e">
        <f ca="1">IF(I332="","",VLOOKUP(L331,'债券信息-wind'!E:H,3,0))</f>
        <v>#NAME?</v>
      </c>
      <c r="P332" t="e">
        <f ca="1">IF(I332="","",VLOOKUP(L332,'债券信息-wind'!E:I,5,0))</f>
        <v>#NAME?</v>
      </c>
      <c r="Q332" s="4" t="e">
        <f t="shared" ca="1" si="42"/>
        <v>#NAME?</v>
      </c>
      <c r="R332" s="2" t="e">
        <f ca="1">IF(I332="","",IF(I333="",Q331,VLOOKUP(K332,'债券信息-wind'!E:H,4,0)))</f>
        <v>#NAME?</v>
      </c>
      <c r="S332" t="e">
        <f t="shared" ca="1" si="43"/>
        <v>#NAME?</v>
      </c>
    </row>
    <row r="333" spans="9:19">
      <c r="I333" t="e">
        <f t="shared" ca="1" si="41"/>
        <v>#NAME?</v>
      </c>
      <c r="J333" s="1" t="e">
        <f ca="1">IF(I333="","",VLOOKUP(L332+9,'债券信息-wind'!E:H,2,0))</f>
        <v>#NAME?</v>
      </c>
      <c r="K333" s="1" t="e">
        <f t="shared" ca="1" si="44"/>
        <v>#NAME?</v>
      </c>
      <c r="L333" s="20" t="e">
        <f t="shared" ca="1" si="45"/>
        <v>#NAME?</v>
      </c>
      <c r="M333" s="20" t="e">
        <f t="shared" ca="1" si="46"/>
        <v>#NAME?</v>
      </c>
      <c r="N333" s="16" t="e">
        <f t="shared" ca="1" si="47"/>
        <v>#NAME?</v>
      </c>
      <c r="O333" s="2" t="e">
        <f ca="1">IF(I333="","",VLOOKUP(L332,'债券信息-wind'!E:H,3,0))</f>
        <v>#NAME?</v>
      </c>
      <c r="P333" t="e">
        <f ca="1">IF(I333="","",VLOOKUP(L333,'债券信息-wind'!E:I,5,0))</f>
        <v>#NAME?</v>
      </c>
      <c r="Q333" s="4" t="e">
        <f t="shared" ca="1" si="42"/>
        <v>#NAME?</v>
      </c>
      <c r="R333" s="2" t="e">
        <f ca="1">IF(I333="","",IF(I334="",Q332,VLOOKUP(K333,'债券信息-wind'!E:H,4,0)))</f>
        <v>#NAME?</v>
      </c>
      <c r="S333" t="e">
        <f t="shared" ca="1" si="43"/>
        <v>#NAME?</v>
      </c>
    </row>
    <row r="334" spans="9:19">
      <c r="I334" t="e">
        <f t="shared" ca="1" si="41"/>
        <v>#NAME?</v>
      </c>
      <c r="J334" s="1" t="e">
        <f ca="1">IF(I334="","",VLOOKUP(L333+9,'债券信息-wind'!E:H,2,0))</f>
        <v>#NAME?</v>
      </c>
      <c r="K334" s="1" t="e">
        <f t="shared" ca="1" si="44"/>
        <v>#NAME?</v>
      </c>
      <c r="L334" s="20" t="e">
        <f t="shared" ca="1" si="45"/>
        <v>#NAME?</v>
      </c>
      <c r="M334" s="20" t="e">
        <f t="shared" ca="1" si="46"/>
        <v>#NAME?</v>
      </c>
      <c r="N334" s="16" t="e">
        <f t="shared" ca="1" si="47"/>
        <v>#NAME?</v>
      </c>
      <c r="O334" s="2" t="e">
        <f ca="1">IF(I334="","",VLOOKUP(L333,'债券信息-wind'!E:H,3,0))</f>
        <v>#NAME?</v>
      </c>
      <c r="P334" t="e">
        <f ca="1">IF(I334="","",VLOOKUP(L334,'债券信息-wind'!E:I,5,0))</f>
        <v>#NAME?</v>
      </c>
      <c r="Q334" s="4" t="e">
        <f t="shared" ca="1" si="42"/>
        <v>#NAME?</v>
      </c>
      <c r="R334" s="2" t="e">
        <f ca="1">IF(I334="","",IF(I335="",Q333,VLOOKUP(K334,'债券信息-wind'!E:H,4,0)))</f>
        <v>#NAME?</v>
      </c>
      <c r="S334" t="e">
        <f t="shared" ca="1" si="43"/>
        <v>#NAME?</v>
      </c>
    </row>
    <row r="335" spans="9:19">
      <c r="I335" t="e">
        <f t="shared" ca="1" si="41"/>
        <v>#NAME?</v>
      </c>
      <c r="J335" s="1" t="e">
        <f ca="1">IF(I335="","",VLOOKUP(L334+9,'债券信息-wind'!E:H,2,0))</f>
        <v>#NAME?</v>
      </c>
      <c r="K335" s="1" t="e">
        <f t="shared" ca="1" si="44"/>
        <v>#NAME?</v>
      </c>
      <c r="L335" s="20" t="e">
        <f t="shared" ca="1" si="45"/>
        <v>#NAME?</v>
      </c>
      <c r="M335" s="20" t="e">
        <f t="shared" ca="1" si="46"/>
        <v>#NAME?</v>
      </c>
      <c r="N335" s="16" t="e">
        <f t="shared" ca="1" si="47"/>
        <v>#NAME?</v>
      </c>
      <c r="O335" s="2" t="e">
        <f ca="1">IF(I335="","",VLOOKUP(L334,'债券信息-wind'!E:H,3,0))</f>
        <v>#NAME?</v>
      </c>
      <c r="P335" t="e">
        <f ca="1">IF(I335="","",VLOOKUP(L335,'债券信息-wind'!E:I,5,0))</f>
        <v>#NAME?</v>
      </c>
      <c r="Q335" s="4" t="e">
        <f t="shared" ca="1" si="42"/>
        <v>#NAME?</v>
      </c>
      <c r="R335" s="2" t="e">
        <f ca="1">IF(I335="","",IF(I336="",Q334,VLOOKUP(K335,'债券信息-wind'!E:H,4,0)))</f>
        <v>#NAME?</v>
      </c>
      <c r="S335" t="e">
        <f t="shared" ca="1" si="43"/>
        <v>#NAME?</v>
      </c>
    </row>
    <row r="336" spans="9:19">
      <c r="I336" t="e">
        <f t="shared" ca="1" si="41"/>
        <v>#NAME?</v>
      </c>
      <c r="J336" s="1" t="e">
        <f ca="1">IF(I336="","",VLOOKUP(L335+9,'债券信息-wind'!E:H,2,0))</f>
        <v>#NAME?</v>
      </c>
      <c r="K336" s="1" t="e">
        <f t="shared" ca="1" si="44"/>
        <v>#NAME?</v>
      </c>
      <c r="L336" s="20" t="e">
        <f t="shared" ca="1" si="45"/>
        <v>#NAME?</v>
      </c>
      <c r="M336" s="20" t="e">
        <f t="shared" ca="1" si="46"/>
        <v>#NAME?</v>
      </c>
      <c r="N336" s="16" t="e">
        <f t="shared" ca="1" si="47"/>
        <v>#NAME?</v>
      </c>
      <c r="O336" s="2" t="e">
        <f ca="1">IF(I336="","",VLOOKUP(L335,'债券信息-wind'!E:H,3,0))</f>
        <v>#NAME?</v>
      </c>
      <c r="P336" t="e">
        <f ca="1">IF(I336="","",VLOOKUP(L336,'债券信息-wind'!E:I,5,0))</f>
        <v>#NAME?</v>
      </c>
      <c r="Q336" s="4" t="e">
        <f t="shared" ca="1" si="42"/>
        <v>#NAME?</v>
      </c>
      <c r="R336" s="2" t="e">
        <f ca="1">IF(I336="","",IF(I337="",Q335,VLOOKUP(K336,'债券信息-wind'!E:H,4,0)))</f>
        <v>#NAME?</v>
      </c>
      <c r="S336" t="e">
        <f t="shared" ca="1" si="43"/>
        <v>#NAME?</v>
      </c>
    </row>
    <row r="337" spans="9:19">
      <c r="I337" t="e">
        <f t="shared" ca="1" si="41"/>
        <v>#NAME?</v>
      </c>
      <c r="J337" s="1" t="e">
        <f ca="1">IF(I337="","",VLOOKUP(L336+9,'债券信息-wind'!E:H,2,0))</f>
        <v>#NAME?</v>
      </c>
      <c r="K337" s="1" t="e">
        <f t="shared" ca="1" si="44"/>
        <v>#NAME?</v>
      </c>
      <c r="L337" s="20" t="e">
        <f t="shared" ca="1" si="45"/>
        <v>#NAME?</v>
      </c>
      <c r="M337" s="20" t="e">
        <f t="shared" ca="1" si="46"/>
        <v>#NAME?</v>
      </c>
      <c r="N337" s="16" t="e">
        <f t="shared" ca="1" si="47"/>
        <v>#NAME?</v>
      </c>
      <c r="O337" s="2" t="e">
        <f ca="1">IF(I337="","",VLOOKUP(L336,'债券信息-wind'!E:H,3,0))</f>
        <v>#NAME?</v>
      </c>
      <c r="P337" t="e">
        <f ca="1">IF(I337="","",VLOOKUP(L337,'债券信息-wind'!E:I,5,0))</f>
        <v>#NAME?</v>
      </c>
      <c r="Q337" s="4" t="e">
        <f t="shared" ca="1" si="42"/>
        <v>#NAME?</v>
      </c>
      <c r="R337" s="2" t="e">
        <f ca="1">IF(I337="","",IF(I338="",Q336,VLOOKUP(K337,'债券信息-wind'!E:H,4,0)))</f>
        <v>#NAME?</v>
      </c>
      <c r="S337" t="e">
        <f t="shared" ca="1" si="43"/>
        <v>#NAME?</v>
      </c>
    </row>
    <row r="338" spans="9:19">
      <c r="I338" t="e">
        <f t="shared" ca="1" si="41"/>
        <v>#NAME?</v>
      </c>
      <c r="J338" s="1" t="e">
        <f ca="1">IF(I338="","",VLOOKUP(L337+9,'债券信息-wind'!E:H,2,0))</f>
        <v>#NAME?</v>
      </c>
      <c r="K338" s="1" t="e">
        <f t="shared" ca="1" si="44"/>
        <v>#NAME?</v>
      </c>
      <c r="L338" s="20" t="e">
        <f t="shared" ca="1" si="45"/>
        <v>#NAME?</v>
      </c>
      <c r="M338" s="20" t="e">
        <f t="shared" ca="1" si="46"/>
        <v>#NAME?</v>
      </c>
      <c r="N338" s="16" t="e">
        <f t="shared" ca="1" si="47"/>
        <v>#NAME?</v>
      </c>
      <c r="O338" s="2" t="e">
        <f ca="1">IF(I338="","",VLOOKUP(L337,'债券信息-wind'!E:H,3,0))</f>
        <v>#NAME?</v>
      </c>
      <c r="P338" t="e">
        <f ca="1">IF(I338="","",VLOOKUP(L338,'债券信息-wind'!E:I,5,0))</f>
        <v>#NAME?</v>
      </c>
      <c r="Q338" s="4" t="e">
        <f t="shared" ca="1" si="42"/>
        <v>#NAME?</v>
      </c>
      <c r="R338" s="2" t="e">
        <f ca="1">IF(I338="","",IF(I339="",Q337,VLOOKUP(K338,'债券信息-wind'!E:H,4,0)))</f>
        <v>#NAME?</v>
      </c>
      <c r="S338" t="e">
        <f t="shared" ca="1" si="43"/>
        <v>#NAME?</v>
      </c>
    </row>
    <row r="339" spans="9:19">
      <c r="I339" t="e">
        <f t="shared" ca="1" si="41"/>
        <v>#NAME?</v>
      </c>
      <c r="J339" s="1" t="e">
        <f ca="1">IF(I339="","",VLOOKUP(L338+9,'债券信息-wind'!E:H,2,0))</f>
        <v>#NAME?</v>
      </c>
      <c r="K339" s="1" t="e">
        <f t="shared" ca="1" si="44"/>
        <v>#NAME?</v>
      </c>
      <c r="L339" s="20" t="e">
        <f t="shared" ca="1" si="45"/>
        <v>#NAME?</v>
      </c>
      <c r="M339" s="20" t="e">
        <f t="shared" ca="1" si="46"/>
        <v>#NAME?</v>
      </c>
      <c r="N339" s="16" t="e">
        <f t="shared" ca="1" si="47"/>
        <v>#NAME?</v>
      </c>
      <c r="O339" s="2" t="e">
        <f ca="1">IF(I339="","",VLOOKUP(L338,'债券信息-wind'!E:H,3,0))</f>
        <v>#NAME?</v>
      </c>
      <c r="P339" t="e">
        <f ca="1">IF(I339="","",VLOOKUP(L339,'债券信息-wind'!E:I,5,0))</f>
        <v>#NAME?</v>
      </c>
      <c r="Q339" s="4" t="e">
        <f t="shared" ca="1" si="42"/>
        <v>#NAME?</v>
      </c>
      <c r="R339" s="2" t="e">
        <f ca="1">IF(I339="","",IF(I340="",Q338,VLOOKUP(K339,'债券信息-wind'!E:H,4,0)))</f>
        <v>#NAME?</v>
      </c>
      <c r="S339" t="e">
        <f t="shared" ca="1" si="43"/>
        <v>#NAME?</v>
      </c>
    </row>
    <row r="340" spans="9:19">
      <c r="I340" t="e">
        <f t="shared" ca="1" si="41"/>
        <v>#NAME?</v>
      </c>
      <c r="J340" s="1" t="e">
        <f ca="1">IF(I340="","",VLOOKUP(L339+9,'债券信息-wind'!E:H,2,0))</f>
        <v>#NAME?</v>
      </c>
      <c r="K340" s="1" t="e">
        <f t="shared" ca="1" si="44"/>
        <v>#NAME?</v>
      </c>
      <c r="L340" s="20" t="e">
        <f t="shared" ca="1" si="45"/>
        <v>#NAME?</v>
      </c>
      <c r="M340" s="20" t="e">
        <f t="shared" ca="1" si="46"/>
        <v>#NAME?</v>
      </c>
      <c r="N340" s="16" t="e">
        <f t="shared" ca="1" si="47"/>
        <v>#NAME?</v>
      </c>
      <c r="O340" s="2" t="e">
        <f ca="1">IF(I340="","",VLOOKUP(L339,'债券信息-wind'!E:H,3,0))</f>
        <v>#NAME?</v>
      </c>
      <c r="P340" t="e">
        <f ca="1">IF(I340="","",VLOOKUP(L340,'债券信息-wind'!E:I,5,0))</f>
        <v>#NAME?</v>
      </c>
      <c r="Q340" s="4" t="e">
        <f t="shared" ca="1" si="42"/>
        <v>#NAME?</v>
      </c>
      <c r="R340" s="2" t="e">
        <f ca="1">IF(I340="","",IF(I341="",Q339,VLOOKUP(K340,'债券信息-wind'!E:H,4,0)))</f>
        <v>#NAME?</v>
      </c>
      <c r="S340" t="e">
        <f t="shared" ca="1" si="43"/>
        <v>#NAME?</v>
      </c>
    </row>
    <row r="341" spans="9:19">
      <c r="I341" t="e">
        <f t="shared" ca="1" si="41"/>
        <v>#NAME?</v>
      </c>
      <c r="J341" s="1" t="e">
        <f ca="1">IF(I341="","",VLOOKUP(L340+9,'债券信息-wind'!E:H,2,0))</f>
        <v>#NAME?</v>
      </c>
      <c r="K341" s="1" t="e">
        <f t="shared" ca="1" si="44"/>
        <v>#NAME?</v>
      </c>
      <c r="L341" s="20" t="e">
        <f t="shared" ca="1" si="45"/>
        <v>#NAME?</v>
      </c>
      <c r="M341" s="20" t="e">
        <f t="shared" ca="1" si="46"/>
        <v>#NAME?</v>
      </c>
      <c r="N341" s="16" t="e">
        <f t="shared" ca="1" si="47"/>
        <v>#NAME?</v>
      </c>
      <c r="O341" s="2" t="e">
        <f ca="1">IF(I341="","",VLOOKUP(L340,'债券信息-wind'!E:H,3,0))</f>
        <v>#NAME?</v>
      </c>
      <c r="P341" t="e">
        <f ca="1">IF(I341="","",VLOOKUP(L341,'债券信息-wind'!E:I,5,0))</f>
        <v>#NAME?</v>
      </c>
      <c r="Q341" s="4" t="e">
        <f t="shared" ca="1" si="42"/>
        <v>#NAME?</v>
      </c>
      <c r="R341" s="2" t="e">
        <f ca="1">IF(I341="","",IF(I342="",Q340,VLOOKUP(K341,'债券信息-wind'!E:H,4,0)))</f>
        <v>#NAME?</v>
      </c>
      <c r="S341" t="e">
        <f t="shared" ca="1" si="43"/>
        <v>#NAME?</v>
      </c>
    </row>
    <row r="342" spans="9:19">
      <c r="I342" t="e">
        <f t="shared" ca="1" si="41"/>
        <v>#NAME?</v>
      </c>
      <c r="J342" s="1" t="e">
        <f ca="1">IF(I342="","",VLOOKUP(L341+9,'债券信息-wind'!E:H,2,0))</f>
        <v>#NAME?</v>
      </c>
      <c r="K342" s="1" t="e">
        <f t="shared" ca="1" si="44"/>
        <v>#NAME?</v>
      </c>
      <c r="L342" s="20" t="e">
        <f t="shared" ca="1" si="45"/>
        <v>#NAME?</v>
      </c>
      <c r="M342" s="20" t="e">
        <f t="shared" ca="1" si="46"/>
        <v>#NAME?</v>
      </c>
      <c r="N342" s="16" t="e">
        <f t="shared" ca="1" si="47"/>
        <v>#NAME?</v>
      </c>
      <c r="O342" s="2" t="e">
        <f ca="1">IF(I342="","",VLOOKUP(L341,'债券信息-wind'!E:H,3,0))</f>
        <v>#NAME?</v>
      </c>
      <c r="P342" t="e">
        <f ca="1">IF(I342="","",VLOOKUP(L342,'债券信息-wind'!E:I,5,0))</f>
        <v>#NAME?</v>
      </c>
      <c r="Q342" s="4" t="e">
        <f t="shared" ca="1" si="42"/>
        <v>#NAME?</v>
      </c>
      <c r="R342" s="2" t="e">
        <f ca="1">IF(I342="","",IF(I343="",Q341,VLOOKUP(K342,'债券信息-wind'!E:H,4,0)))</f>
        <v>#NAME?</v>
      </c>
      <c r="S342" t="e">
        <f t="shared" ca="1" si="43"/>
        <v>#NAME?</v>
      </c>
    </row>
    <row r="343" spans="9:19">
      <c r="I343" t="e">
        <f t="shared" ca="1" si="41"/>
        <v>#NAME?</v>
      </c>
      <c r="J343" s="1" t="e">
        <f ca="1">IF(I343="","",VLOOKUP(L342+9,'债券信息-wind'!E:H,2,0))</f>
        <v>#NAME?</v>
      </c>
      <c r="K343" s="1" t="e">
        <f t="shared" ca="1" si="44"/>
        <v>#NAME?</v>
      </c>
      <c r="L343" s="20" t="e">
        <f t="shared" ca="1" si="45"/>
        <v>#NAME?</v>
      </c>
      <c r="M343" s="20" t="e">
        <f t="shared" ca="1" si="46"/>
        <v>#NAME?</v>
      </c>
      <c r="N343" s="16" t="e">
        <f t="shared" ca="1" si="47"/>
        <v>#NAME?</v>
      </c>
      <c r="O343" s="2" t="e">
        <f ca="1">IF(I343="","",VLOOKUP(L342,'债券信息-wind'!E:H,3,0))</f>
        <v>#NAME?</v>
      </c>
      <c r="P343" t="e">
        <f ca="1">IF(I343="","",VLOOKUP(L343,'债券信息-wind'!E:I,5,0))</f>
        <v>#NAME?</v>
      </c>
      <c r="Q343" s="4" t="e">
        <f t="shared" ca="1" si="42"/>
        <v>#NAME?</v>
      </c>
      <c r="R343" s="2" t="e">
        <f ca="1">IF(I343="","",IF(I344="",Q342,VLOOKUP(K343,'债券信息-wind'!E:H,4,0)))</f>
        <v>#NAME?</v>
      </c>
      <c r="S343" t="e">
        <f t="shared" ca="1" si="43"/>
        <v>#NAME?</v>
      </c>
    </row>
    <row r="344" spans="9:19">
      <c r="I344" t="e">
        <f t="shared" ca="1" si="41"/>
        <v>#NAME?</v>
      </c>
      <c r="J344" s="1" t="e">
        <f ca="1">IF(I344="","",VLOOKUP(L343+9,'债券信息-wind'!E:H,2,0))</f>
        <v>#NAME?</v>
      </c>
      <c r="K344" s="1" t="e">
        <f t="shared" ca="1" si="44"/>
        <v>#NAME?</v>
      </c>
      <c r="L344" s="20" t="e">
        <f t="shared" ca="1" si="45"/>
        <v>#NAME?</v>
      </c>
      <c r="M344" s="20" t="e">
        <f t="shared" ca="1" si="46"/>
        <v>#NAME?</v>
      </c>
      <c r="N344" s="16" t="e">
        <f t="shared" ca="1" si="47"/>
        <v>#NAME?</v>
      </c>
      <c r="O344" s="2" t="e">
        <f ca="1">IF(I344="","",VLOOKUP(L343,'债券信息-wind'!E:H,3,0))</f>
        <v>#NAME?</v>
      </c>
      <c r="P344" t="e">
        <f ca="1">IF(I344="","",VLOOKUP(L344,'债券信息-wind'!E:I,5,0))</f>
        <v>#NAME?</v>
      </c>
      <c r="Q344" s="4" t="e">
        <f t="shared" ca="1" si="42"/>
        <v>#NAME?</v>
      </c>
      <c r="R344" s="2" t="e">
        <f ca="1">IF(I344="","",IF(I345="",Q343,VLOOKUP(K344,'债券信息-wind'!E:H,4,0)))</f>
        <v>#NAME?</v>
      </c>
      <c r="S344" t="e">
        <f t="shared" ca="1" si="43"/>
        <v>#NAME?</v>
      </c>
    </row>
    <row r="345" spans="9:19">
      <c r="I345" t="e">
        <f t="shared" ca="1" si="41"/>
        <v>#NAME?</v>
      </c>
      <c r="J345" s="1" t="e">
        <f ca="1">IF(I345="","",VLOOKUP(L344+9,'债券信息-wind'!E:H,2,0))</f>
        <v>#NAME?</v>
      </c>
      <c r="K345" s="1" t="e">
        <f t="shared" ca="1" si="44"/>
        <v>#NAME?</v>
      </c>
      <c r="L345" s="20" t="e">
        <f t="shared" ca="1" si="45"/>
        <v>#NAME?</v>
      </c>
      <c r="M345" s="20" t="e">
        <f t="shared" ca="1" si="46"/>
        <v>#NAME?</v>
      </c>
      <c r="N345" s="16" t="e">
        <f t="shared" ca="1" si="47"/>
        <v>#NAME?</v>
      </c>
      <c r="O345" s="2" t="e">
        <f ca="1">IF(I345="","",VLOOKUP(L344,'债券信息-wind'!E:H,3,0))</f>
        <v>#NAME?</v>
      </c>
      <c r="P345" t="e">
        <f ca="1">IF(I345="","",VLOOKUP(L345,'债券信息-wind'!E:I,5,0))</f>
        <v>#NAME?</v>
      </c>
      <c r="Q345" s="4" t="e">
        <f t="shared" ca="1" si="42"/>
        <v>#NAME?</v>
      </c>
      <c r="R345" s="2" t="e">
        <f ca="1">IF(I345="","",IF(I346="",Q344,VLOOKUP(K345,'债券信息-wind'!E:H,4,0)))</f>
        <v>#NAME?</v>
      </c>
      <c r="S345" t="e">
        <f t="shared" ca="1" si="43"/>
        <v>#NAME?</v>
      </c>
    </row>
    <row r="346" spans="9:19">
      <c r="I346" t="e">
        <f t="shared" ca="1" si="41"/>
        <v>#NAME?</v>
      </c>
      <c r="J346" s="1" t="e">
        <f ca="1">IF(I346="","",VLOOKUP(L345+9,'债券信息-wind'!E:H,2,0))</f>
        <v>#NAME?</v>
      </c>
      <c r="K346" s="1" t="e">
        <f t="shared" ca="1" si="44"/>
        <v>#NAME?</v>
      </c>
      <c r="L346" s="20" t="e">
        <f t="shared" ca="1" si="45"/>
        <v>#NAME?</v>
      </c>
      <c r="M346" s="20" t="e">
        <f t="shared" ca="1" si="46"/>
        <v>#NAME?</v>
      </c>
      <c r="N346" s="16" t="e">
        <f t="shared" ca="1" si="47"/>
        <v>#NAME?</v>
      </c>
      <c r="O346" s="2" t="e">
        <f ca="1">IF(I346="","",VLOOKUP(L345,'债券信息-wind'!E:H,3,0))</f>
        <v>#NAME?</v>
      </c>
      <c r="P346" t="e">
        <f ca="1">IF(I346="","",VLOOKUP(L346,'债券信息-wind'!E:I,5,0))</f>
        <v>#NAME?</v>
      </c>
      <c r="Q346" s="4" t="e">
        <f t="shared" ca="1" si="42"/>
        <v>#NAME?</v>
      </c>
      <c r="R346" s="2" t="e">
        <f ca="1">IF(I346="","",IF(I347="",Q345,VLOOKUP(K346,'债券信息-wind'!E:H,4,0)))</f>
        <v>#NAME?</v>
      </c>
      <c r="S346" t="e">
        <f t="shared" ca="1" si="43"/>
        <v>#NAME?</v>
      </c>
    </row>
    <row r="347" spans="9:19">
      <c r="I347" t="e">
        <f t="shared" ca="1" si="41"/>
        <v>#NAME?</v>
      </c>
      <c r="J347" s="1" t="e">
        <f ca="1">IF(I347="","",VLOOKUP(L346+9,'债券信息-wind'!E:H,2,0))</f>
        <v>#NAME?</v>
      </c>
      <c r="K347" s="1" t="e">
        <f t="shared" ca="1" si="44"/>
        <v>#NAME?</v>
      </c>
      <c r="L347" s="20" t="e">
        <f t="shared" ca="1" si="45"/>
        <v>#NAME?</v>
      </c>
      <c r="M347" s="20" t="e">
        <f t="shared" ca="1" si="46"/>
        <v>#NAME?</v>
      </c>
      <c r="N347" s="16" t="e">
        <f t="shared" ca="1" si="47"/>
        <v>#NAME?</v>
      </c>
      <c r="O347" s="2" t="e">
        <f ca="1">IF(I347="","",VLOOKUP(L346,'债券信息-wind'!E:H,3,0))</f>
        <v>#NAME?</v>
      </c>
      <c r="P347" t="e">
        <f ca="1">IF(I347="","",VLOOKUP(L347,'债券信息-wind'!E:I,5,0))</f>
        <v>#NAME?</v>
      </c>
      <c r="Q347" s="4" t="e">
        <f t="shared" ca="1" si="42"/>
        <v>#NAME?</v>
      </c>
      <c r="R347" s="2" t="e">
        <f ca="1">IF(I347="","",IF(I348="",Q346,VLOOKUP(K347,'债券信息-wind'!E:H,4,0)))</f>
        <v>#NAME?</v>
      </c>
      <c r="S347" t="e">
        <f t="shared" ca="1" si="43"/>
        <v>#NAME?</v>
      </c>
    </row>
    <row r="348" spans="9:19">
      <c r="I348" t="e">
        <f t="shared" ca="1" si="41"/>
        <v>#NAME?</v>
      </c>
      <c r="J348" s="1" t="e">
        <f ca="1">IF(I348="","",VLOOKUP(L347+9,'债券信息-wind'!E:H,2,0))</f>
        <v>#NAME?</v>
      </c>
      <c r="K348" s="1" t="e">
        <f t="shared" ca="1" si="44"/>
        <v>#NAME?</v>
      </c>
      <c r="L348" s="20" t="e">
        <f t="shared" ca="1" si="45"/>
        <v>#NAME?</v>
      </c>
      <c r="M348" s="20" t="e">
        <f t="shared" ca="1" si="46"/>
        <v>#NAME?</v>
      </c>
      <c r="N348" s="16" t="e">
        <f t="shared" ca="1" si="47"/>
        <v>#NAME?</v>
      </c>
      <c r="O348" s="2" t="e">
        <f ca="1">IF(I348="","",VLOOKUP(L347,'债券信息-wind'!E:H,3,0))</f>
        <v>#NAME?</v>
      </c>
      <c r="P348" t="e">
        <f ca="1">IF(I348="","",VLOOKUP(L348,'债券信息-wind'!E:I,5,0))</f>
        <v>#NAME?</v>
      </c>
      <c r="Q348" s="4" t="e">
        <f t="shared" ca="1" si="42"/>
        <v>#NAME?</v>
      </c>
      <c r="R348" s="2" t="e">
        <f ca="1">IF(I348="","",IF(I349="",Q347,VLOOKUP(K348,'债券信息-wind'!E:H,4,0)))</f>
        <v>#NAME?</v>
      </c>
      <c r="S348" t="e">
        <f t="shared" ca="1" si="43"/>
        <v>#NAME?</v>
      </c>
    </row>
    <row r="349" spans="9:19">
      <c r="I349" t="e">
        <f t="shared" ca="1" si="41"/>
        <v>#NAME?</v>
      </c>
      <c r="J349" s="1" t="e">
        <f ca="1">IF(I349="","",VLOOKUP(L348+9,'债券信息-wind'!E:H,2,0))</f>
        <v>#NAME?</v>
      </c>
      <c r="K349" s="1" t="e">
        <f t="shared" ca="1" si="44"/>
        <v>#NAME?</v>
      </c>
      <c r="L349" s="20" t="e">
        <f t="shared" ca="1" si="45"/>
        <v>#NAME?</v>
      </c>
      <c r="M349" s="20" t="e">
        <f t="shared" ca="1" si="46"/>
        <v>#NAME?</v>
      </c>
      <c r="N349" s="16" t="e">
        <f t="shared" ca="1" si="47"/>
        <v>#NAME?</v>
      </c>
      <c r="O349" s="2" t="e">
        <f ca="1">IF(I349="","",VLOOKUP(L348,'债券信息-wind'!E:H,3,0))</f>
        <v>#NAME?</v>
      </c>
      <c r="P349" t="e">
        <f ca="1">IF(I349="","",VLOOKUP(L349,'债券信息-wind'!E:I,5,0))</f>
        <v>#NAME?</v>
      </c>
      <c r="Q349" s="4" t="e">
        <f t="shared" ca="1" si="42"/>
        <v>#NAME?</v>
      </c>
      <c r="R349" s="2" t="e">
        <f ca="1">IF(I349="","",IF(I350="",Q348,VLOOKUP(K349,'债券信息-wind'!E:H,4,0)))</f>
        <v>#NAME?</v>
      </c>
      <c r="S349" t="e">
        <f t="shared" ca="1" si="43"/>
        <v>#NAME?</v>
      </c>
    </row>
    <row r="350" spans="9:19">
      <c r="I350" t="e">
        <f t="shared" ca="1" si="41"/>
        <v>#NAME?</v>
      </c>
      <c r="J350" s="1" t="e">
        <f ca="1">IF(I350="","",VLOOKUP(L349+9,'债券信息-wind'!E:H,2,0))</f>
        <v>#NAME?</v>
      </c>
      <c r="K350" s="1" t="e">
        <f t="shared" ca="1" si="44"/>
        <v>#NAME?</v>
      </c>
      <c r="L350" s="20" t="e">
        <f t="shared" ca="1" si="45"/>
        <v>#NAME?</v>
      </c>
      <c r="M350" s="20" t="e">
        <f t="shared" ca="1" si="46"/>
        <v>#NAME?</v>
      </c>
      <c r="N350" s="16" t="e">
        <f t="shared" ca="1" si="47"/>
        <v>#NAME?</v>
      </c>
      <c r="O350" s="2" t="e">
        <f ca="1">IF(I350="","",VLOOKUP(L349,'债券信息-wind'!E:H,3,0))</f>
        <v>#NAME?</v>
      </c>
      <c r="P350" t="e">
        <f ca="1">IF(I350="","",VLOOKUP(L350,'债券信息-wind'!E:I,5,0))</f>
        <v>#NAME?</v>
      </c>
      <c r="Q350" s="4" t="e">
        <f t="shared" ca="1" si="42"/>
        <v>#NAME?</v>
      </c>
      <c r="R350" s="2" t="e">
        <f ca="1">IF(I350="","",IF(I351="",Q349,VLOOKUP(K350,'债券信息-wind'!E:H,4,0)))</f>
        <v>#NAME?</v>
      </c>
      <c r="S350" t="e">
        <f t="shared" ca="1" si="43"/>
        <v>#NAME?</v>
      </c>
    </row>
    <row r="351" spans="9:19">
      <c r="I351" t="e">
        <f t="shared" ca="1" si="41"/>
        <v>#NAME?</v>
      </c>
      <c r="J351" s="1" t="e">
        <f ca="1">IF(I351="","",VLOOKUP(L350+9,'债券信息-wind'!E:H,2,0))</f>
        <v>#NAME?</v>
      </c>
      <c r="K351" s="1" t="e">
        <f t="shared" ca="1" si="44"/>
        <v>#NAME?</v>
      </c>
      <c r="L351" s="20" t="e">
        <f t="shared" ca="1" si="45"/>
        <v>#NAME?</v>
      </c>
      <c r="M351" s="20" t="e">
        <f t="shared" ca="1" si="46"/>
        <v>#NAME?</v>
      </c>
      <c r="N351" s="16" t="e">
        <f t="shared" ca="1" si="47"/>
        <v>#NAME?</v>
      </c>
      <c r="O351" s="2" t="e">
        <f ca="1">IF(I351="","",VLOOKUP(L350,'债券信息-wind'!E:H,3,0))</f>
        <v>#NAME?</v>
      </c>
      <c r="P351" t="e">
        <f ca="1">IF(I351="","",VLOOKUP(L351,'债券信息-wind'!E:I,5,0))</f>
        <v>#NAME?</v>
      </c>
      <c r="Q351" s="4" t="e">
        <f t="shared" ca="1" si="42"/>
        <v>#NAME?</v>
      </c>
      <c r="R351" s="2" t="e">
        <f ca="1">IF(I351="","",IF(I352="",Q350,VLOOKUP(K351,'债券信息-wind'!E:H,4,0)))</f>
        <v>#NAME?</v>
      </c>
      <c r="S351" t="e">
        <f t="shared" ca="1" si="43"/>
        <v>#NAME?</v>
      </c>
    </row>
    <row r="352" spans="9:19">
      <c r="I352" t="e">
        <f t="shared" ca="1" si="41"/>
        <v>#NAME?</v>
      </c>
      <c r="J352" s="1" t="e">
        <f ca="1">IF(I352="","",VLOOKUP(L351+9,'债券信息-wind'!E:H,2,0))</f>
        <v>#NAME?</v>
      </c>
      <c r="K352" s="1" t="e">
        <f t="shared" ca="1" si="44"/>
        <v>#NAME?</v>
      </c>
      <c r="L352" s="20" t="e">
        <f t="shared" ca="1" si="45"/>
        <v>#NAME?</v>
      </c>
      <c r="M352" s="20" t="e">
        <f t="shared" ca="1" si="46"/>
        <v>#NAME?</v>
      </c>
      <c r="N352" s="16" t="e">
        <f t="shared" ca="1" si="47"/>
        <v>#NAME?</v>
      </c>
      <c r="O352" s="2" t="e">
        <f ca="1">IF(I352="","",VLOOKUP(L351,'债券信息-wind'!E:H,3,0))</f>
        <v>#NAME?</v>
      </c>
      <c r="P352" t="e">
        <f ca="1">IF(I352="","",VLOOKUP(L352,'债券信息-wind'!E:I,5,0))</f>
        <v>#NAME?</v>
      </c>
      <c r="Q352" s="4" t="e">
        <f t="shared" ca="1" si="42"/>
        <v>#NAME?</v>
      </c>
      <c r="R352" s="2" t="e">
        <f ca="1">IF(I352="","",IF(I353="",Q351,VLOOKUP(K352,'债券信息-wind'!E:H,4,0)))</f>
        <v>#NAME?</v>
      </c>
      <c r="S352" t="e">
        <f t="shared" ca="1" si="43"/>
        <v>#NAME?</v>
      </c>
    </row>
    <row r="353" spans="9:19">
      <c r="I353" t="e">
        <f t="shared" ca="1" si="41"/>
        <v>#NAME?</v>
      </c>
      <c r="J353" s="1" t="e">
        <f ca="1">IF(I353="","",VLOOKUP(L352+9,'债券信息-wind'!E:H,2,0))</f>
        <v>#NAME?</v>
      </c>
      <c r="K353" s="1" t="e">
        <f t="shared" ca="1" si="44"/>
        <v>#NAME?</v>
      </c>
      <c r="L353" s="20" t="e">
        <f t="shared" ca="1" si="45"/>
        <v>#NAME?</v>
      </c>
      <c r="M353" s="20" t="e">
        <f t="shared" ca="1" si="46"/>
        <v>#NAME?</v>
      </c>
      <c r="N353" s="16" t="e">
        <f t="shared" ca="1" si="47"/>
        <v>#NAME?</v>
      </c>
      <c r="O353" s="2" t="e">
        <f ca="1">IF(I353="","",VLOOKUP(L352,'债券信息-wind'!E:H,3,0))</f>
        <v>#NAME?</v>
      </c>
      <c r="P353" t="e">
        <f ca="1">IF(I353="","",VLOOKUP(L353,'债券信息-wind'!E:I,5,0))</f>
        <v>#NAME?</v>
      </c>
      <c r="Q353" s="4" t="e">
        <f t="shared" ca="1" si="42"/>
        <v>#NAME?</v>
      </c>
      <c r="R353" s="2" t="e">
        <f ca="1">IF(I353="","",IF(I354="",Q352,VLOOKUP(K353,'债券信息-wind'!E:H,4,0)))</f>
        <v>#NAME?</v>
      </c>
      <c r="S353" t="e">
        <f t="shared" ca="1" si="43"/>
        <v>#NAME?</v>
      </c>
    </row>
    <row r="354" spans="9:19">
      <c r="I354" t="e">
        <f t="shared" ca="1" si="41"/>
        <v>#NAME?</v>
      </c>
      <c r="J354" s="1" t="e">
        <f ca="1">IF(I354="","",VLOOKUP(L353+9,'债券信息-wind'!E:H,2,0))</f>
        <v>#NAME?</v>
      </c>
      <c r="K354" s="1" t="e">
        <f t="shared" ca="1" si="44"/>
        <v>#NAME?</v>
      </c>
      <c r="L354" s="20" t="e">
        <f t="shared" ca="1" si="45"/>
        <v>#NAME?</v>
      </c>
      <c r="M354" s="20" t="e">
        <f t="shared" ca="1" si="46"/>
        <v>#NAME?</v>
      </c>
      <c r="N354" s="16" t="e">
        <f t="shared" ca="1" si="47"/>
        <v>#NAME?</v>
      </c>
      <c r="O354" s="2" t="e">
        <f ca="1">IF(I354="","",VLOOKUP(L353,'债券信息-wind'!E:H,3,0))</f>
        <v>#NAME?</v>
      </c>
      <c r="P354" t="e">
        <f ca="1">IF(I354="","",VLOOKUP(L354,'债券信息-wind'!E:I,5,0))</f>
        <v>#NAME?</v>
      </c>
      <c r="Q354" s="4" t="e">
        <f t="shared" ca="1" si="42"/>
        <v>#NAME?</v>
      </c>
      <c r="R354" s="2" t="e">
        <f ca="1">IF(I354="","",IF(I355="",Q353,VLOOKUP(K354,'债券信息-wind'!E:H,4,0)))</f>
        <v>#NAME?</v>
      </c>
      <c r="S354" t="e">
        <f t="shared" ca="1" si="43"/>
        <v>#NAME?</v>
      </c>
    </row>
    <row r="355" spans="9:19">
      <c r="I355" t="e">
        <f t="shared" ca="1" si="41"/>
        <v>#NAME?</v>
      </c>
      <c r="J355" s="1" t="e">
        <f ca="1">IF(I355="","",VLOOKUP(L354+9,'债券信息-wind'!E:H,2,0))</f>
        <v>#NAME?</v>
      </c>
      <c r="K355" s="1" t="e">
        <f t="shared" ca="1" si="44"/>
        <v>#NAME?</v>
      </c>
      <c r="L355" s="20" t="e">
        <f t="shared" ca="1" si="45"/>
        <v>#NAME?</v>
      </c>
      <c r="M355" s="20" t="e">
        <f t="shared" ca="1" si="46"/>
        <v>#NAME?</v>
      </c>
      <c r="N355" s="16" t="e">
        <f t="shared" ca="1" si="47"/>
        <v>#NAME?</v>
      </c>
      <c r="O355" s="2" t="e">
        <f ca="1">IF(I355="","",VLOOKUP(L354,'债券信息-wind'!E:H,3,0))</f>
        <v>#NAME?</v>
      </c>
      <c r="P355" t="e">
        <f ca="1">IF(I355="","",VLOOKUP(L355,'债券信息-wind'!E:I,5,0))</f>
        <v>#NAME?</v>
      </c>
      <c r="Q355" s="4" t="e">
        <f t="shared" ca="1" si="42"/>
        <v>#NAME?</v>
      </c>
      <c r="R355" s="2" t="e">
        <f ca="1">IF(I355="","",IF(I356="",Q354,VLOOKUP(K355,'债券信息-wind'!E:H,4,0)))</f>
        <v>#NAME?</v>
      </c>
      <c r="S355" t="e">
        <f t="shared" ca="1" si="43"/>
        <v>#NAME?</v>
      </c>
    </row>
    <row r="356" spans="9:19">
      <c r="I356" t="e">
        <f t="shared" ca="1" si="41"/>
        <v>#NAME?</v>
      </c>
      <c r="J356" s="1" t="e">
        <f ca="1">IF(I356="","",VLOOKUP(L355+9,'债券信息-wind'!E:H,2,0))</f>
        <v>#NAME?</v>
      </c>
      <c r="K356" s="1" t="e">
        <f t="shared" ca="1" si="44"/>
        <v>#NAME?</v>
      </c>
      <c r="L356" s="20" t="e">
        <f t="shared" ca="1" si="45"/>
        <v>#NAME?</v>
      </c>
      <c r="M356" s="20" t="e">
        <f t="shared" ca="1" si="46"/>
        <v>#NAME?</v>
      </c>
      <c r="N356" s="16" t="e">
        <f t="shared" ca="1" si="47"/>
        <v>#NAME?</v>
      </c>
      <c r="O356" s="2" t="e">
        <f ca="1">IF(I356="","",VLOOKUP(L355,'债券信息-wind'!E:H,3,0))</f>
        <v>#NAME?</v>
      </c>
      <c r="P356" t="e">
        <f ca="1">IF(I356="","",VLOOKUP(L356,'债券信息-wind'!E:I,5,0))</f>
        <v>#NAME?</v>
      </c>
      <c r="Q356" s="4" t="e">
        <f t="shared" ca="1" si="42"/>
        <v>#NAME?</v>
      </c>
      <c r="R356" s="2" t="e">
        <f ca="1">IF(I356="","",IF(I357="",Q355,VLOOKUP(K356,'债券信息-wind'!E:H,4,0)))</f>
        <v>#NAME?</v>
      </c>
      <c r="S356" t="e">
        <f t="shared" ca="1" si="43"/>
        <v>#NAME?</v>
      </c>
    </row>
    <row r="357" spans="9:19">
      <c r="I357" t="e">
        <f t="shared" ca="1" si="41"/>
        <v>#NAME?</v>
      </c>
      <c r="J357" s="1" t="e">
        <f ca="1">IF(I357="","",VLOOKUP(L356+9,'债券信息-wind'!E:H,2,0))</f>
        <v>#NAME?</v>
      </c>
      <c r="K357" s="1" t="e">
        <f t="shared" ca="1" si="44"/>
        <v>#NAME?</v>
      </c>
      <c r="L357" s="20" t="e">
        <f t="shared" ca="1" si="45"/>
        <v>#NAME?</v>
      </c>
      <c r="M357" s="20" t="e">
        <f t="shared" ca="1" si="46"/>
        <v>#NAME?</v>
      </c>
      <c r="N357" s="16" t="e">
        <f t="shared" ca="1" si="47"/>
        <v>#NAME?</v>
      </c>
      <c r="O357" s="2" t="e">
        <f ca="1">IF(I357="","",VLOOKUP(L356,'债券信息-wind'!E:H,3,0))</f>
        <v>#NAME?</v>
      </c>
      <c r="P357" t="e">
        <f ca="1">IF(I357="","",VLOOKUP(L357,'债券信息-wind'!E:I,5,0))</f>
        <v>#NAME?</v>
      </c>
      <c r="Q357" s="4" t="e">
        <f t="shared" ca="1" si="42"/>
        <v>#NAME?</v>
      </c>
      <c r="R357" s="2" t="e">
        <f ca="1">IF(I357="","",IF(I358="",Q356,VLOOKUP(K357,'债券信息-wind'!E:H,4,0)))</f>
        <v>#NAME?</v>
      </c>
      <c r="S357" t="e">
        <f t="shared" ca="1" si="43"/>
        <v>#NAME?</v>
      </c>
    </row>
    <row r="358" spans="9:19">
      <c r="I358" t="e">
        <f t="shared" ref="I358:I421" ca="1" si="48">IF(ROW(I357)-3&lt;$B$21,I357+1,"")</f>
        <v>#NAME?</v>
      </c>
      <c r="J358" s="1" t="e">
        <f ca="1">IF(I358="","",VLOOKUP(L357+9,'债券信息-wind'!E:H,2,0))</f>
        <v>#NAME?</v>
      </c>
      <c r="K358" s="1" t="e">
        <f t="shared" ca="1" si="44"/>
        <v>#NAME?</v>
      </c>
      <c r="L358" s="20" t="e">
        <f t="shared" ca="1" si="45"/>
        <v>#NAME?</v>
      </c>
      <c r="M358" s="20" t="e">
        <f t="shared" ca="1" si="46"/>
        <v>#NAME?</v>
      </c>
      <c r="N358" s="16" t="e">
        <f t="shared" ca="1" si="47"/>
        <v>#NAME?</v>
      </c>
      <c r="O358" s="2" t="e">
        <f ca="1">IF(I358="","",VLOOKUP(L357,'债券信息-wind'!E:H,3,0))</f>
        <v>#NAME?</v>
      </c>
      <c r="P358" t="e">
        <f ca="1">IF(I358="","",VLOOKUP(L358,'债券信息-wind'!E:I,5,0))</f>
        <v>#NAME?</v>
      </c>
      <c r="Q358" s="4" t="e">
        <f t="shared" ref="Q358:Q421" ca="1" si="49">IF(I358="","",Q357-R358)</f>
        <v>#NAME?</v>
      </c>
      <c r="R358" s="2" t="e">
        <f ca="1">IF(I358="","",IF(I359="",Q357,VLOOKUP(K358,'债券信息-wind'!E:H,4,0)))</f>
        <v>#NAME?</v>
      </c>
      <c r="S358" t="e">
        <f t="shared" ref="S358:S421" ca="1" si="50">IF(I358="","",P358+R358)</f>
        <v>#NAME?</v>
      </c>
    </row>
    <row r="359" spans="9:19">
      <c r="I359" t="e">
        <f t="shared" ca="1" si="48"/>
        <v>#NAME?</v>
      </c>
      <c r="J359" s="1" t="e">
        <f ca="1">IF(I359="","",VLOOKUP(L358+9,'债券信息-wind'!E:H,2,0))</f>
        <v>#NAME?</v>
      </c>
      <c r="K359" s="1" t="e">
        <f t="shared" ca="1" si="44"/>
        <v>#NAME?</v>
      </c>
      <c r="L359" s="20" t="e">
        <f t="shared" ca="1" si="45"/>
        <v>#NAME?</v>
      </c>
      <c r="M359" s="20" t="e">
        <f t="shared" ca="1" si="46"/>
        <v>#NAME?</v>
      </c>
      <c r="N359" s="16" t="e">
        <f t="shared" ca="1" si="47"/>
        <v>#NAME?</v>
      </c>
      <c r="O359" s="2" t="e">
        <f ca="1">IF(I359="","",VLOOKUP(L358,'债券信息-wind'!E:H,3,0))</f>
        <v>#NAME?</v>
      </c>
      <c r="P359" t="e">
        <f ca="1">IF(I359="","",VLOOKUP(L359,'债券信息-wind'!E:I,5,0))</f>
        <v>#NAME?</v>
      </c>
      <c r="Q359" s="4" t="e">
        <f t="shared" ca="1" si="49"/>
        <v>#NAME?</v>
      </c>
      <c r="R359" s="2" t="e">
        <f ca="1">IF(I359="","",IF(I360="",Q358,VLOOKUP(K359,'债券信息-wind'!E:H,4,0)))</f>
        <v>#NAME?</v>
      </c>
      <c r="S359" t="e">
        <f t="shared" ca="1" si="50"/>
        <v>#NAME?</v>
      </c>
    </row>
    <row r="360" spans="9:19">
      <c r="I360" t="e">
        <f t="shared" ca="1" si="48"/>
        <v>#NAME?</v>
      </c>
      <c r="J360" s="1" t="e">
        <f ca="1">IF(I360="","",VLOOKUP(L359+9,'债券信息-wind'!E:H,2,0))</f>
        <v>#NAME?</v>
      </c>
      <c r="K360" s="1" t="e">
        <f t="shared" ca="1" si="44"/>
        <v>#NAME?</v>
      </c>
      <c r="L360" s="20" t="e">
        <f t="shared" ca="1" si="45"/>
        <v>#NAME?</v>
      </c>
      <c r="M360" s="20" t="e">
        <f t="shared" ca="1" si="46"/>
        <v>#NAME?</v>
      </c>
      <c r="N360" s="16" t="e">
        <f t="shared" ca="1" si="47"/>
        <v>#NAME?</v>
      </c>
      <c r="O360" s="2" t="e">
        <f ca="1">IF(I360="","",VLOOKUP(L359,'债券信息-wind'!E:H,3,0))</f>
        <v>#NAME?</v>
      </c>
      <c r="P360" t="e">
        <f ca="1">IF(I360="","",VLOOKUP(L360,'债券信息-wind'!E:I,5,0))</f>
        <v>#NAME?</v>
      </c>
      <c r="Q360" s="4" t="e">
        <f t="shared" ca="1" si="49"/>
        <v>#NAME?</v>
      </c>
      <c r="R360" s="2" t="e">
        <f ca="1">IF(I360="","",IF(I361="",Q359,VLOOKUP(K360,'债券信息-wind'!E:H,4,0)))</f>
        <v>#NAME?</v>
      </c>
      <c r="S360" t="e">
        <f t="shared" ca="1" si="50"/>
        <v>#NAME?</v>
      </c>
    </row>
    <row r="361" spans="9:19">
      <c r="I361" t="e">
        <f t="shared" ca="1" si="48"/>
        <v>#NAME?</v>
      </c>
      <c r="J361" s="1" t="e">
        <f ca="1">IF(I361="","",VLOOKUP(L360+9,'债券信息-wind'!E:H,2,0))</f>
        <v>#NAME?</v>
      </c>
      <c r="K361" s="1" t="e">
        <f t="shared" ca="1" si="44"/>
        <v>#NAME?</v>
      </c>
      <c r="L361" s="20" t="e">
        <f t="shared" ca="1" si="45"/>
        <v>#NAME?</v>
      </c>
      <c r="M361" s="20" t="e">
        <f t="shared" ca="1" si="46"/>
        <v>#NAME?</v>
      </c>
      <c r="N361" s="16" t="e">
        <f t="shared" ca="1" si="47"/>
        <v>#NAME?</v>
      </c>
      <c r="O361" s="2" t="e">
        <f ca="1">IF(I361="","",VLOOKUP(L360,'债券信息-wind'!E:H,3,0))</f>
        <v>#NAME?</v>
      </c>
      <c r="P361" t="e">
        <f ca="1">IF(I361="","",VLOOKUP(L361,'债券信息-wind'!E:I,5,0))</f>
        <v>#NAME?</v>
      </c>
      <c r="Q361" s="4" t="e">
        <f t="shared" ca="1" si="49"/>
        <v>#NAME?</v>
      </c>
      <c r="R361" s="2" t="e">
        <f ca="1">IF(I361="","",IF(I362="",Q360,VLOOKUP(K361,'债券信息-wind'!E:H,4,0)))</f>
        <v>#NAME?</v>
      </c>
      <c r="S361" t="e">
        <f t="shared" ca="1" si="50"/>
        <v>#NAME?</v>
      </c>
    </row>
    <row r="362" spans="9:19">
      <c r="I362" t="e">
        <f t="shared" ca="1" si="48"/>
        <v>#NAME?</v>
      </c>
      <c r="J362" s="1" t="e">
        <f ca="1">IF(I362="","",VLOOKUP(L361+9,'债券信息-wind'!E:H,2,0))</f>
        <v>#NAME?</v>
      </c>
      <c r="K362" s="1" t="e">
        <f t="shared" ca="1" si="44"/>
        <v>#NAME?</v>
      </c>
      <c r="L362" s="20" t="e">
        <f t="shared" ca="1" si="45"/>
        <v>#NAME?</v>
      </c>
      <c r="M362" s="20" t="e">
        <f t="shared" ca="1" si="46"/>
        <v>#NAME?</v>
      </c>
      <c r="N362" s="16" t="e">
        <f t="shared" ca="1" si="47"/>
        <v>#NAME?</v>
      </c>
      <c r="O362" s="2" t="e">
        <f ca="1">IF(I362="","",VLOOKUP(L361,'债券信息-wind'!E:H,3,0))</f>
        <v>#NAME?</v>
      </c>
      <c r="P362" t="e">
        <f ca="1">IF(I362="","",VLOOKUP(L362,'债券信息-wind'!E:I,5,0))</f>
        <v>#NAME?</v>
      </c>
      <c r="Q362" s="4" t="e">
        <f t="shared" ca="1" si="49"/>
        <v>#NAME?</v>
      </c>
      <c r="R362" s="2" t="e">
        <f ca="1">IF(I362="","",IF(I363="",Q361,VLOOKUP(K362,'债券信息-wind'!E:H,4,0)))</f>
        <v>#NAME?</v>
      </c>
      <c r="S362" t="e">
        <f t="shared" ca="1" si="50"/>
        <v>#NAME?</v>
      </c>
    </row>
    <row r="363" spans="9:19">
      <c r="I363" t="e">
        <f t="shared" ca="1" si="48"/>
        <v>#NAME?</v>
      </c>
      <c r="J363" s="1" t="e">
        <f ca="1">IF(I363="","",VLOOKUP(L362+9,'债券信息-wind'!E:H,2,0))</f>
        <v>#NAME?</v>
      </c>
      <c r="K363" s="1" t="e">
        <f t="shared" ca="1" si="44"/>
        <v>#NAME?</v>
      </c>
      <c r="L363" s="20" t="e">
        <f t="shared" ca="1" si="45"/>
        <v>#NAME?</v>
      </c>
      <c r="M363" s="20" t="e">
        <f t="shared" ca="1" si="46"/>
        <v>#NAME?</v>
      </c>
      <c r="N363" s="16" t="e">
        <f t="shared" ca="1" si="47"/>
        <v>#NAME?</v>
      </c>
      <c r="O363" s="2" t="e">
        <f ca="1">IF(I363="","",VLOOKUP(L362,'债券信息-wind'!E:H,3,0))</f>
        <v>#NAME?</v>
      </c>
      <c r="P363" t="e">
        <f ca="1">IF(I363="","",VLOOKUP(L363,'债券信息-wind'!E:I,5,0))</f>
        <v>#NAME?</v>
      </c>
      <c r="Q363" s="4" t="e">
        <f t="shared" ca="1" si="49"/>
        <v>#NAME?</v>
      </c>
      <c r="R363" s="2" t="e">
        <f ca="1">IF(I363="","",IF(I364="",Q362,VLOOKUP(K363,'债券信息-wind'!E:H,4,0)))</f>
        <v>#NAME?</v>
      </c>
      <c r="S363" t="e">
        <f t="shared" ca="1" si="50"/>
        <v>#NAME?</v>
      </c>
    </row>
    <row r="364" spans="9:19">
      <c r="I364" t="e">
        <f t="shared" ca="1" si="48"/>
        <v>#NAME?</v>
      </c>
      <c r="J364" s="1" t="e">
        <f ca="1">IF(I364="","",VLOOKUP(L363+9,'债券信息-wind'!E:H,2,0))</f>
        <v>#NAME?</v>
      </c>
      <c r="K364" s="1" t="e">
        <f t="shared" ca="1" si="44"/>
        <v>#NAME?</v>
      </c>
      <c r="L364" s="20" t="e">
        <f t="shared" ca="1" si="45"/>
        <v>#NAME?</v>
      </c>
      <c r="M364" s="20" t="e">
        <f t="shared" ca="1" si="46"/>
        <v>#NAME?</v>
      </c>
      <c r="N364" s="16" t="e">
        <f t="shared" ca="1" si="47"/>
        <v>#NAME?</v>
      </c>
      <c r="O364" s="2" t="e">
        <f ca="1">IF(I364="","",VLOOKUP(L363,'债券信息-wind'!E:H,3,0))</f>
        <v>#NAME?</v>
      </c>
      <c r="P364" t="e">
        <f ca="1">IF(I364="","",VLOOKUP(L364,'债券信息-wind'!E:I,5,0))</f>
        <v>#NAME?</v>
      </c>
      <c r="Q364" s="4" t="e">
        <f t="shared" ca="1" si="49"/>
        <v>#NAME?</v>
      </c>
      <c r="R364" s="2" t="e">
        <f ca="1">IF(I364="","",IF(I365="",Q363,VLOOKUP(K364,'债券信息-wind'!E:H,4,0)))</f>
        <v>#NAME?</v>
      </c>
      <c r="S364" t="e">
        <f t="shared" ca="1" si="50"/>
        <v>#NAME?</v>
      </c>
    </row>
    <row r="365" spans="9:19">
      <c r="I365" t="e">
        <f t="shared" ca="1" si="48"/>
        <v>#NAME?</v>
      </c>
      <c r="J365" s="1" t="e">
        <f ca="1">IF(I365="","",VLOOKUP(L364+9,'债券信息-wind'!E:H,2,0))</f>
        <v>#NAME?</v>
      </c>
      <c r="K365" s="1" t="e">
        <f t="shared" ca="1" si="44"/>
        <v>#NAME?</v>
      </c>
      <c r="L365" s="20" t="e">
        <f t="shared" ca="1" si="45"/>
        <v>#NAME?</v>
      </c>
      <c r="M365" s="20" t="e">
        <f t="shared" ca="1" si="46"/>
        <v>#NAME?</v>
      </c>
      <c r="N365" s="16" t="e">
        <f t="shared" ca="1" si="47"/>
        <v>#NAME?</v>
      </c>
      <c r="O365" s="2" t="e">
        <f ca="1">IF(I365="","",VLOOKUP(L364,'债券信息-wind'!E:H,3,0))</f>
        <v>#NAME?</v>
      </c>
      <c r="P365" t="e">
        <f ca="1">IF(I365="","",VLOOKUP(L365,'债券信息-wind'!E:I,5,0))</f>
        <v>#NAME?</v>
      </c>
      <c r="Q365" s="4" t="e">
        <f t="shared" ca="1" si="49"/>
        <v>#NAME?</v>
      </c>
      <c r="R365" s="2" t="e">
        <f ca="1">IF(I365="","",IF(I366="",Q364,VLOOKUP(K365,'债券信息-wind'!E:H,4,0)))</f>
        <v>#NAME?</v>
      </c>
      <c r="S365" t="e">
        <f t="shared" ca="1" si="50"/>
        <v>#NAME?</v>
      </c>
    </row>
    <row r="366" spans="9:19">
      <c r="I366" t="e">
        <f t="shared" ca="1" si="48"/>
        <v>#NAME?</v>
      </c>
      <c r="J366" s="1" t="e">
        <f ca="1">IF(I366="","",VLOOKUP(L365+9,'债券信息-wind'!E:H,2,0))</f>
        <v>#NAME?</v>
      </c>
      <c r="K366" s="1" t="e">
        <f t="shared" ca="1" si="44"/>
        <v>#NAME?</v>
      </c>
      <c r="L366" s="20" t="e">
        <f t="shared" ca="1" si="45"/>
        <v>#NAME?</v>
      </c>
      <c r="M366" s="20" t="e">
        <f t="shared" ca="1" si="46"/>
        <v>#NAME?</v>
      </c>
      <c r="N366" s="16" t="e">
        <f t="shared" ca="1" si="47"/>
        <v>#NAME?</v>
      </c>
      <c r="O366" s="2" t="e">
        <f ca="1">IF(I366="","",VLOOKUP(L365,'债券信息-wind'!E:H,3,0))</f>
        <v>#NAME?</v>
      </c>
      <c r="P366" t="e">
        <f ca="1">IF(I366="","",VLOOKUP(L366,'债券信息-wind'!E:I,5,0))</f>
        <v>#NAME?</v>
      </c>
      <c r="Q366" s="4" t="e">
        <f t="shared" ca="1" si="49"/>
        <v>#NAME?</v>
      </c>
      <c r="R366" s="2" t="e">
        <f ca="1">IF(I366="","",IF(I367="",Q365,VLOOKUP(K366,'债券信息-wind'!E:H,4,0)))</f>
        <v>#NAME?</v>
      </c>
      <c r="S366" t="e">
        <f t="shared" ca="1" si="50"/>
        <v>#NAME?</v>
      </c>
    </row>
    <row r="367" spans="9:19">
      <c r="I367" t="e">
        <f t="shared" ca="1" si="48"/>
        <v>#NAME?</v>
      </c>
      <c r="J367" s="1" t="e">
        <f ca="1">IF(I367="","",VLOOKUP(L366+9,'债券信息-wind'!E:H,2,0))</f>
        <v>#NAME?</v>
      </c>
      <c r="K367" s="1" t="e">
        <f t="shared" ca="1" si="44"/>
        <v>#NAME?</v>
      </c>
      <c r="L367" s="20" t="e">
        <f t="shared" ca="1" si="45"/>
        <v>#NAME?</v>
      </c>
      <c r="M367" s="20" t="e">
        <f t="shared" ca="1" si="46"/>
        <v>#NAME?</v>
      </c>
      <c r="N367" s="16" t="e">
        <f t="shared" ca="1" si="47"/>
        <v>#NAME?</v>
      </c>
      <c r="O367" s="2" t="e">
        <f ca="1">IF(I367="","",VLOOKUP(L366,'债券信息-wind'!E:H,3,0))</f>
        <v>#NAME?</v>
      </c>
      <c r="P367" t="e">
        <f ca="1">IF(I367="","",VLOOKUP(L367,'债券信息-wind'!E:I,5,0))</f>
        <v>#NAME?</v>
      </c>
      <c r="Q367" s="4" t="e">
        <f t="shared" ca="1" si="49"/>
        <v>#NAME?</v>
      </c>
      <c r="R367" s="2" t="e">
        <f ca="1">IF(I367="","",IF(I368="",Q366,VLOOKUP(K367,'债券信息-wind'!E:H,4,0)))</f>
        <v>#NAME?</v>
      </c>
      <c r="S367" t="e">
        <f t="shared" ca="1" si="50"/>
        <v>#NAME?</v>
      </c>
    </row>
    <row r="368" spans="9:19">
      <c r="I368" t="e">
        <f t="shared" ca="1" si="48"/>
        <v>#NAME?</v>
      </c>
      <c r="J368" s="1" t="e">
        <f ca="1">IF(I368="","",VLOOKUP(L367+9,'债券信息-wind'!E:H,2,0))</f>
        <v>#NAME?</v>
      </c>
      <c r="K368" s="1" t="e">
        <f t="shared" ca="1" si="44"/>
        <v>#NAME?</v>
      </c>
      <c r="L368" s="20" t="e">
        <f t="shared" ca="1" si="45"/>
        <v>#NAME?</v>
      </c>
      <c r="M368" s="20" t="e">
        <f t="shared" ca="1" si="46"/>
        <v>#NAME?</v>
      </c>
      <c r="N368" s="16" t="e">
        <f t="shared" ca="1" si="47"/>
        <v>#NAME?</v>
      </c>
      <c r="O368" s="2" t="e">
        <f ca="1">IF(I368="","",VLOOKUP(L367,'债券信息-wind'!E:H,3,0))</f>
        <v>#NAME?</v>
      </c>
      <c r="P368" t="e">
        <f ca="1">IF(I368="","",VLOOKUP(L368,'债券信息-wind'!E:I,5,0))</f>
        <v>#NAME?</v>
      </c>
      <c r="Q368" s="4" t="e">
        <f t="shared" ca="1" si="49"/>
        <v>#NAME?</v>
      </c>
      <c r="R368" s="2" t="e">
        <f ca="1">IF(I368="","",IF(I369="",Q367,VLOOKUP(K368,'债券信息-wind'!E:H,4,0)))</f>
        <v>#NAME?</v>
      </c>
      <c r="S368" t="e">
        <f t="shared" ca="1" si="50"/>
        <v>#NAME?</v>
      </c>
    </row>
    <row r="369" spans="9:19">
      <c r="I369" t="e">
        <f t="shared" ca="1" si="48"/>
        <v>#NAME?</v>
      </c>
      <c r="J369" s="1" t="e">
        <f ca="1">IF(I369="","",VLOOKUP(L368+9,'债券信息-wind'!E:H,2,0))</f>
        <v>#NAME?</v>
      </c>
      <c r="K369" s="1" t="e">
        <f t="shared" ca="1" si="44"/>
        <v>#NAME?</v>
      </c>
      <c r="L369" s="20" t="e">
        <f t="shared" ca="1" si="45"/>
        <v>#NAME?</v>
      </c>
      <c r="M369" s="20" t="e">
        <f t="shared" ca="1" si="46"/>
        <v>#NAME?</v>
      </c>
      <c r="N369" s="16" t="e">
        <f t="shared" ca="1" si="47"/>
        <v>#NAME?</v>
      </c>
      <c r="O369" s="2" t="e">
        <f ca="1">IF(I369="","",VLOOKUP(L368,'债券信息-wind'!E:H,3,0))</f>
        <v>#NAME?</v>
      </c>
      <c r="P369" t="e">
        <f ca="1">IF(I369="","",VLOOKUP(L369,'债券信息-wind'!E:I,5,0))</f>
        <v>#NAME?</v>
      </c>
      <c r="Q369" s="4" t="e">
        <f t="shared" ca="1" si="49"/>
        <v>#NAME?</v>
      </c>
      <c r="R369" s="2" t="e">
        <f ca="1">IF(I369="","",IF(I370="",Q368,VLOOKUP(K369,'债券信息-wind'!E:H,4,0)))</f>
        <v>#NAME?</v>
      </c>
      <c r="S369" t="e">
        <f t="shared" ca="1" si="50"/>
        <v>#NAME?</v>
      </c>
    </row>
    <row r="370" spans="9:19">
      <c r="I370" t="e">
        <f t="shared" ca="1" si="48"/>
        <v>#NAME?</v>
      </c>
      <c r="J370" s="1" t="e">
        <f ca="1">IF(I370="","",VLOOKUP(L369+9,'债券信息-wind'!E:H,2,0))</f>
        <v>#NAME?</v>
      </c>
      <c r="K370" s="1" t="e">
        <f t="shared" ca="1" si="44"/>
        <v>#NAME?</v>
      </c>
      <c r="L370" s="20" t="e">
        <f t="shared" ca="1" si="45"/>
        <v>#NAME?</v>
      </c>
      <c r="M370" s="20" t="e">
        <f t="shared" ca="1" si="46"/>
        <v>#NAME?</v>
      </c>
      <c r="N370" s="16" t="e">
        <f t="shared" ca="1" si="47"/>
        <v>#NAME?</v>
      </c>
      <c r="O370" s="2" t="e">
        <f ca="1">IF(I370="","",VLOOKUP(L369,'债券信息-wind'!E:H,3,0))</f>
        <v>#NAME?</v>
      </c>
      <c r="P370" t="e">
        <f ca="1">IF(I370="","",VLOOKUP(L370,'债券信息-wind'!E:I,5,0))</f>
        <v>#NAME?</v>
      </c>
      <c r="Q370" s="4" t="e">
        <f t="shared" ca="1" si="49"/>
        <v>#NAME?</v>
      </c>
      <c r="R370" s="2" t="e">
        <f ca="1">IF(I370="","",IF(I371="",Q369,VLOOKUP(K370,'债券信息-wind'!E:H,4,0)))</f>
        <v>#NAME?</v>
      </c>
      <c r="S370" t="e">
        <f t="shared" ca="1" si="50"/>
        <v>#NAME?</v>
      </c>
    </row>
    <row r="371" spans="9:19">
      <c r="I371" t="e">
        <f t="shared" ca="1" si="48"/>
        <v>#NAME?</v>
      </c>
      <c r="J371" s="1" t="e">
        <f ca="1">IF(I371="","",VLOOKUP(L370+9,'债券信息-wind'!E:H,2,0))</f>
        <v>#NAME?</v>
      </c>
      <c r="K371" s="1" t="e">
        <f t="shared" ca="1" si="44"/>
        <v>#NAME?</v>
      </c>
      <c r="L371" s="20" t="e">
        <f t="shared" ca="1" si="45"/>
        <v>#NAME?</v>
      </c>
      <c r="M371" s="20" t="e">
        <f t="shared" ca="1" si="46"/>
        <v>#NAME?</v>
      </c>
      <c r="N371" s="16" t="e">
        <f t="shared" ca="1" si="47"/>
        <v>#NAME?</v>
      </c>
      <c r="O371" s="2" t="e">
        <f ca="1">IF(I371="","",VLOOKUP(L370,'债券信息-wind'!E:H,3,0))</f>
        <v>#NAME?</v>
      </c>
      <c r="P371" t="e">
        <f ca="1">IF(I371="","",VLOOKUP(L371,'债券信息-wind'!E:I,5,0))</f>
        <v>#NAME?</v>
      </c>
      <c r="Q371" s="4" t="e">
        <f t="shared" ca="1" si="49"/>
        <v>#NAME?</v>
      </c>
      <c r="R371" s="2" t="e">
        <f ca="1">IF(I371="","",IF(I372="",Q370,VLOOKUP(K371,'债券信息-wind'!E:H,4,0)))</f>
        <v>#NAME?</v>
      </c>
      <c r="S371" t="e">
        <f t="shared" ca="1" si="50"/>
        <v>#NAME?</v>
      </c>
    </row>
    <row r="372" spans="9:19">
      <c r="I372" t="e">
        <f t="shared" ca="1" si="48"/>
        <v>#NAME?</v>
      </c>
      <c r="J372" s="1" t="e">
        <f ca="1">IF(I372="","",VLOOKUP(L371+9,'债券信息-wind'!E:H,2,0))</f>
        <v>#NAME?</v>
      </c>
      <c r="K372" s="1" t="e">
        <f t="shared" ca="1" si="44"/>
        <v>#NAME?</v>
      </c>
      <c r="L372" s="20" t="e">
        <f t="shared" ca="1" si="45"/>
        <v>#NAME?</v>
      </c>
      <c r="M372" s="20" t="e">
        <f t="shared" ca="1" si="46"/>
        <v>#NAME?</v>
      </c>
      <c r="N372" s="16" t="e">
        <f t="shared" ca="1" si="47"/>
        <v>#NAME?</v>
      </c>
      <c r="O372" s="2" t="e">
        <f ca="1">IF(I372="","",VLOOKUP(L371,'债券信息-wind'!E:H,3,0))</f>
        <v>#NAME?</v>
      </c>
      <c r="P372" t="e">
        <f ca="1">IF(I372="","",VLOOKUP(L372,'债券信息-wind'!E:I,5,0))</f>
        <v>#NAME?</v>
      </c>
      <c r="Q372" s="4" t="e">
        <f t="shared" ca="1" si="49"/>
        <v>#NAME?</v>
      </c>
      <c r="R372" s="2" t="e">
        <f ca="1">IF(I372="","",IF(I373="",Q371,VLOOKUP(K372,'债券信息-wind'!E:H,4,0)))</f>
        <v>#NAME?</v>
      </c>
      <c r="S372" t="e">
        <f t="shared" ca="1" si="50"/>
        <v>#NAME?</v>
      </c>
    </row>
    <row r="373" spans="9:19">
      <c r="I373" t="e">
        <f t="shared" ca="1" si="48"/>
        <v>#NAME?</v>
      </c>
      <c r="J373" s="1" t="e">
        <f ca="1">IF(I373="","",VLOOKUP(L372+9,'债券信息-wind'!E:H,2,0))</f>
        <v>#NAME?</v>
      </c>
      <c r="K373" s="1" t="e">
        <f t="shared" ca="1" si="44"/>
        <v>#NAME?</v>
      </c>
      <c r="L373" s="20" t="e">
        <f t="shared" ca="1" si="45"/>
        <v>#NAME?</v>
      </c>
      <c r="M373" s="20" t="e">
        <f t="shared" ca="1" si="46"/>
        <v>#NAME?</v>
      </c>
      <c r="N373" s="16" t="e">
        <f t="shared" ca="1" si="47"/>
        <v>#NAME?</v>
      </c>
      <c r="O373" s="2" t="e">
        <f ca="1">IF(I373="","",VLOOKUP(L372,'债券信息-wind'!E:H,3,0))</f>
        <v>#NAME?</v>
      </c>
      <c r="P373" t="e">
        <f ca="1">IF(I373="","",VLOOKUP(L373,'债券信息-wind'!E:I,5,0))</f>
        <v>#NAME?</v>
      </c>
      <c r="Q373" s="4" t="e">
        <f t="shared" ca="1" si="49"/>
        <v>#NAME?</v>
      </c>
      <c r="R373" s="2" t="e">
        <f ca="1">IF(I373="","",IF(I374="",Q372,VLOOKUP(K373,'债券信息-wind'!E:H,4,0)))</f>
        <v>#NAME?</v>
      </c>
      <c r="S373" t="e">
        <f t="shared" ca="1" si="50"/>
        <v>#NAME?</v>
      </c>
    </row>
    <row r="374" spans="9:19">
      <c r="I374" t="e">
        <f t="shared" ca="1" si="48"/>
        <v>#NAME?</v>
      </c>
      <c r="J374" s="1" t="e">
        <f ca="1">IF(I374="","",VLOOKUP(L373+9,'债券信息-wind'!E:H,2,0))</f>
        <v>#NAME?</v>
      </c>
      <c r="K374" s="1" t="e">
        <f t="shared" ca="1" si="44"/>
        <v>#NAME?</v>
      </c>
      <c r="L374" s="20" t="e">
        <f t="shared" ca="1" si="45"/>
        <v>#NAME?</v>
      </c>
      <c r="M374" s="20" t="e">
        <f t="shared" ca="1" si="46"/>
        <v>#NAME?</v>
      </c>
      <c r="N374" s="16" t="e">
        <f t="shared" ca="1" si="47"/>
        <v>#NAME?</v>
      </c>
      <c r="O374" s="2" t="e">
        <f ca="1">IF(I374="","",VLOOKUP(L373,'债券信息-wind'!E:H,3,0))</f>
        <v>#NAME?</v>
      </c>
      <c r="P374" t="e">
        <f ca="1">IF(I374="","",VLOOKUP(L374,'债券信息-wind'!E:I,5,0))</f>
        <v>#NAME?</v>
      </c>
      <c r="Q374" s="4" t="e">
        <f t="shared" ca="1" si="49"/>
        <v>#NAME?</v>
      </c>
      <c r="R374" s="2" t="e">
        <f ca="1">IF(I374="","",IF(I375="",Q373,VLOOKUP(K374,'债券信息-wind'!E:H,4,0)))</f>
        <v>#NAME?</v>
      </c>
      <c r="S374" t="e">
        <f t="shared" ca="1" si="50"/>
        <v>#NAME?</v>
      </c>
    </row>
    <row r="375" spans="9:19">
      <c r="I375" t="e">
        <f t="shared" ca="1" si="48"/>
        <v>#NAME?</v>
      </c>
      <c r="J375" s="1" t="e">
        <f ca="1">IF(I375="","",VLOOKUP(L374+9,'债券信息-wind'!E:H,2,0))</f>
        <v>#NAME?</v>
      </c>
      <c r="K375" s="1" t="e">
        <f t="shared" ca="1" si="44"/>
        <v>#NAME?</v>
      </c>
      <c r="L375" s="20" t="e">
        <f t="shared" ca="1" si="45"/>
        <v>#NAME?</v>
      </c>
      <c r="M375" s="20" t="e">
        <f t="shared" ca="1" si="46"/>
        <v>#NAME?</v>
      </c>
      <c r="N375" s="16" t="e">
        <f t="shared" ca="1" si="47"/>
        <v>#NAME?</v>
      </c>
      <c r="O375" s="2" t="e">
        <f ca="1">IF(I375="","",VLOOKUP(L374,'债券信息-wind'!E:H,3,0))</f>
        <v>#NAME?</v>
      </c>
      <c r="P375" t="e">
        <f ca="1">IF(I375="","",VLOOKUP(L375,'债券信息-wind'!E:I,5,0))</f>
        <v>#NAME?</v>
      </c>
      <c r="Q375" s="4" t="e">
        <f t="shared" ca="1" si="49"/>
        <v>#NAME?</v>
      </c>
      <c r="R375" s="2" t="e">
        <f ca="1">IF(I375="","",IF(I376="",Q374,VLOOKUP(K375,'债券信息-wind'!E:H,4,0)))</f>
        <v>#NAME?</v>
      </c>
      <c r="S375" t="e">
        <f t="shared" ca="1" si="50"/>
        <v>#NAME?</v>
      </c>
    </row>
    <row r="376" spans="9:19">
      <c r="I376" t="e">
        <f t="shared" ca="1" si="48"/>
        <v>#NAME?</v>
      </c>
      <c r="J376" s="1" t="e">
        <f ca="1">IF(I376="","",VLOOKUP(L375+9,'债券信息-wind'!E:H,2,0))</f>
        <v>#NAME?</v>
      </c>
      <c r="K376" s="1" t="e">
        <f t="shared" ca="1" si="44"/>
        <v>#NAME?</v>
      </c>
      <c r="L376" s="20" t="e">
        <f t="shared" ca="1" si="45"/>
        <v>#NAME?</v>
      </c>
      <c r="M376" s="20" t="e">
        <f t="shared" ca="1" si="46"/>
        <v>#NAME?</v>
      </c>
      <c r="N376" s="16" t="e">
        <f t="shared" ca="1" si="47"/>
        <v>#NAME?</v>
      </c>
      <c r="O376" s="2" t="e">
        <f ca="1">IF(I376="","",VLOOKUP(L375,'债券信息-wind'!E:H,3,0))</f>
        <v>#NAME?</v>
      </c>
      <c r="P376" t="e">
        <f ca="1">IF(I376="","",VLOOKUP(L376,'债券信息-wind'!E:I,5,0))</f>
        <v>#NAME?</v>
      </c>
      <c r="Q376" s="4" t="e">
        <f t="shared" ca="1" si="49"/>
        <v>#NAME?</v>
      </c>
      <c r="R376" s="2" t="e">
        <f ca="1">IF(I376="","",IF(I377="",Q375,VLOOKUP(K376,'债券信息-wind'!E:H,4,0)))</f>
        <v>#NAME?</v>
      </c>
      <c r="S376" t="e">
        <f t="shared" ca="1" si="50"/>
        <v>#NAME?</v>
      </c>
    </row>
    <row r="377" spans="9:19">
      <c r="I377" t="e">
        <f t="shared" ca="1" si="48"/>
        <v>#NAME?</v>
      </c>
      <c r="J377" s="1" t="e">
        <f ca="1">IF(I377="","",VLOOKUP(L376+9,'债券信息-wind'!E:H,2,0))</f>
        <v>#NAME?</v>
      </c>
      <c r="K377" s="1" t="e">
        <f t="shared" ca="1" si="44"/>
        <v>#NAME?</v>
      </c>
      <c r="L377" s="20" t="e">
        <f t="shared" ca="1" si="45"/>
        <v>#NAME?</v>
      </c>
      <c r="M377" s="20" t="e">
        <f t="shared" ca="1" si="46"/>
        <v>#NAME?</v>
      </c>
      <c r="N377" s="16" t="e">
        <f t="shared" ca="1" si="47"/>
        <v>#NAME?</v>
      </c>
      <c r="O377" s="2" t="e">
        <f ca="1">IF(I377="","",VLOOKUP(L376,'债券信息-wind'!E:H,3,0))</f>
        <v>#NAME?</v>
      </c>
      <c r="P377" t="e">
        <f ca="1">IF(I377="","",VLOOKUP(L377,'债券信息-wind'!E:I,5,0))</f>
        <v>#NAME?</v>
      </c>
      <c r="Q377" s="4" t="e">
        <f t="shared" ca="1" si="49"/>
        <v>#NAME?</v>
      </c>
      <c r="R377" s="2" t="e">
        <f ca="1">IF(I377="","",IF(I378="",Q376,VLOOKUP(K377,'债券信息-wind'!E:H,4,0)))</f>
        <v>#NAME?</v>
      </c>
      <c r="S377" t="e">
        <f t="shared" ca="1" si="50"/>
        <v>#NAME?</v>
      </c>
    </row>
    <row r="378" spans="9:19">
      <c r="I378" t="e">
        <f t="shared" ca="1" si="48"/>
        <v>#NAME?</v>
      </c>
      <c r="J378" s="1" t="e">
        <f ca="1">IF(I378="","",VLOOKUP(L377+9,'债券信息-wind'!E:H,2,0))</f>
        <v>#NAME?</v>
      </c>
      <c r="K378" s="1" t="e">
        <f t="shared" ca="1" si="44"/>
        <v>#NAME?</v>
      </c>
      <c r="L378" s="20" t="e">
        <f t="shared" ca="1" si="45"/>
        <v>#NAME?</v>
      </c>
      <c r="M378" s="20" t="e">
        <f t="shared" ca="1" si="46"/>
        <v>#NAME?</v>
      </c>
      <c r="N378" s="16" t="e">
        <f t="shared" ca="1" si="47"/>
        <v>#NAME?</v>
      </c>
      <c r="O378" s="2" t="e">
        <f ca="1">IF(I378="","",VLOOKUP(L377,'债券信息-wind'!E:H,3,0))</f>
        <v>#NAME?</v>
      </c>
      <c r="P378" t="e">
        <f ca="1">IF(I378="","",VLOOKUP(L378,'债券信息-wind'!E:I,5,0))</f>
        <v>#NAME?</v>
      </c>
      <c r="Q378" s="4" t="e">
        <f t="shared" ca="1" si="49"/>
        <v>#NAME?</v>
      </c>
      <c r="R378" s="2" t="e">
        <f ca="1">IF(I378="","",IF(I379="",Q377,VLOOKUP(K378,'债券信息-wind'!E:H,4,0)))</f>
        <v>#NAME?</v>
      </c>
      <c r="S378" t="e">
        <f t="shared" ca="1" si="50"/>
        <v>#NAME?</v>
      </c>
    </row>
    <row r="379" spans="9:19">
      <c r="I379" t="e">
        <f t="shared" ca="1" si="48"/>
        <v>#NAME?</v>
      </c>
      <c r="J379" s="1" t="e">
        <f ca="1">IF(I379="","",VLOOKUP(L378+9,'债券信息-wind'!E:H,2,0))</f>
        <v>#NAME?</v>
      </c>
      <c r="K379" s="1" t="e">
        <f t="shared" ca="1" si="44"/>
        <v>#NAME?</v>
      </c>
      <c r="L379" s="20" t="e">
        <f t="shared" ca="1" si="45"/>
        <v>#NAME?</v>
      </c>
      <c r="M379" s="20" t="e">
        <f t="shared" ca="1" si="46"/>
        <v>#NAME?</v>
      </c>
      <c r="N379" s="16" t="e">
        <f t="shared" ca="1" si="47"/>
        <v>#NAME?</v>
      </c>
      <c r="O379" s="2" t="e">
        <f ca="1">IF(I379="","",VLOOKUP(L378,'债券信息-wind'!E:H,3,0))</f>
        <v>#NAME?</v>
      </c>
      <c r="P379" t="e">
        <f ca="1">IF(I379="","",VLOOKUP(L379,'债券信息-wind'!E:I,5,0))</f>
        <v>#NAME?</v>
      </c>
      <c r="Q379" s="4" t="e">
        <f t="shared" ca="1" si="49"/>
        <v>#NAME?</v>
      </c>
      <c r="R379" s="2" t="e">
        <f ca="1">IF(I379="","",IF(I380="",Q378,VLOOKUP(K379,'债券信息-wind'!E:H,4,0)))</f>
        <v>#NAME?</v>
      </c>
      <c r="S379" t="e">
        <f t="shared" ca="1" si="50"/>
        <v>#NAME?</v>
      </c>
    </row>
    <row r="380" spans="9:19">
      <c r="I380" t="e">
        <f t="shared" ca="1" si="48"/>
        <v>#NAME?</v>
      </c>
      <c r="J380" s="1" t="e">
        <f ca="1">IF(I380="","",VLOOKUP(L379+9,'债券信息-wind'!E:H,2,0))</f>
        <v>#NAME?</v>
      </c>
      <c r="K380" s="1" t="e">
        <f t="shared" ca="1" si="44"/>
        <v>#NAME?</v>
      </c>
      <c r="L380" s="20" t="e">
        <f t="shared" ca="1" si="45"/>
        <v>#NAME?</v>
      </c>
      <c r="M380" s="20" t="e">
        <f t="shared" ca="1" si="46"/>
        <v>#NAME?</v>
      </c>
      <c r="N380" s="16" t="e">
        <f t="shared" ca="1" si="47"/>
        <v>#NAME?</v>
      </c>
      <c r="O380" s="2" t="e">
        <f ca="1">IF(I380="","",VLOOKUP(L379,'债券信息-wind'!E:H,3,0))</f>
        <v>#NAME?</v>
      </c>
      <c r="P380" t="e">
        <f ca="1">IF(I380="","",VLOOKUP(L380,'债券信息-wind'!E:I,5,0))</f>
        <v>#NAME?</v>
      </c>
      <c r="Q380" s="4" t="e">
        <f t="shared" ca="1" si="49"/>
        <v>#NAME?</v>
      </c>
      <c r="R380" s="2" t="e">
        <f ca="1">IF(I380="","",IF(I381="",Q379,VLOOKUP(K380,'债券信息-wind'!E:H,4,0)))</f>
        <v>#NAME?</v>
      </c>
      <c r="S380" t="e">
        <f t="shared" ca="1" si="50"/>
        <v>#NAME?</v>
      </c>
    </row>
    <row r="381" spans="9:19">
      <c r="I381" t="e">
        <f t="shared" ca="1" si="48"/>
        <v>#NAME?</v>
      </c>
      <c r="J381" s="1" t="e">
        <f ca="1">IF(I381="","",VLOOKUP(L380+9,'债券信息-wind'!E:H,2,0))</f>
        <v>#NAME?</v>
      </c>
      <c r="K381" s="1" t="e">
        <f t="shared" ca="1" si="44"/>
        <v>#NAME?</v>
      </c>
      <c r="L381" s="20" t="e">
        <f t="shared" ca="1" si="45"/>
        <v>#NAME?</v>
      </c>
      <c r="M381" s="20" t="e">
        <f t="shared" ca="1" si="46"/>
        <v>#NAME?</v>
      </c>
      <c r="N381" s="16" t="e">
        <f t="shared" ca="1" si="47"/>
        <v>#NAME?</v>
      </c>
      <c r="O381" s="2" t="e">
        <f ca="1">IF(I381="","",VLOOKUP(L380,'债券信息-wind'!E:H,3,0))</f>
        <v>#NAME?</v>
      </c>
      <c r="P381" t="e">
        <f ca="1">IF(I381="","",VLOOKUP(L381,'债券信息-wind'!E:I,5,0))</f>
        <v>#NAME?</v>
      </c>
      <c r="Q381" s="4" t="e">
        <f t="shared" ca="1" si="49"/>
        <v>#NAME?</v>
      </c>
      <c r="R381" s="2" t="e">
        <f ca="1">IF(I381="","",IF(I382="",Q380,VLOOKUP(K381,'债券信息-wind'!E:H,4,0)))</f>
        <v>#NAME?</v>
      </c>
      <c r="S381" t="e">
        <f t="shared" ca="1" si="50"/>
        <v>#NAME?</v>
      </c>
    </row>
    <row r="382" spans="9:19">
      <c r="I382" t="e">
        <f t="shared" ca="1" si="48"/>
        <v>#NAME?</v>
      </c>
      <c r="J382" s="1" t="e">
        <f ca="1">IF(I382="","",VLOOKUP(L381+9,'债券信息-wind'!E:H,2,0))</f>
        <v>#NAME?</v>
      </c>
      <c r="K382" s="1" t="e">
        <f t="shared" ca="1" si="44"/>
        <v>#NAME?</v>
      </c>
      <c r="L382" s="20" t="e">
        <f t="shared" ca="1" si="45"/>
        <v>#NAME?</v>
      </c>
      <c r="M382" s="20" t="e">
        <f t="shared" ca="1" si="46"/>
        <v>#NAME?</v>
      </c>
      <c r="N382" s="16" t="e">
        <f t="shared" ca="1" si="47"/>
        <v>#NAME?</v>
      </c>
      <c r="O382" s="2" t="e">
        <f ca="1">IF(I382="","",VLOOKUP(L381,'债券信息-wind'!E:H,3,0))</f>
        <v>#NAME?</v>
      </c>
      <c r="P382" t="e">
        <f ca="1">IF(I382="","",VLOOKUP(L382,'债券信息-wind'!E:I,5,0))</f>
        <v>#NAME?</v>
      </c>
      <c r="Q382" s="4" t="e">
        <f t="shared" ca="1" si="49"/>
        <v>#NAME?</v>
      </c>
      <c r="R382" s="2" t="e">
        <f ca="1">IF(I382="","",IF(I383="",Q381,VLOOKUP(K382,'债券信息-wind'!E:H,4,0)))</f>
        <v>#NAME?</v>
      </c>
      <c r="S382" t="e">
        <f t="shared" ca="1" si="50"/>
        <v>#NAME?</v>
      </c>
    </row>
    <row r="383" spans="9:19">
      <c r="I383" t="e">
        <f t="shared" ca="1" si="48"/>
        <v>#NAME?</v>
      </c>
      <c r="J383" s="1" t="e">
        <f ca="1">IF(I383="","",VLOOKUP(L382+9,'债券信息-wind'!E:H,2,0))</f>
        <v>#NAME?</v>
      </c>
      <c r="K383" s="1" t="e">
        <f t="shared" ca="1" si="44"/>
        <v>#NAME?</v>
      </c>
      <c r="L383" s="20" t="e">
        <f t="shared" ca="1" si="45"/>
        <v>#NAME?</v>
      </c>
      <c r="M383" s="20" t="e">
        <f t="shared" ca="1" si="46"/>
        <v>#NAME?</v>
      </c>
      <c r="N383" s="16" t="e">
        <f t="shared" ca="1" si="47"/>
        <v>#NAME?</v>
      </c>
      <c r="O383" s="2" t="e">
        <f ca="1">IF(I383="","",VLOOKUP(L382,'债券信息-wind'!E:H,3,0))</f>
        <v>#NAME?</v>
      </c>
      <c r="P383" t="e">
        <f ca="1">IF(I383="","",VLOOKUP(L383,'债券信息-wind'!E:I,5,0))</f>
        <v>#NAME?</v>
      </c>
      <c r="Q383" s="4" t="e">
        <f t="shared" ca="1" si="49"/>
        <v>#NAME?</v>
      </c>
      <c r="R383" s="2" t="e">
        <f ca="1">IF(I383="","",IF(I384="",Q382,VLOOKUP(K383,'债券信息-wind'!E:H,4,0)))</f>
        <v>#NAME?</v>
      </c>
      <c r="S383" t="e">
        <f t="shared" ca="1" si="50"/>
        <v>#NAME?</v>
      </c>
    </row>
    <row r="384" spans="9:19">
      <c r="I384" t="e">
        <f t="shared" ca="1" si="48"/>
        <v>#NAME?</v>
      </c>
      <c r="J384" s="1" t="e">
        <f ca="1">IF(I384="","",VLOOKUP(L383+9,'债券信息-wind'!E:H,2,0))</f>
        <v>#NAME?</v>
      </c>
      <c r="K384" s="1" t="e">
        <f t="shared" ca="1" si="44"/>
        <v>#NAME?</v>
      </c>
      <c r="L384" s="20" t="e">
        <f t="shared" ca="1" si="45"/>
        <v>#NAME?</v>
      </c>
      <c r="M384" s="20" t="e">
        <f t="shared" ca="1" si="46"/>
        <v>#NAME?</v>
      </c>
      <c r="N384" s="16" t="e">
        <f t="shared" ca="1" si="47"/>
        <v>#NAME?</v>
      </c>
      <c r="O384" s="2" t="e">
        <f ca="1">IF(I384="","",VLOOKUP(L383,'债券信息-wind'!E:H,3,0))</f>
        <v>#NAME?</v>
      </c>
      <c r="P384" t="e">
        <f ca="1">IF(I384="","",VLOOKUP(L384,'债券信息-wind'!E:I,5,0))</f>
        <v>#NAME?</v>
      </c>
      <c r="Q384" s="4" t="e">
        <f t="shared" ca="1" si="49"/>
        <v>#NAME?</v>
      </c>
      <c r="R384" s="2" t="e">
        <f ca="1">IF(I384="","",IF(I385="",Q383,VLOOKUP(K384,'债券信息-wind'!E:H,4,0)))</f>
        <v>#NAME?</v>
      </c>
      <c r="S384" t="e">
        <f t="shared" ca="1" si="50"/>
        <v>#NAME?</v>
      </c>
    </row>
    <row r="385" spans="9:19">
      <c r="I385" t="e">
        <f t="shared" ca="1" si="48"/>
        <v>#NAME?</v>
      </c>
      <c r="J385" s="1" t="e">
        <f ca="1">IF(I385="","",VLOOKUP(L384+9,'债券信息-wind'!E:H,2,0))</f>
        <v>#NAME?</v>
      </c>
      <c r="K385" s="1" t="e">
        <f t="shared" ca="1" si="44"/>
        <v>#NAME?</v>
      </c>
      <c r="L385" s="20" t="e">
        <f t="shared" ca="1" si="45"/>
        <v>#NAME?</v>
      </c>
      <c r="M385" s="20" t="e">
        <f t="shared" ca="1" si="46"/>
        <v>#NAME?</v>
      </c>
      <c r="N385" s="16" t="e">
        <f t="shared" ca="1" si="47"/>
        <v>#NAME?</v>
      </c>
      <c r="O385" s="2" t="e">
        <f ca="1">IF(I385="","",VLOOKUP(L384,'债券信息-wind'!E:H,3,0))</f>
        <v>#NAME?</v>
      </c>
      <c r="P385" t="e">
        <f ca="1">IF(I385="","",VLOOKUP(L385,'债券信息-wind'!E:I,5,0))</f>
        <v>#NAME?</v>
      </c>
      <c r="Q385" s="4" t="e">
        <f t="shared" ca="1" si="49"/>
        <v>#NAME?</v>
      </c>
      <c r="R385" s="2" t="e">
        <f ca="1">IF(I385="","",IF(I386="",Q384,VLOOKUP(K385,'债券信息-wind'!E:H,4,0)))</f>
        <v>#NAME?</v>
      </c>
      <c r="S385" t="e">
        <f t="shared" ca="1" si="50"/>
        <v>#NAME?</v>
      </c>
    </row>
    <row r="386" spans="9:19">
      <c r="I386" t="e">
        <f t="shared" ca="1" si="48"/>
        <v>#NAME?</v>
      </c>
      <c r="J386" s="1" t="e">
        <f ca="1">IF(I386="","",VLOOKUP(L385+9,'债券信息-wind'!E:H,2,0))</f>
        <v>#NAME?</v>
      </c>
      <c r="K386" s="1" t="e">
        <f t="shared" ca="1" si="44"/>
        <v>#NAME?</v>
      </c>
      <c r="L386" s="20" t="e">
        <f t="shared" ca="1" si="45"/>
        <v>#NAME?</v>
      </c>
      <c r="M386" s="20" t="e">
        <f t="shared" ca="1" si="46"/>
        <v>#NAME?</v>
      </c>
      <c r="N386" s="16" t="e">
        <f t="shared" ca="1" si="47"/>
        <v>#NAME?</v>
      </c>
      <c r="O386" s="2" t="e">
        <f ca="1">IF(I386="","",VLOOKUP(L385,'债券信息-wind'!E:H,3,0))</f>
        <v>#NAME?</v>
      </c>
      <c r="P386" t="e">
        <f ca="1">IF(I386="","",VLOOKUP(L386,'债券信息-wind'!E:I,5,0))</f>
        <v>#NAME?</v>
      </c>
      <c r="Q386" s="4" t="e">
        <f t="shared" ca="1" si="49"/>
        <v>#NAME?</v>
      </c>
      <c r="R386" s="2" t="e">
        <f ca="1">IF(I386="","",IF(I387="",Q385,VLOOKUP(K386,'债券信息-wind'!E:H,4,0)))</f>
        <v>#NAME?</v>
      </c>
      <c r="S386" t="e">
        <f t="shared" ca="1" si="50"/>
        <v>#NAME?</v>
      </c>
    </row>
    <row r="387" spans="9:19">
      <c r="I387" t="e">
        <f t="shared" ca="1" si="48"/>
        <v>#NAME?</v>
      </c>
      <c r="J387" s="1" t="e">
        <f ca="1">IF(I387="","",VLOOKUP(L386+9,'债券信息-wind'!E:H,2,0))</f>
        <v>#NAME?</v>
      </c>
      <c r="K387" s="1" t="e">
        <f t="shared" ca="1" si="44"/>
        <v>#NAME?</v>
      </c>
      <c r="L387" s="20" t="e">
        <f t="shared" ca="1" si="45"/>
        <v>#NAME?</v>
      </c>
      <c r="M387" s="20" t="e">
        <f t="shared" ca="1" si="46"/>
        <v>#NAME?</v>
      </c>
      <c r="N387" s="16" t="e">
        <f t="shared" ca="1" si="47"/>
        <v>#NAME?</v>
      </c>
      <c r="O387" s="2" t="e">
        <f ca="1">IF(I387="","",VLOOKUP(L386,'债券信息-wind'!E:H,3,0))</f>
        <v>#NAME?</v>
      </c>
      <c r="P387" t="e">
        <f ca="1">IF(I387="","",VLOOKUP(L387,'债券信息-wind'!E:I,5,0))</f>
        <v>#NAME?</v>
      </c>
      <c r="Q387" s="4" t="e">
        <f t="shared" ca="1" si="49"/>
        <v>#NAME?</v>
      </c>
      <c r="R387" s="2" t="e">
        <f ca="1">IF(I387="","",IF(I388="",Q386,VLOOKUP(K387,'债券信息-wind'!E:H,4,0)))</f>
        <v>#NAME?</v>
      </c>
      <c r="S387" t="e">
        <f t="shared" ca="1" si="50"/>
        <v>#NAME?</v>
      </c>
    </row>
    <row r="388" spans="9:19">
      <c r="I388" t="e">
        <f t="shared" ca="1" si="48"/>
        <v>#NAME?</v>
      </c>
      <c r="J388" s="1" t="e">
        <f ca="1">IF(I388="","",VLOOKUP(L387+9,'债券信息-wind'!E:H,2,0))</f>
        <v>#NAME?</v>
      </c>
      <c r="K388" s="1" t="e">
        <f t="shared" ref="K388:K451" ca="1" si="51">IF(I388="","",DATE(YEAR(J388),MONTH(J388),DAY(J388)))</f>
        <v>#NAME?</v>
      </c>
      <c r="L388" s="20" t="e">
        <f t="shared" ca="1" si="45"/>
        <v>#NAME?</v>
      </c>
      <c r="M388" s="20" t="e">
        <f t="shared" ca="1" si="46"/>
        <v>#NAME?</v>
      </c>
      <c r="N388" s="16" t="e">
        <f t="shared" ca="1" si="47"/>
        <v>#NAME?</v>
      </c>
      <c r="O388" s="2" t="e">
        <f ca="1">IF(I388="","",VLOOKUP(L387,'债券信息-wind'!E:H,3,0))</f>
        <v>#NAME?</v>
      </c>
      <c r="P388" t="e">
        <f ca="1">IF(I388="","",VLOOKUP(L388,'债券信息-wind'!E:I,5,0))</f>
        <v>#NAME?</v>
      </c>
      <c r="Q388" s="4" t="e">
        <f t="shared" ca="1" si="49"/>
        <v>#NAME?</v>
      </c>
      <c r="R388" s="2" t="e">
        <f ca="1">IF(I388="","",IF(I389="",Q387,VLOOKUP(K388,'债券信息-wind'!E:H,4,0)))</f>
        <v>#NAME?</v>
      </c>
      <c r="S388" t="e">
        <f t="shared" ca="1" si="50"/>
        <v>#NAME?</v>
      </c>
    </row>
    <row r="389" spans="9:19">
      <c r="I389" t="e">
        <f t="shared" ca="1" si="48"/>
        <v>#NAME?</v>
      </c>
      <c r="J389" s="1" t="e">
        <f ca="1">IF(I389="","",VLOOKUP(L388+9,'债券信息-wind'!E:H,2,0))</f>
        <v>#NAME?</v>
      </c>
      <c r="K389" s="1" t="e">
        <f t="shared" ca="1" si="51"/>
        <v>#NAME?</v>
      </c>
      <c r="L389" s="20" t="e">
        <f t="shared" ref="L389:L452" ca="1" si="52">IF(I389="","",IF(I390="",DATE(YEAR($B$6),MONTH($B$6),DAY($B$6)),DATE(YEAR(L388),12/$B$19+MONTH(L388),DAY($E$3))))</f>
        <v>#NAME?</v>
      </c>
      <c r="M389" s="20" t="e">
        <f t="shared" ref="M389:M452" ca="1" si="53">IF(I389="","",IF(MONTH(DATE(IF(MONTH(L388)&gt;2,YEAR(L389),YEAR(L388)),2,29))=2,DATE(IF(MONTH(L388)&gt;2,YEAR(L389),YEAR(L388)),2,29),0))</f>
        <v>#NAME?</v>
      </c>
      <c r="N389" s="16" t="e">
        <f t="shared" ref="N389:N452" ca="1" si="54">IF(I389="","",IF(MEDIAN(L388,M389,L389)=M389,1,0))</f>
        <v>#NAME?</v>
      </c>
      <c r="O389" s="2" t="e">
        <f ca="1">IF(I389="","",VLOOKUP(L388,'债券信息-wind'!E:H,3,0))</f>
        <v>#NAME?</v>
      </c>
      <c r="P389" t="e">
        <f ca="1">IF(I389="","",VLOOKUP(L389,'债券信息-wind'!E:I,5,0))</f>
        <v>#NAME?</v>
      </c>
      <c r="Q389" s="4" t="e">
        <f t="shared" ca="1" si="49"/>
        <v>#NAME?</v>
      </c>
      <c r="R389" s="2" t="e">
        <f ca="1">IF(I389="","",IF(I390="",Q388,VLOOKUP(K389,'债券信息-wind'!E:H,4,0)))</f>
        <v>#NAME?</v>
      </c>
      <c r="S389" t="e">
        <f t="shared" ca="1" si="50"/>
        <v>#NAME?</v>
      </c>
    </row>
    <row r="390" spans="9:19">
      <c r="I390" t="e">
        <f t="shared" ca="1" si="48"/>
        <v>#NAME?</v>
      </c>
      <c r="J390" s="1" t="e">
        <f ca="1">IF(I390="","",VLOOKUP(L389+9,'债券信息-wind'!E:H,2,0))</f>
        <v>#NAME?</v>
      </c>
      <c r="K390" s="1" t="e">
        <f t="shared" ca="1" si="51"/>
        <v>#NAME?</v>
      </c>
      <c r="L390" s="20" t="e">
        <f t="shared" ca="1" si="52"/>
        <v>#NAME?</v>
      </c>
      <c r="M390" s="20" t="e">
        <f t="shared" ca="1" si="53"/>
        <v>#NAME?</v>
      </c>
      <c r="N390" s="16" t="e">
        <f t="shared" ca="1" si="54"/>
        <v>#NAME?</v>
      </c>
      <c r="O390" s="2" t="e">
        <f ca="1">IF(I390="","",VLOOKUP(L389,'债券信息-wind'!E:H,3,0))</f>
        <v>#NAME?</v>
      </c>
      <c r="P390" t="e">
        <f ca="1">IF(I390="","",VLOOKUP(L390,'债券信息-wind'!E:I,5,0))</f>
        <v>#NAME?</v>
      </c>
      <c r="Q390" s="4" t="e">
        <f t="shared" ca="1" si="49"/>
        <v>#NAME?</v>
      </c>
      <c r="R390" s="2" t="e">
        <f ca="1">IF(I390="","",IF(I391="",Q389,VLOOKUP(K390,'债券信息-wind'!E:H,4,0)))</f>
        <v>#NAME?</v>
      </c>
      <c r="S390" t="e">
        <f t="shared" ca="1" si="50"/>
        <v>#NAME?</v>
      </c>
    </row>
    <row r="391" spans="9:19">
      <c r="I391" t="e">
        <f t="shared" ca="1" si="48"/>
        <v>#NAME?</v>
      </c>
      <c r="J391" s="1" t="e">
        <f ca="1">IF(I391="","",VLOOKUP(L390+9,'债券信息-wind'!E:H,2,0))</f>
        <v>#NAME?</v>
      </c>
      <c r="K391" s="1" t="e">
        <f t="shared" ca="1" si="51"/>
        <v>#NAME?</v>
      </c>
      <c r="L391" s="20" t="e">
        <f t="shared" ca="1" si="52"/>
        <v>#NAME?</v>
      </c>
      <c r="M391" s="20" t="e">
        <f t="shared" ca="1" si="53"/>
        <v>#NAME?</v>
      </c>
      <c r="N391" s="16" t="e">
        <f t="shared" ca="1" si="54"/>
        <v>#NAME?</v>
      </c>
      <c r="O391" s="2" t="e">
        <f ca="1">IF(I391="","",VLOOKUP(L390,'债券信息-wind'!E:H,3,0))</f>
        <v>#NAME?</v>
      </c>
      <c r="P391" t="e">
        <f ca="1">IF(I391="","",VLOOKUP(L391,'债券信息-wind'!E:I,5,0))</f>
        <v>#NAME?</v>
      </c>
      <c r="Q391" s="4" t="e">
        <f t="shared" ca="1" si="49"/>
        <v>#NAME?</v>
      </c>
      <c r="R391" s="2" t="e">
        <f ca="1">IF(I391="","",IF(I392="",Q390,VLOOKUP(K391,'债券信息-wind'!E:H,4,0)))</f>
        <v>#NAME?</v>
      </c>
      <c r="S391" t="e">
        <f t="shared" ca="1" si="50"/>
        <v>#NAME?</v>
      </c>
    </row>
    <row r="392" spans="9:19">
      <c r="I392" t="e">
        <f t="shared" ca="1" si="48"/>
        <v>#NAME?</v>
      </c>
      <c r="J392" s="1" t="e">
        <f ca="1">IF(I392="","",VLOOKUP(L391+9,'债券信息-wind'!E:H,2,0))</f>
        <v>#NAME?</v>
      </c>
      <c r="K392" s="1" t="e">
        <f t="shared" ca="1" si="51"/>
        <v>#NAME?</v>
      </c>
      <c r="L392" s="20" t="e">
        <f t="shared" ca="1" si="52"/>
        <v>#NAME?</v>
      </c>
      <c r="M392" s="20" t="e">
        <f t="shared" ca="1" si="53"/>
        <v>#NAME?</v>
      </c>
      <c r="N392" s="16" t="e">
        <f t="shared" ca="1" si="54"/>
        <v>#NAME?</v>
      </c>
      <c r="O392" s="2" t="e">
        <f ca="1">IF(I392="","",VLOOKUP(L391,'债券信息-wind'!E:H,3,0))</f>
        <v>#NAME?</v>
      </c>
      <c r="P392" t="e">
        <f ca="1">IF(I392="","",VLOOKUP(L392,'债券信息-wind'!E:I,5,0))</f>
        <v>#NAME?</v>
      </c>
      <c r="Q392" s="4" t="e">
        <f t="shared" ca="1" si="49"/>
        <v>#NAME?</v>
      </c>
      <c r="R392" s="2" t="e">
        <f ca="1">IF(I392="","",IF(I393="",Q391,VLOOKUP(K392,'债券信息-wind'!E:H,4,0)))</f>
        <v>#NAME?</v>
      </c>
      <c r="S392" t="e">
        <f t="shared" ca="1" si="50"/>
        <v>#NAME?</v>
      </c>
    </row>
    <row r="393" spans="9:19">
      <c r="I393" t="e">
        <f t="shared" ca="1" si="48"/>
        <v>#NAME?</v>
      </c>
      <c r="J393" s="1" t="e">
        <f ca="1">IF(I393="","",VLOOKUP(L392+9,'债券信息-wind'!E:H,2,0))</f>
        <v>#NAME?</v>
      </c>
      <c r="K393" s="1" t="e">
        <f t="shared" ca="1" si="51"/>
        <v>#NAME?</v>
      </c>
      <c r="L393" s="20" t="e">
        <f t="shared" ca="1" si="52"/>
        <v>#NAME?</v>
      </c>
      <c r="M393" s="20" t="e">
        <f t="shared" ca="1" si="53"/>
        <v>#NAME?</v>
      </c>
      <c r="N393" s="16" t="e">
        <f t="shared" ca="1" si="54"/>
        <v>#NAME?</v>
      </c>
      <c r="O393" s="2" t="e">
        <f ca="1">IF(I393="","",VLOOKUP(L392,'债券信息-wind'!E:H,3,0))</f>
        <v>#NAME?</v>
      </c>
      <c r="P393" t="e">
        <f ca="1">IF(I393="","",VLOOKUP(L393,'债券信息-wind'!E:I,5,0))</f>
        <v>#NAME?</v>
      </c>
      <c r="Q393" s="4" t="e">
        <f t="shared" ca="1" si="49"/>
        <v>#NAME?</v>
      </c>
      <c r="R393" s="2" t="e">
        <f ca="1">IF(I393="","",IF(I394="",Q392,VLOOKUP(K393,'债券信息-wind'!E:H,4,0)))</f>
        <v>#NAME?</v>
      </c>
      <c r="S393" t="e">
        <f t="shared" ca="1" si="50"/>
        <v>#NAME?</v>
      </c>
    </row>
    <row r="394" spans="9:19">
      <c r="I394" t="e">
        <f t="shared" ca="1" si="48"/>
        <v>#NAME?</v>
      </c>
      <c r="J394" s="1" t="e">
        <f ca="1">IF(I394="","",VLOOKUP(L393+9,'债券信息-wind'!E:H,2,0))</f>
        <v>#NAME?</v>
      </c>
      <c r="K394" s="1" t="e">
        <f t="shared" ca="1" si="51"/>
        <v>#NAME?</v>
      </c>
      <c r="L394" s="20" t="e">
        <f t="shared" ca="1" si="52"/>
        <v>#NAME?</v>
      </c>
      <c r="M394" s="20" t="e">
        <f t="shared" ca="1" si="53"/>
        <v>#NAME?</v>
      </c>
      <c r="N394" s="16" t="e">
        <f t="shared" ca="1" si="54"/>
        <v>#NAME?</v>
      </c>
      <c r="O394" s="2" t="e">
        <f ca="1">IF(I394="","",VLOOKUP(L393,'债券信息-wind'!E:H,3,0))</f>
        <v>#NAME?</v>
      </c>
      <c r="P394" t="e">
        <f ca="1">IF(I394="","",VLOOKUP(L394,'债券信息-wind'!E:I,5,0))</f>
        <v>#NAME?</v>
      </c>
      <c r="Q394" s="4" t="e">
        <f t="shared" ca="1" si="49"/>
        <v>#NAME?</v>
      </c>
      <c r="R394" s="2" t="e">
        <f ca="1">IF(I394="","",IF(I395="",Q393,VLOOKUP(K394,'债券信息-wind'!E:H,4,0)))</f>
        <v>#NAME?</v>
      </c>
      <c r="S394" t="e">
        <f t="shared" ca="1" si="50"/>
        <v>#NAME?</v>
      </c>
    </row>
    <row r="395" spans="9:19">
      <c r="I395" t="e">
        <f t="shared" ca="1" si="48"/>
        <v>#NAME?</v>
      </c>
      <c r="J395" s="1" t="e">
        <f ca="1">IF(I395="","",VLOOKUP(L394+9,'债券信息-wind'!E:H,2,0))</f>
        <v>#NAME?</v>
      </c>
      <c r="K395" s="1" t="e">
        <f t="shared" ca="1" si="51"/>
        <v>#NAME?</v>
      </c>
      <c r="L395" s="20" t="e">
        <f t="shared" ca="1" si="52"/>
        <v>#NAME?</v>
      </c>
      <c r="M395" s="20" t="e">
        <f t="shared" ca="1" si="53"/>
        <v>#NAME?</v>
      </c>
      <c r="N395" s="16" t="e">
        <f t="shared" ca="1" si="54"/>
        <v>#NAME?</v>
      </c>
      <c r="O395" s="2" t="e">
        <f ca="1">IF(I395="","",VLOOKUP(L394,'债券信息-wind'!E:H,3,0))</f>
        <v>#NAME?</v>
      </c>
      <c r="P395" t="e">
        <f ca="1">IF(I395="","",VLOOKUP(L395,'债券信息-wind'!E:I,5,0))</f>
        <v>#NAME?</v>
      </c>
      <c r="Q395" s="4" t="e">
        <f t="shared" ca="1" si="49"/>
        <v>#NAME?</v>
      </c>
      <c r="R395" s="2" t="e">
        <f ca="1">IF(I395="","",IF(I396="",Q394,VLOOKUP(K395,'债券信息-wind'!E:H,4,0)))</f>
        <v>#NAME?</v>
      </c>
      <c r="S395" t="e">
        <f t="shared" ca="1" si="50"/>
        <v>#NAME?</v>
      </c>
    </row>
    <row r="396" spans="9:19">
      <c r="I396" t="e">
        <f t="shared" ca="1" si="48"/>
        <v>#NAME?</v>
      </c>
      <c r="J396" s="1" t="e">
        <f ca="1">IF(I396="","",VLOOKUP(L395+9,'债券信息-wind'!E:H,2,0))</f>
        <v>#NAME?</v>
      </c>
      <c r="K396" s="1" t="e">
        <f t="shared" ca="1" si="51"/>
        <v>#NAME?</v>
      </c>
      <c r="L396" s="20" t="e">
        <f t="shared" ca="1" si="52"/>
        <v>#NAME?</v>
      </c>
      <c r="M396" s="20" t="e">
        <f t="shared" ca="1" si="53"/>
        <v>#NAME?</v>
      </c>
      <c r="N396" s="16" t="e">
        <f t="shared" ca="1" si="54"/>
        <v>#NAME?</v>
      </c>
      <c r="O396" s="2" t="e">
        <f ca="1">IF(I396="","",VLOOKUP(L395,'债券信息-wind'!E:H,3,0))</f>
        <v>#NAME?</v>
      </c>
      <c r="P396" t="e">
        <f ca="1">IF(I396="","",VLOOKUP(L396,'债券信息-wind'!E:I,5,0))</f>
        <v>#NAME?</v>
      </c>
      <c r="Q396" s="4" t="e">
        <f t="shared" ca="1" si="49"/>
        <v>#NAME?</v>
      </c>
      <c r="R396" s="2" t="e">
        <f ca="1">IF(I396="","",IF(I397="",Q395,VLOOKUP(K396,'债券信息-wind'!E:H,4,0)))</f>
        <v>#NAME?</v>
      </c>
      <c r="S396" t="e">
        <f t="shared" ca="1" si="50"/>
        <v>#NAME?</v>
      </c>
    </row>
    <row r="397" spans="9:19">
      <c r="I397" t="e">
        <f t="shared" ca="1" si="48"/>
        <v>#NAME?</v>
      </c>
      <c r="J397" s="1" t="e">
        <f ca="1">IF(I397="","",VLOOKUP(L396+9,'债券信息-wind'!E:H,2,0))</f>
        <v>#NAME?</v>
      </c>
      <c r="K397" s="1" t="e">
        <f t="shared" ca="1" si="51"/>
        <v>#NAME?</v>
      </c>
      <c r="L397" s="20" t="e">
        <f t="shared" ca="1" si="52"/>
        <v>#NAME?</v>
      </c>
      <c r="M397" s="20" t="e">
        <f t="shared" ca="1" si="53"/>
        <v>#NAME?</v>
      </c>
      <c r="N397" s="16" t="e">
        <f t="shared" ca="1" si="54"/>
        <v>#NAME?</v>
      </c>
      <c r="O397" s="2" t="e">
        <f ca="1">IF(I397="","",VLOOKUP(L396,'债券信息-wind'!E:H,3,0))</f>
        <v>#NAME?</v>
      </c>
      <c r="P397" t="e">
        <f ca="1">IF(I397="","",VLOOKUP(L397,'债券信息-wind'!E:I,5,0))</f>
        <v>#NAME?</v>
      </c>
      <c r="Q397" s="4" t="e">
        <f t="shared" ca="1" si="49"/>
        <v>#NAME?</v>
      </c>
      <c r="R397" s="2" t="e">
        <f ca="1">IF(I397="","",IF(I398="",Q396,VLOOKUP(K397,'债券信息-wind'!E:H,4,0)))</f>
        <v>#NAME?</v>
      </c>
      <c r="S397" t="e">
        <f t="shared" ca="1" si="50"/>
        <v>#NAME?</v>
      </c>
    </row>
    <row r="398" spans="9:19">
      <c r="I398" t="e">
        <f t="shared" ca="1" si="48"/>
        <v>#NAME?</v>
      </c>
      <c r="J398" s="1" t="e">
        <f ca="1">IF(I398="","",VLOOKUP(L397+9,'债券信息-wind'!E:H,2,0))</f>
        <v>#NAME?</v>
      </c>
      <c r="K398" s="1" t="e">
        <f t="shared" ca="1" si="51"/>
        <v>#NAME?</v>
      </c>
      <c r="L398" s="20" t="e">
        <f t="shared" ca="1" si="52"/>
        <v>#NAME?</v>
      </c>
      <c r="M398" s="20" t="e">
        <f t="shared" ca="1" si="53"/>
        <v>#NAME?</v>
      </c>
      <c r="N398" s="16" t="e">
        <f t="shared" ca="1" si="54"/>
        <v>#NAME?</v>
      </c>
      <c r="O398" s="2" t="e">
        <f ca="1">IF(I398="","",VLOOKUP(L397,'债券信息-wind'!E:H,3,0))</f>
        <v>#NAME?</v>
      </c>
      <c r="P398" t="e">
        <f ca="1">IF(I398="","",VLOOKUP(L398,'债券信息-wind'!E:I,5,0))</f>
        <v>#NAME?</v>
      </c>
      <c r="Q398" s="4" t="e">
        <f t="shared" ca="1" si="49"/>
        <v>#NAME?</v>
      </c>
      <c r="R398" s="2" t="e">
        <f ca="1">IF(I398="","",IF(I399="",Q397,VLOOKUP(K398,'债券信息-wind'!E:H,4,0)))</f>
        <v>#NAME?</v>
      </c>
      <c r="S398" t="e">
        <f t="shared" ca="1" si="50"/>
        <v>#NAME?</v>
      </c>
    </row>
    <row r="399" spans="9:19">
      <c r="I399" t="e">
        <f t="shared" ca="1" si="48"/>
        <v>#NAME?</v>
      </c>
      <c r="J399" s="1" t="e">
        <f ca="1">IF(I399="","",VLOOKUP(L398+9,'债券信息-wind'!E:H,2,0))</f>
        <v>#NAME?</v>
      </c>
      <c r="K399" s="1" t="e">
        <f t="shared" ca="1" si="51"/>
        <v>#NAME?</v>
      </c>
      <c r="L399" s="20" t="e">
        <f t="shared" ca="1" si="52"/>
        <v>#NAME?</v>
      </c>
      <c r="M399" s="20" t="e">
        <f t="shared" ca="1" si="53"/>
        <v>#NAME?</v>
      </c>
      <c r="N399" s="16" t="e">
        <f t="shared" ca="1" si="54"/>
        <v>#NAME?</v>
      </c>
      <c r="O399" s="2" t="e">
        <f ca="1">IF(I399="","",VLOOKUP(L398,'债券信息-wind'!E:H,3,0))</f>
        <v>#NAME?</v>
      </c>
      <c r="P399" t="e">
        <f ca="1">IF(I399="","",VLOOKUP(L399,'债券信息-wind'!E:I,5,0))</f>
        <v>#NAME?</v>
      </c>
      <c r="Q399" s="4" t="e">
        <f t="shared" ca="1" si="49"/>
        <v>#NAME?</v>
      </c>
      <c r="R399" s="2" t="e">
        <f ca="1">IF(I399="","",IF(I400="",Q398,VLOOKUP(K399,'债券信息-wind'!E:H,4,0)))</f>
        <v>#NAME?</v>
      </c>
      <c r="S399" t="e">
        <f t="shared" ca="1" si="50"/>
        <v>#NAME?</v>
      </c>
    </row>
    <row r="400" spans="9:19">
      <c r="I400" t="e">
        <f t="shared" ca="1" si="48"/>
        <v>#NAME?</v>
      </c>
      <c r="J400" s="1" t="e">
        <f ca="1">IF(I400="","",VLOOKUP(L399+9,'债券信息-wind'!E:H,2,0))</f>
        <v>#NAME?</v>
      </c>
      <c r="K400" s="1" t="e">
        <f t="shared" ca="1" si="51"/>
        <v>#NAME?</v>
      </c>
      <c r="L400" s="20" t="e">
        <f t="shared" ca="1" si="52"/>
        <v>#NAME?</v>
      </c>
      <c r="M400" s="20" t="e">
        <f t="shared" ca="1" si="53"/>
        <v>#NAME?</v>
      </c>
      <c r="N400" s="16" t="e">
        <f t="shared" ca="1" si="54"/>
        <v>#NAME?</v>
      </c>
      <c r="O400" s="2" t="e">
        <f ca="1">IF(I400="","",VLOOKUP(L399,'债券信息-wind'!E:H,3,0))</f>
        <v>#NAME?</v>
      </c>
      <c r="P400" t="e">
        <f ca="1">IF(I400="","",VLOOKUP(L400,'债券信息-wind'!E:I,5,0))</f>
        <v>#NAME?</v>
      </c>
      <c r="Q400" s="4" t="e">
        <f t="shared" ca="1" si="49"/>
        <v>#NAME?</v>
      </c>
      <c r="R400" s="2" t="e">
        <f ca="1">IF(I400="","",IF(I401="",Q399,VLOOKUP(K400,'债券信息-wind'!E:H,4,0)))</f>
        <v>#NAME?</v>
      </c>
      <c r="S400" t="e">
        <f t="shared" ca="1" si="50"/>
        <v>#NAME?</v>
      </c>
    </row>
    <row r="401" spans="9:19">
      <c r="I401" t="e">
        <f t="shared" ca="1" si="48"/>
        <v>#NAME?</v>
      </c>
      <c r="J401" s="1" t="e">
        <f ca="1">IF(I401="","",VLOOKUP(L400+9,'债券信息-wind'!E:H,2,0))</f>
        <v>#NAME?</v>
      </c>
      <c r="K401" s="1" t="e">
        <f t="shared" ca="1" si="51"/>
        <v>#NAME?</v>
      </c>
      <c r="L401" s="20" t="e">
        <f t="shared" ca="1" si="52"/>
        <v>#NAME?</v>
      </c>
      <c r="M401" s="20" t="e">
        <f t="shared" ca="1" si="53"/>
        <v>#NAME?</v>
      </c>
      <c r="N401" s="16" t="e">
        <f t="shared" ca="1" si="54"/>
        <v>#NAME?</v>
      </c>
      <c r="O401" s="2" t="e">
        <f ca="1">IF(I401="","",VLOOKUP(L400,'债券信息-wind'!E:H,3,0))</f>
        <v>#NAME?</v>
      </c>
      <c r="P401" t="e">
        <f ca="1">IF(I401="","",VLOOKUP(L401,'债券信息-wind'!E:I,5,0))</f>
        <v>#NAME?</v>
      </c>
      <c r="Q401" s="4" t="e">
        <f t="shared" ca="1" si="49"/>
        <v>#NAME?</v>
      </c>
      <c r="R401" s="2" t="e">
        <f ca="1">IF(I401="","",IF(I402="",Q400,VLOOKUP(K401,'债券信息-wind'!E:H,4,0)))</f>
        <v>#NAME?</v>
      </c>
      <c r="S401" t="e">
        <f t="shared" ca="1" si="50"/>
        <v>#NAME?</v>
      </c>
    </row>
    <row r="402" spans="9:19">
      <c r="I402" t="e">
        <f t="shared" ca="1" si="48"/>
        <v>#NAME?</v>
      </c>
      <c r="J402" s="1" t="e">
        <f ca="1">IF(I402="","",VLOOKUP(L401+9,'债券信息-wind'!E:H,2,0))</f>
        <v>#NAME?</v>
      </c>
      <c r="K402" s="1" t="e">
        <f t="shared" ca="1" si="51"/>
        <v>#NAME?</v>
      </c>
      <c r="L402" s="20" t="e">
        <f t="shared" ca="1" si="52"/>
        <v>#NAME?</v>
      </c>
      <c r="M402" s="20" t="e">
        <f t="shared" ca="1" si="53"/>
        <v>#NAME?</v>
      </c>
      <c r="N402" s="16" t="e">
        <f t="shared" ca="1" si="54"/>
        <v>#NAME?</v>
      </c>
      <c r="O402" s="2" t="e">
        <f ca="1">IF(I402="","",VLOOKUP(L401,'债券信息-wind'!E:H,3,0))</f>
        <v>#NAME?</v>
      </c>
      <c r="P402" t="e">
        <f ca="1">IF(I402="","",VLOOKUP(L402,'债券信息-wind'!E:I,5,0))</f>
        <v>#NAME?</v>
      </c>
      <c r="Q402" s="4" t="e">
        <f t="shared" ca="1" si="49"/>
        <v>#NAME?</v>
      </c>
      <c r="R402" s="2" t="e">
        <f ca="1">IF(I402="","",IF(I403="",Q401,VLOOKUP(K402,'债券信息-wind'!E:H,4,0)))</f>
        <v>#NAME?</v>
      </c>
      <c r="S402" t="e">
        <f t="shared" ca="1" si="50"/>
        <v>#NAME?</v>
      </c>
    </row>
    <row r="403" spans="9:19">
      <c r="I403" t="e">
        <f t="shared" ca="1" si="48"/>
        <v>#NAME?</v>
      </c>
      <c r="J403" s="1" t="e">
        <f ca="1">IF(I403="","",VLOOKUP(L402+9,'债券信息-wind'!E:H,2,0))</f>
        <v>#NAME?</v>
      </c>
      <c r="K403" s="1" t="e">
        <f t="shared" ca="1" si="51"/>
        <v>#NAME?</v>
      </c>
      <c r="L403" s="20" t="e">
        <f t="shared" ca="1" si="52"/>
        <v>#NAME?</v>
      </c>
      <c r="M403" s="20" t="e">
        <f t="shared" ca="1" si="53"/>
        <v>#NAME?</v>
      </c>
      <c r="N403" s="16" t="e">
        <f t="shared" ca="1" si="54"/>
        <v>#NAME?</v>
      </c>
      <c r="O403" s="2" t="e">
        <f ca="1">IF(I403="","",VLOOKUP(L402,'债券信息-wind'!E:H,3,0))</f>
        <v>#NAME?</v>
      </c>
      <c r="P403" t="e">
        <f ca="1">IF(I403="","",VLOOKUP(L403,'债券信息-wind'!E:I,5,0))</f>
        <v>#NAME?</v>
      </c>
      <c r="Q403" s="4" t="e">
        <f t="shared" ca="1" si="49"/>
        <v>#NAME?</v>
      </c>
      <c r="R403" s="2" t="e">
        <f ca="1">IF(I403="","",IF(I404="",Q402,VLOOKUP(K403,'债券信息-wind'!E:H,4,0)))</f>
        <v>#NAME?</v>
      </c>
      <c r="S403" t="e">
        <f t="shared" ca="1" si="50"/>
        <v>#NAME?</v>
      </c>
    </row>
    <row r="404" spans="9:19">
      <c r="I404" t="e">
        <f t="shared" ca="1" si="48"/>
        <v>#NAME?</v>
      </c>
      <c r="J404" s="1" t="e">
        <f ca="1">IF(I404="","",VLOOKUP(L403+9,'债券信息-wind'!E:H,2,0))</f>
        <v>#NAME?</v>
      </c>
      <c r="K404" s="1" t="e">
        <f t="shared" ca="1" si="51"/>
        <v>#NAME?</v>
      </c>
      <c r="L404" s="20" t="e">
        <f t="shared" ca="1" si="52"/>
        <v>#NAME?</v>
      </c>
      <c r="M404" s="20" t="e">
        <f t="shared" ca="1" si="53"/>
        <v>#NAME?</v>
      </c>
      <c r="N404" s="16" t="e">
        <f t="shared" ca="1" si="54"/>
        <v>#NAME?</v>
      </c>
      <c r="O404" s="2" t="e">
        <f ca="1">IF(I404="","",VLOOKUP(L403,'债券信息-wind'!E:H,3,0))</f>
        <v>#NAME?</v>
      </c>
      <c r="P404" t="e">
        <f ca="1">IF(I404="","",VLOOKUP(L404,'债券信息-wind'!E:I,5,0))</f>
        <v>#NAME?</v>
      </c>
      <c r="Q404" s="4" t="e">
        <f t="shared" ca="1" si="49"/>
        <v>#NAME?</v>
      </c>
      <c r="R404" s="2" t="e">
        <f ca="1">IF(I404="","",IF(I405="",Q403,VLOOKUP(K404,'债券信息-wind'!E:H,4,0)))</f>
        <v>#NAME?</v>
      </c>
      <c r="S404" t="e">
        <f t="shared" ca="1" si="50"/>
        <v>#NAME?</v>
      </c>
    </row>
    <row r="405" spans="9:19">
      <c r="I405" t="e">
        <f t="shared" ca="1" si="48"/>
        <v>#NAME?</v>
      </c>
      <c r="J405" s="1" t="e">
        <f ca="1">IF(I405="","",VLOOKUP(L404+9,'债券信息-wind'!E:H,2,0))</f>
        <v>#NAME?</v>
      </c>
      <c r="K405" s="1" t="e">
        <f t="shared" ca="1" si="51"/>
        <v>#NAME?</v>
      </c>
      <c r="L405" s="20" t="e">
        <f t="shared" ca="1" si="52"/>
        <v>#NAME?</v>
      </c>
      <c r="M405" s="20" t="e">
        <f t="shared" ca="1" si="53"/>
        <v>#NAME?</v>
      </c>
      <c r="N405" s="16" t="e">
        <f t="shared" ca="1" si="54"/>
        <v>#NAME?</v>
      </c>
      <c r="O405" s="2" t="e">
        <f ca="1">IF(I405="","",VLOOKUP(L404,'债券信息-wind'!E:H,3,0))</f>
        <v>#NAME?</v>
      </c>
      <c r="P405" t="e">
        <f ca="1">IF(I405="","",VLOOKUP(L405,'债券信息-wind'!E:I,5,0))</f>
        <v>#NAME?</v>
      </c>
      <c r="Q405" s="4" t="e">
        <f t="shared" ca="1" si="49"/>
        <v>#NAME?</v>
      </c>
      <c r="R405" s="2" t="e">
        <f ca="1">IF(I405="","",IF(I406="",Q404,VLOOKUP(K405,'债券信息-wind'!E:H,4,0)))</f>
        <v>#NAME?</v>
      </c>
      <c r="S405" t="e">
        <f t="shared" ca="1" si="50"/>
        <v>#NAME?</v>
      </c>
    </row>
    <row r="406" spans="9:19">
      <c r="I406" t="e">
        <f t="shared" ca="1" si="48"/>
        <v>#NAME?</v>
      </c>
      <c r="J406" s="1" t="e">
        <f ca="1">IF(I406="","",VLOOKUP(L405+9,'债券信息-wind'!E:H,2,0))</f>
        <v>#NAME?</v>
      </c>
      <c r="K406" s="1" t="e">
        <f t="shared" ca="1" si="51"/>
        <v>#NAME?</v>
      </c>
      <c r="L406" s="20" t="e">
        <f t="shared" ca="1" si="52"/>
        <v>#NAME?</v>
      </c>
      <c r="M406" s="20" t="e">
        <f t="shared" ca="1" si="53"/>
        <v>#NAME?</v>
      </c>
      <c r="N406" s="16" t="e">
        <f t="shared" ca="1" si="54"/>
        <v>#NAME?</v>
      </c>
      <c r="O406" s="2" t="e">
        <f ca="1">IF(I406="","",VLOOKUP(L405,'债券信息-wind'!E:H,3,0))</f>
        <v>#NAME?</v>
      </c>
      <c r="P406" t="e">
        <f ca="1">IF(I406="","",VLOOKUP(L406,'债券信息-wind'!E:I,5,0))</f>
        <v>#NAME?</v>
      </c>
      <c r="Q406" s="4" t="e">
        <f t="shared" ca="1" si="49"/>
        <v>#NAME?</v>
      </c>
      <c r="R406" s="2" t="e">
        <f ca="1">IF(I406="","",IF(I407="",Q405,VLOOKUP(K406,'债券信息-wind'!E:H,4,0)))</f>
        <v>#NAME?</v>
      </c>
      <c r="S406" t="e">
        <f t="shared" ca="1" si="50"/>
        <v>#NAME?</v>
      </c>
    </row>
    <row r="407" spans="9:19">
      <c r="I407" t="e">
        <f t="shared" ca="1" si="48"/>
        <v>#NAME?</v>
      </c>
      <c r="J407" s="1" t="e">
        <f ca="1">IF(I407="","",VLOOKUP(L406+9,'债券信息-wind'!E:H,2,0))</f>
        <v>#NAME?</v>
      </c>
      <c r="K407" s="1" t="e">
        <f t="shared" ca="1" si="51"/>
        <v>#NAME?</v>
      </c>
      <c r="L407" s="20" t="e">
        <f t="shared" ca="1" si="52"/>
        <v>#NAME?</v>
      </c>
      <c r="M407" s="20" t="e">
        <f t="shared" ca="1" si="53"/>
        <v>#NAME?</v>
      </c>
      <c r="N407" s="16" t="e">
        <f t="shared" ca="1" si="54"/>
        <v>#NAME?</v>
      </c>
      <c r="O407" s="2" t="e">
        <f ca="1">IF(I407="","",VLOOKUP(L406,'债券信息-wind'!E:H,3,0))</f>
        <v>#NAME?</v>
      </c>
      <c r="P407" t="e">
        <f ca="1">IF(I407="","",VLOOKUP(L407,'债券信息-wind'!E:I,5,0))</f>
        <v>#NAME?</v>
      </c>
      <c r="Q407" s="4" t="e">
        <f t="shared" ca="1" si="49"/>
        <v>#NAME?</v>
      </c>
      <c r="R407" s="2" t="e">
        <f ca="1">IF(I407="","",IF(I408="",Q406,VLOOKUP(K407,'债券信息-wind'!E:H,4,0)))</f>
        <v>#NAME?</v>
      </c>
      <c r="S407" t="e">
        <f t="shared" ca="1" si="50"/>
        <v>#NAME?</v>
      </c>
    </row>
    <row r="408" spans="9:19">
      <c r="I408" t="e">
        <f t="shared" ca="1" si="48"/>
        <v>#NAME?</v>
      </c>
      <c r="J408" s="1" t="e">
        <f ca="1">IF(I408="","",VLOOKUP(L407+9,'债券信息-wind'!E:H,2,0))</f>
        <v>#NAME?</v>
      </c>
      <c r="K408" s="1" t="e">
        <f t="shared" ca="1" si="51"/>
        <v>#NAME?</v>
      </c>
      <c r="L408" s="20" t="e">
        <f t="shared" ca="1" si="52"/>
        <v>#NAME?</v>
      </c>
      <c r="M408" s="20" t="e">
        <f t="shared" ca="1" si="53"/>
        <v>#NAME?</v>
      </c>
      <c r="N408" s="16" t="e">
        <f t="shared" ca="1" si="54"/>
        <v>#NAME?</v>
      </c>
      <c r="O408" s="2" t="e">
        <f ca="1">IF(I408="","",VLOOKUP(L407,'债券信息-wind'!E:H,3,0))</f>
        <v>#NAME?</v>
      </c>
      <c r="P408" t="e">
        <f ca="1">IF(I408="","",VLOOKUP(L408,'债券信息-wind'!E:I,5,0))</f>
        <v>#NAME?</v>
      </c>
      <c r="Q408" s="4" t="e">
        <f t="shared" ca="1" si="49"/>
        <v>#NAME?</v>
      </c>
      <c r="R408" s="2" t="e">
        <f ca="1">IF(I408="","",IF(I409="",Q407,VLOOKUP(K408,'债券信息-wind'!E:H,4,0)))</f>
        <v>#NAME?</v>
      </c>
      <c r="S408" t="e">
        <f t="shared" ca="1" si="50"/>
        <v>#NAME?</v>
      </c>
    </row>
    <row r="409" spans="9:19">
      <c r="I409" t="e">
        <f t="shared" ca="1" si="48"/>
        <v>#NAME?</v>
      </c>
      <c r="J409" s="1" t="e">
        <f ca="1">IF(I409="","",VLOOKUP(L408+9,'债券信息-wind'!E:H,2,0))</f>
        <v>#NAME?</v>
      </c>
      <c r="K409" s="1" t="e">
        <f t="shared" ca="1" si="51"/>
        <v>#NAME?</v>
      </c>
      <c r="L409" s="20" t="e">
        <f t="shared" ca="1" si="52"/>
        <v>#NAME?</v>
      </c>
      <c r="M409" s="20" t="e">
        <f t="shared" ca="1" si="53"/>
        <v>#NAME?</v>
      </c>
      <c r="N409" s="16" t="e">
        <f t="shared" ca="1" si="54"/>
        <v>#NAME?</v>
      </c>
      <c r="O409" s="2" t="e">
        <f ca="1">IF(I409="","",VLOOKUP(L408,'债券信息-wind'!E:H,3,0))</f>
        <v>#NAME?</v>
      </c>
      <c r="P409" t="e">
        <f ca="1">IF(I409="","",VLOOKUP(L409,'债券信息-wind'!E:I,5,0))</f>
        <v>#NAME?</v>
      </c>
      <c r="Q409" s="4" t="e">
        <f t="shared" ca="1" si="49"/>
        <v>#NAME?</v>
      </c>
      <c r="R409" s="2" t="e">
        <f ca="1">IF(I409="","",IF(I410="",Q408,VLOOKUP(K409,'债券信息-wind'!E:H,4,0)))</f>
        <v>#NAME?</v>
      </c>
      <c r="S409" t="e">
        <f t="shared" ca="1" si="50"/>
        <v>#NAME?</v>
      </c>
    </row>
    <row r="410" spans="9:19">
      <c r="I410" t="e">
        <f t="shared" ca="1" si="48"/>
        <v>#NAME?</v>
      </c>
      <c r="J410" s="1" t="e">
        <f ca="1">IF(I410="","",VLOOKUP(L409+9,'债券信息-wind'!E:H,2,0))</f>
        <v>#NAME?</v>
      </c>
      <c r="K410" s="1" t="e">
        <f t="shared" ca="1" si="51"/>
        <v>#NAME?</v>
      </c>
      <c r="L410" s="20" t="e">
        <f t="shared" ca="1" si="52"/>
        <v>#NAME?</v>
      </c>
      <c r="M410" s="20" t="e">
        <f t="shared" ca="1" si="53"/>
        <v>#NAME?</v>
      </c>
      <c r="N410" s="16" t="e">
        <f t="shared" ca="1" si="54"/>
        <v>#NAME?</v>
      </c>
      <c r="O410" s="2" t="e">
        <f ca="1">IF(I410="","",VLOOKUP(L409,'债券信息-wind'!E:H,3,0))</f>
        <v>#NAME?</v>
      </c>
      <c r="P410" t="e">
        <f ca="1">IF(I410="","",VLOOKUP(L410,'债券信息-wind'!E:I,5,0))</f>
        <v>#NAME?</v>
      </c>
      <c r="Q410" s="4" t="e">
        <f t="shared" ca="1" si="49"/>
        <v>#NAME?</v>
      </c>
      <c r="R410" s="2" t="e">
        <f ca="1">IF(I410="","",IF(I411="",Q409,VLOOKUP(K410,'债券信息-wind'!E:H,4,0)))</f>
        <v>#NAME?</v>
      </c>
      <c r="S410" t="e">
        <f t="shared" ca="1" si="50"/>
        <v>#NAME?</v>
      </c>
    </row>
    <row r="411" spans="9:19">
      <c r="I411" t="e">
        <f t="shared" ca="1" si="48"/>
        <v>#NAME?</v>
      </c>
      <c r="J411" s="1" t="e">
        <f ca="1">IF(I411="","",VLOOKUP(L410+9,'债券信息-wind'!E:H,2,0))</f>
        <v>#NAME?</v>
      </c>
      <c r="K411" s="1" t="e">
        <f t="shared" ca="1" si="51"/>
        <v>#NAME?</v>
      </c>
      <c r="L411" s="20" t="e">
        <f t="shared" ca="1" si="52"/>
        <v>#NAME?</v>
      </c>
      <c r="M411" s="20" t="e">
        <f t="shared" ca="1" si="53"/>
        <v>#NAME?</v>
      </c>
      <c r="N411" s="16" t="e">
        <f t="shared" ca="1" si="54"/>
        <v>#NAME?</v>
      </c>
      <c r="O411" s="2" t="e">
        <f ca="1">IF(I411="","",VLOOKUP(L410,'债券信息-wind'!E:H,3,0))</f>
        <v>#NAME?</v>
      </c>
      <c r="P411" t="e">
        <f ca="1">IF(I411="","",VLOOKUP(L411,'债券信息-wind'!E:I,5,0))</f>
        <v>#NAME?</v>
      </c>
      <c r="Q411" s="4" t="e">
        <f t="shared" ca="1" si="49"/>
        <v>#NAME?</v>
      </c>
      <c r="R411" s="2" t="e">
        <f ca="1">IF(I411="","",IF(I412="",Q410,VLOOKUP(K411,'债券信息-wind'!E:H,4,0)))</f>
        <v>#NAME?</v>
      </c>
      <c r="S411" t="e">
        <f t="shared" ca="1" si="50"/>
        <v>#NAME?</v>
      </c>
    </row>
    <row r="412" spans="9:19">
      <c r="I412" t="e">
        <f t="shared" ca="1" si="48"/>
        <v>#NAME?</v>
      </c>
      <c r="J412" s="1" t="e">
        <f ca="1">IF(I412="","",VLOOKUP(L411+9,'债券信息-wind'!E:H,2,0))</f>
        <v>#NAME?</v>
      </c>
      <c r="K412" s="1" t="e">
        <f t="shared" ca="1" si="51"/>
        <v>#NAME?</v>
      </c>
      <c r="L412" s="20" t="e">
        <f t="shared" ca="1" si="52"/>
        <v>#NAME?</v>
      </c>
      <c r="M412" s="20" t="e">
        <f t="shared" ca="1" si="53"/>
        <v>#NAME?</v>
      </c>
      <c r="N412" s="16" t="e">
        <f t="shared" ca="1" si="54"/>
        <v>#NAME?</v>
      </c>
      <c r="O412" s="2" t="e">
        <f ca="1">IF(I412="","",VLOOKUP(L411,'债券信息-wind'!E:H,3,0))</f>
        <v>#NAME?</v>
      </c>
      <c r="P412" t="e">
        <f ca="1">IF(I412="","",VLOOKUP(L412,'债券信息-wind'!E:I,5,0))</f>
        <v>#NAME?</v>
      </c>
      <c r="Q412" s="4" t="e">
        <f t="shared" ca="1" si="49"/>
        <v>#NAME?</v>
      </c>
      <c r="R412" s="2" t="e">
        <f ca="1">IF(I412="","",IF(I413="",Q411,VLOOKUP(K412,'债券信息-wind'!E:H,4,0)))</f>
        <v>#NAME?</v>
      </c>
      <c r="S412" t="e">
        <f t="shared" ca="1" si="50"/>
        <v>#NAME?</v>
      </c>
    </row>
    <row r="413" spans="9:19">
      <c r="I413" t="e">
        <f t="shared" ca="1" si="48"/>
        <v>#NAME?</v>
      </c>
      <c r="J413" s="1" t="e">
        <f ca="1">IF(I413="","",VLOOKUP(L412+9,'债券信息-wind'!E:H,2,0))</f>
        <v>#NAME?</v>
      </c>
      <c r="K413" s="1" t="e">
        <f t="shared" ca="1" si="51"/>
        <v>#NAME?</v>
      </c>
      <c r="L413" s="20" t="e">
        <f t="shared" ca="1" si="52"/>
        <v>#NAME?</v>
      </c>
      <c r="M413" s="20" t="e">
        <f t="shared" ca="1" si="53"/>
        <v>#NAME?</v>
      </c>
      <c r="N413" s="16" t="e">
        <f t="shared" ca="1" si="54"/>
        <v>#NAME?</v>
      </c>
      <c r="O413" s="2" t="e">
        <f ca="1">IF(I413="","",VLOOKUP(L412,'债券信息-wind'!E:H,3,0))</f>
        <v>#NAME?</v>
      </c>
      <c r="P413" t="e">
        <f ca="1">IF(I413="","",VLOOKUP(L413,'债券信息-wind'!E:I,5,0))</f>
        <v>#NAME?</v>
      </c>
      <c r="Q413" s="4" t="e">
        <f t="shared" ca="1" si="49"/>
        <v>#NAME?</v>
      </c>
      <c r="R413" s="2" t="e">
        <f ca="1">IF(I413="","",IF(I414="",Q412,VLOOKUP(K413,'债券信息-wind'!E:H,4,0)))</f>
        <v>#NAME?</v>
      </c>
      <c r="S413" t="e">
        <f t="shared" ca="1" si="50"/>
        <v>#NAME?</v>
      </c>
    </row>
    <row r="414" spans="9:19">
      <c r="I414" t="e">
        <f t="shared" ca="1" si="48"/>
        <v>#NAME?</v>
      </c>
      <c r="J414" s="1" t="e">
        <f ca="1">IF(I414="","",VLOOKUP(L413+9,'债券信息-wind'!E:H,2,0))</f>
        <v>#NAME?</v>
      </c>
      <c r="K414" s="1" t="e">
        <f t="shared" ca="1" si="51"/>
        <v>#NAME?</v>
      </c>
      <c r="L414" s="20" t="e">
        <f t="shared" ca="1" si="52"/>
        <v>#NAME?</v>
      </c>
      <c r="M414" s="20" t="e">
        <f t="shared" ca="1" si="53"/>
        <v>#NAME?</v>
      </c>
      <c r="N414" s="16" t="e">
        <f t="shared" ca="1" si="54"/>
        <v>#NAME?</v>
      </c>
      <c r="O414" s="2" t="e">
        <f ca="1">IF(I414="","",VLOOKUP(L413,'债券信息-wind'!E:H,3,0))</f>
        <v>#NAME?</v>
      </c>
      <c r="P414" t="e">
        <f ca="1">IF(I414="","",VLOOKUP(L414,'债券信息-wind'!E:I,5,0))</f>
        <v>#NAME?</v>
      </c>
      <c r="Q414" s="4" t="e">
        <f t="shared" ca="1" si="49"/>
        <v>#NAME?</v>
      </c>
      <c r="R414" s="2" t="e">
        <f ca="1">IF(I414="","",IF(I415="",Q413,VLOOKUP(K414,'债券信息-wind'!E:H,4,0)))</f>
        <v>#NAME?</v>
      </c>
      <c r="S414" t="e">
        <f t="shared" ca="1" si="50"/>
        <v>#NAME?</v>
      </c>
    </row>
    <row r="415" spans="9:19">
      <c r="I415" t="e">
        <f t="shared" ca="1" si="48"/>
        <v>#NAME?</v>
      </c>
      <c r="J415" s="1" t="e">
        <f ca="1">IF(I415="","",VLOOKUP(L414+9,'债券信息-wind'!E:H,2,0))</f>
        <v>#NAME?</v>
      </c>
      <c r="K415" s="1" t="e">
        <f t="shared" ca="1" si="51"/>
        <v>#NAME?</v>
      </c>
      <c r="L415" s="20" t="e">
        <f t="shared" ca="1" si="52"/>
        <v>#NAME?</v>
      </c>
      <c r="M415" s="20" t="e">
        <f t="shared" ca="1" si="53"/>
        <v>#NAME?</v>
      </c>
      <c r="N415" s="16" t="e">
        <f t="shared" ca="1" si="54"/>
        <v>#NAME?</v>
      </c>
      <c r="O415" s="2" t="e">
        <f ca="1">IF(I415="","",VLOOKUP(L414,'债券信息-wind'!E:H,3,0))</f>
        <v>#NAME?</v>
      </c>
      <c r="P415" t="e">
        <f ca="1">IF(I415="","",VLOOKUP(L415,'债券信息-wind'!E:I,5,0))</f>
        <v>#NAME?</v>
      </c>
      <c r="Q415" s="4" t="e">
        <f t="shared" ca="1" si="49"/>
        <v>#NAME?</v>
      </c>
      <c r="R415" s="2" t="e">
        <f ca="1">IF(I415="","",IF(I416="",Q414,VLOOKUP(K415,'债券信息-wind'!E:H,4,0)))</f>
        <v>#NAME?</v>
      </c>
      <c r="S415" t="e">
        <f t="shared" ca="1" si="50"/>
        <v>#NAME?</v>
      </c>
    </row>
    <row r="416" spans="9:19">
      <c r="I416" t="e">
        <f t="shared" ca="1" si="48"/>
        <v>#NAME?</v>
      </c>
      <c r="J416" s="1" t="e">
        <f ca="1">IF(I416="","",VLOOKUP(L415+9,'债券信息-wind'!E:H,2,0))</f>
        <v>#NAME?</v>
      </c>
      <c r="K416" s="1" t="e">
        <f t="shared" ca="1" si="51"/>
        <v>#NAME?</v>
      </c>
      <c r="L416" s="20" t="e">
        <f t="shared" ca="1" si="52"/>
        <v>#NAME?</v>
      </c>
      <c r="M416" s="20" t="e">
        <f t="shared" ca="1" si="53"/>
        <v>#NAME?</v>
      </c>
      <c r="N416" s="16" t="e">
        <f t="shared" ca="1" si="54"/>
        <v>#NAME?</v>
      </c>
      <c r="O416" s="2" t="e">
        <f ca="1">IF(I416="","",VLOOKUP(L415,'债券信息-wind'!E:H,3,0))</f>
        <v>#NAME?</v>
      </c>
      <c r="P416" t="e">
        <f ca="1">IF(I416="","",VLOOKUP(L416,'债券信息-wind'!E:I,5,0))</f>
        <v>#NAME?</v>
      </c>
      <c r="Q416" s="4" t="e">
        <f t="shared" ca="1" si="49"/>
        <v>#NAME?</v>
      </c>
      <c r="R416" s="2" t="e">
        <f ca="1">IF(I416="","",IF(I417="",Q415,VLOOKUP(K416,'债券信息-wind'!E:H,4,0)))</f>
        <v>#NAME?</v>
      </c>
      <c r="S416" t="e">
        <f t="shared" ca="1" si="50"/>
        <v>#NAME?</v>
      </c>
    </row>
    <row r="417" spans="9:19">
      <c r="I417" t="e">
        <f t="shared" ca="1" si="48"/>
        <v>#NAME?</v>
      </c>
      <c r="J417" s="1" t="e">
        <f ca="1">IF(I417="","",VLOOKUP(L416+9,'债券信息-wind'!E:H,2,0))</f>
        <v>#NAME?</v>
      </c>
      <c r="K417" s="1" t="e">
        <f t="shared" ca="1" si="51"/>
        <v>#NAME?</v>
      </c>
      <c r="L417" s="20" t="e">
        <f t="shared" ca="1" si="52"/>
        <v>#NAME?</v>
      </c>
      <c r="M417" s="20" t="e">
        <f t="shared" ca="1" si="53"/>
        <v>#NAME?</v>
      </c>
      <c r="N417" s="16" t="e">
        <f t="shared" ca="1" si="54"/>
        <v>#NAME?</v>
      </c>
      <c r="O417" s="2" t="e">
        <f ca="1">IF(I417="","",VLOOKUP(L416,'债券信息-wind'!E:H,3,0))</f>
        <v>#NAME?</v>
      </c>
      <c r="P417" t="e">
        <f ca="1">IF(I417="","",VLOOKUP(L417,'债券信息-wind'!E:I,5,0))</f>
        <v>#NAME?</v>
      </c>
      <c r="Q417" s="4" t="e">
        <f t="shared" ca="1" si="49"/>
        <v>#NAME?</v>
      </c>
      <c r="R417" s="2" t="e">
        <f ca="1">IF(I417="","",IF(I418="",Q416,VLOOKUP(K417,'债券信息-wind'!E:H,4,0)))</f>
        <v>#NAME?</v>
      </c>
      <c r="S417" t="e">
        <f t="shared" ca="1" si="50"/>
        <v>#NAME?</v>
      </c>
    </row>
    <row r="418" spans="9:19">
      <c r="I418" t="e">
        <f t="shared" ca="1" si="48"/>
        <v>#NAME?</v>
      </c>
      <c r="J418" s="1" t="e">
        <f ca="1">IF(I418="","",VLOOKUP(L417+9,'债券信息-wind'!E:H,2,0))</f>
        <v>#NAME?</v>
      </c>
      <c r="K418" s="1" t="e">
        <f t="shared" ca="1" si="51"/>
        <v>#NAME?</v>
      </c>
      <c r="L418" s="20" t="e">
        <f t="shared" ca="1" si="52"/>
        <v>#NAME?</v>
      </c>
      <c r="M418" s="20" t="e">
        <f t="shared" ca="1" si="53"/>
        <v>#NAME?</v>
      </c>
      <c r="N418" s="16" t="e">
        <f t="shared" ca="1" si="54"/>
        <v>#NAME?</v>
      </c>
      <c r="O418" s="2" t="e">
        <f ca="1">IF(I418="","",VLOOKUP(L417,'债券信息-wind'!E:H,3,0))</f>
        <v>#NAME?</v>
      </c>
      <c r="P418" t="e">
        <f ca="1">IF(I418="","",VLOOKUP(L418,'债券信息-wind'!E:I,5,0))</f>
        <v>#NAME?</v>
      </c>
      <c r="Q418" s="4" t="e">
        <f t="shared" ca="1" si="49"/>
        <v>#NAME?</v>
      </c>
      <c r="R418" s="2" t="e">
        <f ca="1">IF(I418="","",IF(I419="",Q417,VLOOKUP(K418,'债券信息-wind'!E:H,4,0)))</f>
        <v>#NAME?</v>
      </c>
      <c r="S418" t="e">
        <f t="shared" ca="1" si="50"/>
        <v>#NAME?</v>
      </c>
    </row>
    <row r="419" spans="9:19">
      <c r="I419" t="e">
        <f t="shared" ca="1" si="48"/>
        <v>#NAME?</v>
      </c>
      <c r="J419" s="1" t="e">
        <f ca="1">IF(I419="","",VLOOKUP(L418+9,'债券信息-wind'!E:H,2,0))</f>
        <v>#NAME?</v>
      </c>
      <c r="K419" s="1" t="e">
        <f t="shared" ca="1" si="51"/>
        <v>#NAME?</v>
      </c>
      <c r="L419" s="20" t="e">
        <f t="shared" ca="1" si="52"/>
        <v>#NAME?</v>
      </c>
      <c r="M419" s="20" t="e">
        <f t="shared" ca="1" si="53"/>
        <v>#NAME?</v>
      </c>
      <c r="N419" s="16" t="e">
        <f t="shared" ca="1" si="54"/>
        <v>#NAME?</v>
      </c>
      <c r="O419" s="2" t="e">
        <f ca="1">IF(I419="","",VLOOKUP(L418,'债券信息-wind'!E:H,3,0))</f>
        <v>#NAME?</v>
      </c>
      <c r="P419" t="e">
        <f ca="1">IF(I419="","",VLOOKUP(L419,'债券信息-wind'!E:I,5,0))</f>
        <v>#NAME?</v>
      </c>
      <c r="Q419" s="4" t="e">
        <f t="shared" ca="1" si="49"/>
        <v>#NAME?</v>
      </c>
      <c r="R419" s="2" t="e">
        <f ca="1">IF(I419="","",IF(I420="",Q418,VLOOKUP(K419,'债券信息-wind'!E:H,4,0)))</f>
        <v>#NAME?</v>
      </c>
      <c r="S419" t="e">
        <f t="shared" ca="1" si="50"/>
        <v>#NAME?</v>
      </c>
    </row>
    <row r="420" spans="9:19">
      <c r="I420" t="e">
        <f t="shared" ca="1" si="48"/>
        <v>#NAME?</v>
      </c>
      <c r="J420" s="1" t="e">
        <f ca="1">IF(I420="","",VLOOKUP(L419+9,'债券信息-wind'!E:H,2,0))</f>
        <v>#NAME?</v>
      </c>
      <c r="K420" s="1" t="e">
        <f t="shared" ca="1" si="51"/>
        <v>#NAME?</v>
      </c>
      <c r="L420" s="20" t="e">
        <f t="shared" ca="1" si="52"/>
        <v>#NAME?</v>
      </c>
      <c r="M420" s="20" t="e">
        <f t="shared" ca="1" si="53"/>
        <v>#NAME?</v>
      </c>
      <c r="N420" s="16" t="e">
        <f t="shared" ca="1" si="54"/>
        <v>#NAME?</v>
      </c>
      <c r="O420" s="2" t="e">
        <f ca="1">IF(I420="","",VLOOKUP(L419,'债券信息-wind'!E:H,3,0))</f>
        <v>#NAME?</v>
      </c>
      <c r="P420" t="e">
        <f ca="1">IF(I420="","",VLOOKUP(L420,'债券信息-wind'!E:I,5,0))</f>
        <v>#NAME?</v>
      </c>
      <c r="Q420" s="4" t="e">
        <f t="shared" ca="1" si="49"/>
        <v>#NAME?</v>
      </c>
      <c r="R420" s="2" t="e">
        <f ca="1">IF(I420="","",IF(I421="",Q419,VLOOKUP(K420,'债券信息-wind'!E:H,4,0)))</f>
        <v>#NAME?</v>
      </c>
      <c r="S420" t="e">
        <f t="shared" ca="1" si="50"/>
        <v>#NAME?</v>
      </c>
    </row>
    <row r="421" spans="9:19">
      <c r="I421" t="e">
        <f t="shared" ca="1" si="48"/>
        <v>#NAME?</v>
      </c>
      <c r="J421" s="1" t="e">
        <f ca="1">IF(I421="","",VLOOKUP(L420+9,'债券信息-wind'!E:H,2,0))</f>
        <v>#NAME?</v>
      </c>
      <c r="K421" s="1" t="e">
        <f t="shared" ca="1" si="51"/>
        <v>#NAME?</v>
      </c>
      <c r="L421" s="20" t="e">
        <f t="shared" ca="1" si="52"/>
        <v>#NAME?</v>
      </c>
      <c r="M421" s="20" t="e">
        <f t="shared" ca="1" si="53"/>
        <v>#NAME?</v>
      </c>
      <c r="N421" s="16" t="e">
        <f t="shared" ca="1" si="54"/>
        <v>#NAME?</v>
      </c>
      <c r="O421" s="2" t="e">
        <f ca="1">IF(I421="","",VLOOKUP(L420,'债券信息-wind'!E:H,3,0))</f>
        <v>#NAME?</v>
      </c>
      <c r="P421" t="e">
        <f ca="1">IF(I421="","",VLOOKUP(L421,'债券信息-wind'!E:I,5,0))</f>
        <v>#NAME?</v>
      </c>
      <c r="Q421" s="4" t="e">
        <f t="shared" ca="1" si="49"/>
        <v>#NAME?</v>
      </c>
      <c r="R421" s="2" t="e">
        <f ca="1">IF(I421="","",IF(I422="",Q420,VLOOKUP(K421,'债券信息-wind'!E:H,4,0)))</f>
        <v>#NAME?</v>
      </c>
      <c r="S421" t="e">
        <f t="shared" ca="1" si="50"/>
        <v>#NAME?</v>
      </c>
    </row>
    <row r="422" spans="9:19">
      <c r="I422" t="e">
        <f t="shared" ref="I422:I485" ca="1" si="55">IF(ROW(I421)-3&lt;$B$21,I421+1,"")</f>
        <v>#NAME?</v>
      </c>
      <c r="J422" s="1" t="e">
        <f ca="1">IF(I422="","",VLOOKUP(L421+9,'债券信息-wind'!E:H,2,0))</f>
        <v>#NAME?</v>
      </c>
      <c r="K422" s="1" t="e">
        <f t="shared" ca="1" si="51"/>
        <v>#NAME?</v>
      </c>
      <c r="L422" s="20" t="e">
        <f t="shared" ca="1" si="52"/>
        <v>#NAME?</v>
      </c>
      <c r="M422" s="20" t="e">
        <f t="shared" ca="1" si="53"/>
        <v>#NAME?</v>
      </c>
      <c r="N422" s="16" t="e">
        <f t="shared" ca="1" si="54"/>
        <v>#NAME?</v>
      </c>
      <c r="O422" s="2" t="e">
        <f ca="1">IF(I422="","",VLOOKUP(L421,'债券信息-wind'!E:H,3,0))</f>
        <v>#NAME?</v>
      </c>
      <c r="P422" t="e">
        <f ca="1">IF(I422="","",VLOOKUP(L422,'债券信息-wind'!E:I,5,0))</f>
        <v>#NAME?</v>
      </c>
      <c r="Q422" s="4" t="e">
        <f t="shared" ref="Q422:Q485" ca="1" si="56">IF(I422="","",Q421-R422)</f>
        <v>#NAME?</v>
      </c>
      <c r="R422" s="2" t="e">
        <f ca="1">IF(I422="","",IF(I423="",Q421,VLOOKUP(K422,'债券信息-wind'!E:H,4,0)))</f>
        <v>#NAME?</v>
      </c>
      <c r="S422" t="e">
        <f t="shared" ref="S422:S485" ca="1" si="57">IF(I422="","",P422+R422)</f>
        <v>#NAME?</v>
      </c>
    </row>
    <row r="423" spans="9:19">
      <c r="I423" t="e">
        <f t="shared" ca="1" si="55"/>
        <v>#NAME?</v>
      </c>
      <c r="J423" s="1" t="e">
        <f ca="1">IF(I423="","",VLOOKUP(L422+9,'债券信息-wind'!E:H,2,0))</f>
        <v>#NAME?</v>
      </c>
      <c r="K423" s="1" t="e">
        <f t="shared" ca="1" si="51"/>
        <v>#NAME?</v>
      </c>
      <c r="L423" s="20" t="e">
        <f t="shared" ca="1" si="52"/>
        <v>#NAME?</v>
      </c>
      <c r="M423" s="20" t="e">
        <f t="shared" ca="1" si="53"/>
        <v>#NAME?</v>
      </c>
      <c r="N423" s="16" t="e">
        <f t="shared" ca="1" si="54"/>
        <v>#NAME?</v>
      </c>
      <c r="O423" s="2" t="e">
        <f ca="1">IF(I423="","",VLOOKUP(L422,'债券信息-wind'!E:H,3,0))</f>
        <v>#NAME?</v>
      </c>
      <c r="P423" t="e">
        <f ca="1">IF(I423="","",VLOOKUP(L423,'债券信息-wind'!E:I,5,0))</f>
        <v>#NAME?</v>
      </c>
      <c r="Q423" s="4" t="e">
        <f t="shared" ca="1" si="56"/>
        <v>#NAME?</v>
      </c>
      <c r="R423" s="2" t="e">
        <f ca="1">IF(I423="","",IF(I424="",Q422,VLOOKUP(K423,'债券信息-wind'!E:H,4,0)))</f>
        <v>#NAME?</v>
      </c>
      <c r="S423" t="e">
        <f t="shared" ca="1" si="57"/>
        <v>#NAME?</v>
      </c>
    </row>
    <row r="424" spans="9:19">
      <c r="I424" t="e">
        <f t="shared" ca="1" si="55"/>
        <v>#NAME?</v>
      </c>
      <c r="J424" s="1" t="e">
        <f ca="1">IF(I424="","",VLOOKUP(L423+9,'债券信息-wind'!E:H,2,0))</f>
        <v>#NAME?</v>
      </c>
      <c r="K424" s="1" t="e">
        <f t="shared" ca="1" si="51"/>
        <v>#NAME?</v>
      </c>
      <c r="L424" s="20" t="e">
        <f t="shared" ca="1" si="52"/>
        <v>#NAME?</v>
      </c>
      <c r="M424" s="20" t="e">
        <f t="shared" ca="1" si="53"/>
        <v>#NAME?</v>
      </c>
      <c r="N424" s="16" t="e">
        <f t="shared" ca="1" si="54"/>
        <v>#NAME?</v>
      </c>
      <c r="O424" s="2" t="e">
        <f ca="1">IF(I424="","",VLOOKUP(L423,'债券信息-wind'!E:H,3,0))</f>
        <v>#NAME?</v>
      </c>
      <c r="P424" t="e">
        <f ca="1">IF(I424="","",VLOOKUP(L424,'债券信息-wind'!E:I,5,0))</f>
        <v>#NAME?</v>
      </c>
      <c r="Q424" s="4" t="e">
        <f t="shared" ca="1" si="56"/>
        <v>#NAME?</v>
      </c>
      <c r="R424" s="2" t="e">
        <f ca="1">IF(I424="","",IF(I425="",Q423,VLOOKUP(K424,'债券信息-wind'!E:H,4,0)))</f>
        <v>#NAME?</v>
      </c>
      <c r="S424" t="e">
        <f t="shared" ca="1" si="57"/>
        <v>#NAME?</v>
      </c>
    </row>
    <row r="425" spans="9:19">
      <c r="I425" t="e">
        <f t="shared" ca="1" si="55"/>
        <v>#NAME?</v>
      </c>
      <c r="J425" s="1" t="e">
        <f ca="1">IF(I425="","",VLOOKUP(L424+9,'债券信息-wind'!E:H,2,0))</f>
        <v>#NAME?</v>
      </c>
      <c r="K425" s="1" t="e">
        <f t="shared" ca="1" si="51"/>
        <v>#NAME?</v>
      </c>
      <c r="L425" s="20" t="e">
        <f t="shared" ca="1" si="52"/>
        <v>#NAME?</v>
      </c>
      <c r="M425" s="20" t="e">
        <f t="shared" ca="1" si="53"/>
        <v>#NAME?</v>
      </c>
      <c r="N425" s="16" t="e">
        <f t="shared" ca="1" si="54"/>
        <v>#NAME?</v>
      </c>
      <c r="O425" s="2" t="e">
        <f ca="1">IF(I425="","",VLOOKUP(L424,'债券信息-wind'!E:H,3,0))</f>
        <v>#NAME?</v>
      </c>
      <c r="P425" t="e">
        <f ca="1">IF(I425="","",VLOOKUP(L425,'债券信息-wind'!E:I,5,0))</f>
        <v>#NAME?</v>
      </c>
      <c r="Q425" s="4" t="e">
        <f t="shared" ca="1" si="56"/>
        <v>#NAME?</v>
      </c>
      <c r="R425" s="2" t="e">
        <f ca="1">IF(I425="","",IF(I426="",Q424,VLOOKUP(K425,'债券信息-wind'!E:H,4,0)))</f>
        <v>#NAME?</v>
      </c>
      <c r="S425" t="e">
        <f t="shared" ca="1" si="57"/>
        <v>#NAME?</v>
      </c>
    </row>
    <row r="426" spans="9:19">
      <c r="I426" t="e">
        <f t="shared" ca="1" si="55"/>
        <v>#NAME?</v>
      </c>
      <c r="J426" s="1" t="e">
        <f ca="1">IF(I426="","",VLOOKUP(L425+9,'债券信息-wind'!E:H,2,0))</f>
        <v>#NAME?</v>
      </c>
      <c r="K426" s="1" t="e">
        <f t="shared" ca="1" si="51"/>
        <v>#NAME?</v>
      </c>
      <c r="L426" s="20" t="e">
        <f t="shared" ca="1" si="52"/>
        <v>#NAME?</v>
      </c>
      <c r="M426" s="20" t="e">
        <f t="shared" ca="1" si="53"/>
        <v>#NAME?</v>
      </c>
      <c r="N426" s="16" t="e">
        <f t="shared" ca="1" si="54"/>
        <v>#NAME?</v>
      </c>
      <c r="O426" s="2" t="e">
        <f ca="1">IF(I426="","",VLOOKUP(L425,'债券信息-wind'!E:H,3,0))</f>
        <v>#NAME?</v>
      </c>
      <c r="P426" t="e">
        <f ca="1">IF(I426="","",VLOOKUP(L426,'债券信息-wind'!E:I,5,0))</f>
        <v>#NAME?</v>
      </c>
      <c r="Q426" s="4" t="e">
        <f t="shared" ca="1" si="56"/>
        <v>#NAME?</v>
      </c>
      <c r="R426" s="2" t="e">
        <f ca="1">IF(I426="","",IF(I427="",Q425,VLOOKUP(K426,'债券信息-wind'!E:H,4,0)))</f>
        <v>#NAME?</v>
      </c>
      <c r="S426" t="e">
        <f t="shared" ca="1" si="57"/>
        <v>#NAME?</v>
      </c>
    </row>
    <row r="427" spans="9:19">
      <c r="I427" t="e">
        <f t="shared" ca="1" si="55"/>
        <v>#NAME?</v>
      </c>
      <c r="J427" s="1" t="e">
        <f ca="1">IF(I427="","",VLOOKUP(L426+9,'债券信息-wind'!E:H,2,0))</f>
        <v>#NAME?</v>
      </c>
      <c r="K427" s="1" t="e">
        <f t="shared" ca="1" si="51"/>
        <v>#NAME?</v>
      </c>
      <c r="L427" s="20" t="e">
        <f t="shared" ca="1" si="52"/>
        <v>#NAME?</v>
      </c>
      <c r="M427" s="20" t="e">
        <f t="shared" ca="1" si="53"/>
        <v>#NAME?</v>
      </c>
      <c r="N427" s="16" t="e">
        <f t="shared" ca="1" si="54"/>
        <v>#NAME?</v>
      </c>
      <c r="O427" s="2" t="e">
        <f ca="1">IF(I427="","",VLOOKUP(L426,'债券信息-wind'!E:H,3,0))</f>
        <v>#NAME?</v>
      </c>
      <c r="P427" t="e">
        <f ca="1">IF(I427="","",VLOOKUP(L427,'债券信息-wind'!E:I,5,0))</f>
        <v>#NAME?</v>
      </c>
      <c r="Q427" s="4" t="e">
        <f t="shared" ca="1" si="56"/>
        <v>#NAME?</v>
      </c>
      <c r="R427" s="2" t="e">
        <f ca="1">IF(I427="","",IF(I428="",Q426,VLOOKUP(K427,'债券信息-wind'!E:H,4,0)))</f>
        <v>#NAME?</v>
      </c>
      <c r="S427" t="e">
        <f t="shared" ca="1" si="57"/>
        <v>#NAME?</v>
      </c>
    </row>
    <row r="428" spans="9:19">
      <c r="I428" t="e">
        <f t="shared" ca="1" si="55"/>
        <v>#NAME?</v>
      </c>
      <c r="J428" s="1" t="e">
        <f ca="1">IF(I428="","",VLOOKUP(L427+9,'债券信息-wind'!E:H,2,0))</f>
        <v>#NAME?</v>
      </c>
      <c r="K428" s="1" t="e">
        <f t="shared" ca="1" si="51"/>
        <v>#NAME?</v>
      </c>
      <c r="L428" s="20" t="e">
        <f t="shared" ca="1" si="52"/>
        <v>#NAME?</v>
      </c>
      <c r="M428" s="20" t="e">
        <f t="shared" ca="1" si="53"/>
        <v>#NAME?</v>
      </c>
      <c r="N428" s="16" t="e">
        <f t="shared" ca="1" si="54"/>
        <v>#NAME?</v>
      </c>
      <c r="O428" s="2" t="e">
        <f ca="1">IF(I428="","",VLOOKUP(L427,'债券信息-wind'!E:H,3,0))</f>
        <v>#NAME?</v>
      </c>
      <c r="P428" t="e">
        <f ca="1">IF(I428="","",VLOOKUP(L428,'债券信息-wind'!E:I,5,0))</f>
        <v>#NAME?</v>
      </c>
      <c r="Q428" s="4" t="e">
        <f t="shared" ca="1" si="56"/>
        <v>#NAME?</v>
      </c>
      <c r="R428" s="2" t="e">
        <f ca="1">IF(I428="","",IF(I429="",Q427,VLOOKUP(K428,'债券信息-wind'!E:H,4,0)))</f>
        <v>#NAME?</v>
      </c>
      <c r="S428" t="e">
        <f t="shared" ca="1" si="57"/>
        <v>#NAME?</v>
      </c>
    </row>
    <row r="429" spans="9:19">
      <c r="I429" t="e">
        <f t="shared" ca="1" si="55"/>
        <v>#NAME?</v>
      </c>
      <c r="J429" s="1" t="e">
        <f ca="1">IF(I429="","",VLOOKUP(L428+9,'债券信息-wind'!E:H,2,0))</f>
        <v>#NAME?</v>
      </c>
      <c r="K429" s="1" t="e">
        <f t="shared" ca="1" si="51"/>
        <v>#NAME?</v>
      </c>
      <c r="L429" s="20" t="e">
        <f t="shared" ca="1" si="52"/>
        <v>#NAME?</v>
      </c>
      <c r="M429" s="20" t="e">
        <f t="shared" ca="1" si="53"/>
        <v>#NAME?</v>
      </c>
      <c r="N429" s="16" t="e">
        <f t="shared" ca="1" si="54"/>
        <v>#NAME?</v>
      </c>
      <c r="O429" s="2" t="e">
        <f ca="1">IF(I429="","",VLOOKUP(L428,'债券信息-wind'!E:H,3,0))</f>
        <v>#NAME?</v>
      </c>
      <c r="P429" t="e">
        <f ca="1">IF(I429="","",VLOOKUP(L429,'债券信息-wind'!E:I,5,0))</f>
        <v>#NAME?</v>
      </c>
      <c r="Q429" s="4" t="e">
        <f t="shared" ca="1" si="56"/>
        <v>#NAME?</v>
      </c>
      <c r="R429" s="2" t="e">
        <f ca="1">IF(I429="","",IF(I430="",Q428,VLOOKUP(K429,'债券信息-wind'!E:H,4,0)))</f>
        <v>#NAME?</v>
      </c>
      <c r="S429" t="e">
        <f t="shared" ca="1" si="57"/>
        <v>#NAME?</v>
      </c>
    </row>
    <row r="430" spans="9:19">
      <c r="I430" t="e">
        <f t="shared" ca="1" si="55"/>
        <v>#NAME?</v>
      </c>
      <c r="J430" s="1" t="e">
        <f ca="1">IF(I430="","",VLOOKUP(L429+9,'债券信息-wind'!E:H,2,0))</f>
        <v>#NAME?</v>
      </c>
      <c r="K430" s="1" t="e">
        <f t="shared" ca="1" si="51"/>
        <v>#NAME?</v>
      </c>
      <c r="L430" s="20" t="e">
        <f t="shared" ca="1" si="52"/>
        <v>#NAME?</v>
      </c>
      <c r="M430" s="20" t="e">
        <f t="shared" ca="1" si="53"/>
        <v>#NAME?</v>
      </c>
      <c r="N430" s="16" t="e">
        <f t="shared" ca="1" si="54"/>
        <v>#NAME?</v>
      </c>
      <c r="O430" s="2" t="e">
        <f ca="1">IF(I430="","",VLOOKUP(L429,'债券信息-wind'!E:H,3,0))</f>
        <v>#NAME?</v>
      </c>
      <c r="P430" t="e">
        <f ca="1">IF(I430="","",VLOOKUP(L430,'债券信息-wind'!E:I,5,0))</f>
        <v>#NAME?</v>
      </c>
      <c r="Q430" s="4" t="e">
        <f t="shared" ca="1" si="56"/>
        <v>#NAME?</v>
      </c>
      <c r="R430" s="2" t="e">
        <f ca="1">IF(I430="","",IF(I431="",Q429,VLOOKUP(K430,'债券信息-wind'!E:H,4,0)))</f>
        <v>#NAME?</v>
      </c>
      <c r="S430" t="e">
        <f t="shared" ca="1" si="57"/>
        <v>#NAME?</v>
      </c>
    </row>
    <row r="431" spans="9:19">
      <c r="I431" t="e">
        <f t="shared" ca="1" si="55"/>
        <v>#NAME?</v>
      </c>
      <c r="J431" s="1" t="e">
        <f ca="1">IF(I431="","",VLOOKUP(L430+9,'债券信息-wind'!E:H,2,0))</f>
        <v>#NAME?</v>
      </c>
      <c r="K431" s="1" t="e">
        <f t="shared" ca="1" si="51"/>
        <v>#NAME?</v>
      </c>
      <c r="L431" s="20" t="e">
        <f t="shared" ca="1" si="52"/>
        <v>#NAME?</v>
      </c>
      <c r="M431" s="20" t="e">
        <f t="shared" ca="1" si="53"/>
        <v>#NAME?</v>
      </c>
      <c r="N431" s="16" t="e">
        <f t="shared" ca="1" si="54"/>
        <v>#NAME?</v>
      </c>
      <c r="O431" s="2" t="e">
        <f ca="1">IF(I431="","",VLOOKUP(L430,'债券信息-wind'!E:H,3,0))</f>
        <v>#NAME?</v>
      </c>
      <c r="P431" t="e">
        <f ca="1">IF(I431="","",VLOOKUP(L431,'债券信息-wind'!E:I,5,0))</f>
        <v>#NAME?</v>
      </c>
      <c r="Q431" s="4" t="e">
        <f t="shared" ca="1" si="56"/>
        <v>#NAME?</v>
      </c>
      <c r="R431" s="2" t="e">
        <f ca="1">IF(I431="","",IF(I432="",Q430,VLOOKUP(K431,'债券信息-wind'!E:H,4,0)))</f>
        <v>#NAME?</v>
      </c>
      <c r="S431" t="e">
        <f t="shared" ca="1" si="57"/>
        <v>#NAME?</v>
      </c>
    </row>
    <row r="432" spans="9:19">
      <c r="I432" t="e">
        <f t="shared" ca="1" si="55"/>
        <v>#NAME?</v>
      </c>
      <c r="J432" s="1" t="e">
        <f ca="1">IF(I432="","",VLOOKUP(L431+9,'债券信息-wind'!E:H,2,0))</f>
        <v>#NAME?</v>
      </c>
      <c r="K432" s="1" t="e">
        <f t="shared" ca="1" si="51"/>
        <v>#NAME?</v>
      </c>
      <c r="L432" s="20" t="e">
        <f t="shared" ca="1" si="52"/>
        <v>#NAME?</v>
      </c>
      <c r="M432" s="20" t="e">
        <f t="shared" ca="1" si="53"/>
        <v>#NAME?</v>
      </c>
      <c r="N432" s="16" t="e">
        <f t="shared" ca="1" si="54"/>
        <v>#NAME?</v>
      </c>
      <c r="O432" s="2" t="e">
        <f ca="1">IF(I432="","",VLOOKUP(L431,'债券信息-wind'!E:H,3,0))</f>
        <v>#NAME?</v>
      </c>
      <c r="P432" t="e">
        <f ca="1">IF(I432="","",VLOOKUP(L432,'债券信息-wind'!E:I,5,0))</f>
        <v>#NAME?</v>
      </c>
      <c r="Q432" s="4" t="e">
        <f t="shared" ca="1" si="56"/>
        <v>#NAME?</v>
      </c>
      <c r="R432" s="2" t="e">
        <f ca="1">IF(I432="","",IF(I433="",Q431,VLOOKUP(K432,'债券信息-wind'!E:H,4,0)))</f>
        <v>#NAME?</v>
      </c>
      <c r="S432" t="e">
        <f t="shared" ca="1" si="57"/>
        <v>#NAME?</v>
      </c>
    </row>
    <row r="433" spans="9:19">
      <c r="I433" t="e">
        <f t="shared" ca="1" si="55"/>
        <v>#NAME?</v>
      </c>
      <c r="J433" s="1" t="e">
        <f ca="1">IF(I433="","",VLOOKUP(L432+9,'债券信息-wind'!E:H,2,0))</f>
        <v>#NAME?</v>
      </c>
      <c r="K433" s="1" t="e">
        <f t="shared" ca="1" si="51"/>
        <v>#NAME?</v>
      </c>
      <c r="L433" s="20" t="e">
        <f t="shared" ca="1" si="52"/>
        <v>#NAME?</v>
      </c>
      <c r="M433" s="20" t="e">
        <f t="shared" ca="1" si="53"/>
        <v>#NAME?</v>
      </c>
      <c r="N433" s="16" t="e">
        <f t="shared" ca="1" si="54"/>
        <v>#NAME?</v>
      </c>
      <c r="O433" s="2" t="e">
        <f ca="1">IF(I433="","",VLOOKUP(L432,'债券信息-wind'!E:H,3,0))</f>
        <v>#NAME?</v>
      </c>
      <c r="P433" t="e">
        <f ca="1">IF(I433="","",VLOOKUP(L433,'债券信息-wind'!E:I,5,0))</f>
        <v>#NAME?</v>
      </c>
      <c r="Q433" s="4" t="e">
        <f t="shared" ca="1" si="56"/>
        <v>#NAME?</v>
      </c>
      <c r="R433" s="2" t="e">
        <f ca="1">IF(I433="","",IF(I434="",Q432,VLOOKUP(K433,'债券信息-wind'!E:H,4,0)))</f>
        <v>#NAME?</v>
      </c>
      <c r="S433" t="e">
        <f t="shared" ca="1" si="57"/>
        <v>#NAME?</v>
      </c>
    </row>
    <row r="434" spans="9:19">
      <c r="I434" t="e">
        <f t="shared" ca="1" si="55"/>
        <v>#NAME?</v>
      </c>
      <c r="J434" s="1" t="e">
        <f ca="1">IF(I434="","",VLOOKUP(L433+9,'债券信息-wind'!E:H,2,0))</f>
        <v>#NAME?</v>
      </c>
      <c r="K434" s="1" t="e">
        <f t="shared" ca="1" si="51"/>
        <v>#NAME?</v>
      </c>
      <c r="L434" s="20" t="e">
        <f t="shared" ca="1" si="52"/>
        <v>#NAME?</v>
      </c>
      <c r="M434" s="20" t="e">
        <f t="shared" ca="1" si="53"/>
        <v>#NAME?</v>
      </c>
      <c r="N434" s="16" t="e">
        <f t="shared" ca="1" si="54"/>
        <v>#NAME?</v>
      </c>
      <c r="O434" s="2" t="e">
        <f ca="1">IF(I434="","",VLOOKUP(L433,'债券信息-wind'!E:H,3,0))</f>
        <v>#NAME?</v>
      </c>
      <c r="P434" t="e">
        <f ca="1">IF(I434="","",VLOOKUP(L434,'债券信息-wind'!E:I,5,0))</f>
        <v>#NAME?</v>
      </c>
      <c r="Q434" s="4" t="e">
        <f t="shared" ca="1" si="56"/>
        <v>#NAME?</v>
      </c>
      <c r="R434" s="2" t="e">
        <f ca="1">IF(I434="","",IF(I435="",Q433,VLOOKUP(K434,'债券信息-wind'!E:H,4,0)))</f>
        <v>#NAME?</v>
      </c>
      <c r="S434" t="e">
        <f t="shared" ca="1" si="57"/>
        <v>#NAME?</v>
      </c>
    </row>
    <row r="435" spans="9:19">
      <c r="I435" t="e">
        <f t="shared" ca="1" si="55"/>
        <v>#NAME?</v>
      </c>
      <c r="J435" s="1" t="e">
        <f ca="1">IF(I435="","",VLOOKUP(L434+9,'债券信息-wind'!E:H,2,0))</f>
        <v>#NAME?</v>
      </c>
      <c r="K435" s="1" t="e">
        <f t="shared" ca="1" si="51"/>
        <v>#NAME?</v>
      </c>
      <c r="L435" s="20" t="e">
        <f t="shared" ca="1" si="52"/>
        <v>#NAME?</v>
      </c>
      <c r="M435" s="20" t="e">
        <f t="shared" ca="1" si="53"/>
        <v>#NAME?</v>
      </c>
      <c r="N435" s="16" t="e">
        <f t="shared" ca="1" si="54"/>
        <v>#NAME?</v>
      </c>
      <c r="O435" s="2" t="e">
        <f ca="1">IF(I435="","",VLOOKUP(L434,'债券信息-wind'!E:H,3,0))</f>
        <v>#NAME?</v>
      </c>
      <c r="P435" t="e">
        <f ca="1">IF(I435="","",VLOOKUP(L435,'债券信息-wind'!E:I,5,0))</f>
        <v>#NAME?</v>
      </c>
      <c r="Q435" s="4" t="e">
        <f t="shared" ca="1" si="56"/>
        <v>#NAME?</v>
      </c>
      <c r="R435" s="2" t="e">
        <f ca="1">IF(I435="","",IF(I436="",Q434,VLOOKUP(K435,'债券信息-wind'!E:H,4,0)))</f>
        <v>#NAME?</v>
      </c>
      <c r="S435" t="e">
        <f t="shared" ca="1" si="57"/>
        <v>#NAME?</v>
      </c>
    </row>
    <row r="436" spans="9:19">
      <c r="I436" t="e">
        <f t="shared" ca="1" si="55"/>
        <v>#NAME?</v>
      </c>
      <c r="J436" s="1" t="e">
        <f ca="1">IF(I436="","",VLOOKUP(L435+9,'债券信息-wind'!E:H,2,0))</f>
        <v>#NAME?</v>
      </c>
      <c r="K436" s="1" t="e">
        <f t="shared" ca="1" si="51"/>
        <v>#NAME?</v>
      </c>
      <c r="L436" s="20" t="e">
        <f t="shared" ca="1" si="52"/>
        <v>#NAME?</v>
      </c>
      <c r="M436" s="20" t="e">
        <f t="shared" ca="1" si="53"/>
        <v>#NAME?</v>
      </c>
      <c r="N436" s="16" t="e">
        <f t="shared" ca="1" si="54"/>
        <v>#NAME?</v>
      </c>
      <c r="O436" s="2" t="e">
        <f ca="1">IF(I436="","",VLOOKUP(L435,'债券信息-wind'!E:H,3,0))</f>
        <v>#NAME?</v>
      </c>
      <c r="P436" t="e">
        <f ca="1">IF(I436="","",VLOOKUP(L436,'债券信息-wind'!E:I,5,0))</f>
        <v>#NAME?</v>
      </c>
      <c r="Q436" s="4" t="e">
        <f t="shared" ca="1" si="56"/>
        <v>#NAME?</v>
      </c>
      <c r="R436" s="2" t="e">
        <f ca="1">IF(I436="","",IF(I437="",Q435,VLOOKUP(K436,'债券信息-wind'!E:H,4,0)))</f>
        <v>#NAME?</v>
      </c>
      <c r="S436" t="e">
        <f t="shared" ca="1" si="57"/>
        <v>#NAME?</v>
      </c>
    </row>
    <row r="437" spans="9:19">
      <c r="I437" t="e">
        <f t="shared" ca="1" si="55"/>
        <v>#NAME?</v>
      </c>
      <c r="J437" s="1" t="e">
        <f ca="1">IF(I437="","",VLOOKUP(L436+9,'债券信息-wind'!E:H,2,0))</f>
        <v>#NAME?</v>
      </c>
      <c r="K437" s="1" t="e">
        <f t="shared" ca="1" si="51"/>
        <v>#NAME?</v>
      </c>
      <c r="L437" s="20" t="e">
        <f t="shared" ca="1" si="52"/>
        <v>#NAME?</v>
      </c>
      <c r="M437" s="20" t="e">
        <f t="shared" ca="1" si="53"/>
        <v>#NAME?</v>
      </c>
      <c r="N437" s="16" t="e">
        <f t="shared" ca="1" si="54"/>
        <v>#NAME?</v>
      </c>
      <c r="O437" s="2" t="e">
        <f ca="1">IF(I437="","",VLOOKUP(L436,'债券信息-wind'!E:H,3,0))</f>
        <v>#NAME?</v>
      </c>
      <c r="P437" t="e">
        <f ca="1">IF(I437="","",VLOOKUP(L437,'债券信息-wind'!E:I,5,0))</f>
        <v>#NAME?</v>
      </c>
      <c r="Q437" s="4" t="e">
        <f t="shared" ca="1" si="56"/>
        <v>#NAME?</v>
      </c>
      <c r="R437" s="2" t="e">
        <f ca="1">IF(I437="","",IF(I438="",Q436,VLOOKUP(K437,'债券信息-wind'!E:H,4,0)))</f>
        <v>#NAME?</v>
      </c>
      <c r="S437" t="e">
        <f t="shared" ca="1" si="57"/>
        <v>#NAME?</v>
      </c>
    </row>
    <row r="438" spans="9:19">
      <c r="I438" t="e">
        <f t="shared" ca="1" si="55"/>
        <v>#NAME?</v>
      </c>
      <c r="J438" s="1" t="e">
        <f ca="1">IF(I438="","",VLOOKUP(L437+9,'债券信息-wind'!E:H,2,0))</f>
        <v>#NAME?</v>
      </c>
      <c r="K438" s="1" t="e">
        <f t="shared" ca="1" si="51"/>
        <v>#NAME?</v>
      </c>
      <c r="L438" s="20" t="e">
        <f t="shared" ca="1" si="52"/>
        <v>#NAME?</v>
      </c>
      <c r="M438" s="20" t="e">
        <f t="shared" ca="1" si="53"/>
        <v>#NAME?</v>
      </c>
      <c r="N438" s="16" t="e">
        <f t="shared" ca="1" si="54"/>
        <v>#NAME?</v>
      </c>
      <c r="O438" s="2" t="e">
        <f ca="1">IF(I438="","",VLOOKUP(L437,'债券信息-wind'!E:H,3,0))</f>
        <v>#NAME?</v>
      </c>
      <c r="P438" t="e">
        <f ca="1">IF(I438="","",VLOOKUP(L438,'债券信息-wind'!E:I,5,0))</f>
        <v>#NAME?</v>
      </c>
      <c r="Q438" s="4" t="e">
        <f t="shared" ca="1" si="56"/>
        <v>#NAME?</v>
      </c>
      <c r="R438" s="2" t="e">
        <f ca="1">IF(I438="","",IF(I439="",Q437,VLOOKUP(K438,'债券信息-wind'!E:H,4,0)))</f>
        <v>#NAME?</v>
      </c>
      <c r="S438" t="e">
        <f t="shared" ca="1" si="57"/>
        <v>#NAME?</v>
      </c>
    </row>
    <row r="439" spans="9:19">
      <c r="I439" t="e">
        <f t="shared" ca="1" si="55"/>
        <v>#NAME?</v>
      </c>
      <c r="J439" s="1" t="e">
        <f ca="1">IF(I439="","",VLOOKUP(L438+9,'债券信息-wind'!E:H,2,0))</f>
        <v>#NAME?</v>
      </c>
      <c r="K439" s="1" t="e">
        <f t="shared" ca="1" si="51"/>
        <v>#NAME?</v>
      </c>
      <c r="L439" s="20" t="e">
        <f t="shared" ca="1" si="52"/>
        <v>#NAME?</v>
      </c>
      <c r="M439" s="20" t="e">
        <f t="shared" ca="1" si="53"/>
        <v>#NAME?</v>
      </c>
      <c r="N439" s="16" t="e">
        <f t="shared" ca="1" si="54"/>
        <v>#NAME?</v>
      </c>
      <c r="O439" s="2" t="e">
        <f ca="1">IF(I439="","",VLOOKUP(L438,'债券信息-wind'!E:H,3,0))</f>
        <v>#NAME?</v>
      </c>
      <c r="P439" t="e">
        <f ca="1">IF(I439="","",VLOOKUP(L439,'债券信息-wind'!E:I,5,0))</f>
        <v>#NAME?</v>
      </c>
      <c r="Q439" s="4" t="e">
        <f t="shared" ca="1" si="56"/>
        <v>#NAME?</v>
      </c>
      <c r="R439" s="2" t="e">
        <f ca="1">IF(I439="","",IF(I440="",Q438,VLOOKUP(K439,'债券信息-wind'!E:H,4,0)))</f>
        <v>#NAME?</v>
      </c>
      <c r="S439" t="e">
        <f t="shared" ca="1" si="57"/>
        <v>#NAME?</v>
      </c>
    </row>
    <row r="440" spans="9:19">
      <c r="I440" t="e">
        <f t="shared" ca="1" si="55"/>
        <v>#NAME?</v>
      </c>
      <c r="J440" s="1" t="e">
        <f ca="1">IF(I440="","",VLOOKUP(L439+9,'债券信息-wind'!E:H,2,0))</f>
        <v>#NAME?</v>
      </c>
      <c r="K440" s="1" t="e">
        <f t="shared" ca="1" si="51"/>
        <v>#NAME?</v>
      </c>
      <c r="L440" s="20" t="e">
        <f t="shared" ca="1" si="52"/>
        <v>#NAME?</v>
      </c>
      <c r="M440" s="20" t="e">
        <f t="shared" ca="1" si="53"/>
        <v>#NAME?</v>
      </c>
      <c r="N440" s="16" t="e">
        <f t="shared" ca="1" si="54"/>
        <v>#NAME?</v>
      </c>
      <c r="O440" s="2" t="e">
        <f ca="1">IF(I440="","",VLOOKUP(L439,'债券信息-wind'!E:H,3,0))</f>
        <v>#NAME?</v>
      </c>
      <c r="P440" t="e">
        <f ca="1">IF(I440="","",VLOOKUP(L440,'债券信息-wind'!E:I,5,0))</f>
        <v>#NAME?</v>
      </c>
      <c r="Q440" s="4" t="e">
        <f t="shared" ca="1" si="56"/>
        <v>#NAME?</v>
      </c>
      <c r="R440" s="2" t="e">
        <f ca="1">IF(I440="","",IF(I441="",Q439,VLOOKUP(K440,'债券信息-wind'!E:H,4,0)))</f>
        <v>#NAME?</v>
      </c>
      <c r="S440" t="e">
        <f t="shared" ca="1" si="57"/>
        <v>#NAME?</v>
      </c>
    </row>
    <row r="441" spans="9:19">
      <c r="I441" t="e">
        <f t="shared" ca="1" si="55"/>
        <v>#NAME?</v>
      </c>
      <c r="J441" s="1" t="e">
        <f ca="1">IF(I441="","",VLOOKUP(L440+9,'债券信息-wind'!E:H,2,0))</f>
        <v>#NAME?</v>
      </c>
      <c r="K441" s="1" t="e">
        <f t="shared" ca="1" si="51"/>
        <v>#NAME?</v>
      </c>
      <c r="L441" s="20" t="e">
        <f t="shared" ca="1" si="52"/>
        <v>#NAME?</v>
      </c>
      <c r="M441" s="20" t="e">
        <f t="shared" ca="1" si="53"/>
        <v>#NAME?</v>
      </c>
      <c r="N441" s="16" t="e">
        <f t="shared" ca="1" si="54"/>
        <v>#NAME?</v>
      </c>
      <c r="O441" s="2" t="e">
        <f ca="1">IF(I441="","",VLOOKUP(L440,'债券信息-wind'!E:H,3,0))</f>
        <v>#NAME?</v>
      </c>
      <c r="P441" t="e">
        <f ca="1">IF(I441="","",VLOOKUP(L441,'债券信息-wind'!E:I,5,0))</f>
        <v>#NAME?</v>
      </c>
      <c r="Q441" s="4" t="e">
        <f t="shared" ca="1" si="56"/>
        <v>#NAME?</v>
      </c>
      <c r="R441" s="2" t="e">
        <f ca="1">IF(I441="","",IF(I442="",Q440,VLOOKUP(K441,'债券信息-wind'!E:H,4,0)))</f>
        <v>#NAME?</v>
      </c>
      <c r="S441" t="e">
        <f t="shared" ca="1" si="57"/>
        <v>#NAME?</v>
      </c>
    </row>
    <row r="442" spans="9:19">
      <c r="I442" t="e">
        <f t="shared" ca="1" si="55"/>
        <v>#NAME?</v>
      </c>
      <c r="J442" s="1" t="e">
        <f ca="1">IF(I442="","",VLOOKUP(L441+9,'债券信息-wind'!E:H,2,0))</f>
        <v>#NAME?</v>
      </c>
      <c r="K442" s="1" t="e">
        <f t="shared" ca="1" si="51"/>
        <v>#NAME?</v>
      </c>
      <c r="L442" s="20" t="e">
        <f t="shared" ca="1" si="52"/>
        <v>#NAME?</v>
      </c>
      <c r="M442" s="20" t="e">
        <f t="shared" ca="1" si="53"/>
        <v>#NAME?</v>
      </c>
      <c r="N442" s="16" t="e">
        <f t="shared" ca="1" si="54"/>
        <v>#NAME?</v>
      </c>
      <c r="O442" s="2" t="e">
        <f ca="1">IF(I442="","",VLOOKUP(L441,'债券信息-wind'!E:H,3,0))</f>
        <v>#NAME?</v>
      </c>
      <c r="P442" t="e">
        <f ca="1">IF(I442="","",VLOOKUP(L442,'债券信息-wind'!E:I,5,0))</f>
        <v>#NAME?</v>
      </c>
      <c r="Q442" s="4" t="e">
        <f t="shared" ca="1" si="56"/>
        <v>#NAME?</v>
      </c>
      <c r="R442" s="2" t="e">
        <f ca="1">IF(I442="","",IF(I443="",Q441,VLOOKUP(K442,'债券信息-wind'!E:H,4,0)))</f>
        <v>#NAME?</v>
      </c>
      <c r="S442" t="e">
        <f t="shared" ca="1" si="57"/>
        <v>#NAME?</v>
      </c>
    </row>
    <row r="443" spans="9:19">
      <c r="I443" t="e">
        <f t="shared" ca="1" si="55"/>
        <v>#NAME?</v>
      </c>
      <c r="J443" s="1" t="e">
        <f ca="1">IF(I443="","",VLOOKUP(L442+9,'债券信息-wind'!E:H,2,0))</f>
        <v>#NAME?</v>
      </c>
      <c r="K443" s="1" t="e">
        <f t="shared" ca="1" si="51"/>
        <v>#NAME?</v>
      </c>
      <c r="L443" s="20" t="e">
        <f t="shared" ca="1" si="52"/>
        <v>#NAME?</v>
      </c>
      <c r="M443" s="20" t="e">
        <f t="shared" ca="1" si="53"/>
        <v>#NAME?</v>
      </c>
      <c r="N443" s="16" t="e">
        <f t="shared" ca="1" si="54"/>
        <v>#NAME?</v>
      </c>
      <c r="O443" s="2" t="e">
        <f ca="1">IF(I443="","",VLOOKUP(L442,'债券信息-wind'!E:H,3,0))</f>
        <v>#NAME?</v>
      </c>
      <c r="P443" t="e">
        <f ca="1">IF(I443="","",VLOOKUP(L443,'债券信息-wind'!E:I,5,0))</f>
        <v>#NAME?</v>
      </c>
      <c r="Q443" s="4" t="e">
        <f t="shared" ca="1" si="56"/>
        <v>#NAME?</v>
      </c>
      <c r="R443" s="2" t="e">
        <f ca="1">IF(I443="","",IF(I444="",Q442,VLOOKUP(K443,'债券信息-wind'!E:H,4,0)))</f>
        <v>#NAME?</v>
      </c>
      <c r="S443" t="e">
        <f t="shared" ca="1" si="57"/>
        <v>#NAME?</v>
      </c>
    </row>
    <row r="444" spans="9:19">
      <c r="I444" t="e">
        <f t="shared" ca="1" si="55"/>
        <v>#NAME?</v>
      </c>
      <c r="J444" s="1" t="e">
        <f ca="1">IF(I444="","",VLOOKUP(L443+9,'债券信息-wind'!E:H,2,0))</f>
        <v>#NAME?</v>
      </c>
      <c r="K444" s="1" t="e">
        <f t="shared" ca="1" si="51"/>
        <v>#NAME?</v>
      </c>
      <c r="L444" s="20" t="e">
        <f t="shared" ca="1" si="52"/>
        <v>#NAME?</v>
      </c>
      <c r="M444" s="20" t="e">
        <f t="shared" ca="1" si="53"/>
        <v>#NAME?</v>
      </c>
      <c r="N444" s="16" t="e">
        <f t="shared" ca="1" si="54"/>
        <v>#NAME?</v>
      </c>
      <c r="O444" s="2" t="e">
        <f ca="1">IF(I444="","",VLOOKUP(L443,'债券信息-wind'!E:H,3,0))</f>
        <v>#NAME?</v>
      </c>
      <c r="P444" t="e">
        <f ca="1">IF(I444="","",VLOOKUP(L444,'债券信息-wind'!E:I,5,0))</f>
        <v>#NAME?</v>
      </c>
      <c r="Q444" s="4" t="e">
        <f t="shared" ca="1" si="56"/>
        <v>#NAME?</v>
      </c>
      <c r="R444" s="2" t="e">
        <f ca="1">IF(I444="","",IF(I445="",Q443,VLOOKUP(K444,'债券信息-wind'!E:H,4,0)))</f>
        <v>#NAME?</v>
      </c>
      <c r="S444" t="e">
        <f t="shared" ca="1" si="57"/>
        <v>#NAME?</v>
      </c>
    </row>
    <row r="445" spans="9:19">
      <c r="I445" t="e">
        <f t="shared" ca="1" si="55"/>
        <v>#NAME?</v>
      </c>
      <c r="J445" s="1" t="e">
        <f ca="1">IF(I445="","",VLOOKUP(L444+9,'债券信息-wind'!E:H,2,0))</f>
        <v>#NAME?</v>
      </c>
      <c r="K445" s="1" t="e">
        <f t="shared" ca="1" si="51"/>
        <v>#NAME?</v>
      </c>
      <c r="L445" s="20" t="e">
        <f t="shared" ca="1" si="52"/>
        <v>#NAME?</v>
      </c>
      <c r="M445" s="20" t="e">
        <f t="shared" ca="1" si="53"/>
        <v>#NAME?</v>
      </c>
      <c r="N445" s="16" t="e">
        <f t="shared" ca="1" si="54"/>
        <v>#NAME?</v>
      </c>
      <c r="O445" s="2" t="e">
        <f ca="1">IF(I445="","",VLOOKUP(L444,'债券信息-wind'!E:H,3,0))</f>
        <v>#NAME?</v>
      </c>
      <c r="P445" t="e">
        <f ca="1">IF(I445="","",VLOOKUP(L445,'债券信息-wind'!E:I,5,0))</f>
        <v>#NAME?</v>
      </c>
      <c r="Q445" s="4" t="e">
        <f t="shared" ca="1" si="56"/>
        <v>#NAME?</v>
      </c>
      <c r="R445" s="2" t="e">
        <f ca="1">IF(I445="","",IF(I446="",Q444,VLOOKUP(K445,'债券信息-wind'!E:H,4,0)))</f>
        <v>#NAME?</v>
      </c>
      <c r="S445" t="e">
        <f t="shared" ca="1" si="57"/>
        <v>#NAME?</v>
      </c>
    </row>
    <row r="446" spans="9:19">
      <c r="I446" t="e">
        <f t="shared" ca="1" si="55"/>
        <v>#NAME?</v>
      </c>
      <c r="J446" s="1" t="e">
        <f ca="1">IF(I446="","",VLOOKUP(L445+9,'债券信息-wind'!E:H,2,0))</f>
        <v>#NAME?</v>
      </c>
      <c r="K446" s="1" t="e">
        <f t="shared" ca="1" si="51"/>
        <v>#NAME?</v>
      </c>
      <c r="L446" s="20" t="e">
        <f t="shared" ca="1" si="52"/>
        <v>#NAME?</v>
      </c>
      <c r="M446" s="20" t="e">
        <f t="shared" ca="1" si="53"/>
        <v>#NAME?</v>
      </c>
      <c r="N446" s="16" t="e">
        <f t="shared" ca="1" si="54"/>
        <v>#NAME?</v>
      </c>
      <c r="O446" s="2" t="e">
        <f ca="1">IF(I446="","",VLOOKUP(L445,'债券信息-wind'!E:H,3,0))</f>
        <v>#NAME?</v>
      </c>
      <c r="P446" t="e">
        <f ca="1">IF(I446="","",VLOOKUP(L446,'债券信息-wind'!E:I,5,0))</f>
        <v>#NAME?</v>
      </c>
      <c r="Q446" s="4" t="e">
        <f t="shared" ca="1" si="56"/>
        <v>#NAME?</v>
      </c>
      <c r="R446" s="2" t="e">
        <f ca="1">IF(I446="","",IF(I447="",Q445,VLOOKUP(K446,'债券信息-wind'!E:H,4,0)))</f>
        <v>#NAME?</v>
      </c>
      <c r="S446" t="e">
        <f t="shared" ca="1" si="57"/>
        <v>#NAME?</v>
      </c>
    </row>
    <row r="447" spans="9:19">
      <c r="I447" t="e">
        <f t="shared" ca="1" si="55"/>
        <v>#NAME?</v>
      </c>
      <c r="J447" s="1" t="e">
        <f ca="1">IF(I447="","",VLOOKUP(L446+9,'债券信息-wind'!E:H,2,0))</f>
        <v>#NAME?</v>
      </c>
      <c r="K447" s="1" t="e">
        <f t="shared" ca="1" si="51"/>
        <v>#NAME?</v>
      </c>
      <c r="L447" s="20" t="e">
        <f t="shared" ca="1" si="52"/>
        <v>#NAME?</v>
      </c>
      <c r="M447" s="20" t="e">
        <f t="shared" ca="1" si="53"/>
        <v>#NAME?</v>
      </c>
      <c r="N447" s="16" t="e">
        <f t="shared" ca="1" si="54"/>
        <v>#NAME?</v>
      </c>
      <c r="O447" s="2" t="e">
        <f ca="1">IF(I447="","",VLOOKUP(L446,'债券信息-wind'!E:H,3,0))</f>
        <v>#NAME?</v>
      </c>
      <c r="P447" t="e">
        <f ca="1">IF(I447="","",VLOOKUP(L447,'债券信息-wind'!E:I,5,0))</f>
        <v>#NAME?</v>
      </c>
      <c r="Q447" s="4" t="e">
        <f t="shared" ca="1" si="56"/>
        <v>#NAME?</v>
      </c>
      <c r="R447" s="2" t="e">
        <f ca="1">IF(I447="","",IF(I448="",Q446,VLOOKUP(K447,'债券信息-wind'!E:H,4,0)))</f>
        <v>#NAME?</v>
      </c>
      <c r="S447" t="e">
        <f t="shared" ca="1" si="57"/>
        <v>#NAME?</v>
      </c>
    </row>
    <row r="448" spans="9:19">
      <c r="I448" t="e">
        <f t="shared" ca="1" si="55"/>
        <v>#NAME?</v>
      </c>
      <c r="J448" s="1" t="e">
        <f ca="1">IF(I448="","",VLOOKUP(L447+9,'债券信息-wind'!E:H,2,0))</f>
        <v>#NAME?</v>
      </c>
      <c r="K448" s="1" t="e">
        <f t="shared" ca="1" si="51"/>
        <v>#NAME?</v>
      </c>
      <c r="L448" s="20" t="e">
        <f t="shared" ca="1" si="52"/>
        <v>#NAME?</v>
      </c>
      <c r="M448" s="20" t="e">
        <f t="shared" ca="1" si="53"/>
        <v>#NAME?</v>
      </c>
      <c r="N448" s="16" t="e">
        <f t="shared" ca="1" si="54"/>
        <v>#NAME?</v>
      </c>
      <c r="O448" s="2" t="e">
        <f ca="1">IF(I448="","",VLOOKUP(L447,'债券信息-wind'!E:H,3,0))</f>
        <v>#NAME?</v>
      </c>
      <c r="P448" t="e">
        <f ca="1">IF(I448="","",VLOOKUP(L448,'债券信息-wind'!E:I,5,0))</f>
        <v>#NAME?</v>
      </c>
      <c r="Q448" s="4" t="e">
        <f t="shared" ca="1" si="56"/>
        <v>#NAME?</v>
      </c>
      <c r="R448" s="2" t="e">
        <f ca="1">IF(I448="","",IF(I449="",Q447,VLOOKUP(K448,'债券信息-wind'!E:H,4,0)))</f>
        <v>#NAME?</v>
      </c>
      <c r="S448" t="e">
        <f t="shared" ca="1" si="57"/>
        <v>#NAME?</v>
      </c>
    </row>
    <row r="449" spans="9:19">
      <c r="I449" t="e">
        <f t="shared" ca="1" si="55"/>
        <v>#NAME?</v>
      </c>
      <c r="J449" s="1" t="e">
        <f ca="1">IF(I449="","",VLOOKUP(L448+9,'债券信息-wind'!E:H,2,0))</f>
        <v>#NAME?</v>
      </c>
      <c r="K449" s="1" t="e">
        <f t="shared" ca="1" si="51"/>
        <v>#NAME?</v>
      </c>
      <c r="L449" s="20" t="e">
        <f t="shared" ca="1" si="52"/>
        <v>#NAME?</v>
      </c>
      <c r="M449" s="20" t="e">
        <f t="shared" ca="1" si="53"/>
        <v>#NAME?</v>
      </c>
      <c r="N449" s="16" t="e">
        <f t="shared" ca="1" si="54"/>
        <v>#NAME?</v>
      </c>
      <c r="O449" s="2" t="e">
        <f ca="1">IF(I449="","",VLOOKUP(L448,'债券信息-wind'!E:H,3,0))</f>
        <v>#NAME?</v>
      </c>
      <c r="P449" t="e">
        <f ca="1">IF(I449="","",VLOOKUP(L449,'债券信息-wind'!E:I,5,0))</f>
        <v>#NAME?</v>
      </c>
      <c r="Q449" s="4" t="e">
        <f t="shared" ca="1" si="56"/>
        <v>#NAME?</v>
      </c>
      <c r="R449" s="2" t="e">
        <f ca="1">IF(I449="","",IF(I450="",Q448,VLOOKUP(K449,'债券信息-wind'!E:H,4,0)))</f>
        <v>#NAME?</v>
      </c>
      <c r="S449" t="e">
        <f t="shared" ca="1" si="57"/>
        <v>#NAME?</v>
      </c>
    </row>
    <row r="450" spans="9:19">
      <c r="I450" t="e">
        <f t="shared" ca="1" si="55"/>
        <v>#NAME?</v>
      </c>
      <c r="J450" s="1" t="e">
        <f ca="1">IF(I450="","",VLOOKUP(L449+9,'债券信息-wind'!E:H,2,0))</f>
        <v>#NAME?</v>
      </c>
      <c r="K450" s="1" t="e">
        <f t="shared" ca="1" si="51"/>
        <v>#NAME?</v>
      </c>
      <c r="L450" s="20" t="e">
        <f t="shared" ca="1" si="52"/>
        <v>#NAME?</v>
      </c>
      <c r="M450" s="20" t="e">
        <f t="shared" ca="1" si="53"/>
        <v>#NAME?</v>
      </c>
      <c r="N450" s="16" t="e">
        <f t="shared" ca="1" si="54"/>
        <v>#NAME?</v>
      </c>
      <c r="O450" s="2" t="e">
        <f ca="1">IF(I450="","",VLOOKUP(L449,'债券信息-wind'!E:H,3,0))</f>
        <v>#NAME?</v>
      </c>
      <c r="P450" t="e">
        <f ca="1">IF(I450="","",VLOOKUP(L450,'债券信息-wind'!E:I,5,0))</f>
        <v>#NAME?</v>
      </c>
      <c r="Q450" s="4" t="e">
        <f t="shared" ca="1" si="56"/>
        <v>#NAME?</v>
      </c>
      <c r="R450" s="2" t="e">
        <f ca="1">IF(I450="","",IF(I451="",Q449,VLOOKUP(K450,'债券信息-wind'!E:H,4,0)))</f>
        <v>#NAME?</v>
      </c>
      <c r="S450" t="e">
        <f t="shared" ca="1" si="57"/>
        <v>#NAME?</v>
      </c>
    </row>
    <row r="451" spans="9:19">
      <c r="I451" t="e">
        <f t="shared" ca="1" si="55"/>
        <v>#NAME?</v>
      </c>
      <c r="J451" s="1" t="e">
        <f ca="1">IF(I451="","",VLOOKUP(L450+9,'债券信息-wind'!E:H,2,0))</f>
        <v>#NAME?</v>
      </c>
      <c r="K451" s="1" t="e">
        <f t="shared" ca="1" si="51"/>
        <v>#NAME?</v>
      </c>
      <c r="L451" s="20" t="e">
        <f t="shared" ca="1" si="52"/>
        <v>#NAME?</v>
      </c>
      <c r="M451" s="20" t="e">
        <f t="shared" ca="1" si="53"/>
        <v>#NAME?</v>
      </c>
      <c r="N451" s="16" t="e">
        <f t="shared" ca="1" si="54"/>
        <v>#NAME?</v>
      </c>
      <c r="O451" s="2" t="e">
        <f ca="1">IF(I451="","",VLOOKUP(L450,'债券信息-wind'!E:H,3,0))</f>
        <v>#NAME?</v>
      </c>
      <c r="P451" t="e">
        <f ca="1">IF(I451="","",VLOOKUP(L451,'债券信息-wind'!E:I,5,0))</f>
        <v>#NAME?</v>
      </c>
      <c r="Q451" s="4" t="e">
        <f t="shared" ca="1" si="56"/>
        <v>#NAME?</v>
      </c>
      <c r="R451" s="2" t="e">
        <f ca="1">IF(I451="","",IF(I452="",Q450,VLOOKUP(K451,'债券信息-wind'!E:H,4,0)))</f>
        <v>#NAME?</v>
      </c>
      <c r="S451" t="e">
        <f t="shared" ca="1" si="57"/>
        <v>#NAME?</v>
      </c>
    </row>
    <row r="452" spans="9:19">
      <c r="I452" t="e">
        <f t="shared" ca="1" si="55"/>
        <v>#NAME?</v>
      </c>
      <c r="J452" s="1" t="e">
        <f ca="1">IF(I452="","",VLOOKUP(L451+9,'债券信息-wind'!E:H,2,0))</f>
        <v>#NAME?</v>
      </c>
      <c r="K452" s="1" t="e">
        <f t="shared" ref="K452:K515" ca="1" si="58">IF(I452="","",DATE(YEAR(J452),MONTH(J452),DAY(J452)))</f>
        <v>#NAME?</v>
      </c>
      <c r="L452" s="20" t="e">
        <f t="shared" ca="1" si="52"/>
        <v>#NAME?</v>
      </c>
      <c r="M452" s="20" t="e">
        <f t="shared" ca="1" si="53"/>
        <v>#NAME?</v>
      </c>
      <c r="N452" s="16" t="e">
        <f t="shared" ca="1" si="54"/>
        <v>#NAME?</v>
      </c>
      <c r="O452" s="2" t="e">
        <f ca="1">IF(I452="","",VLOOKUP(L451,'债券信息-wind'!E:H,3,0))</f>
        <v>#NAME?</v>
      </c>
      <c r="P452" t="e">
        <f ca="1">IF(I452="","",VLOOKUP(L452,'债券信息-wind'!E:I,5,0))</f>
        <v>#NAME?</v>
      </c>
      <c r="Q452" s="4" t="e">
        <f t="shared" ca="1" si="56"/>
        <v>#NAME?</v>
      </c>
      <c r="R452" s="2" t="e">
        <f ca="1">IF(I452="","",IF(I453="",Q451,VLOOKUP(K452,'债券信息-wind'!E:H,4,0)))</f>
        <v>#NAME?</v>
      </c>
      <c r="S452" t="e">
        <f t="shared" ca="1" si="57"/>
        <v>#NAME?</v>
      </c>
    </row>
    <row r="453" spans="9:19">
      <c r="I453" t="e">
        <f t="shared" ca="1" si="55"/>
        <v>#NAME?</v>
      </c>
      <c r="J453" s="1" t="e">
        <f ca="1">IF(I453="","",VLOOKUP(L452+9,'债券信息-wind'!E:H,2,0))</f>
        <v>#NAME?</v>
      </c>
      <c r="K453" s="1" t="e">
        <f t="shared" ca="1" si="58"/>
        <v>#NAME?</v>
      </c>
      <c r="L453" s="20" t="e">
        <f t="shared" ref="L453:L516" ca="1" si="59">IF(I453="","",IF(I454="",DATE(YEAR($B$6),MONTH($B$6),DAY($B$6)),DATE(YEAR(L452),12/$B$19+MONTH(L452),DAY($E$3))))</f>
        <v>#NAME?</v>
      </c>
      <c r="M453" s="20" t="e">
        <f t="shared" ref="M453:M516" ca="1" si="60">IF(I453="","",IF(MONTH(DATE(IF(MONTH(L452)&gt;2,YEAR(L453),YEAR(L452)),2,29))=2,DATE(IF(MONTH(L452)&gt;2,YEAR(L453),YEAR(L452)),2,29),0))</f>
        <v>#NAME?</v>
      </c>
      <c r="N453" s="16" t="e">
        <f t="shared" ref="N453:N516" ca="1" si="61">IF(I453="","",IF(MEDIAN(L452,M453,L453)=M453,1,0))</f>
        <v>#NAME?</v>
      </c>
      <c r="O453" s="2" t="e">
        <f ca="1">IF(I453="","",VLOOKUP(L452,'债券信息-wind'!E:H,3,0))</f>
        <v>#NAME?</v>
      </c>
      <c r="P453" t="e">
        <f ca="1">IF(I453="","",VLOOKUP(L453,'债券信息-wind'!E:I,5,0))</f>
        <v>#NAME?</v>
      </c>
      <c r="Q453" s="4" t="e">
        <f t="shared" ca="1" si="56"/>
        <v>#NAME?</v>
      </c>
      <c r="R453" s="2" t="e">
        <f ca="1">IF(I453="","",IF(I454="",Q452,VLOOKUP(K453,'债券信息-wind'!E:H,4,0)))</f>
        <v>#NAME?</v>
      </c>
      <c r="S453" t="e">
        <f t="shared" ca="1" si="57"/>
        <v>#NAME?</v>
      </c>
    </row>
    <row r="454" spans="9:19">
      <c r="I454" t="e">
        <f t="shared" ca="1" si="55"/>
        <v>#NAME?</v>
      </c>
      <c r="J454" s="1" t="e">
        <f ca="1">IF(I454="","",VLOOKUP(L453+9,'债券信息-wind'!E:H,2,0))</f>
        <v>#NAME?</v>
      </c>
      <c r="K454" s="1" t="e">
        <f t="shared" ca="1" si="58"/>
        <v>#NAME?</v>
      </c>
      <c r="L454" s="20" t="e">
        <f t="shared" ca="1" si="59"/>
        <v>#NAME?</v>
      </c>
      <c r="M454" s="20" t="e">
        <f t="shared" ca="1" si="60"/>
        <v>#NAME?</v>
      </c>
      <c r="N454" s="16" t="e">
        <f t="shared" ca="1" si="61"/>
        <v>#NAME?</v>
      </c>
      <c r="O454" s="2" t="e">
        <f ca="1">IF(I454="","",VLOOKUP(L453,'债券信息-wind'!E:H,3,0))</f>
        <v>#NAME?</v>
      </c>
      <c r="P454" t="e">
        <f ca="1">IF(I454="","",VLOOKUP(L454,'债券信息-wind'!E:I,5,0))</f>
        <v>#NAME?</v>
      </c>
      <c r="Q454" s="4" t="e">
        <f t="shared" ca="1" si="56"/>
        <v>#NAME?</v>
      </c>
      <c r="R454" s="2" t="e">
        <f ca="1">IF(I454="","",IF(I455="",Q453,VLOOKUP(K454,'债券信息-wind'!E:H,4,0)))</f>
        <v>#NAME?</v>
      </c>
      <c r="S454" t="e">
        <f t="shared" ca="1" si="57"/>
        <v>#NAME?</v>
      </c>
    </row>
    <row r="455" spans="9:19">
      <c r="I455" t="e">
        <f t="shared" ca="1" si="55"/>
        <v>#NAME?</v>
      </c>
      <c r="J455" s="1" t="e">
        <f ca="1">IF(I455="","",VLOOKUP(L454+9,'债券信息-wind'!E:H,2,0))</f>
        <v>#NAME?</v>
      </c>
      <c r="K455" s="1" t="e">
        <f t="shared" ca="1" si="58"/>
        <v>#NAME?</v>
      </c>
      <c r="L455" s="20" t="e">
        <f t="shared" ca="1" si="59"/>
        <v>#NAME?</v>
      </c>
      <c r="M455" s="20" t="e">
        <f t="shared" ca="1" si="60"/>
        <v>#NAME?</v>
      </c>
      <c r="N455" s="16" t="e">
        <f t="shared" ca="1" si="61"/>
        <v>#NAME?</v>
      </c>
      <c r="O455" s="2" t="e">
        <f ca="1">IF(I455="","",VLOOKUP(L454,'债券信息-wind'!E:H,3,0))</f>
        <v>#NAME?</v>
      </c>
      <c r="P455" t="e">
        <f ca="1">IF(I455="","",VLOOKUP(L455,'债券信息-wind'!E:I,5,0))</f>
        <v>#NAME?</v>
      </c>
      <c r="Q455" s="4" t="e">
        <f t="shared" ca="1" si="56"/>
        <v>#NAME?</v>
      </c>
      <c r="R455" s="2" t="e">
        <f ca="1">IF(I455="","",IF(I456="",Q454,VLOOKUP(K455,'债券信息-wind'!E:H,4,0)))</f>
        <v>#NAME?</v>
      </c>
      <c r="S455" t="e">
        <f t="shared" ca="1" si="57"/>
        <v>#NAME?</v>
      </c>
    </row>
    <row r="456" spans="9:19">
      <c r="I456" t="e">
        <f t="shared" ca="1" si="55"/>
        <v>#NAME?</v>
      </c>
      <c r="J456" s="1" t="e">
        <f ca="1">IF(I456="","",VLOOKUP(L455+9,'债券信息-wind'!E:H,2,0))</f>
        <v>#NAME?</v>
      </c>
      <c r="K456" s="1" t="e">
        <f t="shared" ca="1" si="58"/>
        <v>#NAME?</v>
      </c>
      <c r="L456" s="20" t="e">
        <f t="shared" ca="1" si="59"/>
        <v>#NAME?</v>
      </c>
      <c r="M456" s="20" t="e">
        <f t="shared" ca="1" si="60"/>
        <v>#NAME?</v>
      </c>
      <c r="N456" s="16" t="e">
        <f t="shared" ca="1" si="61"/>
        <v>#NAME?</v>
      </c>
      <c r="O456" s="2" t="e">
        <f ca="1">IF(I456="","",VLOOKUP(L455,'债券信息-wind'!E:H,3,0))</f>
        <v>#NAME?</v>
      </c>
      <c r="P456" t="e">
        <f ca="1">IF(I456="","",VLOOKUP(L456,'债券信息-wind'!E:I,5,0))</f>
        <v>#NAME?</v>
      </c>
      <c r="Q456" s="4" t="e">
        <f t="shared" ca="1" si="56"/>
        <v>#NAME?</v>
      </c>
      <c r="R456" s="2" t="e">
        <f ca="1">IF(I456="","",IF(I457="",Q455,VLOOKUP(K456,'债券信息-wind'!E:H,4,0)))</f>
        <v>#NAME?</v>
      </c>
      <c r="S456" t="e">
        <f t="shared" ca="1" si="57"/>
        <v>#NAME?</v>
      </c>
    </row>
    <row r="457" spans="9:19">
      <c r="I457" t="e">
        <f t="shared" ca="1" si="55"/>
        <v>#NAME?</v>
      </c>
      <c r="J457" s="1" t="e">
        <f ca="1">IF(I457="","",VLOOKUP(L456+9,'债券信息-wind'!E:H,2,0))</f>
        <v>#NAME?</v>
      </c>
      <c r="K457" s="1" t="e">
        <f t="shared" ca="1" si="58"/>
        <v>#NAME?</v>
      </c>
      <c r="L457" s="20" t="e">
        <f t="shared" ca="1" si="59"/>
        <v>#NAME?</v>
      </c>
      <c r="M457" s="20" t="e">
        <f t="shared" ca="1" si="60"/>
        <v>#NAME?</v>
      </c>
      <c r="N457" s="16" t="e">
        <f t="shared" ca="1" si="61"/>
        <v>#NAME?</v>
      </c>
      <c r="O457" s="2" t="e">
        <f ca="1">IF(I457="","",VLOOKUP(L456,'债券信息-wind'!E:H,3,0))</f>
        <v>#NAME?</v>
      </c>
      <c r="P457" t="e">
        <f ca="1">IF(I457="","",VLOOKUP(L457,'债券信息-wind'!E:I,5,0))</f>
        <v>#NAME?</v>
      </c>
      <c r="Q457" s="4" t="e">
        <f t="shared" ca="1" si="56"/>
        <v>#NAME?</v>
      </c>
      <c r="R457" s="2" t="e">
        <f ca="1">IF(I457="","",IF(I458="",Q456,VLOOKUP(K457,'债券信息-wind'!E:H,4,0)))</f>
        <v>#NAME?</v>
      </c>
      <c r="S457" t="e">
        <f t="shared" ca="1" si="57"/>
        <v>#NAME?</v>
      </c>
    </row>
    <row r="458" spans="9:19">
      <c r="I458" t="e">
        <f t="shared" ca="1" si="55"/>
        <v>#NAME?</v>
      </c>
      <c r="J458" s="1" t="e">
        <f ca="1">IF(I458="","",VLOOKUP(L457+9,'债券信息-wind'!E:H,2,0))</f>
        <v>#NAME?</v>
      </c>
      <c r="K458" s="1" t="e">
        <f t="shared" ca="1" si="58"/>
        <v>#NAME?</v>
      </c>
      <c r="L458" s="20" t="e">
        <f t="shared" ca="1" si="59"/>
        <v>#NAME?</v>
      </c>
      <c r="M458" s="20" t="e">
        <f t="shared" ca="1" si="60"/>
        <v>#NAME?</v>
      </c>
      <c r="N458" s="16" t="e">
        <f t="shared" ca="1" si="61"/>
        <v>#NAME?</v>
      </c>
      <c r="O458" s="2" t="e">
        <f ca="1">IF(I458="","",VLOOKUP(L457,'债券信息-wind'!E:H,3,0))</f>
        <v>#NAME?</v>
      </c>
      <c r="P458" t="e">
        <f ca="1">IF(I458="","",VLOOKUP(L458,'债券信息-wind'!E:I,5,0))</f>
        <v>#NAME?</v>
      </c>
      <c r="Q458" s="4" t="e">
        <f t="shared" ca="1" si="56"/>
        <v>#NAME?</v>
      </c>
      <c r="R458" s="2" t="e">
        <f ca="1">IF(I458="","",IF(I459="",Q457,VLOOKUP(K458,'债券信息-wind'!E:H,4,0)))</f>
        <v>#NAME?</v>
      </c>
      <c r="S458" t="e">
        <f t="shared" ca="1" si="57"/>
        <v>#NAME?</v>
      </c>
    </row>
    <row r="459" spans="9:19">
      <c r="I459" t="e">
        <f t="shared" ca="1" si="55"/>
        <v>#NAME?</v>
      </c>
      <c r="J459" s="1" t="e">
        <f ca="1">IF(I459="","",VLOOKUP(L458+9,'债券信息-wind'!E:H,2,0))</f>
        <v>#NAME?</v>
      </c>
      <c r="K459" s="1" t="e">
        <f t="shared" ca="1" si="58"/>
        <v>#NAME?</v>
      </c>
      <c r="L459" s="20" t="e">
        <f t="shared" ca="1" si="59"/>
        <v>#NAME?</v>
      </c>
      <c r="M459" s="20" t="e">
        <f t="shared" ca="1" si="60"/>
        <v>#NAME?</v>
      </c>
      <c r="N459" s="16" t="e">
        <f t="shared" ca="1" si="61"/>
        <v>#NAME?</v>
      </c>
      <c r="O459" s="2" t="e">
        <f ca="1">IF(I459="","",VLOOKUP(L458,'债券信息-wind'!E:H,3,0))</f>
        <v>#NAME?</v>
      </c>
      <c r="P459" t="e">
        <f ca="1">IF(I459="","",VLOOKUP(L459,'债券信息-wind'!E:I,5,0))</f>
        <v>#NAME?</v>
      </c>
      <c r="Q459" s="4" t="e">
        <f t="shared" ca="1" si="56"/>
        <v>#NAME?</v>
      </c>
      <c r="R459" s="2" t="e">
        <f ca="1">IF(I459="","",IF(I460="",Q458,VLOOKUP(K459,'债券信息-wind'!E:H,4,0)))</f>
        <v>#NAME?</v>
      </c>
      <c r="S459" t="e">
        <f t="shared" ca="1" si="57"/>
        <v>#NAME?</v>
      </c>
    </row>
    <row r="460" spans="9:19">
      <c r="I460" t="e">
        <f t="shared" ca="1" si="55"/>
        <v>#NAME?</v>
      </c>
      <c r="J460" s="1" t="e">
        <f ca="1">IF(I460="","",VLOOKUP(L459+9,'债券信息-wind'!E:H,2,0))</f>
        <v>#NAME?</v>
      </c>
      <c r="K460" s="1" t="e">
        <f t="shared" ca="1" si="58"/>
        <v>#NAME?</v>
      </c>
      <c r="L460" s="20" t="e">
        <f t="shared" ca="1" si="59"/>
        <v>#NAME?</v>
      </c>
      <c r="M460" s="20" t="e">
        <f t="shared" ca="1" si="60"/>
        <v>#NAME?</v>
      </c>
      <c r="N460" s="16" t="e">
        <f t="shared" ca="1" si="61"/>
        <v>#NAME?</v>
      </c>
      <c r="O460" s="2" t="e">
        <f ca="1">IF(I460="","",VLOOKUP(L459,'债券信息-wind'!E:H,3,0))</f>
        <v>#NAME?</v>
      </c>
      <c r="P460" t="e">
        <f ca="1">IF(I460="","",VLOOKUP(L460,'债券信息-wind'!E:I,5,0))</f>
        <v>#NAME?</v>
      </c>
      <c r="Q460" s="4" t="e">
        <f t="shared" ca="1" si="56"/>
        <v>#NAME?</v>
      </c>
      <c r="R460" s="2" t="e">
        <f ca="1">IF(I460="","",IF(I461="",Q459,VLOOKUP(K460,'债券信息-wind'!E:H,4,0)))</f>
        <v>#NAME?</v>
      </c>
      <c r="S460" t="e">
        <f t="shared" ca="1" si="57"/>
        <v>#NAME?</v>
      </c>
    </row>
    <row r="461" spans="9:19">
      <c r="I461" t="e">
        <f t="shared" ca="1" si="55"/>
        <v>#NAME?</v>
      </c>
      <c r="J461" s="1" t="e">
        <f ca="1">IF(I461="","",VLOOKUP(L460+9,'债券信息-wind'!E:H,2,0))</f>
        <v>#NAME?</v>
      </c>
      <c r="K461" s="1" t="e">
        <f t="shared" ca="1" si="58"/>
        <v>#NAME?</v>
      </c>
      <c r="L461" s="20" t="e">
        <f t="shared" ca="1" si="59"/>
        <v>#NAME?</v>
      </c>
      <c r="M461" s="20" t="e">
        <f t="shared" ca="1" si="60"/>
        <v>#NAME?</v>
      </c>
      <c r="N461" s="16" t="e">
        <f t="shared" ca="1" si="61"/>
        <v>#NAME?</v>
      </c>
      <c r="O461" s="2" t="e">
        <f ca="1">IF(I461="","",VLOOKUP(L460,'债券信息-wind'!E:H,3,0))</f>
        <v>#NAME?</v>
      </c>
      <c r="P461" t="e">
        <f ca="1">IF(I461="","",VLOOKUP(L461,'债券信息-wind'!E:I,5,0))</f>
        <v>#NAME?</v>
      </c>
      <c r="Q461" s="4" t="e">
        <f t="shared" ca="1" si="56"/>
        <v>#NAME?</v>
      </c>
      <c r="R461" s="2" t="e">
        <f ca="1">IF(I461="","",IF(I462="",Q460,VLOOKUP(K461,'债券信息-wind'!E:H,4,0)))</f>
        <v>#NAME?</v>
      </c>
      <c r="S461" t="e">
        <f t="shared" ca="1" si="57"/>
        <v>#NAME?</v>
      </c>
    </row>
    <row r="462" spans="9:19">
      <c r="I462" t="e">
        <f t="shared" ca="1" si="55"/>
        <v>#NAME?</v>
      </c>
      <c r="J462" s="1" t="e">
        <f ca="1">IF(I462="","",VLOOKUP(L461+9,'债券信息-wind'!E:H,2,0))</f>
        <v>#NAME?</v>
      </c>
      <c r="K462" s="1" t="e">
        <f t="shared" ca="1" si="58"/>
        <v>#NAME?</v>
      </c>
      <c r="L462" s="20" t="e">
        <f t="shared" ca="1" si="59"/>
        <v>#NAME?</v>
      </c>
      <c r="M462" s="20" t="e">
        <f t="shared" ca="1" si="60"/>
        <v>#NAME?</v>
      </c>
      <c r="N462" s="16" t="e">
        <f t="shared" ca="1" si="61"/>
        <v>#NAME?</v>
      </c>
      <c r="O462" s="2" t="e">
        <f ca="1">IF(I462="","",VLOOKUP(L461,'债券信息-wind'!E:H,3,0))</f>
        <v>#NAME?</v>
      </c>
      <c r="P462" t="e">
        <f ca="1">IF(I462="","",VLOOKUP(L462,'债券信息-wind'!E:I,5,0))</f>
        <v>#NAME?</v>
      </c>
      <c r="Q462" s="4" t="e">
        <f t="shared" ca="1" si="56"/>
        <v>#NAME?</v>
      </c>
      <c r="R462" s="2" t="e">
        <f ca="1">IF(I462="","",IF(I463="",Q461,VLOOKUP(K462,'债券信息-wind'!E:H,4,0)))</f>
        <v>#NAME?</v>
      </c>
      <c r="S462" t="e">
        <f t="shared" ca="1" si="57"/>
        <v>#NAME?</v>
      </c>
    </row>
    <row r="463" spans="9:19">
      <c r="I463" t="e">
        <f t="shared" ca="1" si="55"/>
        <v>#NAME?</v>
      </c>
      <c r="J463" s="1" t="e">
        <f ca="1">IF(I463="","",VLOOKUP(L462+9,'债券信息-wind'!E:H,2,0))</f>
        <v>#NAME?</v>
      </c>
      <c r="K463" s="1" t="e">
        <f t="shared" ca="1" si="58"/>
        <v>#NAME?</v>
      </c>
      <c r="L463" s="20" t="e">
        <f t="shared" ca="1" si="59"/>
        <v>#NAME?</v>
      </c>
      <c r="M463" s="20" t="e">
        <f t="shared" ca="1" si="60"/>
        <v>#NAME?</v>
      </c>
      <c r="N463" s="16" t="e">
        <f t="shared" ca="1" si="61"/>
        <v>#NAME?</v>
      </c>
      <c r="O463" s="2" t="e">
        <f ca="1">IF(I463="","",VLOOKUP(L462,'债券信息-wind'!E:H,3,0))</f>
        <v>#NAME?</v>
      </c>
      <c r="P463" t="e">
        <f ca="1">IF(I463="","",VLOOKUP(L463,'债券信息-wind'!E:I,5,0))</f>
        <v>#NAME?</v>
      </c>
      <c r="Q463" s="4" t="e">
        <f t="shared" ca="1" si="56"/>
        <v>#NAME?</v>
      </c>
      <c r="R463" s="2" t="e">
        <f ca="1">IF(I463="","",IF(I464="",Q462,VLOOKUP(K463,'债券信息-wind'!E:H,4,0)))</f>
        <v>#NAME?</v>
      </c>
      <c r="S463" t="e">
        <f t="shared" ca="1" si="57"/>
        <v>#NAME?</v>
      </c>
    </row>
    <row r="464" spans="9:19">
      <c r="I464" t="e">
        <f t="shared" ca="1" si="55"/>
        <v>#NAME?</v>
      </c>
      <c r="J464" s="1" t="e">
        <f ca="1">IF(I464="","",VLOOKUP(L463+9,'债券信息-wind'!E:H,2,0))</f>
        <v>#NAME?</v>
      </c>
      <c r="K464" s="1" t="e">
        <f t="shared" ca="1" si="58"/>
        <v>#NAME?</v>
      </c>
      <c r="L464" s="20" t="e">
        <f t="shared" ca="1" si="59"/>
        <v>#NAME?</v>
      </c>
      <c r="M464" s="20" t="e">
        <f t="shared" ca="1" si="60"/>
        <v>#NAME?</v>
      </c>
      <c r="N464" s="16" t="e">
        <f t="shared" ca="1" si="61"/>
        <v>#NAME?</v>
      </c>
      <c r="O464" s="2" t="e">
        <f ca="1">IF(I464="","",VLOOKUP(L463,'债券信息-wind'!E:H,3,0))</f>
        <v>#NAME?</v>
      </c>
      <c r="P464" t="e">
        <f ca="1">IF(I464="","",VLOOKUP(L464,'债券信息-wind'!E:I,5,0))</f>
        <v>#NAME?</v>
      </c>
      <c r="Q464" s="4" t="e">
        <f t="shared" ca="1" si="56"/>
        <v>#NAME?</v>
      </c>
      <c r="R464" s="2" t="e">
        <f ca="1">IF(I464="","",IF(I465="",Q463,VLOOKUP(K464,'债券信息-wind'!E:H,4,0)))</f>
        <v>#NAME?</v>
      </c>
      <c r="S464" t="e">
        <f t="shared" ca="1" si="57"/>
        <v>#NAME?</v>
      </c>
    </row>
    <row r="465" spans="9:19">
      <c r="I465" t="e">
        <f t="shared" ca="1" si="55"/>
        <v>#NAME?</v>
      </c>
      <c r="J465" s="1" t="e">
        <f ca="1">IF(I465="","",VLOOKUP(L464+9,'债券信息-wind'!E:H,2,0))</f>
        <v>#NAME?</v>
      </c>
      <c r="K465" s="1" t="e">
        <f t="shared" ca="1" si="58"/>
        <v>#NAME?</v>
      </c>
      <c r="L465" s="20" t="e">
        <f t="shared" ca="1" si="59"/>
        <v>#NAME?</v>
      </c>
      <c r="M465" s="20" t="e">
        <f t="shared" ca="1" si="60"/>
        <v>#NAME?</v>
      </c>
      <c r="N465" s="16" t="e">
        <f t="shared" ca="1" si="61"/>
        <v>#NAME?</v>
      </c>
      <c r="O465" s="2" t="e">
        <f ca="1">IF(I465="","",VLOOKUP(L464,'债券信息-wind'!E:H,3,0))</f>
        <v>#NAME?</v>
      </c>
      <c r="P465" t="e">
        <f ca="1">IF(I465="","",VLOOKUP(L465,'债券信息-wind'!E:I,5,0))</f>
        <v>#NAME?</v>
      </c>
      <c r="Q465" s="4" t="e">
        <f t="shared" ca="1" si="56"/>
        <v>#NAME?</v>
      </c>
      <c r="R465" s="2" t="e">
        <f ca="1">IF(I465="","",IF(I466="",Q464,VLOOKUP(K465,'债券信息-wind'!E:H,4,0)))</f>
        <v>#NAME?</v>
      </c>
      <c r="S465" t="e">
        <f t="shared" ca="1" si="57"/>
        <v>#NAME?</v>
      </c>
    </row>
    <row r="466" spans="9:19">
      <c r="I466" t="e">
        <f t="shared" ca="1" si="55"/>
        <v>#NAME?</v>
      </c>
      <c r="J466" s="1" t="e">
        <f ca="1">IF(I466="","",VLOOKUP(L465+9,'债券信息-wind'!E:H,2,0))</f>
        <v>#NAME?</v>
      </c>
      <c r="K466" s="1" t="e">
        <f t="shared" ca="1" si="58"/>
        <v>#NAME?</v>
      </c>
      <c r="L466" s="20" t="e">
        <f t="shared" ca="1" si="59"/>
        <v>#NAME?</v>
      </c>
      <c r="M466" s="20" t="e">
        <f t="shared" ca="1" si="60"/>
        <v>#NAME?</v>
      </c>
      <c r="N466" s="16" t="e">
        <f t="shared" ca="1" si="61"/>
        <v>#NAME?</v>
      </c>
      <c r="O466" s="2" t="e">
        <f ca="1">IF(I466="","",VLOOKUP(L465,'债券信息-wind'!E:H,3,0))</f>
        <v>#NAME?</v>
      </c>
      <c r="P466" t="e">
        <f ca="1">IF(I466="","",VLOOKUP(L466,'债券信息-wind'!E:I,5,0))</f>
        <v>#NAME?</v>
      </c>
      <c r="Q466" s="4" t="e">
        <f t="shared" ca="1" si="56"/>
        <v>#NAME?</v>
      </c>
      <c r="R466" s="2" t="e">
        <f ca="1">IF(I466="","",IF(I467="",Q465,VLOOKUP(K466,'债券信息-wind'!E:H,4,0)))</f>
        <v>#NAME?</v>
      </c>
      <c r="S466" t="e">
        <f t="shared" ca="1" si="57"/>
        <v>#NAME?</v>
      </c>
    </row>
    <row r="467" spans="9:19">
      <c r="I467" t="e">
        <f t="shared" ca="1" si="55"/>
        <v>#NAME?</v>
      </c>
      <c r="J467" s="1" t="e">
        <f ca="1">IF(I467="","",VLOOKUP(L466+9,'债券信息-wind'!E:H,2,0))</f>
        <v>#NAME?</v>
      </c>
      <c r="K467" s="1" t="e">
        <f t="shared" ca="1" si="58"/>
        <v>#NAME?</v>
      </c>
      <c r="L467" s="20" t="e">
        <f t="shared" ca="1" si="59"/>
        <v>#NAME?</v>
      </c>
      <c r="M467" s="20" t="e">
        <f t="shared" ca="1" si="60"/>
        <v>#NAME?</v>
      </c>
      <c r="N467" s="16" t="e">
        <f t="shared" ca="1" si="61"/>
        <v>#NAME?</v>
      </c>
      <c r="O467" s="2" t="e">
        <f ca="1">IF(I467="","",VLOOKUP(L466,'债券信息-wind'!E:H,3,0))</f>
        <v>#NAME?</v>
      </c>
      <c r="P467" t="e">
        <f ca="1">IF(I467="","",VLOOKUP(L467,'债券信息-wind'!E:I,5,0))</f>
        <v>#NAME?</v>
      </c>
      <c r="Q467" s="4" t="e">
        <f t="shared" ca="1" si="56"/>
        <v>#NAME?</v>
      </c>
      <c r="R467" s="2" t="e">
        <f ca="1">IF(I467="","",IF(I468="",Q466,VLOOKUP(K467,'债券信息-wind'!E:H,4,0)))</f>
        <v>#NAME?</v>
      </c>
      <c r="S467" t="e">
        <f t="shared" ca="1" si="57"/>
        <v>#NAME?</v>
      </c>
    </row>
    <row r="468" spans="9:19">
      <c r="I468" t="e">
        <f t="shared" ca="1" si="55"/>
        <v>#NAME?</v>
      </c>
      <c r="J468" s="1" t="e">
        <f ca="1">IF(I468="","",VLOOKUP(L467+9,'债券信息-wind'!E:H,2,0))</f>
        <v>#NAME?</v>
      </c>
      <c r="K468" s="1" t="e">
        <f t="shared" ca="1" si="58"/>
        <v>#NAME?</v>
      </c>
      <c r="L468" s="20" t="e">
        <f t="shared" ca="1" si="59"/>
        <v>#NAME?</v>
      </c>
      <c r="M468" s="20" t="e">
        <f t="shared" ca="1" si="60"/>
        <v>#NAME?</v>
      </c>
      <c r="N468" s="16" t="e">
        <f t="shared" ca="1" si="61"/>
        <v>#NAME?</v>
      </c>
      <c r="O468" s="2" t="e">
        <f ca="1">IF(I468="","",VLOOKUP(L467,'债券信息-wind'!E:H,3,0))</f>
        <v>#NAME?</v>
      </c>
      <c r="P468" t="e">
        <f ca="1">IF(I468="","",VLOOKUP(L468,'债券信息-wind'!E:I,5,0))</f>
        <v>#NAME?</v>
      </c>
      <c r="Q468" s="4" t="e">
        <f t="shared" ca="1" si="56"/>
        <v>#NAME?</v>
      </c>
      <c r="R468" s="2" t="e">
        <f ca="1">IF(I468="","",IF(I469="",Q467,VLOOKUP(K468,'债券信息-wind'!E:H,4,0)))</f>
        <v>#NAME?</v>
      </c>
      <c r="S468" t="e">
        <f t="shared" ca="1" si="57"/>
        <v>#NAME?</v>
      </c>
    </row>
    <row r="469" spans="9:19">
      <c r="I469" t="e">
        <f t="shared" ca="1" si="55"/>
        <v>#NAME?</v>
      </c>
      <c r="J469" s="1" t="e">
        <f ca="1">IF(I469="","",VLOOKUP(L468+9,'债券信息-wind'!E:H,2,0))</f>
        <v>#NAME?</v>
      </c>
      <c r="K469" s="1" t="e">
        <f t="shared" ca="1" si="58"/>
        <v>#NAME?</v>
      </c>
      <c r="L469" s="20" t="e">
        <f t="shared" ca="1" si="59"/>
        <v>#NAME?</v>
      </c>
      <c r="M469" s="20" t="e">
        <f t="shared" ca="1" si="60"/>
        <v>#NAME?</v>
      </c>
      <c r="N469" s="16" t="e">
        <f t="shared" ca="1" si="61"/>
        <v>#NAME?</v>
      </c>
      <c r="O469" s="2" t="e">
        <f ca="1">IF(I469="","",VLOOKUP(L468,'债券信息-wind'!E:H,3,0))</f>
        <v>#NAME?</v>
      </c>
      <c r="P469" t="e">
        <f ca="1">IF(I469="","",VLOOKUP(L469,'债券信息-wind'!E:I,5,0))</f>
        <v>#NAME?</v>
      </c>
      <c r="Q469" s="4" t="e">
        <f t="shared" ca="1" si="56"/>
        <v>#NAME?</v>
      </c>
      <c r="R469" s="2" t="e">
        <f ca="1">IF(I469="","",IF(I470="",Q468,VLOOKUP(K469,'债券信息-wind'!E:H,4,0)))</f>
        <v>#NAME?</v>
      </c>
      <c r="S469" t="e">
        <f t="shared" ca="1" si="57"/>
        <v>#NAME?</v>
      </c>
    </row>
    <row r="470" spans="9:19">
      <c r="I470" t="e">
        <f t="shared" ca="1" si="55"/>
        <v>#NAME?</v>
      </c>
      <c r="J470" s="1" t="e">
        <f ca="1">IF(I470="","",VLOOKUP(L469+9,'债券信息-wind'!E:H,2,0))</f>
        <v>#NAME?</v>
      </c>
      <c r="K470" s="1" t="e">
        <f t="shared" ca="1" si="58"/>
        <v>#NAME?</v>
      </c>
      <c r="L470" s="20" t="e">
        <f t="shared" ca="1" si="59"/>
        <v>#NAME?</v>
      </c>
      <c r="M470" s="20" t="e">
        <f t="shared" ca="1" si="60"/>
        <v>#NAME?</v>
      </c>
      <c r="N470" s="16" t="e">
        <f t="shared" ca="1" si="61"/>
        <v>#NAME?</v>
      </c>
      <c r="O470" s="2" t="e">
        <f ca="1">IF(I470="","",VLOOKUP(L469,'债券信息-wind'!E:H,3,0))</f>
        <v>#NAME?</v>
      </c>
      <c r="P470" t="e">
        <f ca="1">IF(I470="","",VLOOKUP(L470,'债券信息-wind'!E:I,5,0))</f>
        <v>#NAME?</v>
      </c>
      <c r="Q470" s="4" t="e">
        <f t="shared" ca="1" si="56"/>
        <v>#NAME?</v>
      </c>
      <c r="R470" s="2" t="e">
        <f ca="1">IF(I470="","",IF(I471="",Q469,VLOOKUP(K470,'债券信息-wind'!E:H,4,0)))</f>
        <v>#NAME?</v>
      </c>
      <c r="S470" t="e">
        <f t="shared" ca="1" si="57"/>
        <v>#NAME?</v>
      </c>
    </row>
    <row r="471" spans="9:19">
      <c r="I471" t="e">
        <f t="shared" ca="1" si="55"/>
        <v>#NAME?</v>
      </c>
      <c r="J471" s="1" t="e">
        <f ca="1">IF(I471="","",VLOOKUP(L470+9,'债券信息-wind'!E:H,2,0))</f>
        <v>#NAME?</v>
      </c>
      <c r="K471" s="1" t="e">
        <f t="shared" ca="1" si="58"/>
        <v>#NAME?</v>
      </c>
      <c r="L471" s="20" t="e">
        <f t="shared" ca="1" si="59"/>
        <v>#NAME?</v>
      </c>
      <c r="M471" s="20" t="e">
        <f t="shared" ca="1" si="60"/>
        <v>#NAME?</v>
      </c>
      <c r="N471" s="16" t="e">
        <f t="shared" ca="1" si="61"/>
        <v>#NAME?</v>
      </c>
      <c r="O471" s="2" t="e">
        <f ca="1">IF(I471="","",VLOOKUP(L470,'债券信息-wind'!E:H,3,0))</f>
        <v>#NAME?</v>
      </c>
      <c r="P471" t="e">
        <f ca="1">IF(I471="","",VLOOKUP(L471,'债券信息-wind'!E:I,5,0))</f>
        <v>#NAME?</v>
      </c>
      <c r="Q471" s="4" t="e">
        <f t="shared" ca="1" si="56"/>
        <v>#NAME?</v>
      </c>
      <c r="R471" s="2" t="e">
        <f ca="1">IF(I471="","",IF(I472="",Q470,VLOOKUP(K471,'债券信息-wind'!E:H,4,0)))</f>
        <v>#NAME?</v>
      </c>
      <c r="S471" t="e">
        <f t="shared" ca="1" si="57"/>
        <v>#NAME?</v>
      </c>
    </row>
    <row r="472" spans="9:19">
      <c r="I472" t="e">
        <f t="shared" ca="1" si="55"/>
        <v>#NAME?</v>
      </c>
      <c r="J472" s="1" t="e">
        <f ca="1">IF(I472="","",VLOOKUP(L471+9,'债券信息-wind'!E:H,2,0))</f>
        <v>#NAME?</v>
      </c>
      <c r="K472" s="1" t="e">
        <f t="shared" ca="1" si="58"/>
        <v>#NAME?</v>
      </c>
      <c r="L472" s="20" t="e">
        <f t="shared" ca="1" si="59"/>
        <v>#NAME?</v>
      </c>
      <c r="M472" s="20" t="e">
        <f t="shared" ca="1" si="60"/>
        <v>#NAME?</v>
      </c>
      <c r="N472" s="16" t="e">
        <f t="shared" ca="1" si="61"/>
        <v>#NAME?</v>
      </c>
      <c r="O472" s="2" t="e">
        <f ca="1">IF(I472="","",VLOOKUP(L471,'债券信息-wind'!E:H,3,0))</f>
        <v>#NAME?</v>
      </c>
      <c r="P472" t="e">
        <f ca="1">IF(I472="","",VLOOKUP(L472,'债券信息-wind'!E:I,5,0))</f>
        <v>#NAME?</v>
      </c>
      <c r="Q472" s="4" t="e">
        <f t="shared" ca="1" si="56"/>
        <v>#NAME?</v>
      </c>
      <c r="R472" s="2" t="e">
        <f ca="1">IF(I472="","",IF(I473="",Q471,VLOOKUP(K472,'债券信息-wind'!E:H,4,0)))</f>
        <v>#NAME?</v>
      </c>
      <c r="S472" t="e">
        <f t="shared" ca="1" si="57"/>
        <v>#NAME?</v>
      </c>
    </row>
    <row r="473" spans="9:19">
      <c r="I473" t="e">
        <f t="shared" ca="1" si="55"/>
        <v>#NAME?</v>
      </c>
      <c r="J473" s="1" t="e">
        <f ca="1">IF(I473="","",VLOOKUP(L472+9,'债券信息-wind'!E:H,2,0))</f>
        <v>#NAME?</v>
      </c>
      <c r="K473" s="1" t="e">
        <f t="shared" ca="1" si="58"/>
        <v>#NAME?</v>
      </c>
      <c r="L473" s="20" t="e">
        <f t="shared" ca="1" si="59"/>
        <v>#NAME?</v>
      </c>
      <c r="M473" s="20" t="e">
        <f t="shared" ca="1" si="60"/>
        <v>#NAME?</v>
      </c>
      <c r="N473" s="16" t="e">
        <f t="shared" ca="1" si="61"/>
        <v>#NAME?</v>
      </c>
      <c r="O473" s="2" t="e">
        <f ca="1">IF(I473="","",VLOOKUP(L472,'债券信息-wind'!E:H,3,0))</f>
        <v>#NAME?</v>
      </c>
      <c r="P473" t="e">
        <f ca="1">IF(I473="","",VLOOKUP(L473,'债券信息-wind'!E:I,5,0))</f>
        <v>#NAME?</v>
      </c>
      <c r="Q473" s="4" t="e">
        <f t="shared" ca="1" si="56"/>
        <v>#NAME?</v>
      </c>
      <c r="R473" s="2" t="e">
        <f ca="1">IF(I473="","",IF(I474="",Q472,VLOOKUP(K473,'债券信息-wind'!E:H,4,0)))</f>
        <v>#NAME?</v>
      </c>
      <c r="S473" t="e">
        <f t="shared" ca="1" si="57"/>
        <v>#NAME?</v>
      </c>
    </row>
    <row r="474" spans="9:19">
      <c r="I474" t="e">
        <f t="shared" ca="1" si="55"/>
        <v>#NAME?</v>
      </c>
      <c r="J474" s="1" t="e">
        <f ca="1">IF(I474="","",VLOOKUP(L473+9,'债券信息-wind'!E:H,2,0))</f>
        <v>#NAME?</v>
      </c>
      <c r="K474" s="1" t="e">
        <f t="shared" ca="1" si="58"/>
        <v>#NAME?</v>
      </c>
      <c r="L474" s="20" t="e">
        <f t="shared" ca="1" si="59"/>
        <v>#NAME?</v>
      </c>
      <c r="M474" s="20" t="e">
        <f t="shared" ca="1" si="60"/>
        <v>#NAME?</v>
      </c>
      <c r="N474" s="16" t="e">
        <f t="shared" ca="1" si="61"/>
        <v>#NAME?</v>
      </c>
      <c r="O474" s="2" t="e">
        <f ca="1">IF(I474="","",VLOOKUP(L473,'债券信息-wind'!E:H,3,0))</f>
        <v>#NAME?</v>
      </c>
      <c r="P474" t="e">
        <f ca="1">IF(I474="","",VLOOKUP(L474,'债券信息-wind'!E:I,5,0))</f>
        <v>#NAME?</v>
      </c>
      <c r="Q474" s="4" t="e">
        <f t="shared" ca="1" si="56"/>
        <v>#NAME?</v>
      </c>
      <c r="R474" s="2" t="e">
        <f ca="1">IF(I474="","",IF(I475="",Q473,VLOOKUP(K474,'债券信息-wind'!E:H,4,0)))</f>
        <v>#NAME?</v>
      </c>
      <c r="S474" t="e">
        <f t="shared" ca="1" si="57"/>
        <v>#NAME?</v>
      </c>
    </row>
    <row r="475" spans="9:19">
      <c r="I475" t="e">
        <f t="shared" ca="1" si="55"/>
        <v>#NAME?</v>
      </c>
      <c r="J475" s="1" t="e">
        <f ca="1">IF(I475="","",VLOOKUP(L474+9,'债券信息-wind'!E:H,2,0))</f>
        <v>#NAME?</v>
      </c>
      <c r="K475" s="1" t="e">
        <f t="shared" ca="1" si="58"/>
        <v>#NAME?</v>
      </c>
      <c r="L475" s="20" t="e">
        <f t="shared" ca="1" si="59"/>
        <v>#NAME?</v>
      </c>
      <c r="M475" s="20" t="e">
        <f t="shared" ca="1" si="60"/>
        <v>#NAME?</v>
      </c>
      <c r="N475" s="16" t="e">
        <f t="shared" ca="1" si="61"/>
        <v>#NAME?</v>
      </c>
      <c r="O475" s="2" t="e">
        <f ca="1">IF(I475="","",VLOOKUP(L474,'债券信息-wind'!E:H,3,0))</f>
        <v>#NAME?</v>
      </c>
      <c r="P475" t="e">
        <f ca="1">IF(I475="","",VLOOKUP(L475,'债券信息-wind'!E:I,5,0))</f>
        <v>#NAME?</v>
      </c>
      <c r="Q475" s="4" t="e">
        <f t="shared" ca="1" si="56"/>
        <v>#NAME?</v>
      </c>
      <c r="R475" s="2" t="e">
        <f ca="1">IF(I475="","",IF(I476="",Q474,VLOOKUP(K475,'债券信息-wind'!E:H,4,0)))</f>
        <v>#NAME?</v>
      </c>
      <c r="S475" t="e">
        <f t="shared" ca="1" si="57"/>
        <v>#NAME?</v>
      </c>
    </row>
    <row r="476" spans="9:19">
      <c r="I476" t="e">
        <f t="shared" ca="1" si="55"/>
        <v>#NAME?</v>
      </c>
      <c r="J476" s="1" t="e">
        <f ca="1">IF(I476="","",VLOOKUP(L475+9,'债券信息-wind'!E:H,2,0))</f>
        <v>#NAME?</v>
      </c>
      <c r="K476" s="1" t="e">
        <f t="shared" ca="1" si="58"/>
        <v>#NAME?</v>
      </c>
      <c r="L476" s="20" t="e">
        <f t="shared" ca="1" si="59"/>
        <v>#NAME?</v>
      </c>
      <c r="M476" s="20" t="e">
        <f t="shared" ca="1" si="60"/>
        <v>#NAME?</v>
      </c>
      <c r="N476" s="16" t="e">
        <f t="shared" ca="1" si="61"/>
        <v>#NAME?</v>
      </c>
      <c r="O476" s="2" t="e">
        <f ca="1">IF(I476="","",VLOOKUP(L475,'债券信息-wind'!E:H,3,0))</f>
        <v>#NAME?</v>
      </c>
      <c r="P476" t="e">
        <f ca="1">IF(I476="","",VLOOKUP(L476,'债券信息-wind'!E:I,5,0))</f>
        <v>#NAME?</v>
      </c>
      <c r="Q476" s="4" t="e">
        <f t="shared" ca="1" si="56"/>
        <v>#NAME?</v>
      </c>
      <c r="R476" s="2" t="e">
        <f ca="1">IF(I476="","",IF(I477="",Q475,VLOOKUP(K476,'债券信息-wind'!E:H,4,0)))</f>
        <v>#NAME?</v>
      </c>
      <c r="S476" t="e">
        <f t="shared" ca="1" si="57"/>
        <v>#NAME?</v>
      </c>
    </row>
    <row r="477" spans="9:19">
      <c r="I477" t="e">
        <f t="shared" ca="1" si="55"/>
        <v>#NAME?</v>
      </c>
      <c r="J477" s="1" t="e">
        <f ca="1">IF(I477="","",VLOOKUP(L476+9,'债券信息-wind'!E:H,2,0))</f>
        <v>#NAME?</v>
      </c>
      <c r="K477" s="1" t="e">
        <f t="shared" ca="1" si="58"/>
        <v>#NAME?</v>
      </c>
      <c r="L477" s="20" t="e">
        <f t="shared" ca="1" si="59"/>
        <v>#NAME?</v>
      </c>
      <c r="M477" s="20" t="e">
        <f t="shared" ca="1" si="60"/>
        <v>#NAME?</v>
      </c>
      <c r="N477" s="16" t="e">
        <f t="shared" ca="1" si="61"/>
        <v>#NAME?</v>
      </c>
      <c r="O477" s="2" t="e">
        <f ca="1">IF(I477="","",VLOOKUP(L476,'债券信息-wind'!E:H,3,0))</f>
        <v>#NAME?</v>
      </c>
      <c r="P477" t="e">
        <f ca="1">IF(I477="","",VLOOKUP(L477,'债券信息-wind'!E:I,5,0))</f>
        <v>#NAME?</v>
      </c>
      <c r="Q477" s="4" t="e">
        <f t="shared" ca="1" si="56"/>
        <v>#NAME?</v>
      </c>
      <c r="R477" s="2" t="e">
        <f ca="1">IF(I477="","",IF(I478="",Q476,VLOOKUP(K477,'债券信息-wind'!E:H,4,0)))</f>
        <v>#NAME?</v>
      </c>
      <c r="S477" t="e">
        <f t="shared" ca="1" si="57"/>
        <v>#NAME?</v>
      </c>
    </row>
    <row r="478" spans="9:19">
      <c r="I478" t="e">
        <f t="shared" ca="1" si="55"/>
        <v>#NAME?</v>
      </c>
      <c r="J478" s="1" t="e">
        <f ca="1">IF(I478="","",VLOOKUP(L477+9,'债券信息-wind'!E:H,2,0))</f>
        <v>#NAME?</v>
      </c>
      <c r="K478" s="1" t="e">
        <f t="shared" ca="1" si="58"/>
        <v>#NAME?</v>
      </c>
      <c r="L478" s="20" t="e">
        <f t="shared" ca="1" si="59"/>
        <v>#NAME?</v>
      </c>
      <c r="M478" s="20" t="e">
        <f t="shared" ca="1" si="60"/>
        <v>#NAME?</v>
      </c>
      <c r="N478" s="16" t="e">
        <f t="shared" ca="1" si="61"/>
        <v>#NAME?</v>
      </c>
      <c r="O478" s="2" t="e">
        <f ca="1">IF(I478="","",VLOOKUP(L477,'债券信息-wind'!E:H,3,0))</f>
        <v>#NAME?</v>
      </c>
      <c r="P478" t="e">
        <f ca="1">IF(I478="","",VLOOKUP(L478,'债券信息-wind'!E:I,5,0))</f>
        <v>#NAME?</v>
      </c>
      <c r="Q478" s="4" t="e">
        <f t="shared" ca="1" si="56"/>
        <v>#NAME?</v>
      </c>
      <c r="R478" s="2" t="e">
        <f ca="1">IF(I478="","",IF(I479="",Q477,VLOOKUP(K478,'债券信息-wind'!E:H,4,0)))</f>
        <v>#NAME?</v>
      </c>
      <c r="S478" t="e">
        <f t="shared" ca="1" si="57"/>
        <v>#NAME?</v>
      </c>
    </row>
    <row r="479" spans="9:19">
      <c r="I479" t="e">
        <f t="shared" ca="1" si="55"/>
        <v>#NAME?</v>
      </c>
      <c r="J479" s="1" t="e">
        <f ca="1">IF(I479="","",VLOOKUP(L478+9,'债券信息-wind'!E:H,2,0))</f>
        <v>#NAME?</v>
      </c>
      <c r="K479" s="1" t="e">
        <f t="shared" ca="1" si="58"/>
        <v>#NAME?</v>
      </c>
      <c r="L479" s="20" t="e">
        <f t="shared" ca="1" si="59"/>
        <v>#NAME?</v>
      </c>
      <c r="M479" s="20" t="e">
        <f t="shared" ca="1" si="60"/>
        <v>#NAME?</v>
      </c>
      <c r="N479" s="16" t="e">
        <f t="shared" ca="1" si="61"/>
        <v>#NAME?</v>
      </c>
      <c r="O479" s="2" t="e">
        <f ca="1">IF(I479="","",VLOOKUP(L478,'债券信息-wind'!E:H,3,0))</f>
        <v>#NAME?</v>
      </c>
      <c r="P479" t="e">
        <f ca="1">IF(I479="","",VLOOKUP(L479,'债券信息-wind'!E:I,5,0))</f>
        <v>#NAME?</v>
      </c>
      <c r="Q479" s="4" t="e">
        <f t="shared" ca="1" si="56"/>
        <v>#NAME?</v>
      </c>
      <c r="R479" s="2" t="e">
        <f ca="1">IF(I479="","",IF(I480="",Q478,VLOOKUP(K479,'债券信息-wind'!E:H,4,0)))</f>
        <v>#NAME?</v>
      </c>
      <c r="S479" t="e">
        <f t="shared" ca="1" si="57"/>
        <v>#NAME?</v>
      </c>
    </row>
    <row r="480" spans="9:19">
      <c r="I480" t="e">
        <f t="shared" ca="1" si="55"/>
        <v>#NAME?</v>
      </c>
      <c r="J480" s="1" t="e">
        <f ca="1">IF(I480="","",VLOOKUP(L479+9,'债券信息-wind'!E:H,2,0))</f>
        <v>#NAME?</v>
      </c>
      <c r="K480" s="1" t="e">
        <f t="shared" ca="1" si="58"/>
        <v>#NAME?</v>
      </c>
      <c r="L480" s="20" t="e">
        <f t="shared" ca="1" si="59"/>
        <v>#NAME?</v>
      </c>
      <c r="M480" s="20" t="e">
        <f t="shared" ca="1" si="60"/>
        <v>#NAME?</v>
      </c>
      <c r="N480" s="16" t="e">
        <f t="shared" ca="1" si="61"/>
        <v>#NAME?</v>
      </c>
      <c r="O480" s="2" t="e">
        <f ca="1">IF(I480="","",VLOOKUP(L479,'债券信息-wind'!E:H,3,0))</f>
        <v>#NAME?</v>
      </c>
      <c r="P480" t="e">
        <f ca="1">IF(I480="","",VLOOKUP(L480,'债券信息-wind'!E:I,5,0))</f>
        <v>#NAME?</v>
      </c>
      <c r="Q480" s="4" t="e">
        <f t="shared" ca="1" si="56"/>
        <v>#NAME?</v>
      </c>
      <c r="R480" s="2" t="e">
        <f ca="1">IF(I480="","",IF(I481="",Q479,VLOOKUP(K480,'债券信息-wind'!E:H,4,0)))</f>
        <v>#NAME?</v>
      </c>
      <c r="S480" t="e">
        <f t="shared" ca="1" si="57"/>
        <v>#NAME?</v>
      </c>
    </row>
    <row r="481" spans="9:19">
      <c r="I481" t="e">
        <f t="shared" ca="1" si="55"/>
        <v>#NAME?</v>
      </c>
      <c r="J481" s="1" t="e">
        <f ca="1">IF(I481="","",VLOOKUP(L480+9,'债券信息-wind'!E:H,2,0))</f>
        <v>#NAME?</v>
      </c>
      <c r="K481" s="1" t="e">
        <f t="shared" ca="1" si="58"/>
        <v>#NAME?</v>
      </c>
      <c r="L481" s="20" t="e">
        <f t="shared" ca="1" si="59"/>
        <v>#NAME?</v>
      </c>
      <c r="M481" s="20" t="e">
        <f t="shared" ca="1" si="60"/>
        <v>#NAME?</v>
      </c>
      <c r="N481" s="16" t="e">
        <f t="shared" ca="1" si="61"/>
        <v>#NAME?</v>
      </c>
      <c r="O481" s="2" t="e">
        <f ca="1">IF(I481="","",VLOOKUP(L480,'债券信息-wind'!E:H,3,0))</f>
        <v>#NAME?</v>
      </c>
      <c r="P481" t="e">
        <f ca="1">IF(I481="","",VLOOKUP(L481,'债券信息-wind'!E:I,5,0))</f>
        <v>#NAME?</v>
      </c>
      <c r="Q481" s="4" t="e">
        <f t="shared" ca="1" si="56"/>
        <v>#NAME?</v>
      </c>
      <c r="R481" s="2" t="e">
        <f ca="1">IF(I481="","",IF(I482="",Q480,VLOOKUP(K481,'债券信息-wind'!E:H,4,0)))</f>
        <v>#NAME?</v>
      </c>
      <c r="S481" t="e">
        <f t="shared" ca="1" si="57"/>
        <v>#NAME?</v>
      </c>
    </row>
    <row r="482" spans="9:19">
      <c r="I482" t="e">
        <f t="shared" ca="1" si="55"/>
        <v>#NAME?</v>
      </c>
      <c r="J482" s="1" t="e">
        <f ca="1">IF(I482="","",VLOOKUP(L481+9,'债券信息-wind'!E:H,2,0))</f>
        <v>#NAME?</v>
      </c>
      <c r="K482" s="1" t="e">
        <f t="shared" ca="1" si="58"/>
        <v>#NAME?</v>
      </c>
      <c r="L482" s="20" t="e">
        <f t="shared" ca="1" si="59"/>
        <v>#NAME?</v>
      </c>
      <c r="M482" s="20" t="e">
        <f t="shared" ca="1" si="60"/>
        <v>#NAME?</v>
      </c>
      <c r="N482" s="16" t="e">
        <f t="shared" ca="1" si="61"/>
        <v>#NAME?</v>
      </c>
      <c r="O482" s="2" t="e">
        <f ca="1">IF(I482="","",VLOOKUP(L481,'债券信息-wind'!E:H,3,0))</f>
        <v>#NAME?</v>
      </c>
      <c r="P482" t="e">
        <f ca="1">IF(I482="","",VLOOKUP(L482,'债券信息-wind'!E:I,5,0))</f>
        <v>#NAME?</v>
      </c>
      <c r="Q482" s="4" t="e">
        <f t="shared" ca="1" si="56"/>
        <v>#NAME?</v>
      </c>
      <c r="R482" s="2" t="e">
        <f ca="1">IF(I482="","",IF(I483="",Q481,VLOOKUP(K482,'债券信息-wind'!E:H,4,0)))</f>
        <v>#NAME?</v>
      </c>
      <c r="S482" t="e">
        <f t="shared" ca="1" si="57"/>
        <v>#NAME?</v>
      </c>
    </row>
    <row r="483" spans="9:19">
      <c r="I483" t="e">
        <f t="shared" ca="1" si="55"/>
        <v>#NAME?</v>
      </c>
      <c r="J483" s="1" t="e">
        <f ca="1">IF(I483="","",VLOOKUP(L482+9,'债券信息-wind'!E:H,2,0))</f>
        <v>#NAME?</v>
      </c>
      <c r="K483" s="1" t="e">
        <f t="shared" ca="1" si="58"/>
        <v>#NAME?</v>
      </c>
      <c r="L483" s="20" t="e">
        <f t="shared" ca="1" si="59"/>
        <v>#NAME?</v>
      </c>
      <c r="M483" s="20" t="e">
        <f t="shared" ca="1" si="60"/>
        <v>#NAME?</v>
      </c>
      <c r="N483" s="16" t="e">
        <f t="shared" ca="1" si="61"/>
        <v>#NAME?</v>
      </c>
      <c r="O483" s="2" t="e">
        <f ca="1">IF(I483="","",VLOOKUP(L482,'债券信息-wind'!E:H,3,0))</f>
        <v>#NAME?</v>
      </c>
      <c r="P483" t="e">
        <f ca="1">IF(I483="","",VLOOKUP(L483,'债券信息-wind'!E:I,5,0))</f>
        <v>#NAME?</v>
      </c>
      <c r="Q483" s="4" t="e">
        <f t="shared" ca="1" si="56"/>
        <v>#NAME?</v>
      </c>
      <c r="R483" s="2" t="e">
        <f ca="1">IF(I483="","",IF(I484="",Q482,VLOOKUP(K483,'债券信息-wind'!E:H,4,0)))</f>
        <v>#NAME?</v>
      </c>
      <c r="S483" t="e">
        <f t="shared" ca="1" si="57"/>
        <v>#NAME?</v>
      </c>
    </row>
    <row r="484" spans="9:19">
      <c r="I484" t="e">
        <f t="shared" ca="1" si="55"/>
        <v>#NAME?</v>
      </c>
      <c r="J484" s="1" t="e">
        <f ca="1">IF(I484="","",VLOOKUP(L483+9,'债券信息-wind'!E:H,2,0))</f>
        <v>#NAME?</v>
      </c>
      <c r="K484" s="1" t="e">
        <f t="shared" ca="1" si="58"/>
        <v>#NAME?</v>
      </c>
      <c r="L484" s="20" t="e">
        <f t="shared" ca="1" si="59"/>
        <v>#NAME?</v>
      </c>
      <c r="M484" s="20" t="e">
        <f t="shared" ca="1" si="60"/>
        <v>#NAME?</v>
      </c>
      <c r="N484" s="16" t="e">
        <f t="shared" ca="1" si="61"/>
        <v>#NAME?</v>
      </c>
      <c r="O484" s="2" t="e">
        <f ca="1">IF(I484="","",VLOOKUP(L483,'债券信息-wind'!E:H,3,0))</f>
        <v>#NAME?</v>
      </c>
      <c r="P484" t="e">
        <f ca="1">IF(I484="","",VLOOKUP(L484,'债券信息-wind'!E:I,5,0))</f>
        <v>#NAME?</v>
      </c>
      <c r="Q484" s="4" t="e">
        <f t="shared" ca="1" si="56"/>
        <v>#NAME?</v>
      </c>
      <c r="R484" s="2" t="e">
        <f ca="1">IF(I484="","",IF(I485="",Q483,VLOOKUP(K484,'债券信息-wind'!E:H,4,0)))</f>
        <v>#NAME?</v>
      </c>
      <c r="S484" t="e">
        <f t="shared" ca="1" si="57"/>
        <v>#NAME?</v>
      </c>
    </row>
    <row r="485" spans="9:19">
      <c r="I485" t="e">
        <f t="shared" ca="1" si="55"/>
        <v>#NAME?</v>
      </c>
      <c r="J485" s="1" t="e">
        <f ca="1">IF(I485="","",VLOOKUP(L484+9,'债券信息-wind'!E:H,2,0))</f>
        <v>#NAME?</v>
      </c>
      <c r="K485" s="1" t="e">
        <f t="shared" ca="1" si="58"/>
        <v>#NAME?</v>
      </c>
      <c r="L485" s="20" t="e">
        <f t="shared" ca="1" si="59"/>
        <v>#NAME?</v>
      </c>
      <c r="M485" s="20" t="e">
        <f t="shared" ca="1" si="60"/>
        <v>#NAME?</v>
      </c>
      <c r="N485" s="16" t="e">
        <f t="shared" ca="1" si="61"/>
        <v>#NAME?</v>
      </c>
      <c r="O485" s="2" t="e">
        <f ca="1">IF(I485="","",VLOOKUP(L484,'债券信息-wind'!E:H,3,0))</f>
        <v>#NAME?</v>
      </c>
      <c r="P485" t="e">
        <f ca="1">IF(I485="","",VLOOKUP(L485,'债券信息-wind'!E:I,5,0))</f>
        <v>#NAME?</v>
      </c>
      <c r="Q485" s="4" t="e">
        <f t="shared" ca="1" si="56"/>
        <v>#NAME?</v>
      </c>
      <c r="R485" s="2" t="e">
        <f ca="1">IF(I485="","",IF(I486="",Q484,VLOOKUP(K485,'债券信息-wind'!E:H,4,0)))</f>
        <v>#NAME?</v>
      </c>
      <c r="S485" t="e">
        <f t="shared" ca="1" si="57"/>
        <v>#NAME?</v>
      </c>
    </row>
    <row r="486" spans="9:19">
      <c r="I486" t="e">
        <f t="shared" ref="I486:I549" ca="1" si="62">IF(ROW(I485)-3&lt;$B$21,I485+1,"")</f>
        <v>#NAME?</v>
      </c>
      <c r="J486" s="1" t="e">
        <f ca="1">IF(I486="","",VLOOKUP(L485+9,'债券信息-wind'!E:H,2,0))</f>
        <v>#NAME?</v>
      </c>
      <c r="K486" s="1" t="e">
        <f t="shared" ca="1" si="58"/>
        <v>#NAME?</v>
      </c>
      <c r="L486" s="20" t="e">
        <f t="shared" ca="1" si="59"/>
        <v>#NAME?</v>
      </c>
      <c r="M486" s="20" t="e">
        <f t="shared" ca="1" si="60"/>
        <v>#NAME?</v>
      </c>
      <c r="N486" s="16" t="e">
        <f t="shared" ca="1" si="61"/>
        <v>#NAME?</v>
      </c>
      <c r="O486" s="2" t="e">
        <f ca="1">IF(I486="","",VLOOKUP(L485,'债券信息-wind'!E:H,3,0))</f>
        <v>#NAME?</v>
      </c>
      <c r="P486" t="e">
        <f ca="1">IF(I486="","",VLOOKUP(L486,'债券信息-wind'!E:I,5,0))</f>
        <v>#NAME?</v>
      </c>
      <c r="Q486" s="4" t="e">
        <f t="shared" ref="Q486:Q549" ca="1" si="63">IF(I486="","",Q485-R486)</f>
        <v>#NAME?</v>
      </c>
      <c r="R486" s="2" t="e">
        <f ca="1">IF(I486="","",IF(I487="",Q485,VLOOKUP(K486,'债券信息-wind'!E:H,4,0)))</f>
        <v>#NAME?</v>
      </c>
      <c r="S486" t="e">
        <f t="shared" ref="S486:S549" ca="1" si="64">IF(I486="","",P486+R486)</f>
        <v>#NAME?</v>
      </c>
    </row>
    <row r="487" spans="9:19">
      <c r="I487" t="e">
        <f t="shared" ca="1" si="62"/>
        <v>#NAME?</v>
      </c>
      <c r="J487" s="1" t="e">
        <f ca="1">IF(I487="","",VLOOKUP(L486+9,'债券信息-wind'!E:H,2,0))</f>
        <v>#NAME?</v>
      </c>
      <c r="K487" s="1" t="e">
        <f t="shared" ca="1" si="58"/>
        <v>#NAME?</v>
      </c>
      <c r="L487" s="20" t="e">
        <f t="shared" ca="1" si="59"/>
        <v>#NAME?</v>
      </c>
      <c r="M487" s="20" t="e">
        <f t="shared" ca="1" si="60"/>
        <v>#NAME?</v>
      </c>
      <c r="N487" s="16" t="e">
        <f t="shared" ca="1" si="61"/>
        <v>#NAME?</v>
      </c>
      <c r="O487" s="2" t="e">
        <f ca="1">IF(I487="","",VLOOKUP(L486,'债券信息-wind'!E:H,3,0))</f>
        <v>#NAME?</v>
      </c>
      <c r="P487" t="e">
        <f ca="1">IF(I487="","",VLOOKUP(L487,'债券信息-wind'!E:I,5,0))</f>
        <v>#NAME?</v>
      </c>
      <c r="Q487" s="4" t="e">
        <f t="shared" ca="1" si="63"/>
        <v>#NAME?</v>
      </c>
      <c r="R487" s="2" t="e">
        <f ca="1">IF(I487="","",IF(I488="",Q486,VLOOKUP(K487,'债券信息-wind'!E:H,4,0)))</f>
        <v>#NAME?</v>
      </c>
      <c r="S487" t="e">
        <f t="shared" ca="1" si="64"/>
        <v>#NAME?</v>
      </c>
    </row>
    <row r="488" spans="9:19">
      <c r="I488" t="e">
        <f t="shared" ca="1" si="62"/>
        <v>#NAME?</v>
      </c>
      <c r="J488" s="1" t="e">
        <f ca="1">IF(I488="","",VLOOKUP(L487+9,'债券信息-wind'!E:H,2,0))</f>
        <v>#NAME?</v>
      </c>
      <c r="K488" s="1" t="e">
        <f t="shared" ca="1" si="58"/>
        <v>#NAME?</v>
      </c>
      <c r="L488" s="20" t="e">
        <f t="shared" ca="1" si="59"/>
        <v>#NAME?</v>
      </c>
      <c r="M488" s="20" t="e">
        <f t="shared" ca="1" si="60"/>
        <v>#NAME?</v>
      </c>
      <c r="N488" s="16" t="e">
        <f t="shared" ca="1" si="61"/>
        <v>#NAME?</v>
      </c>
      <c r="O488" s="2" t="e">
        <f ca="1">IF(I488="","",VLOOKUP(L487,'债券信息-wind'!E:H,3,0))</f>
        <v>#NAME?</v>
      </c>
      <c r="P488" t="e">
        <f ca="1">IF(I488="","",VLOOKUP(L488,'债券信息-wind'!E:I,5,0))</f>
        <v>#NAME?</v>
      </c>
      <c r="Q488" s="4" t="e">
        <f t="shared" ca="1" si="63"/>
        <v>#NAME?</v>
      </c>
      <c r="R488" s="2" t="e">
        <f ca="1">IF(I488="","",IF(I489="",Q487,VLOOKUP(K488,'债券信息-wind'!E:H,4,0)))</f>
        <v>#NAME?</v>
      </c>
      <c r="S488" t="e">
        <f t="shared" ca="1" si="64"/>
        <v>#NAME?</v>
      </c>
    </row>
    <row r="489" spans="9:19">
      <c r="I489" t="e">
        <f t="shared" ca="1" si="62"/>
        <v>#NAME?</v>
      </c>
      <c r="J489" s="1" t="e">
        <f ca="1">IF(I489="","",VLOOKUP(L488+9,'债券信息-wind'!E:H,2,0))</f>
        <v>#NAME?</v>
      </c>
      <c r="K489" s="1" t="e">
        <f t="shared" ca="1" si="58"/>
        <v>#NAME?</v>
      </c>
      <c r="L489" s="20" t="e">
        <f t="shared" ca="1" si="59"/>
        <v>#NAME?</v>
      </c>
      <c r="M489" s="20" t="e">
        <f t="shared" ca="1" si="60"/>
        <v>#NAME?</v>
      </c>
      <c r="N489" s="16" t="e">
        <f t="shared" ca="1" si="61"/>
        <v>#NAME?</v>
      </c>
      <c r="O489" s="2" t="e">
        <f ca="1">IF(I489="","",VLOOKUP(L488,'债券信息-wind'!E:H,3,0))</f>
        <v>#NAME?</v>
      </c>
      <c r="P489" t="e">
        <f ca="1">IF(I489="","",VLOOKUP(L489,'债券信息-wind'!E:I,5,0))</f>
        <v>#NAME?</v>
      </c>
      <c r="Q489" s="4" t="e">
        <f t="shared" ca="1" si="63"/>
        <v>#NAME?</v>
      </c>
      <c r="R489" s="2" t="e">
        <f ca="1">IF(I489="","",IF(I490="",Q488,VLOOKUP(K489,'债券信息-wind'!E:H,4,0)))</f>
        <v>#NAME?</v>
      </c>
      <c r="S489" t="e">
        <f t="shared" ca="1" si="64"/>
        <v>#NAME?</v>
      </c>
    </row>
    <row r="490" spans="9:19">
      <c r="I490" t="e">
        <f t="shared" ca="1" si="62"/>
        <v>#NAME?</v>
      </c>
      <c r="J490" s="1" t="e">
        <f ca="1">IF(I490="","",VLOOKUP(L489+9,'债券信息-wind'!E:H,2,0))</f>
        <v>#NAME?</v>
      </c>
      <c r="K490" s="1" t="e">
        <f t="shared" ca="1" si="58"/>
        <v>#NAME?</v>
      </c>
      <c r="L490" s="20" t="e">
        <f t="shared" ca="1" si="59"/>
        <v>#NAME?</v>
      </c>
      <c r="M490" s="20" t="e">
        <f t="shared" ca="1" si="60"/>
        <v>#NAME?</v>
      </c>
      <c r="N490" s="16" t="e">
        <f t="shared" ca="1" si="61"/>
        <v>#NAME?</v>
      </c>
      <c r="O490" s="2" t="e">
        <f ca="1">IF(I490="","",VLOOKUP(L489,'债券信息-wind'!E:H,3,0))</f>
        <v>#NAME?</v>
      </c>
      <c r="P490" t="e">
        <f ca="1">IF(I490="","",VLOOKUP(L490,'债券信息-wind'!E:I,5,0))</f>
        <v>#NAME?</v>
      </c>
      <c r="Q490" s="4" t="e">
        <f t="shared" ca="1" si="63"/>
        <v>#NAME?</v>
      </c>
      <c r="R490" s="2" t="e">
        <f ca="1">IF(I490="","",IF(I491="",Q489,VLOOKUP(K490,'债券信息-wind'!E:H,4,0)))</f>
        <v>#NAME?</v>
      </c>
      <c r="S490" t="e">
        <f t="shared" ca="1" si="64"/>
        <v>#NAME?</v>
      </c>
    </row>
    <row r="491" spans="9:19">
      <c r="I491" t="e">
        <f t="shared" ca="1" si="62"/>
        <v>#NAME?</v>
      </c>
      <c r="J491" s="1" t="e">
        <f ca="1">IF(I491="","",VLOOKUP(L490+9,'债券信息-wind'!E:H,2,0))</f>
        <v>#NAME?</v>
      </c>
      <c r="K491" s="1" t="e">
        <f t="shared" ca="1" si="58"/>
        <v>#NAME?</v>
      </c>
      <c r="L491" s="20" t="e">
        <f t="shared" ca="1" si="59"/>
        <v>#NAME?</v>
      </c>
      <c r="M491" s="20" t="e">
        <f t="shared" ca="1" si="60"/>
        <v>#NAME?</v>
      </c>
      <c r="N491" s="16" t="e">
        <f t="shared" ca="1" si="61"/>
        <v>#NAME?</v>
      </c>
      <c r="O491" s="2" t="e">
        <f ca="1">IF(I491="","",VLOOKUP(L490,'债券信息-wind'!E:H,3,0))</f>
        <v>#NAME?</v>
      </c>
      <c r="P491" t="e">
        <f ca="1">IF(I491="","",VLOOKUP(L491,'债券信息-wind'!E:I,5,0))</f>
        <v>#NAME?</v>
      </c>
      <c r="Q491" s="4" t="e">
        <f t="shared" ca="1" si="63"/>
        <v>#NAME?</v>
      </c>
      <c r="R491" s="2" t="e">
        <f ca="1">IF(I491="","",IF(I492="",Q490,VLOOKUP(K491,'债券信息-wind'!E:H,4,0)))</f>
        <v>#NAME?</v>
      </c>
      <c r="S491" t="e">
        <f t="shared" ca="1" si="64"/>
        <v>#NAME?</v>
      </c>
    </row>
    <row r="492" spans="9:19">
      <c r="I492" t="e">
        <f t="shared" ca="1" si="62"/>
        <v>#NAME?</v>
      </c>
      <c r="J492" s="1" t="e">
        <f ca="1">IF(I492="","",VLOOKUP(L491+9,'债券信息-wind'!E:H,2,0))</f>
        <v>#NAME?</v>
      </c>
      <c r="K492" s="1" t="e">
        <f t="shared" ca="1" si="58"/>
        <v>#NAME?</v>
      </c>
      <c r="L492" s="20" t="e">
        <f t="shared" ca="1" si="59"/>
        <v>#NAME?</v>
      </c>
      <c r="M492" s="20" t="e">
        <f t="shared" ca="1" si="60"/>
        <v>#NAME?</v>
      </c>
      <c r="N492" s="16" t="e">
        <f t="shared" ca="1" si="61"/>
        <v>#NAME?</v>
      </c>
      <c r="O492" s="2" t="e">
        <f ca="1">IF(I492="","",VLOOKUP(L491,'债券信息-wind'!E:H,3,0))</f>
        <v>#NAME?</v>
      </c>
      <c r="P492" t="e">
        <f ca="1">IF(I492="","",VLOOKUP(L492,'债券信息-wind'!E:I,5,0))</f>
        <v>#NAME?</v>
      </c>
      <c r="Q492" s="4" t="e">
        <f t="shared" ca="1" si="63"/>
        <v>#NAME?</v>
      </c>
      <c r="R492" s="2" t="e">
        <f ca="1">IF(I492="","",IF(I493="",Q491,VLOOKUP(K492,'债券信息-wind'!E:H,4,0)))</f>
        <v>#NAME?</v>
      </c>
      <c r="S492" t="e">
        <f t="shared" ca="1" si="64"/>
        <v>#NAME?</v>
      </c>
    </row>
    <row r="493" spans="9:19">
      <c r="I493" t="e">
        <f t="shared" ca="1" si="62"/>
        <v>#NAME?</v>
      </c>
      <c r="J493" s="1" t="e">
        <f ca="1">IF(I493="","",VLOOKUP(L492+9,'债券信息-wind'!E:H,2,0))</f>
        <v>#NAME?</v>
      </c>
      <c r="K493" s="1" t="e">
        <f t="shared" ca="1" si="58"/>
        <v>#NAME?</v>
      </c>
      <c r="L493" s="20" t="e">
        <f t="shared" ca="1" si="59"/>
        <v>#NAME?</v>
      </c>
      <c r="M493" s="20" t="e">
        <f t="shared" ca="1" si="60"/>
        <v>#NAME?</v>
      </c>
      <c r="N493" s="16" t="e">
        <f t="shared" ca="1" si="61"/>
        <v>#NAME?</v>
      </c>
      <c r="O493" s="2" t="e">
        <f ca="1">IF(I493="","",VLOOKUP(L492,'债券信息-wind'!E:H,3,0))</f>
        <v>#NAME?</v>
      </c>
      <c r="P493" t="e">
        <f ca="1">IF(I493="","",VLOOKUP(L493,'债券信息-wind'!E:I,5,0))</f>
        <v>#NAME?</v>
      </c>
      <c r="Q493" s="4" t="e">
        <f t="shared" ca="1" si="63"/>
        <v>#NAME?</v>
      </c>
      <c r="R493" s="2" t="e">
        <f ca="1">IF(I493="","",IF(I494="",Q492,VLOOKUP(K493,'债券信息-wind'!E:H,4,0)))</f>
        <v>#NAME?</v>
      </c>
      <c r="S493" t="e">
        <f t="shared" ca="1" si="64"/>
        <v>#NAME?</v>
      </c>
    </row>
    <row r="494" spans="9:19">
      <c r="I494" t="e">
        <f t="shared" ca="1" si="62"/>
        <v>#NAME?</v>
      </c>
      <c r="J494" s="1" t="e">
        <f ca="1">IF(I494="","",VLOOKUP(L493+9,'债券信息-wind'!E:H,2,0))</f>
        <v>#NAME?</v>
      </c>
      <c r="K494" s="1" t="e">
        <f t="shared" ca="1" si="58"/>
        <v>#NAME?</v>
      </c>
      <c r="L494" s="20" t="e">
        <f t="shared" ca="1" si="59"/>
        <v>#NAME?</v>
      </c>
      <c r="M494" s="20" t="e">
        <f t="shared" ca="1" si="60"/>
        <v>#NAME?</v>
      </c>
      <c r="N494" s="16" t="e">
        <f t="shared" ca="1" si="61"/>
        <v>#NAME?</v>
      </c>
      <c r="O494" s="2" t="e">
        <f ca="1">IF(I494="","",VLOOKUP(L493,'债券信息-wind'!E:H,3,0))</f>
        <v>#NAME?</v>
      </c>
      <c r="P494" t="e">
        <f ca="1">IF(I494="","",VLOOKUP(L494,'债券信息-wind'!E:I,5,0))</f>
        <v>#NAME?</v>
      </c>
      <c r="Q494" s="4" t="e">
        <f t="shared" ca="1" si="63"/>
        <v>#NAME?</v>
      </c>
      <c r="R494" s="2" t="e">
        <f ca="1">IF(I494="","",IF(I495="",Q493,VLOOKUP(K494,'债券信息-wind'!E:H,4,0)))</f>
        <v>#NAME?</v>
      </c>
      <c r="S494" t="e">
        <f t="shared" ca="1" si="64"/>
        <v>#NAME?</v>
      </c>
    </row>
    <row r="495" spans="9:19">
      <c r="I495" t="e">
        <f t="shared" ca="1" si="62"/>
        <v>#NAME?</v>
      </c>
      <c r="J495" s="1" t="e">
        <f ca="1">IF(I495="","",VLOOKUP(L494+9,'债券信息-wind'!E:H,2,0))</f>
        <v>#NAME?</v>
      </c>
      <c r="K495" s="1" t="e">
        <f t="shared" ca="1" si="58"/>
        <v>#NAME?</v>
      </c>
      <c r="L495" s="20" t="e">
        <f t="shared" ca="1" si="59"/>
        <v>#NAME?</v>
      </c>
      <c r="M495" s="20" t="e">
        <f t="shared" ca="1" si="60"/>
        <v>#NAME?</v>
      </c>
      <c r="N495" s="16" t="e">
        <f t="shared" ca="1" si="61"/>
        <v>#NAME?</v>
      </c>
      <c r="O495" s="2" t="e">
        <f ca="1">IF(I495="","",VLOOKUP(L494,'债券信息-wind'!E:H,3,0))</f>
        <v>#NAME?</v>
      </c>
      <c r="P495" t="e">
        <f ca="1">IF(I495="","",VLOOKUP(L495,'债券信息-wind'!E:I,5,0))</f>
        <v>#NAME?</v>
      </c>
      <c r="Q495" s="4" t="e">
        <f t="shared" ca="1" si="63"/>
        <v>#NAME?</v>
      </c>
      <c r="R495" s="2" t="e">
        <f ca="1">IF(I495="","",IF(I496="",Q494,VLOOKUP(K495,'债券信息-wind'!E:H,4,0)))</f>
        <v>#NAME?</v>
      </c>
      <c r="S495" t="e">
        <f t="shared" ca="1" si="64"/>
        <v>#NAME?</v>
      </c>
    </row>
    <row r="496" spans="9:19">
      <c r="I496" t="e">
        <f t="shared" ca="1" si="62"/>
        <v>#NAME?</v>
      </c>
      <c r="J496" s="1" t="e">
        <f ca="1">IF(I496="","",VLOOKUP(L495+9,'债券信息-wind'!E:H,2,0))</f>
        <v>#NAME?</v>
      </c>
      <c r="K496" s="1" t="e">
        <f t="shared" ca="1" si="58"/>
        <v>#NAME?</v>
      </c>
      <c r="L496" s="20" t="e">
        <f t="shared" ca="1" si="59"/>
        <v>#NAME?</v>
      </c>
      <c r="M496" s="20" t="e">
        <f t="shared" ca="1" si="60"/>
        <v>#NAME?</v>
      </c>
      <c r="N496" s="16" t="e">
        <f t="shared" ca="1" si="61"/>
        <v>#NAME?</v>
      </c>
      <c r="O496" s="2" t="e">
        <f ca="1">IF(I496="","",VLOOKUP(L495,'债券信息-wind'!E:H,3,0))</f>
        <v>#NAME?</v>
      </c>
      <c r="P496" t="e">
        <f ca="1">IF(I496="","",VLOOKUP(L496,'债券信息-wind'!E:I,5,0))</f>
        <v>#NAME?</v>
      </c>
      <c r="Q496" s="4" t="e">
        <f t="shared" ca="1" si="63"/>
        <v>#NAME?</v>
      </c>
      <c r="R496" s="2" t="e">
        <f ca="1">IF(I496="","",IF(I497="",Q495,VLOOKUP(K496,'债券信息-wind'!E:H,4,0)))</f>
        <v>#NAME?</v>
      </c>
      <c r="S496" t="e">
        <f t="shared" ca="1" si="64"/>
        <v>#NAME?</v>
      </c>
    </row>
    <row r="497" spans="9:19">
      <c r="I497" t="e">
        <f t="shared" ca="1" si="62"/>
        <v>#NAME?</v>
      </c>
      <c r="J497" s="1" t="e">
        <f ca="1">IF(I497="","",VLOOKUP(L496+9,'债券信息-wind'!E:H,2,0))</f>
        <v>#NAME?</v>
      </c>
      <c r="K497" s="1" t="e">
        <f t="shared" ca="1" si="58"/>
        <v>#NAME?</v>
      </c>
      <c r="L497" s="20" t="e">
        <f t="shared" ca="1" si="59"/>
        <v>#NAME?</v>
      </c>
      <c r="M497" s="20" t="e">
        <f t="shared" ca="1" si="60"/>
        <v>#NAME?</v>
      </c>
      <c r="N497" s="16" t="e">
        <f t="shared" ca="1" si="61"/>
        <v>#NAME?</v>
      </c>
      <c r="O497" s="2" t="e">
        <f ca="1">IF(I497="","",VLOOKUP(L496,'债券信息-wind'!E:H,3,0))</f>
        <v>#NAME?</v>
      </c>
      <c r="P497" t="e">
        <f ca="1">IF(I497="","",VLOOKUP(L497,'债券信息-wind'!E:I,5,0))</f>
        <v>#NAME?</v>
      </c>
      <c r="Q497" s="4" t="e">
        <f t="shared" ca="1" si="63"/>
        <v>#NAME?</v>
      </c>
      <c r="R497" s="2" t="e">
        <f ca="1">IF(I497="","",IF(I498="",Q496,VLOOKUP(K497,'债券信息-wind'!E:H,4,0)))</f>
        <v>#NAME?</v>
      </c>
      <c r="S497" t="e">
        <f t="shared" ca="1" si="64"/>
        <v>#NAME?</v>
      </c>
    </row>
    <row r="498" spans="9:19">
      <c r="I498" t="e">
        <f t="shared" ca="1" si="62"/>
        <v>#NAME?</v>
      </c>
      <c r="J498" s="1" t="e">
        <f ca="1">IF(I498="","",VLOOKUP(L497+9,'债券信息-wind'!E:H,2,0))</f>
        <v>#NAME?</v>
      </c>
      <c r="K498" s="1" t="e">
        <f t="shared" ca="1" si="58"/>
        <v>#NAME?</v>
      </c>
      <c r="L498" s="20" t="e">
        <f t="shared" ca="1" si="59"/>
        <v>#NAME?</v>
      </c>
      <c r="M498" s="20" t="e">
        <f t="shared" ca="1" si="60"/>
        <v>#NAME?</v>
      </c>
      <c r="N498" s="16" t="e">
        <f t="shared" ca="1" si="61"/>
        <v>#NAME?</v>
      </c>
      <c r="O498" s="2" t="e">
        <f ca="1">IF(I498="","",VLOOKUP(L497,'债券信息-wind'!E:H,3,0))</f>
        <v>#NAME?</v>
      </c>
      <c r="P498" t="e">
        <f ca="1">IF(I498="","",VLOOKUP(L498,'债券信息-wind'!E:I,5,0))</f>
        <v>#NAME?</v>
      </c>
      <c r="Q498" s="4" t="e">
        <f t="shared" ca="1" si="63"/>
        <v>#NAME?</v>
      </c>
      <c r="R498" s="2" t="e">
        <f ca="1">IF(I498="","",IF(I499="",Q497,VLOOKUP(K498,'债券信息-wind'!E:H,4,0)))</f>
        <v>#NAME?</v>
      </c>
      <c r="S498" t="e">
        <f t="shared" ca="1" si="64"/>
        <v>#NAME?</v>
      </c>
    </row>
    <row r="499" spans="9:19">
      <c r="I499" t="e">
        <f t="shared" ca="1" si="62"/>
        <v>#NAME?</v>
      </c>
      <c r="J499" s="1" t="e">
        <f ca="1">IF(I499="","",VLOOKUP(L498+9,'债券信息-wind'!E:H,2,0))</f>
        <v>#NAME?</v>
      </c>
      <c r="K499" s="1" t="e">
        <f t="shared" ca="1" si="58"/>
        <v>#NAME?</v>
      </c>
      <c r="L499" s="20" t="e">
        <f t="shared" ca="1" si="59"/>
        <v>#NAME?</v>
      </c>
      <c r="M499" s="20" t="e">
        <f t="shared" ca="1" si="60"/>
        <v>#NAME?</v>
      </c>
      <c r="N499" s="16" t="e">
        <f t="shared" ca="1" si="61"/>
        <v>#NAME?</v>
      </c>
      <c r="O499" s="2" t="e">
        <f ca="1">IF(I499="","",VLOOKUP(L498,'债券信息-wind'!E:H,3,0))</f>
        <v>#NAME?</v>
      </c>
      <c r="P499" t="e">
        <f ca="1">IF(I499="","",VLOOKUP(L499,'债券信息-wind'!E:I,5,0))</f>
        <v>#NAME?</v>
      </c>
      <c r="Q499" s="4" t="e">
        <f t="shared" ca="1" si="63"/>
        <v>#NAME?</v>
      </c>
      <c r="R499" s="2" t="e">
        <f ca="1">IF(I499="","",IF(I500="",Q498,VLOOKUP(K499,'债券信息-wind'!E:H,4,0)))</f>
        <v>#NAME?</v>
      </c>
      <c r="S499" t="e">
        <f t="shared" ca="1" si="64"/>
        <v>#NAME?</v>
      </c>
    </row>
    <row r="500" spans="9:19">
      <c r="I500" t="e">
        <f t="shared" ca="1" si="62"/>
        <v>#NAME?</v>
      </c>
      <c r="J500" s="1" t="e">
        <f ca="1">IF(I500="","",VLOOKUP(L499+9,'债券信息-wind'!E:H,2,0))</f>
        <v>#NAME?</v>
      </c>
      <c r="K500" s="1" t="e">
        <f t="shared" ca="1" si="58"/>
        <v>#NAME?</v>
      </c>
      <c r="L500" s="20" t="e">
        <f t="shared" ca="1" si="59"/>
        <v>#NAME?</v>
      </c>
      <c r="M500" s="20" t="e">
        <f t="shared" ca="1" si="60"/>
        <v>#NAME?</v>
      </c>
      <c r="N500" s="16" t="e">
        <f t="shared" ca="1" si="61"/>
        <v>#NAME?</v>
      </c>
      <c r="O500" s="2" t="e">
        <f ca="1">IF(I500="","",VLOOKUP(L499,'债券信息-wind'!E:H,3,0))</f>
        <v>#NAME?</v>
      </c>
      <c r="P500" t="e">
        <f ca="1">IF(I500="","",VLOOKUP(L500,'债券信息-wind'!E:I,5,0))</f>
        <v>#NAME?</v>
      </c>
      <c r="Q500" s="4" t="e">
        <f t="shared" ca="1" si="63"/>
        <v>#NAME?</v>
      </c>
      <c r="R500" s="2" t="e">
        <f ca="1">IF(I500="","",IF(I501="",Q499,VLOOKUP(K500,'债券信息-wind'!E:H,4,0)))</f>
        <v>#NAME?</v>
      </c>
      <c r="S500" t="e">
        <f t="shared" ca="1" si="64"/>
        <v>#NAME?</v>
      </c>
    </row>
    <row r="501" spans="9:19">
      <c r="I501" t="e">
        <f t="shared" ca="1" si="62"/>
        <v>#NAME?</v>
      </c>
      <c r="J501" s="1" t="e">
        <f ca="1">IF(I501="","",VLOOKUP(L500+9,'债券信息-wind'!E:H,2,0))</f>
        <v>#NAME?</v>
      </c>
      <c r="K501" s="1" t="e">
        <f t="shared" ca="1" si="58"/>
        <v>#NAME?</v>
      </c>
      <c r="L501" s="20" t="e">
        <f t="shared" ca="1" si="59"/>
        <v>#NAME?</v>
      </c>
      <c r="M501" s="20" t="e">
        <f t="shared" ca="1" si="60"/>
        <v>#NAME?</v>
      </c>
      <c r="N501" s="16" t="e">
        <f t="shared" ca="1" si="61"/>
        <v>#NAME?</v>
      </c>
      <c r="O501" s="2" t="e">
        <f ca="1">IF(I501="","",VLOOKUP(L500,'债券信息-wind'!E:H,3,0))</f>
        <v>#NAME?</v>
      </c>
      <c r="P501" t="e">
        <f ca="1">IF(I501="","",VLOOKUP(L501,'债券信息-wind'!E:I,5,0))</f>
        <v>#NAME?</v>
      </c>
      <c r="Q501" s="4" t="e">
        <f t="shared" ca="1" si="63"/>
        <v>#NAME?</v>
      </c>
      <c r="R501" s="2" t="e">
        <f ca="1">IF(I501="","",IF(I502="",Q500,VLOOKUP(K501,'债券信息-wind'!E:H,4,0)))</f>
        <v>#NAME?</v>
      </c>
      <c r="S501" t="e">
        <f t="shared" ca="1" si="64"/>
        <v>#NAME?</v>
      </c>
    </row>
    <row r="502" spans="9:19">
      <c r="I502" t="e">
        <f t="shared" ca="1" si="62"/>
        <v>#NAME?</v>
      </c>
      <c r="J502" s="1" t="e">
        <f ca="1">IF(I502="","",VLOOKUP(L501+9,'债券信息-wind'!E:H,2,0))</f>
        <v>#NAME?</v>
      </c>
      <c r="K502" s="1" t="e">
        <f t="shared" ca="1" si="58"/>
        <v>#NAME?</v>
      </c>
      <c r="L502" s="20" t="e">
        <f t="shared" ca="1" si="59"/>
        <v>#NAME?</v>
      </c>
      <c r="M502" s="20" t="e">
        <f t="shared" ca="1" si="60"/>
        <v>#NAME?</v>
      </c>
      <c r="N502" s="16" t="e">
        <f t="shared" ca="1" si="61"/>
        <v>#NAME?</v>
      </c>
      <c r="O502" s="2" t="e">
        <f ca="1">IF(I502="","",VLOOKUP(L501,'债券信息-wind'!E:H,3,0))</f>
        <v>#NAME?</v>
      </c>
      <c r="P502" t="e">
        <f ca="1">IF(I502="","",VLOOKUP(L502,'债券信息-wind'!E:I,5,0))</f>
        <v>#NAME?</v>
      </c>
      <c r="Q502" s="4" t="e">
        <f t="shared" ca="1" si="63"/>
        <v>#NAME?</v>
      </c>
      <c r="R502" s="2" t="e">
        <f ca="1">IF(I502="","",IF(I503="",Q501,VLOOKUP(K502,'债券信息-wind'!E:H,4,0)))</f>
        <v>#NAME?</v>
      </c>
      <c r="S502" t="e">
        <f t="shared" ca="1" si="64"/>
        <v>#NAME?</v>
      </c>
    </row>
    <row r="503" spans="9:19">
      <c r="I503" t="e">
        <f t="shared" ca="1" si="62"/>
        <v>#NAME?</v>
      </c>
      <c r="J503" s="1" t="e">
        <f ca="1">IF(I503="","",VLOOKUP(L502+9,'债券信息-wind'!E:H,2,0))</f>
        <v>#NAME?</v>
      </c>
      <c r="K503" s="1" t="e">
        <f t="shared" ca="1" si="58"/>
        <v>#NAME?</v>
      </c>
      <c r="L503" s="20" t="e">
        <f t="shared" ca="1" si="59"/>
        <v>#NAME?</v>
      </c>
      <c r="M503" s="20" t="e">
        <f t="shared" ca="1" si="60"/>
        <v>#NAME?</v>
      </c>
      <c r="N503" s="16" t="e">
        <f t="shared" ca="1" si="61"/>
        <v>#NAME?</v>
      </c>
      <c r="O503" s="2" t="e">
        <f ca="1">IF(I503="","",VLOOKUP(L502,'债券信息-wind'!E:H,3,0))</f>
        <v>#NAME?</v>
      </c>
      <c r="P503" t="e">
        <f ca="1">IF(I503="","",VLOOKUP(L503,'债券信息-wind'!E:I,5,0))</f>
        <v>#NAME?</v>
      </c>
      <c r="Q503" s="4" t="e">
        <f t="shared" ca="1" si="63"/>
        <v>#NAME?</v>
      </c>
      <c r="R503" s="2" t="e">
        <f ca="1">IF(I503="","",IF(I504="",Q502,VLOOKUP(K503,'债券信息-wind'!E:H,4,0)))</f>
        <v>#NAME?</v>
      </c>
      <c r="S503" t="e">
        <f t="shared" ca="1" si="64"/>
        <v>#NAME?</v>
      </c>
    </row>
    <row r="504" spans="9:19">
      <c r="I504" t="e">
        <f t="shared" ca="1" si="62"/>
        <v>#NAME?</v>
      </c>
      <c r="J504" s="1" t="e">
        <f ca="1">IF(I504="","",VLOOKUP(L503+9,'债券信息-wind'!E:H,2,0))</f>
        <v>#NAME?</v>
      </c>
      <c r="K504" s="1" t="e">
        <f t="shared" ca="1" si="58"/>
        <v>#NAME?</v>
      </c>
      <c r="L504" s="20" t="e">
        <f t="shared" ca="1" si="59"/>
        <v>#NAME?</v>
      </c>
      <c r="M504" s="20" t="e">
        <f t="shared" ca="1" si="60"/>
        <v>#NAME?</v>
      </c>
      <c r="N504" s="16" t="e">
        <f t="shared" ca="1" si="61"/>
        <v>#NAME?</v>
      </c>
      <c r="O504" s="2" t="e">
        <f ca="1">IF(I504="","",VLOOKUP(L503,'债券信息-wind'!E:H,3,0))</f>
        <v>#NAME?</v>
      </c>
      <c r="P504" t="e">
        <f ca="1">IF(I504="","",VLOOKUP(L504,'债券信息-wind'!E:I,5,0))</f>
        <v>#NAME?</v>
      </c>
      <c r="Q504" s="4" t="e">
        <f t="shared" ca="1" si="63"/>
        <v>#NAME?</v>
      </c>
      <c r="R504" s="2" t="e">
        <f ca="1">IF(I504="","",IF(I505="",Q503,VLOOKUP(K504,'债券信息-wind'!E:H,4,0)))</f>
        <v>#NAME?</v>
      </c>
      <c r="S504" t="e">
        <f t="shared" ca="1" si="64"/>
        <v>#NAME?</v>
      </c>
    </row>
    <row r="505" spans="9:19">
      <c r="I505" t="e">
        <f t="shared" ca="1" si="62"/>
        <v>#NAME?</v>
      </c>
      <c r="J505" s="1" t="e">
        <f ca="1">IF(I505="","",VLOOKUP(L504+9,'债券信息-wind'!E:H,2,0))</f>
        <v>#NAME?</v>
      </c>
      <c r="K505" s="1" t="e">
        <f t="shared" ca="1" si="58"/>
        <v>#NAME?</v>
      </c>
      <c r="L505" s="20" t="e">
        <f t="shared" ca="1" si="59"/>
        <v>#NAME?</v>
      </c>
      <c r="M505" s="20" t="e">
        <f t="shared" ca="1" si="60"/>
        <v>#NAME?</v>
      </c>
      <c r="N505" s="16" t="e">
        <f t="shared" ca="1" si="61"/>
        <v>#NAME?</v>
      </c>
      <c r="O505" s="2" t="e">
        <f ca="1">IF(I505="","",VLOOKUP(L504,'债券信息-wind'!E:H,3,0))</f>
        <v>#NAME?</v>
      </c>
      <c r="P505" t="e">
        <f ca="1">IF(I505="","",VLOOKUP(L505,'债券信息-wind'!E:I,5,0))</f>
        <v>#NAME?</v>
      </c>
      <c r="Q505" s="4" t="e">
        <f t="shared" ca="1" si="63"/>
        <v>#NAME?</v>
      </c>
      <c r="R505" s="2" t="e">
        <f ca="1">IF(I505="","",IF(I506="",Q504,VLOOKUP(K505,'债券信息-wind'!E:H,4,0)))</f>
        <v>#NAME?</v>
      </c>
      <c r="S505" t="e">
        <f t="shared" ca="1" si="64"/>
        <v>#NAME?</v>
      </c>
    </row>
    <row r="506" spans="9:19">
      <c r="I506" t="e">
        <f t="shared" ca="1" si="62"/>
        <v>#NAME?</v>
      </c>
      <c r="J506" s="1" t="e">
        <f ca="1">IF(I506="","",VLOOKUP(L505+9,'债券信息-wind'!E:H,2,0))</f>
        <v>#NAME?</v>
      </c>
      <c r="K506" s="1" t="e">
        <f t="shared" ca="1" si="58"/>
        <v>#NAME?</v>
      </c>
      <c r="L506" s="20" t="e">
        <f t="shared" ca="1" si="59"/>
        <v>#NAME?</v>
      </c>
      <c r="M506" s="20" t="e">
        <f t="shared" ca="1" si="60"/>
        <v>#NAME?</v>
      </c>
      <c r="N506" s="16" t="e">
        <f t="shared" ca="1" si="61"/>
        <v>#NAME?</v>
      </c>
      <c r="O506" s="2" t="e">
        <f ca="1">IF(I506="","",VLOOKUP(L505,'债券信息-wind'!E:H,3,0))</f>
        <v>#NAME?</v>
      </c>
      <c r="P506" t="e">
        <f ca="1">IF(I506="","",VLOOKUP(L506,'债券信息-wind'!E:I,5,0))</f>
        <v>#NAME?</v>
      </c>
      <c r="Q506" s="4" t="e">
        <f t="shared" ca="1" si="63"/>
        <v>#NAME?</v>
      </c>
      <c r="R506" s="2" t="e">
        <f ca="1">IF(I506="","",IF(I507="",Q505,VLOOKUP(K506,'债券信息-wind'!E:H,4,0)))</f>
        <v>#NAME?</v>
      </c>
      <c r="S506" t="e">
        <f t="shared" ca="1" si="64"/>
        <v>#NAME?</v>
      </c>
    </row>
    <row r="507" spans="9:19">
      <c r="I507" t="e">
        <f t="shared" ca="1" si="62"/>
        <v>#NAME?</v>
      </c>
      <c r="J507" s="1" t="e">
        <f ca="1">IF(I507="","",VLOOKUP(L506+9,'债券信息-wind'!E:H,2,0))</f>
        <v>#NAME?</v>
      </c>
      <c r="K507" s="1" t="e">
        <f t="shared" ca="1" si="58"/>
        <v>#NAME?</v>
      </c>
      <c r="L507" s="20" t="e">
        <f t="shared" ca="1" si="59"/>
        <v>#NAME?</v>
      </c>
      <c r="M507" s="20" t="e">
        <f t="shared" ca="1" si="60"/>
        <v>#NAME?</v>
      </c>
      <c r="N507" s="16" t="e">
        <f t="shared" ca="1" si="61"/>
        <v>#NAME?</v>
      </c>
      <c r="O507" s="2" t="e">
        <f ca="1">IF(I507="","",VLOOKUP(L506,'债券信息-wind'!E:H,3,0))</f>
        <v>#NAME?</v>
      </c>
      <c r="P507" t="e">
        <f ca="1">IF(I507="","",VLOOKUP(L507,'债券信息-wind'!E:I,5,0))</f>
        <v>#NAME?</v>
      </c>
      <c r="Q507" s="4" t="e">
        <f t="shared" ca="1" si="63"/>
        <v>#NAME?</v>
      </c>
      <c r="R507" s="2" t="e">
        <f ca="1">IF(I507="","",IF(I508="",Q506,VLOOKUP(K507,'债券信息-wind'!E:H,4,0)))</f>
        <v>#NAME?</v>
      </c>
      <c r="S507" t="e">
        <f t="shared" ca="1" si="64"/>
        <v>#NAME?</v>
      </c>
    </row>
    <row r="508" spans="9:19">
      <c r="I508" t="e">
        <f t="shared" ca="1" si="62"/>
        <v>#NAME?</v>
      </c>
      <c r="J508" s="1" t="e">
        <f ca="1">IF(I508="","",VLOOKUP(L507+9,'债券信息-wind'!E:H,2,0))</f>
        <v>#NAME?</v>
      </c>
      <c r="K508" s="1" t="e">
        <f t="shared" ca="1" si="58"/>
        <v>#NAME?</v>
      </c>
      <c r="L508" s="20" t="e">
        <f t="shared" ca="1" si="59"/>
        <v>#NAME?</v>
      </c>
      <c r="M508" s="20" t="e">
        <f t="shared" ca="1" si="60"/>
        <v>#NAME?</v>
      </c>
      <c r="N508" s="16" t="e">
        <f t="shared" ca="1" si="61"/>
        <v>#NAME?</v>
      </c>
      <c r="O508" s="2" t="e">
        <f ca="1">IF(I508="","",VLOOKUP(L507,'债券信息-wind'!E:H,3,0))</f>
        <v>#NAME?</v>
      </c>
      <c r="P508" t="e">
        <f ca="1">IF(I508="","",VLOOKUP(L508,'债券信息-wind'!E:I,5,0))</f>
        <v>#NAME?</v>
      </c>
      <c r="Q508" s="4" t="e">
        <f t="shared" ca="1" si="63"/>
        <v>#NAME?</v>
      </c>
      <c r="R508" s="2" t="e">
        <f ca="1">IF(I508="","",IF(I509="",Q507,VLOOKUP(K508,'债券信息-wind'!E:H,4,0)))</f>
        <v>#NAME?</v>
      </c>
      <c r="S508" t="e">
        <f t="shared" ca="1" si="64"/>
        <v>#NAME?</v>
      </c>
    </row>
    <row r="509" spans="9:19">
      <c r="I509" t="e">
        <f t="shared" ca="1" si="62"/>
        <v>#NAME?</v>
      </c>
      <c r="J509" s="1" t="e">
        <f ca="1">IF(I509="","",VLOOKUP(L508+9,'债券信息-wind'!E:H,2,0))</f>
        <v>#NAME?</v>
      </c>
      <c r="K509" s="1" t="e">
        <f t="shared" ca="1" si="58"/>
        <v>#NAME?</v>
      </c>
      <c r="L509" s="20" t="e">
        <f t="shared" ca="1" si="59"/>
        <v>#NAME?</v>
      </c>
      <c r="M509" s="20" t="e">
        <f t="shared" ca="1" si="60"/>
        <v>#NAME?</v>
      </c>
      <c r="N509" s="16" t="e">
        <f t="shared" ca="1" si="61"/>
        <v>#NAME?</v>
      </c>
      <c r="O509" s="2" t="e">
        <f ca="1">IF(I509="","",VLOOKUP(L508,'债券信息-wind'!E:H,3,0))</f>
        <v>#NAME?</v>
      </c>
      <c r="P509" t="e">
        <f ca="1">IF(I509="","",VLOOKUP(L509,'债券信息-wind'!E:I,5,0))</f>
        <v>#NAME?</v>
      </c>
      <c r="Q509" s="4" t="e">
        <f t="shared" ca="1" si="63"/>
        <v>#NAME?</v>
      </c>
      <c r="R509" s="2" t="e">
        <f ca="1">IF(I509="","",IF(I510="",Q508,VLOOKUP(K509,'债券信息-wind'!E:H,4,0)))</f>
        <v>#NAME?</v>
      </c>
      <c r="S509" t="e">
        <f t="shared" ca="1" si="64"/>
        <v>#NAME?</v>
      </c>
    </row>
    <row r="510" spans="9:19">
      <c r="I510" t="e">
        <f t="shared" ca="1" si="62"/>
        <v>#NAME?</v>
      </c>
      <c r="J510" s="1" t="e">
        <f ca="1">IF(I510="","",VLOOKUP(L509+9,'债券信息-wind'!E:H,2,0))</f>
        <v>#NAME?</v>
      </c>
      <c r="K510" s="1" t="e">
        <f t="shared" ca="1" si="58"/>
        <v>#NAME?</v>
      </c>
      <c r="L510" s="20" t="e">
        <f t="shared" ca="1" si="59"/>
        <v>#NAME?</v>
      </c>
      <c r="M510" s="20" t="e">
        <f t="shared" ca="1" si="60"/>
        <v>#NAME?</v>
      </c>
      <c r="N510" s="16" t="e">
        <f t="shared" ca="1" si="61"/>
        <v>#NAME?</v>
      </c>
      <c r="O510" s="2" t="e">
        <f ca="1">IF(I510="","",VLOOKUP(L509,'债券信息-wind'!E:H,3,0))</f>
        <v>#NAME?</v>
      </c>
      <c r="P510" t="e">
        <f ca="1">IF(I510="","",VLOOKUP(L510,'债券信息-wind'!E:I,5,0))</f>
        <v>#NAME?</v>
      </c>
      <c r="Q510" s="4" t="e">
        <f t="shared" ca="1" si="63"/>
        <v>#NAME?</v>
      </c>
      <c r="R510" s="2" t="e">
        <f ca="1">IF(I510="","",IF(I511="",Q509,VLOOKUP(K510,'债券信息-wind'!E:H,4,0)))</f>
        <v>#NAME?</v>
      </c>
      <c r="S510" t="e">
        <f t="shared" ca="1" si="64"/>
        <v>#NAME?</v>
      </c>
    </row>
    <row r="511" spans="9:19">
      <c r="I511" t="e">
        <f t="shared" ca="1" si="62"/>
        <v>#NAME?</v>
      </c>
      <c r="J511" s="1" t="e">
        <f ca="1">IF(I511="","",VLOOKUP(L510+9,'债券信息-wind'!E:H,2,0))</f>
        <v>#NAME?</v>
      </c>
      <c r="K511" s="1" t="e">
        <f t="shared" ca="1" si="58"/>
        <v>#NAME?</v>
      </c>
      <c r="L511" s="20" t="e">
        <f t="shared" ca="1" si="59"/>
        <v>#NAME?</v>
      </c>
      <c r="M511" s="20" t="e">
        <f t="shared" ca="1" si="60"/>
        <v>#NAME?</v>
      </c>
      <c r="N511" s="16" t="e">
        <f t="shared" ca="1" si="61"/>
        <v>#NAME?</v>
      </c>
      <c r="O511" s="2" t="e">
        <f ca="1">IF(I511="","",VLOOKUP(L510,'债券信息-wind'!E:H,3,0))</f>
        <v>#NAME?</v>
      </c>
      <c r="P511" t="e">
        <f ca="1">IF(I511="","",VLOOKUP(L511,'债券信息-wind'!E:I,5,0))</f>
        <v>#NAME?</v>
      </c>
      <c r="Q511" s="4" t="e">
        <f t="shared" ca="1" si="63"/>
        <v>#NAME?</v>
      </c>
      <c r="R511" s="2" t="e">
        <f ca="1">IF(I511="","",IF(I512="",Q510,VLOOKUP(K511,'债券信息-wind'!E:H,4,0)))</f>
        <v>#NAME?</v>
      </c>
      <c r="S511" t="e">
        <f t="shared" ca="1" si="64"/>
        <v>#NAME?</v>
      </c>
    </row>
    <row r="512" spans="9:19">
      <c r="I512" t="e">
        <f t="shared" ca="1" si="62"/>
        <v>#NAME?</v>
      </c>
      <c r="J512" s="1" t="e">
        <f ca="1">IF(I512="","",VLOOKUP(L511+9,'债券信息-wind'!E:H,2,0))</f>
        <v>#NAME?</v>
      </c>
      <c r="K512" s="1" t="e">
        <f t="shared" ca="1" si="58"/>
        <v>#NAME?</v>
      </c>
      <c r="L512" s="20" t="e">
        <f t="shared" ca="1" si="59"/>
        <v>#NAME?</v>
      </c>
      <c r="M512" s="20" t="e">
        <f t="shared" ca="1" si="60"/>
        <v>#NAME?</v>
      </c>
      <c r="N512" s="16" t="e">
        <f t="shared" ca="1" si="61"/>
        <v>#NAME?</v>
      </c>
      <c r="O512" s="2" t="e">
        <f ca="1">IF(I512="","",VLOOKUP(L511,'债券信息-wind'!E:H,3,0))</f>
        <v>#NAME?</v>
      </c>
      <c r="P512" t="e">
        <f ca="1">IF(I512="","",VLOOKUP(L512,'债券信息-wind'!E:I,5,0))</f>
        <v>#NAME?</v>
      </c>
      <c r="Q512" s="4" t="e">
        <f t="shared" ca="1" si="63"/>
        <v>#NAME?</v>
      </c>
      <c r="R512" s="2" t="e">
        <f ca="1">IF(I512="","",IF(I513="",Q511,VLOOKUP(K512,'债券信息-wind'!E:H,4,0)))</f>
        <v>#NAME?</v>
      </c>
      <c r="S512" t="e">
        <f t="shared" ca="1" si="64"/>
        <v>#NAME?</v>
      </c>
    </row>
    <row r="513" spans="9:19">
      <c r="I513" t="e">
        <f t="shared" ca="1" si="62"/>
        <v>#NAME?</v>
      </c>
      <c r="J513" s="1" t="e">
        <f ca="1">IF(I513="","",VLOOKUP(L512+9,'债券信息-wind'!E:H,2,0))</f>
        <v>#NAME?</v>
      </c>
      <c r="K513" s="1" t="e">
        <f t="shared" ca="1" si="58"/>
        <v>#NAME?</v>
      </c>
      <c r="L513" s="20" t="e">
        <f t="shared" ca="1" si="59"/>
        <v>#NAME?</v>
      </c>
      <c r="M513" s="20" t="e">
        <f t="shared" ca="1" si="60"/>
        <v>#NAME?</v>
      </c>
      <c r="N513" s="16" t="e">
        <f t="shared" ca="1" si="61"/>
        <v>#NAME?</v>
      </c>
      <c r="O513" s="2" t="e">
        <f ca="1">IF(I513="","",VLOOKUP(L512,'债券信息-wind'!E:H,3,0))</f>
        <v>#NAME?</v>
      </c>
      <c r="P513" t="e">
        <f ca="1">IF(I513="","",VLOOKUP(L513,'债券信息-wind'!E:I,5,0))</f>
        <v>#NAME?</v>
      </c>
      <c r="Q513" s="4" t="e">
        <f t="shared" ca="1" si="63"/>
        <v>#NAME?</v>
      </c>
      <c r="R513" s="2" t="e">
        <f ca="1">IF(I513="","",IF(I514="",Q512,VLOOKUP(K513,'债券信息-wind'!E:H,4,0)))</f>
        <v>#NAME?</v>
      </c>
      <c r="S513" t="e">
        <f t="shared" ca="1" si="64"/>
        <v>#NAME?</v>
      </c>
    </row>
    <row r="514" spans="9:19">
      <c r="I514" t="e">
        <f t="shared" ca="1" si="62"/>
        <v>#NAME?</v>
      </c>
      <c r="J514" s="1" t="e">
        <f ca="1">IF(I514="","",VLOOKUP(L513+9,'债券信息-wind'!E:H,2,0))</f>
        <v>#NAME?</v>
      </c>
      <c r="K514" s="1" t="e">
        <f t="shared" ca="1" si="58"/>
        <v>#NAME?</v>
      </c>
      <c r="L514" s="20" t="e">
        <f t="shared" ca="1" si="59"/>
        <v>#NAME?</v>
      </c>
      <c r="M514" s="20" t="e">
        <f t="shared" ca="1" si="60"/>
        <v>#NAME?</v>
      </c>
      <c r="N514" s="16" t="e">
        <f t="shared" ca="1" si="61"/>
        <v>#NAME?</v>
      </c>
      <c r="O514" s="2" t="e">
        <f ca="1">IF(I514="","",VLOOKUP(L513,'债券信息-wind'!E:H,3,0))</f>
        <v>#NAME?</v>
      </c>
      <c r="P514" t="e">
        <f ca="1">IF(I514="","",VLOOKUP(L514,'债券信息-wind'!E:I,5,0))</f>
        <v>#NAME?</v>
      </c>
      <c r="Q514" s="4" t="e">
        <f t="shared" ca="1" si="63"/>
        <v>#NAME?</v>
      </c>
      <c r="R514" s="2" t="e">
        <f ca="1">IF(I514="","",IF(I515="",Q513,VLOOKUP(K514,'债券信息-wind'!E:H,4,0)))</f>
        <v>#NAME?</v>
      </c>
      <c r="S514" t="e">
        <f t="shared" ca="1" si="64"/>
        <v>#NAME?</v>
      </c>
    </row>
    <row r="515" spans="9:19">
      <c r="I515" t="e">
        <f t="shared" ca="1" si="62"/>
        <v>#NAME?</v>
      </c>
      <c r="J515" s="1" t="e">
        <f ca="1">IF(I515="","",VLOOKUP(L514+9,'债券信息-wind'!E:H,2,0))</f>
        <v>#NAME?</v>
      </c>
      <c r="K515" s="1" t="e">
        <f t="shared" ca="1" si="58"/>
        <v>#NAME?</v>
      </c>
      <c r="L515" s="20" t="e">
        <f t="shared" ca="1" si="59"/>
        <v>#NAME?</v>
      </c>
      <c r="M515" s="20" t="e">
        <f t="shared" ca="1" si="60"/>
        <v>#NAME?</v>
      </c>
      <c r="N515" s="16" t="e">
        <f t="shared" ca="1" si="61"/>
        <v>#NAME?</v>
      </c>
      <c r="O515" s="2" t="e">
        <f ca="1">IF(I515="","",VLOOKUP(L514,'债券信息-wind'!E:H,3,0))</f>
        <v>#NAME?</v>
      </c>
      <c r="P515" t="e">
        <f ca="1">IF(I515="","",VLOOKUP(L515,'债券信息-wind'!E:I,5,0))</f>
        <v>#NAME?</v>
      </c>
      <c r="Q515" s="4" t="e">
        <f t="shared" ca="1" si="63"/>
        <v>#NAME?</v>
      </c>
      <c r="R515" s="2" t="e">
        <f ca="1">IF(I515="","",IF(I516="",Q514,VLOOKUP(K515,'债券信息-wind'!E:H,4,0)))</f>
        <v>#NAME?</v>
      </c>
      <c r="S515" t="e">
        <f t="shared" ca="1" si="64"/>
        <v>#NAME?</v>
      </c>
    </row>
    <row r="516" spans="9:19">
      <c r="I516" t="e">
        <f t="shared" ca="1" si="62"/>
        <v>#NAME?</v>
      </c>
      <c r="J516" s="1" t="e">
        <f ca="1">IF(I516="","",VLOOKUP(L515+9,'债券信息-wind'!E:H,2,0))</f>
        <v>#NAME?</v>
      </c>
      <c r="K516" s="1" t="e">
        <f t="shared" ref="K516:K579" ca="1" si="65">IF(I516="","",DATE(YEAR(J516),MONTH(J516),DAY(J516)))</f>
        <v>#NAME?</v>
      </c>
      <c r="L516" s="20" t="e">
        <f t="shared" ca="1" si="59"/>
        <v>#NAME?</v>
      </c>
      <c r="M516" s="20" t="e">
        <f t="shared" ca="1" si="60"/>
        <v>#NAME?</v>
      </c>
      <c r="N516" s="16" t="e">
        <f t="shared" ca="1" si="61"/>
        <v>#NAME?</v>
      </c>
      <c r="O516" s="2" t="e">
        <f ca="1">IF(I516="","",VLOOKUP(L515,'债券信息-wind'!E:H,3,0))</f>
        <v>#NAME?</v>
      </c>
      <c r="P516" t="e">
        <f ca="1">IF(I516="","",VLOOKUP(L516,'债券信息-wind'!E:I,5,0))</f>
        <v>#NAME?</v>
      </c>
      <c r="Q516" s="4" t="e">
        <f t="shared" ca="1" si="63"/>
        <v>#NAME?</v>
      </c>
      <c r="R516" s="2" t="e">
        <f ca="1">IF(I516="","",IF(I517="",Q515,VLOOKUP(K516,'债券信息-wind'!E:H,4,0)))</f>
        <v>#NAME?</v>
      </c>
      <c r="S516" t="e">
        <f t="shared" ca="1" si="64"/>
        <v>#NAME?</v>
      </c>
    </row>
    <row r="517" spans="9:19">
      <c r="I517" t="e">
        <f t="shared" ca="1" si="62"/>
        <v>#NAME?</v>
      </c>
      <c r="J517" s="1" t="e">
        <f ca="1">IF(I517="","",VLOOKUP(L516+9,'债券信息-wind'!E:H,2,0))</f>
        <v>#NAME?</v>
      </c>
      <c r="K517" s="1" t="e">
        <f t="shared" ca="1" si="65"/>
        <v>#NAME?</v>
      </c>
      <c r="L517" s="20" t="e">
        <f t="shared" ref="L517:L580" ca="1" si="66">IF(I517="","",IF(I518="",DATE(YEAR($B$6),MONTH($B$6),DAY($B$6)),DATE(YEAR(L516),12/$B$19+MONTH(L516),DAY($E$3))))</f>
        <v>#NAME?</v>
      </c>
      <c r="M517" s="20" t="e">
        <f t="shared" ref="M517:M580" ca="1" si="67">IF(I517="","",IF(MONTH(DATE(IF(MONTH(L516)&gt;2,YEAR(L517),YEAR(L516)),2,29))=2,DATE(IF(MONTH(L516)&gt;2,YEAR(L517),YEAR(L516)),2,29),0))</f>
        <v>#NAME?</v>
      </c>
      <c r="N517" s="16" t="e">
        <f t="shared" ref="N517:N580" ca="1" si="68">IF(I517="","",IF(MEDIAN(L516,M517,L517)=M517,1,0))</f>
        <v>#NAME?</v>
      </c>
      <c r="O517" s="2" t="e">
        <f ca="1">IF(I517="","",VLOOKUP(L516,'债券信息-wind'!E:H,3,0))</f>
        <v>#NAME?</v>
      </c>
      <c r="P517" t="e">
        <f ca="1">IF(I517="","",VLOOKUP(L517,'债券信息-wind'!E:I,5,0))</f>
        <v>#NAME?</v>
      </c>
      <c r="Q517" s="4" t="e">
        <f t="shared" ca="1" si="63"/>
        <v>#NAME?</v>
      </c>
      <c r="R517" s="2" t="e">
        <f ca="1">IF(I517="","",IF(I518="",Q516,VLOOKUP(K517,'债券信息-wind'!E:H,4,0)))</f>
        <v>#NAME?</v>
      </c>
      <c r="S517" t="e">
        <f t="shared" ca="1" si="64"/>
        <v>#NAME?</v>
      </c>
    </row>
    <row r="518" spans="9:19">
      <c r="I518" t="e">
        <f t="shared" ca="1" si="62"/>
        <v>#NAME?</v>
      </c>
      <c r="J518" s="1" t="e">
        <f ca="1">IF(I518="","",VLOOKUP(L517+9,'债券信息-wind'!E:H,2,0))</f>
        <v>#NAME?</v>
      </c>
      <c r="K518" s="1" t="e">
        <f t="shared" ca="1" si="65"/>
        <v>#NAME?</v>
      </c>
      <c r="L518" s="20" t="e">
        <f t="shared" ca="1" si="66"/>
        <v>#NAME?</v>
      </c>
      <c r="M518" s="20" t="e">
        <f t="shared" ca="1" si="67"/>
        <v>#NAME?</v>
      </c>
      <c r="N518" s="16" t="e">
        <f t="shared" ca="1" si="68"/>
        <v>#NAME?</v>
      </c>
      <c r="O518" s="2" t="e">
        <f ca="1">IF(I518="","",VLOOKUP(L517,'债券信息-wind'!E:H,3,0))</f>
        <v>#NAME?</v>
      </c>
      <c r="P518" t="e">
        <f ca="1">IF(I518="","",VLOOKUP(L518,'债券信息-wind'!E:I,5,0))</f>
        <v>#NAME?</v>
      </c>
      <c r="Q518" s="4" t="e">
        <f t="shared" ca="1" si="63"/>
        <v>#NAME?</v>
      </c>
      <c r="R518" s="2" t="e">
        <f ca="1">IF(I518="","",IF(I519="",Q517,VLOOKUP(K518,'债券信息-wind'!E:H,4,0)))</f>
        <v>#NAME?</v>
      </c>
      <c r="S518" t="e">
        <f t="shared" ca="1" si="64"/>
        <v>#NAME?</v>
      </c>
    </row>
    <row r="519" spans="9:19">
      <c r="I519" t="e">
        <f t="shared" ca="1" si="62"/>
        <v>#NAME?</v>
      </c>
      <c r="J519" s="1" t="e">
        <f ca="1">IF(I519="","",VLOOKUP(L518+9,'债券信息-wind'!E:H,2,0))</f>
        <v>#NAME?</v>
      </c>
      <c r="K519" s="1" t="e">
        <f t="shared" ca="1" si="65"/>
        <v>#NAME?</v>
      </c>
      <c r="L519" s="20" t="e">
        <f t="shared" ca="1" si="66"/>
        <v>#NAME?</v>
      </c>
      <c r="M519" s="20" t="e">
        <f t="shared" ca="1" si="67"/>
        <v>#NAME?</v>
      </c>
      <c r="N519" s="16" t="e">
        <f t="shared" ca="1" si="68"/>
        <v>#NAME?</v>
      </c>
      <c r="O519" s="2" t="e">
        <f ca="1">IF(I519="","",VLOOKUP(L518,'债券信息-wind'!E:H,3,0))</f>
        <v>#NAME?</v>
      </c>
      <c r="P519" t="e">
        <f ca="1">IF(I519="","",VLOOKUP(L519,'债券信息-wind'!E:I,5,0))</f>
        <v>#NAME?</v>
      </c>
      <c r="Q519" s="4" t="e">
        <f t="shared" ca="1" si="63"/>
        <v>#NAME?</v>
      </c>
      <c r="R519" s="2" t="e">
        <f ca="1">IF(I519="","",IF(I520="",Q518,VLOOKUP(K519,'债券信息-wind'!E:H,4,0)))</f>
        <v>#NAME?</v>
      </c>
      <c r="S519" t="e">
        <f t="shared" ca="1" si="64"/>
        <v>#NAME?</v>
      </c>
    </row>
    <row r="520" spans="9:19">
      <c r="I520" t="e">
        <f t="shared" ca="1" si="62"/>
        <v>#NAME?</v>
      </c>
      <c r="J520" s="1" t="e">
        <f ca="1">IF(I520="","",VLOOKUP(L519+9,'债券信息-wind'!E:H,2,0))</f>
        <v>#NAME?</v>
      </c>
      <c r="K520" s="1" t="e">
        <f t="shared" ca="1" si="65"/>
        <v>#NAME?</v>
      </c>
      <c r="L520" s="20" t="e">
        <f t="shared" ca="1" si="66"/>
        <v>#NAME?</v>
      </c>
      <c r="M520" s="20" t="e">
        <f t="shared" ca="1" si="67"/>
        <v>#NAME?</v>
      </c>
      <c r="N520" s="16" t="e">
        <f t="shared" ca="1" si="68"/>
        <v>#NAME?</v>
      </c>
      <c r="O520" s="2" t="e">
        <f ca="1">IF(I520="","",VLOOKUP(L519,'债券信息-wind'!E:H,3,0))</f>
        <v>#NAME?</v>
      </c>
      <c r="P520" t="e">
        <f ca="1">IF(I520="","",VLOOKUP(L520,'债券信息-wind'!E:I,5,0))</f>
        <v>#NAME?</v>
      </c>
      <c r="Q520" s="4" t="e">
        <f t="shared" ca="1" si="63"/>
        <v>#NAME?</v>
      </c>
      <c r="R520" s="2" t="e">
        <f ca="1">IF(I520="","",IF(I521="",Q519,VLOOKUP(K520,'债券信息-wind'!E:H,4,0)))</f>
        <v>#NAME?</v>
      </c>
      <c r="S520" t="e">
        <f t="shared" ca="1" si="64"/>
        <v>#NAME?</v>
      </c>
    </row>
    <row r="521" spans="9:19">
      <c r="I521" t="e">
        <f t="shared" ca="1" si="62"/>
        <v>#NAME?</v>
      </c>
      <c r="J521" s="1" t="e">
        <f ca="1">IF(I521="","",VLOOKUP(L520+9,'债券信息-wind'!E:H,2,0))</f>
        <v>#NAME?</v>
      </c>
      <c r="K521" s="1" t="e">
        <f t="shared" ca="1" si="65"/>
        <v>#NAME?</v>
      </c>
      <c r="L521" s="20" t="e">
        <f t="shared" ca="1" si="66"/>
        <v>#NAME?</v>
      </c>
      <c r="M521" s="20" t="e">
        <f t="shared" ca="1" si="67"/>
        <v>#NAME?</v>
      </c>
      <c r="N521" s="16" t="e">
        <f t="shared" ca="1" si="68"/>
        <v>#NAME?</v>
      </c>
      <c r="O521" s="2" t="e">
        <f ca="1">IF(I521="","",VLOOKUP(L520,'债券信息-wind'!E:H,3,0))</f>
        <v>#NAME?</v>
      </c>
      <c r="P521" t="e">
        <f ca="1">IF(I521="","",VLOOKUP(L521,'债券信息-wind'!E:I,5,0))</f>
        <v>#NAME?</v>
      </c>
      <c r="Q521" s="4" t="e">
        <f t="shared" ca="1" si="63"/>
        <v>#NAME?</v>
      </c>
      <c r="R521" s="2" t="e">
        <f ca="1">IF(I521="","",IF(I522="",Q520,VLOOKUP(K521,'债券信息-wind'!E:H,4,0)))</f>
        <v>#NAME?</v>
      </c>
      <c r="S521" t="e">
        <f t="shared" ca="1" si="64"/>
        <v>#NAME?</v>
      </c>
    </row>
    <row r="522" spans="9:19">
      <c r="I522" t="e">
        <f t="shared" ca="1" si="62"/>
        <v>#NAME?</v>
      </c>
      <c r="J522" s="1" t="e">
        <f ca="1">IF(I522="","",VLOOKUP(L521+9,'债券信息-wind'!E:H,2,0))</f>
        <v>#NAME?</v>
      </c>
      <c r="K522" s="1" t="e">
        <f t="shared" ca="1" si="65"/>
        <v>#NAME?</v>
      </c>
      <c r="L522" s="20" t="e">
        <f t="shared" ca="1" si="66"/>
        <v>#NAME?</v>
      </c>
      <c r="M522" s="20" t="e">
        <f t="shared" ca="1" si="67"/>
        <v>#NAME?</v>
      </c>
      <c r="N522" s="16" t="e">
        <f t="shared" ca="1" si="68"/>
        <v>#NAME?</v>
      </c>
      <c r="O522" s="2" t="e">
        <f ca="1">IF(I522="","",VLOOKUP(L521,'债券信息-wind'!E:H,3,0))</f>
        <v>#NAME?</v>
      </c>
      <c r="P522" t="e">
        <f ca="1">IF(I522="","",VLOOKUP(L522,'债券信息-wind'!E:I,5,0))</f>
        <v>#NAME?</v>
      </c>
      <c r="Q522" s="4" t="e">
        <f t="shared" ca="1" si="63"/>
        <v>#NAME?</v>
      </c>
      <c r="R522" s="2" t="e">
        <f ca="1">IF(I522="","",IF(I523="",Q521,VLOOKUP(K522,'债券信息-wind'!E:H,4,0)))</f>
        <v>#NAME?</v>
      </c>
      <c r="S522" t="e">
        <f t="shared" ca="1" si="64"/>
        <v>#NAME?</v>
      </c>
    </row>
    <row r="523" spans="9:19">
      <c r="I523" t="e">
        <f t="shared" ca="1" si="62"/>
        <v>#NAME?</v>
      </c>
      <c r="J523" s="1" t="e">
        <f ca="1">IF(I523="","",VLOOKUP(L522+9,'债券信息-wind'!E:H,2,0))</f>
        <v>#NAME?</v>
      </c>
      <c r="K523" s="1" t="e">
        <f t="shared" ca="1" si="65"/>
        <v>#NAME?</v>
      </c>
      <c r="L523" s="20" t="e">
        <f t="shared" ca="1" si="66"/>
        <v>#NAME?</v>
      </c>
      <c r="M523" s="20" t="e">
        <f t="shared" ca="1" si="67"/>
        <v>#NAME?</v>
      </c>
      <c r="N523" s="16" t="e">
        <f t="shared" ca="1" si="68"/>
        <v>#NAME?</v>
      </c>
      <c r="O523" s="2" t="e">
        <f ca="1">IF(I523="","",VLOOKUP(L522,'债券信息-wind'!E:H,3,0))</f>
        <v>#NAME?</v>
      </c>
      <c r="P523" t="e">
        <f ca="1">IF(I523="","",VLOOKUP(L523,'债券信息-wind'!E:I,5,0))</f>
        <v>#NAME?</v>
      </c>
      <c r="Q523" s="4" t="e">
        <f t="shared" ca="1" si="63"/>
        <v>#NAME?</v>
      </c>
      <c r="R523" s="2" t="e">
        <f ca="1">IF(I523="","",IF(I524="",Q522,VLOOKUP(K523,'债券信息-wind'!E:H,4,0)))</f>
        <v>#NAME?</v>
      </c>
      <c r="S523" t="e">
        <f t="shared" ca="1" si="64"/>
        <v>#NAME?</v>
      </c>
    </row>
    <row r="524" spans="9:19">
      <c r="I524" t="e">
        <f t="shared" ca="1" si="62"/>
        <v>#NAME?</v>
      </c>
      <c r="J524" s="1" t="e">
        <f ca="1">IF(I524="","",VLOOKUP(L523+9,'债券信息-wind'!E:H,2,0))</f>
        <v>#NAME?</v>
      </c>
      <c r="K524" s="1" t="e">
        <f t="shared" ca="1" si="65"/>
        <v>#NAME?</v>
      </c>
      <c r="L524" s="20" t="e">
        <f t="shared" ca="1" si="66"/>
        <v>#NAME?</v>
      </c>
      <c r="M524" s="20" t="e">
        <f t="shared" ca="1" si="67"/>
        <v>#NAME?</v>
      </c>
      <c r="N524" s="16" t="e">
        <f t="shared" ca="1" si="68"/>
        <v>#NAME?</v>
      </c>
      <c r="O524" s="2" t="e">
        <f ca="1">IF(I524="","",VLOOKUP(L523,'债券信息-wind'!E:H,3,0))</f>
        <v>#NAME?</v>
      </c>
      <c r="P524" t="e">
        <f ca="1">IF(I524="","",VLOOKUP(L524,'债券信息-wind'!E:I,5,0))</f>
        <v>#NAME?</v>
      </c>
      <c r="Q524" s="4" t="e">
        <f t="shared" ca="1" si="63"/>
        <v>#NAME?</v>
      </c>
      <c r="R524" s="2" t="e">
        <f ca="1">IF(I524="","",IF(I525="",Q523,VLOOKUP(K524,'债券信息-wind'!E:H,4,0)))</f>
        <v>#NAME?</v>
      </c>
      <c r="S524" t="e">
        <f t="shared" ca="1" si="64"/>
        <v>#NAME?</v>
      </c>
    </row>
    <row r="525" spans="9:19">
      <c r="I525" t="e">
        <f t="shared" ca="1" si="62"/>
        <v>#NAME?</v>
      </c>
      <c r="J525" s="1" t="e">
        <f ca="1">IF(I525="","",VLOOKUP(L524+9,'债券信息-wind'!E:H,2,0))</f>
        <v>#NAME?</v>
      </c>
      <c r="K525" s="1" t="e">
        <f t="shared" ca="1" si="65"/>
        <v>#NAME?</v>
      </c>
      <c r="L525" s="20" t="e">
        <f t="shared" ca="1" si="66"/>
        <v>#NAME?</v>
      </c>
      <c r="M525" s="20" t="e">
        <f t="shared" ca="1" si="67"/>
        <v>#NAME?</v>
      </c>
      <c r="N525" s="16" t="e">
        <f t="shared" ca="1" si="68"/>
        <v>#NAME?</v>
      </c>
      <c r="O525" s="2" t="e">
        <f ca="1">IF(I525="","",VLOOKUP(L524,'债券信息-wind'!E:H,3,0))</f>
        <v>#NAME?</v>
      </c>
      <c r="P525" t="e">
        <f ca="1">IF(I525="","",VLOOKUP(L525,'债券信息-wind'!E:I,5,0))</f>
        <v>#NAME?</v>
      </c>
      <c r="Q525" s="4" t="e">
        <f t="shared" ca="1" si="63"/>
        <v>#NAME?</v>
      </c>
      <c r="R525" s="2" t="e">
        <f ca="1">IF(I525="","",IF(I526="",Q524,VLOOKUP(K525,'债券信息-wind'!E:H,4,0)))</f>
        <v>#NAME?</v>
      </c>
      <c r="S525" t="e">
        <f t="shared" ca="1" si="64"/>
        <v>#NAME?</v>
      </c>
    </row>
    <row r="526" spans="9:19">
      <c r="I526" t="e">
        <f t="shared" ca="1" si="62"/>
        <v>#NAME?</v>
      </c>
      <c r="J526" s="1" t="e">
        <f ca="1">IF(I526="","",VLOOKUP(L525+9,'债券信息-wind'!E:H,2,0))</f>
        <v>#NAME?</v>
      </c>
      <c r="K526" s="1" t="e">
        <f t="shared" ca="1" si="65"/>
        <v>#NAME?</v>
      </c>
      <c r="L526" s="20" t="e">
        <f t="shared" ca="1" si="66"/>
        <v>#NAME?</v>
      </c>
      <c r="M526" s="20" t="e">
        <f t="shared" ca="1" si="67"/>
        <v>#NAME?</v>
      </c>
      <c r="N526" s="16" t="e">
        <f t="shared" ca="1" si="68"/>
        <v>#NAME?</v>
      </c>
      <c r="O526" s="2" t="e">
        <f ca="1">IF(I526="","",VLOOKUP(L525,'债券信息-wind'!E:H,3,0))</f>
        <v>#NAME?</v>
      </c>
      <c r="P526" t="e">
        <f ca="1">IF(I526="","",VLOOKUP(L526,'债券信息-wind'!E:I,5,0))</f>
        <v>#NAME?</v>
      </c>
      <c r="Q526" s="4" t="e">
        <f t="shared" ca="1" si="63"/>
        <v>#NAME?</v>
      </c>
      <c r="R526" s="2" t="e">
        <f ca="1">IF(I526="","",IF(I527="",Q525,VLOOKUP(K526,'债券信息-wind'!E:H,4,0)))</f>
        <v>#NAME?</v>
      </c>
      <c r="S526" t="e">
        <f t="shared" ca="1" si="64"/>
        <v>#NAME?</v>
      </c>
    </row>
    <row r="527" spans="9:19">
      <c r="I527" t="e">
        <f t="shared" ca="1" si="62"/>
        <v>#NAME?</v>
      </c>
      <c r="J527" s="1" t="e">
        <f ca="1">IF(I527="","",VLOOKUP(L526+9,'债券信息-wind'!E:H,2,0))</f>
        <v>#NAME?</v>
      </c>
      <c r="K527" s="1" t="e">
        <f t="shared" ca="1" si="65"/>
        <v>#NAME?</v>
      </c>
      <c r="L527" s="20" t="e">
        <f t="shared" ca="1" si="66"/>
        <v>#NAME?</v>
      </c>
      <c r="M527" s="20" t="e">
        <f t="shared" ca="1" si="67"/>
        <v>#NAME?</v>
      </c>
      <c r="N527" s="16" t="e">
        <f t="shared" ca="1" si="68"/>
        <v>#NAME?</v>
      </c>
      <c r="O527" s="2" t="e">
        <f ca="1">IF(I527="","",VLOOKUP(L526,'债券信息-wind'!E:H,3,0))</f>
        <v>#NAME?</v>
      </c>
      <c r="P527" t="e">
        <f ca="1">IF(I527="","",VLOOKUP(L527,'债券信息-wind'!E:I,5,0))</f>
        <v>#NAME?</v>
      </c>
      <c r="Q527" s="4" t="e">
        <f t="shared" ca="1" si="63"/>
        <v>#NAME?</v>
      </c>
      <c r="R527" s="2" t="e">
        <f ca="1">IF(I527="","",IF(I528="",Q526,VLOOKUP(K527,'债券信息-wind'!E:H,4,0)))</f>
        <v>#NAME?</v>
      </c>
      <c r="S527" t="e">
        <f t="shared" ca="1" si="64"/>
        <v>#NAME?</v>
      </c>
    </row>
    <row r="528" spans="9:19">
      <c r="I528" t="e">
        <f t="shared" ca="1" si="62"/>
        <v>#NAME?</v>
      </c>
      <c r="J528" s="1" t="e">
        <f ca="1">IF(I528="","",VLOOKUP(L527+9,'债券信息-wind'!E:H,2,0))</f>
        <v>#NAME?</v>
      </c>
      <c r="K528" s="1" t="e">
        <f t="shared" ca="1" si="65"/>
        <v>#NAME?</v>
      </c>
      <c r="L528" s="20" t="e">
        <f t="shared" ca="1" si="66"/>
        <v>#NAME?</v>
      </c>
      <c r="M528" s="20" t="e">
        <f t="shared" ca="1" si="67"/>
        <v>#NAME?</v>
      </c>
      <c r="N528" s="16" t="e">
        <f t="shared" ca="1" si="68"/>
        <v>#NAME?</v>
      </c>
      <c r="O528" s="2" t="e">
        <f ca="1">IF(I528="","",VLOOKUP(L527,'债券信息-wind'!E:H,3,0))</f>
        <v>#NAME?</v>
      </c>
      <c r="P528" t="e">
        <f ca="1">IF(I528="","",VLOOKUP(L528,'债券信息-wind'!E:I,5,0))</f>
        <v>#NAME?</v>
      </c>
      <c r="Q528" s="4" t="e">
        <f t="shared" ca="1" si="63"/>
        <v>#NAME?</v>
      </c>
      <c r="R528" s="2" t="e">
        <f ca="1">IF(I528="","",IF(I529="",Q527,VLOOKUP(K528,'债券信息-wind'!E:H,4,0)))</f>
        <v>#NAME?</v>
      </c>
      <c r="S528" t="e">
        <f t="shared" ca="1" si="64"/>
        <v>#NAME?</v>
      </c>
    </row>
    <row r="529" spans="9:19">
      <c r="I529" t="e">
        <f t="shared" ca="1" si="62"/>
        <v>#NAME?</v>
      </c>
      <c r="J529" s="1" t="e">
        <f ca="1">IF(I529="","",VLOOKUP(L528+9,'债券信息-wind'!E:H,2,0))</f>
        <v>#NAME?</v>
      </c>
      <c r="K529" s="1" t="e">
        <f t="shared" ca="1" si="65"/>
        <v>#NAME?</v>
      </c>
      <c r="L529" s="20" t="e">
        <f t="shared" ca="1" si="66"/>
        <v>#NAME?</v>
      </c>
      <c r="M529" s="20" t="e">
        <f t="shared" ca="1" si="67"/>
        <v>#NAME?</v>
      </c>
      <c r="N529" s="16" t="e">
        <f t="shared" ca="1" si="68"/>
        <v>#NAME?</v>
      </c>
      <c r="O529" s="2" t="e">
        <f ca="1">IF(I529="","",VLOOKUP(L528,'债券信息-wind'!E:H,3,0))</f>
        <v>#NAME?</v>
      </c>
      <c r="P529" t="e">
        <f ca="1">IF(I529="","",VLOOKUP(L529,'债券信息-wind'!E:I,5,0))</f>
        <v>#NAME?</v>
      </c>
      <c r="Q529" s="4" t="e">
        <f t="shared" ca="1" si="63"/>
        <v>#NAME?</v>
      </c>
      <c r="R529" s="2" t="e">
        <f ca="1">IF(I529="","",IF(I530="",Q528,VLOOKUP(K529,'债券信息-wind'!E:H,4,0)))</f>
        <v>#NAME?</v>
      </c>
      <c r="S529" t="e">
        <f t="shared" ca="1" si="64"/>
        <v>#NAME?</v>
      </c>
    </row>
    <row r="530" spans="9:19">
      <c r="I530" t="e">
        <f t="shared" ca="1" si="62"/>
        <v>#NAME?</v>
      </c>
      <c r="J530" s="1" t="e">
        <f ca="1">IF(I530="","",VLOOKUP(L529+9,'债券信息-wind'!E:H,2,0))</f>
        <v>#NAME?</v>
      </c>
      <c r="K530" s="1" t="e">
        <f t="shared" ca="1" si="65"/>
        <v>#NAME?</v>
      </c>
      <c r="L530" s="20" t="e">
        <f t="shared" ca="1" si="66"/>
        <v>#NAME?</v>
      </c>
      <c r="M530" s="20" t="e">
        <f t="shared" ca="1" si="67"/>
        <v>#NAME?</v>
      </c>
      <c r="N530" s="16" t="e">
        <f t="shared" ca="1" si="68"/>
        <v>#NAME?</v>
      </c>
      <c r="O530" s="2" t="e">
        <f ca="1">IF(I530="","",VLOOKUP(L529,'债券信息-wind'!E:H,3,0))</f>
        <v>#NAME?</v>
      </c>
      <c r="P530" t="e">
        <f ca="1">IF(I530="","",VLOOKUP(L530,'债券信息-wind'!E:I,5,0))</f>
        <v>#NAME?</v>
      </c>
      <c r="Q530" s="4" t="e">
        <f t="shared" ca="1" si="63"/>
        <v>#NAME?</v>
      </c>
      <c r="R530" s="2" t="e">
        <f ca="1">IF(I530="","",IF(I531="",Q529,VLOOKUP(K530,'债券信息-wind'!E:H,4,0)))</f>
        <v>#NAME?</v>
      </c>
      <c r="S530" t="e">
        <f t="shared" ca="1" si="64"/>
        <v>#NAME?</v>
      </c>
    </row>
    <row r="531" spans="9:19">
      <c r="I531" t="e">
        <f t="shared" ca="1" si="62"/>
        <v>#NAME?</v>
      </c>
      <c r="J531" s="1" t="e">
        <f ca="1">IF(I531="","",VLOOKUP(L530+9,'债券信息-wind'!E:H,2,0))</f>
        <v>#NAME?</v>
      </c>
      <c r="K531" s="1" t="e">
        <f t="shared" ca="1" si="65"/>
        <v>#NAME?</v>
      </c>
      <c r="L531" s="20" t="e">
        <f t="shared" ca="1" si="66"/>
        <v>#NAME?</v>
      </c>
      <c r="M531" s="20" t="e">
        <f t="shared" ca="1" si="67"/>
        <v>#NAME?</v>
      </c>
      <c r="N531" s="16" t="e">
        <f t="shared" ca="1" si="68"/>
        <v>#NAME?</v>
      </c>
      <c r="O531" s="2" t="e">
        <f ca="1">IF(I531="","",VLOOKUP(L530,'债券信息-wind'!E:H,3,0))</f>
        <v>#NAME?</v>
      </c>
      <c r="P531" t="e">
        <f ca="1">IF(I531="","",VLOOKUP(L531,'债券信息-wind'!E:I,5,0))</f>
        <v>#NAME?</v>
      </c>
      <c r="Q531" s="4" t="e">
        <f t="shared" ca="1" si="63"/>
        <v>#NAME?</v>
      </c>
      <c r="R531" s="2" t="e">
        <f ca="1">IF(I531="","",IF(I532="",Q530,VLOOKUP(K531,'债券信息-wind'!E:H,4,0)))</f>
        <v>#NAME?</v>
      </c>
      <c r="S531" t="e">
        <f t="shared" ca="1" si="64"/>
        <v>#NAME?</v>
      </c>
    </row>
    <row r="532" spans="9:19">
      <c r="I532" t="e">
        <f t="shared" ca="1" si="62"/>
        <v>#NAME?</v>
      </c>
      <c r="J532" s="1" t="e">
        <f ca="1">IF(I532="","",VLOOKUP(L531+9,'债券信息-wind'!E:H,2,0))</f>
        <v>#NAME?</v>
      </c>
      <c r="K532" s="1" t="e">
        <f t="shared" ca="1" si="65"/>
        <v>#NAME?</v>
      </c>
      <c r="L532" s="20" t="e">
        <f t="shared" ca="1" si="66"/>
        <v>#NAME?</v>
      </c>
      <c r="M532" s="20" t="e">
        <f t="shared" ca="1" si="67"/>
        <v>#NAME?</v>
      </c>
      <c r="N532" s="16" t="e">
        <f t="shared" ca="1" si="68"/>
        <v>#NAME?</v>
      </c>
      <c r="O532" s="2" t="e">
        <f ca="1">IF(I532="","",VLOOKUP(L531,'债券信息-wind'!E:H,3,0))</f>
        <v>#NAME?</v>
      </c>
      <c r="P532" t="e">
        <f ca="1">IF(I532="","",VLOOKUP(L532,'债券信息-wind'!E:I,5,0))</f>
        <v>#NAME?</v>
      </c>
      <c r="Q532" s="4" t="e">
        <f t="shared" ca="1" si="63"/>
        <v>#NAME?</v>
      </c>
      <c r="R532" s="2" t="e">
        <f ca="1">IF(I532="","",IF(I533="",Q531,VLOOKUP(K532,'债券信息-wind'!E:H,4,0)))</f>
        <v>#NAME?</v>
      </c>
      <c r="S532" t="e">
        <f t="shared" ca="1" si="64"/>
        <v>#NAME?</v>
      </c>
    </row>
    <row r="533" spans="9:19">
      <c r="I533" t="e">
        <f t="shared" ca="1" si="62"/>
        <v>#NAME?</v>
      </c>
      <c r="J533" s="1" t="e">
        <f ca="1">IF(I533="","",VLOOKUP(L532+9,'债券信息-wind'!E:H,2,0))</f>
        <v>#NAME?</v>
      </c>
      <c r="K533" s="1" t="e">
        <f t="shared" ca="1" si="65"/>
        <v>#NAME?</v>
      </c>
      <c r="L533" s="20" t="e">
        <f t="shared" ca="1" si="66"/>
        <v>#NAME?</v>
      </c>
      <c r="M533" s="20" t="e">
        <f t="shared" ca="1" si="67"/>
        <v>#NAME?</v>
      </c>
      <c r="N533" s="16" t="e">
        <f t="shared" ca="1" si="68"/>
        <v>#NAME?</v>
      </c>
      <c r="O533" s="2" t="e">
        <f ca="1">IF(I533="","",VLOOKUP(L532,'债券信息-wind'!E:H,3,0))</f>
        <v>#NAME?</v>
      </c>
      <c r="P533" t="e">
        <f ca="1">IF(I533="","",VLOOKUP(L533,'债券信息-wind'!E:I,5,0))</f>
        <v>#NAME?</v>
      </c>
      <c r="Q533" s="4" t="e">
        <f t="shared" ca="1" si="63"/>
        <v>#NAME?</v>
      </c>
      <c r="R533" s="2" t="e">
        <f ca="1">IF(I533="","",IF(I534="",Q532,VLOOKUP(K533,'债券信息-wind'!E:H,4,0)))</f>
        <v>#NAME?</v>
      </c>
      <c r="S533" t="e">
        <f t="shared" ca="1" si="64"/>
        <v>#NAME?</v>
      </c>
    </row>
    <row r="534" spans="9:19">
      <c r="I534" t="e">
        <f t="shared" ca="1" si="62"/>
        <v>#NAME?</v>
      </c>
      <c r="J534" s="1" t="e">
        <f ca="1">IF(I534="","",VLOOKUP(L533+9,'债券信息-wind'!E:H,2,0))</f>
        <v>#NAME?</v>
      </c>
      <c r="K534" s="1" t="e">
        <f t="shared" ca="1" si="65"/>
        <v>#NAME?</v>
      </c>
      <c r="L534" s="20" t="e">
        <f t="shared" ca="1" si="66"/>
        <v>#NAME?</v>
      </c>
      <c r="M534" s="20" t="e">
        <f t="shared" ca="1" si="67"/>
        <v>#NAME?</v>
      </c>
      <c r="N534" s="16" t="e">
        <f t="shared" ca="1" si="68"/>
        <v>#NAME?</v>
      </c>
      <c r="O534" s="2" t="e">
        <f ca="1">IF(I534="","",VLOOKUP(L533,'债券信息-wind'!E:H,3,0))</f>
        <v>#NAME?</v>
      </c>
      <c r="P534" t="e">
        <f ca="1">IF(I534="","",VLOOKUP(L534,'债券信息-wind'!E:I,5,0))</f>
        <v>#NAME?</v>
      </c>
      <c r="Q534" s="4" t="e">
        <f t="shared" ca="1" si="63"/>
        <v>#NAME?</v>
      </c>
      <c r="R534" s="2" t="e">
        <f ca="1">IF(I534="","",IF(I535="",Q533,VLOOKUP(K534,'债券信息-wind'!E:H,4,0)))</f>
        <v>#NAME?</v>
      </c>
      <c r="S534" t="e">
        <f t="shared" ca="1" si="64"/>
        <v>#NAME?</v>
      </c>
    </row>
    <row r="535" spans="9:19">
      <c r="I535" t="e">
        <f t="shared" ca="1" si="62"/>
        <v>#NAME?</v>
      </c>
      <c r="J535" s="1" t="e">
        <f ca="1">IF(I535="","",VLOOKUP(L534+9,'债券信息-wind'!E:H,2,0))</f>
        <v>#NAME?</v>
      </c>
      <c r="K535" s="1" t="e">
        <f t="shared" ca="1" si="65"/>
        <v>#NAME?</v>
      </c>
      <c r="L535" s="20" t="e">
        <f t="shared" ca="1" si="66"/>
        <v>#NAME?</v>
      </c>
      <c r="M535" s="20" t="e">
        <f t="shared" ca="1" si="67"/>
        <v>#NAME?</v>
      </c>
      <c r="N535" s="16" t="e">
        <f t="shared" ca="1" si="68"/>
        <v>#NAME?</v>
      </c>
      <c r="O535" s="2" t="e">
        <f ca="1">IF(I535="","",VLOOKUP(L534,'债券信息-wind'!E:H,3,0))</f>
        <v>#NAME?</v>
      </c>
      <c r="P535" t="e">
        <f ca="1">IF(I535="","",VLOOKUP(L535,'债券信息-wind'!E:I,5,0))</f>
        <v>#NAME?</v>
      </c>
      <c r="Q535" s="4" t="e">
        <f t="shared" ca="1" si="63"/>
        <v>#NAME?</v>
      </c>
      <c r="R535" s="2" t="e">
        <f ca="1">IF(I535="","",IF(I536="",Q534,VLOOKUP(K535,'债券信息-wind'!E:H,4,0)))</f>
        <v>#NAME?</v>
      </c>
      <c r="S535" t="e">
        <f t="shared" ca="1" si="64"/>
        <v>#NAME?</v>
      </c>
    </row>
    <row r="536" spans="9:19">
      <c r="I536" t="e">
        <f t="shared" ca="1" si="62"/>
        <v>#NAME?</v>
      </c>
      <c r="J536" s="1" t="e">
        <f ca="1">IF(I536="","",VLOOKUP(L535+9,'债券信息-wind'!E:H,2,0))</f>
        <v>#NAME?</v>
      </c>
      <c r="K536" s="1" t="e">
        <f t="shared" ca="1" si="65"/>
        <v>#NAME?</v>
      </c>
      <c r="L536" s="20" t="e">
        <f t="shared" ca="1" si="66"/>
        <v>#NAME?</v>
      </c>
      <c r="M536" s="20" t="e">
        <f t="shared" ca="1" si="67"/>
        <v>#NAME?</v>
      </c>
      <c r="N536" s="16" t="e">
        <f t="shared" ca="1" si="68"/>
        <v>#NAME?</v>
      </c>
      <c r="O536" s="2" t="e">
        <f ca="1">IF(I536="","",VLOOKUP(L535,'债券信息-wind'!E:H,3,0))</f>
        <v>#NAME?</v>
      </c>
      <c r="P536" t="e">
        <f ca="1">IF(I536="","",VLOOKUP(L536,'债券信息-wind'!E:I,5,0))</f>
        <v>#NAME?</v>
      </c>
      <c r="Q536" s="4" t="e">
        <f t="shared" ca="1" si="63"/>
        <v>#NAME?</v>
      </c>
      <c r="R536" s="2" t="e">
        <f ca="1">IF(I536="","",IF(I537="",Q535,VLOOKUP(K536,'债券信息-wind'!E:H,4,0)))</f>
        <v>#NAME?</v>
      </c>
      <c r="S536" t="e">
        <f t="shared" ca="1" si="64"/>
        <v>#NAME?</v>
      </c>
    </row>
    <row r="537" spans="9:19">
      <c r="I537" t="e">
        <f t="shared" ca="1" si="62"/>
        <v>#NAME?</v>
      </c>
      <c r="J537" s="1" t="e">
        <f ca="1">IF(I537="","",VLOOKUP(L536+9,'债券信息-wind'!E:H,2,0))</f>
        <v>#NAME?</v>
      </c>
      <c r="K537" s="1" t="e">
        <f t="shared" ca="1" si="65"/>
        <v>#NAME?</v>
      </c>
      <c r="L537" s="20" t="e">
        <f t="shared" ca="1" si="66"/>
        <v>#NAME?</v>
      </c>
      <c r="M537" s="20" t="e">
        <f t="shared" ca="1" si="67"/>
        <v>#NAME?</v>
      </c>
      <c r="N537" s="16" t="e">
        <f t="shared" ca="1" si="68"/>
        <v>#NAME?</v>
      </c>
      <c r="O537" s="2" t="e">
        <f ca="1">IF(I537="","",VLOOKUP(L536,'债券信息-wind'!E:H,3,0))</f>
        <v>#NAME?</v>
      </c>
      <c r="P537" t="e">
        <f ca="1">IF(I537="","",VLOOKUP(L537,'债券信息-wind'!E:I,5,0))</f>
        <v>#NAME?</v>
      </c>
      <c r="Q537" s="4" t="e">
        <f t="shared" ca="1" si="63"/>
        <v>#NAME?</v>
      </c>
      <c r="R537" s="2" t="e">
        <f ca="1">IF(I537="","",IF(I538="",Q536,VLOOKUP(K537,'债券信息-wind'!E:H,4,0)))</f>
        <v>#NAME?</v>
      </c>
      <c r="S537" t="e">
        <f t="shared" ca="1" si="64"/>
        <v>#NAME?</v>
      </c>
    </row>
    <row r="538" spans="9:19">
      <c r="I538" t="e">
        <f t="shared" ca="1" si="62"/>
        <v>#NAME?</v>
      </c>
      <c r="J538" s="1" t="e">
        <f ca="1">IF(I538="","",VLOOKUP(L537+9,'债券信息-wind'!E:H,2,0))</f>
        <v>#NAME?</v>
      </c>
      <c r="K538" s="1" t="e">
        <f t="shared" ca="1" si="65"/>
        <v>#NAME?</v>
      </c>
      <c r="L538" s="20" t="e">
        <f t="shared" ca="1" si="66"/>
        <v>#NAME?</v>
      </c>
      <c r="M538" s="20" t="e">
        <f t="shared" ca="1" si="67"/>
        <v>#NAME?</v>
      </c>
      <c r="N538" s="16" t="e">
        <f t="shared" ca="1" si="68"/>
        <v>#NAME?</v>
      </c>
      <c r="O538" s="2" t="e">
        <f ca="1">IF(I538="","",VLOOKUP(L537,'债券信息-wind'!E:H,3,0))</f>
        <v>#NAME?</v>
      </c>
      <c r="P538" t="e">
        <f ca="1">IF(I538="","",VLOOKUP(L538,'债券信息-wind'!E:I,5,0))</f>
        <v>#NAME?</v>
      </c>
      <c r="Q538" s="4" t="e">
        <f t="shared" ca="1" si="63"/>
        <v>#NAME?</v>
      </c>
      <c r="R538" s="2" t="e">
        <f ca="1">IF(I538="","",IF(I539="",Q537,VLOOKUP(K538,'债券信息-wind'!E:H,4,0)))</f>
        <v>#NAME?</v>
      </c>
      <c r="S538" t="e">
        <f t="shared" ca="1" si="64"/>
        <v>#NAME?</v>
      </c>
    </row>
    <row r="539" spans="9:19">
      <c r="I539" t="e">
        <f t="shared" ca="1" si="62"/>
        <v>#NAME?</v>
      </c>
      <c r="J539" s="1" t="e">
        <f ca="1">IF(I539="","",VLOOKUP(L538+9,'债券信息-wind'!E:H,2,0))</f>
        <v>#NAME?</v>
      </c>
      <c r="K539" s="1" t="e">
        <f t="shared" ca="1" si="65"/>
        <v>#NAME?</v>
      </c>
      <c r="L539" s="20" t="e">
        <f t="shared" ca="1" si="66"/>
        <v>#NAME?</v>
      </c>
      <c r="M539" s="20" t="e">
        <f t="shared" ca="1" si="67"/>
        <v>#NAME?</v>
      </c>
      <c r="N539" s="16" t="e">
        <f t="shared" ca="1" si="68"/>
        <v>#NAME?</v>
      </c>
      <c r="O539" s="2" t="e">
        <f ca="1">IF(I539="","",VLOOKUP(L538,'债券信息-wind'!E:H,3,0))</f>
        <v>#NAME?</v>
      </c>
      <c r="P539" t="e">
        <f ca="1">IF(I539="","",VLOOKUP(L539,'债券信息-wind'!E:I,5,0))</f>
        <v>#NAME?</v>
      </c>
      <c r="Q539" s="4" t="e">
        <f t="shared" ca="1" si="63"/>
        <v>#NAME?</v>
      </c>
      <c r="R539" s="2" t="e">
        <f ca="1">IF(I539="","",IF(I540="",Q538,VLOOKUP(K539,'债券信息-wind'!E:H,4,0)))</f>
        <v>#NAME?</v>
      </c>
      <c r="S539" t="e">
        <f t="shared" ca="1" si="64"/>
        <v>#NAME?</v>
      </c>
    </row>
    <row r="540" spans="9:19">
      <c r="I540" t="e">
        <f t="shared" ca="1" si="62"/>
        <v>#NAME?</v>
      </c>
      <c r="J540" s="1" t="e">
        <f ca="1">IF(I540="","",VLOOKUP(L539+9,'债券信息-wind'!E:H,2,0))</f>
        <v>#NAME?</v>
      </c>
      <c r="K540" s="1" t="e">
        <f t="shared" ca="1" si="65"/>
        <v>#NAME?</v>
      </c>
      <c r="L540" s="20" t="e">
        <f t="shared" ca="1" si="66"/>
        <v>#NAME?</v>
      </c>
      <c r="M540" s="20" t="e">
        <f t="shared" ca="1" si="67"/>
        <v>#NAME?</v>
      </c>
      <c r="N540" s="16" t="e">
        <f t="shared" ca="1" si="68"/>
        <v>#NAME?</v>
      </c>
      <c r="O540" s="2" t="e">
        <f ca="1">IF(I540="","",VLOOKUP(L539,'债券信息-wind'!E:H,3,0))</f>
        <v>#NAME?</v>
      </c>
      <c r="P540" t="e">
        <f ca="1">IF(I540="","",VLOOKUP(L540,'债券信息-wind'!E:I,5,0))</f>
        <v>#NAME?</v>
      </c>
      <c r="Q540" s="4" t="e">
        <f t="shared" ca="1" si="63"/>
        <v>#NAME?</v>
      </c>
      <c r="R540" s="2" t="e">
        <f ca="1">IF(I540="","",IF(I541="",Q539,VLOOKUP(K540,'债券信息-wind'!E:H,4,0)))</f>
        <v>#NAME?</v>
      </c>
      <c r="S540" t="e">
        <f t="shared" ca="1" si="64"/>
        <v>#NAME?</v>
      </c>
    </row>
    <row r="541" spans="9:19">
      <c r="I541" t="e">
        <f t="shared" ca="1" si="62"/>
        <v>#NAME?</v>
      </c>
      <c r="J541" s="1" t="e">
        <f ca="1">IF(I541="","",VLOOKUP(L540+9,'债券信息-wind'!E:H,2,0))</f>
        <v>#NAME?</v>
      </c>
      <c r="K541" s="1" t="e">
        <f t="shared" ca="1" si="65"/>
        <v>#NAME?</v>
      </c>
      <c r="L541" s="20" t="e">
        <f t="shared" ca="1" si="66"/>
        <v>#NAME?</v>
      </c>
      <c r="M541" s="20" t="e">
        <f t="shared" ca="1" si="67"/>
        <v>#NAME?</v>
      </c>
      <c r="N541" s="16" t="e">
        <f t="shared" ca="1" si="68"/>
        <v>#NAME?</v>
      </c>
      <c r="O541" s="2" t="e">
        <f ca="1">IF(I541="","",VLOOKUP(L540,'债券信息-wind'!E:H,3,0))</f>
        <v>#NAME?</v>
      </c>
      <c r="P541" t="e">
        <f ca="1">IF(I541="","",VLOOKUP(L541,'债券信息-wind'!E:I,5,0))</f>
        <v>#NAME?</v>
      </c>
      <c r="Q541" s="4" t="e">
        <f t="shared" ca="1" si="63"/>
        <v>#NAME?</v>
      </c>
      <c r="R541" s="2" t="e">
        <f ca="1">IF(I541="","",IF(I542="",Q540,VLOOKUP(K541,'债券信息-wind'!E:H,4,0)))</f>
        <v>#NAME?</v>
      </c>
      <c r="S541" t="e">
        <f t="shared" ca="1" si="64"/>
        <v>#NAME?</v>
      </c>
    </row>
    <row r="542" spans="9:19">
      <c r="I542" t="e">
        <f t="shared" ca="1" si="62"/>
        <v>#NAME?</v>
      </c>
      <c r="J542" s="1" t="e">
        <f ca="1">IF(I542="","",VLOOKUP(L541+9,'债券信息-wind'!E:H,2,0))</f>
        <v>#NAME?</v>
      </c>
      <c r="K542" s="1" t="e">
        <f t="shared" ca="1" si="65"/>
        <v>#NAME?</v>
      </c>
      <c r="L542" s="20" t="e">
        <f t="shared" ca="1" si="66"/>
        <v>#NAME?</v>
      </c>
      <c r="M542" s="20" t="e">
        <f t="shared" ca="1" si="67"/>
        <v>#NAME?</v>
      </c>
      <c r="N542" s="16" t="e">
        <f t="shared" ca="1" si="68"/>
        <v>#NAME?</v>
      </c>
      <c r="O542" s="2" t="e">
        <f ca="1">IF(I542="","",VLOOKUP(L541,'债券信息-wind'!E:H,3,0))</f>
        <v>#NAME?</v>
      </c>
      <c r="P542" t="e">
        <f ca="1">IF(I542="","",VLOOKUP(L542,'债券信息-wind'!E:I,5,0))</f>
        <v>#NAME?</v>
      </c>
      <c r="Q542" s="4" t="e">
        <f t="shared" ca="1" si="63"/>
        <v>#NAME?</v>
      </c>
      <c r="R542" s="2" t="e">
        <f ca="1">IF(I542="","",IF(I543="",Q541,VLOOKUP(K542,'债券信息-wind'!E:H,4,0)))</f>
        <v>#NAME?</v>
      </c>
      <c r="S542" t="e">
        <f t="shared" ca="1" si="64"/>
        <v>#NAME?</v>
      </c>
    </row>
    <row r="543" spans="9:19">
      <c r="I543" t="e">
        <f t="shared" ca="1" si="62"/>
        <v>#NAME?</v>
      </c>
      <c r="J543" s="1" t="e">
        <f ca="1">IF(I543="","",VLOOKUP(L542+9,'债券信息-wind'!E:H,2,0))</f>
        <v>#NAME?</v>
      </c>
      <c r="K543" s="1" t="e">
        <f t="shared" ca="1" si="65"/>
        <v>#NAME?</v>
      </c>
      <c r="L543" s="20" t="e">
        <f t="shared" ca="1" si="66"/>
        <v>#NAME?</v>
      </c>
      <c r="M543" s="20" t="e">
        <f t="shared" ca="1" si="67"/>
        <v>#NAME?</v>
      </c>
      <c r="N543" s="16" t="e">
        <f t="shared" ca="1" si="68"/>
        <v>#NAME?</v>
      </c>
      <c r="O543" s="2" t="e">
        <f ca="1">IF(I543="","",VLOOKUP(L542,'债券信息-wind'!E:H,3,0))</f>
        <v>#NAME?</v>
      </c>
      <c r="P543" t="e">
        <f ca="1">IF(I543="","",VLOOKUP(L543,'债券信息-wind'!E:I,5,0))</f>
        <v>#NAME?</v>
      </c>
      <c r="Q543" s="4" t="e">
        <f t="shared" ca="1" si="63"/>
        <v>#NAME?</v>
      </c>
      <c r="R543" s="2" t="e">
        <f ca="1">IF(I543="","",IF(I544="",Q542,VLOOKUP(K543,'债券信息-wind'!E:H,4,0)))</f>
        <v>#NAME?</v>
      </c>
      <c r="S543" t="e">
        <f t="shared" ca="1" si="64"/>
        <v>#NAME?</v>
      </c>
    </row>
    <row r="544" spans="9:19">
      <c r="I544" t="e">
        <f t="shared" ca="1" si="62"/>
        <v>#NAME?</v>
      </c>
      <c r="J544" s="1" t="e">
        <f ca="1">IF(I544="","",VLOOKUP(L543+9,'债券信息-wind'!E:H,2,0))</f>
        <v>#NAME?</v>
      </c>
      <c r="K544" s="1" t="e">
        <f t="shared" ca="1" si="65"/>
        <v>#NAME?</v>
      </c>
      <c r="L544" s="20" t="e">
        <f t="shared" ca="1" si="66"/>
        <v>#NAME?</v>
      </c>
      <c r="M544" s="20" t="e">
        <f t="shared" ca="1" si="67"/>
        <v>#NAME?</v>
      </c>
      <c r="N544" s="16" t="e">
        <f t="shared" ca="1" si="68"/>
        <v>#NAME?</v>
      </c>
      <c r="O544" s="2" t="e">
        <f ca="1">IF(I544="","",VLOOKUP(L543,'债券信息-wind'!E:H,3,0))</f>
        <v>#NAME?</v>
      </c>
      <c r="P544" t="e">
        <f ca="1">IF(I544="","",VLOOKUP(L544,'债券信息-wind'!E:I,5,0))</f>
        <v>#NAME?</v>
      </c>
      <c r="Q544" s="4" t="e">
        <f t="shared" ca="1" si="63"/>
        <v>#NAME?</v>
      </c>
      <c r="R544" s="2" t="e">
        <f ca="1">IF(I544="","",IF(I545="",Q543,VLOOKUP(K544,'债券信息-wind'!E:H,4,0)))</f>
        <v>#NAME?</v>
      </c>
      <c r="S544" t="e">
        <f t="shared" ca="1" si="64"/>
        <v>#NAME?</v>
      </c>
    </row>
    <row r="545" spans="9:19">
      <c r="I545" t="e">
        <f t="shared" ca="1" si="62"/>
        <v>#NAME?</v>
      </c>
      <c r="J545" s="1" t="e">
        <f ca="1">IF(I545="","",VLOOKUP(L544+9,'债券信息-wind'!E:H,2,0))</f>
        <v>#NAME?</v>
      </c>
      <c r="K545" s="1" t="e">
        <f t="shared" ca="1" si="65"/>
        <v>#NAME?</v>
      </c>
      <c r="L545" s="20" t="e">
        <f t="shared" ca="1" si="66"/>
        <v>#NAME?</v>
      </c>
      <c r="M545" s="20" t="e">
        <f t="shared" ca="1" si="67"/>
        <v>#NAME?</v>
      </c>
      <c r="N545" s="16" t="e">
        <f t="shared" ca="1" si="68"/>
        <v>#NAME?</v>
      </c>
      <c r="O545" s="2" t="e">
        <f ca="1">IF(I545="","",VLOOKUP(L544,'债券信息-wind'!E:H,3,0))</f>
        <v>#NAME?</v>
      </c>
      <c r="P545" t="e">
        <f ca="1">IF(I545="","",VLOOKUP(L545,'债券信息-wind'!E:I,5,0))</f>
        <v>#NAME?</v>
      </c>
      <c r="Q545" s="4" t="e">
        <f t="shared" ca="1" si="63"/>
        <v>#NAME?</v>
      </c>
      <c r="R545" s="2" t="e">
        <f ca="1">IF(I545="","",IF(I546="",Q544,VLOOKUP(K545,'债券信息-wind'!E:H,4,0)))</f>
        <v>#NAME?</v>
      </c>
      <c r="S545" t="e">
        <f t="shared" ca="1" si="64"/>
        <v>#NAME?</v>
      </c>
    </row>
    <row r="546" spans="9:19">
      <c r="I546" t="e">
        <f t="shared" ca="1" si="62"/>
        <v>#NAME?</v>
      </c>
      <c r="J546" s="1" t="e">
        <f ca="1">IF(I546="","",VLOOKUP(L545+9,'债券信息-wind'!E:H,2,0))</f>
        <v>#NAME?</v>
      </c>
      <c r="K546" s="1" t="e">
        <f t="shared" ca="1" si="65"/>
        <v>#NAME?</v>
      </c>
      <c r="L546" s="20" t="e">
        <f t="shared" ca="1" si="66"/>
        <v>#NAME?</v>
      </c>
      <c r="M546" s="20" t="e">
        <f t="shared" ca="1" si="67"/>
        <v>#NAME?</v>
      </c>
      <c r="N546" s="16" t="e">
        <f t="shared" ca="1" si="68"/>
        <v>#NAME?</v>
      </c>
      <c r="O546" s="2" t="e">
        <f ca="1">IF(I546="","",VLOOKUP(L545,'债券信息-wind'!E:H,3,0))</f>
        <v>#NAME?</v>
      </c>
      <c r="P546" t="e">
        <f ca="1">IF(I546="","",VLOOKUP(L546,'债券信息-wind'!E:I,5,0))</f>
        <v>#NAME?</v>
      </c>
      <c r="Q546" s="4" t="e">
        <f t="shared" ca="1" si="63"/>
        <v>#NAME?</v>
      </c>
      <c r="R546" s="2" t="e">
        <f ca="1">IF(I546="","",IF(I547="",Q545,VLOOKUP(K546,'债券信息-wind'!E:H,4,0)))</f>
        <v>#NAME?</v>
      </c>
      <c r="S546" t="e">
        <f t="shared" ca="1" si="64"/>
        <v>#NAME?</v>
      </c>
    </row>
    <row r="547" spans="9:19">
      <c r="I547" t="e">
        <f t="shared" ca="1" si="62"/>
        <v>#NAME?</v>
      </c>
      <c r="J547" s="1" t="e">
        <f ca="1">IF(I547="","",VLOOKUP(L546+9,'债券信息-wind'!E:H,2,0))</f>
        <v>#NAME?</v>
      </c>
      <c r="K547" s="1" t="e">
        <f t="shared" ca="1" si="65"/>
        <v>#NAME?</v>
      </c>
      <c r="L547" s="20" t="e">
        <f t="shared" ca="1" si="66"/>
        <v>#NAME?</v>
      </c>
      <c r="M547" s="20" t="e">
        <f t="shared" ca="1" si="67"/>
        <v>#NAME?</v>
      </c>
      <c r="N547" s="16" t="e">
        <f t="shared" ca="1" si="68"/>
        <v>#NAME?</v>
      </c>
      <c r="O547" s="2" t="e">
        <f ca="1">IF(I547="","",VLOOKUP(L546,'债券信息-wind'!E:H,3,0))</f>
        <v>#NAME?</v>
      </c>
      <c r="P547" t="e">
        <f ca="1">IF(I547="","",VLOOKUP(L547,'债券信息-wind'!E:I,5,0))</f>
        <v>#NAME?</v>
      </c>
      <c r="Q547" s="4" t="e">
        <f t="shared" ca="1" si="63"/>
        <v>#NAME?</v>
      </c>
      <c r="R547" s="2" t="e">
        <f ca="1">IF(I547="","",IF(I548="",Q546,VLOOKUP(K547,'债券信息-wind'!E:H,4,0)))</f>
        <v>#NAME?</v>
      </c>
      <c r="S547" t="e">
        <f t="shared" ca="1" si="64"/>
        <v>#NAME?</v>
      </c>
    </row>
    <row r="548" spans="9:19">
      <c r="I548" t="e">
        <f t="shared" ca="1" si="62"/>
        <v>#NAME?</v>
      </c>
      <c r="J548" s="1" t="e">
        <f ca="1">IF(I548="","",VLOOKUP(L547+9,'债券信息-wind'!E:H,2,0))</f>
        <v>#NAME?</v>
      </c>
      <c r="K548" s="1" t="e">
        <f t="shared" ca="1" si="65"/>
        <v>#NAME?</v>
      </c>
      <c r="L548" s="20" t="e">
        <f t="shared" ca="1" si="66"/>
        <v>#NAME?</v>
      </c>
      <c r="M548" s="20" t="e">
        <f t="shared" ca="1" si="67"/>
        <v>#NAME?</v>
      </c>
      <c r="N548" s="16" t="e">
        <f t="shared" ca="1" si="68"/>
        <v>#NAME?</v>
      </c>
      <c r="O548" s="2" t="e">
        <f ca="1">IF(I548="","",VLOOKUP(L547,'债券信息-wind'!E:H,3,0))</f>
        <v>#NAME?</v>
      </c>
      <c r="P548" t="e">
        <f ca="1">IF(I548="","",VLOOKUP(L548,'债券信息-wind'!E:I,5,0))</f>
        <v>#NAME?</v>
      </c>
      <c r="Q548" s="4" t="e">
        <f t="shared" ca="1" si="63"/>
        <v>#NAME?</v>
      </c>
      <c r="R548" s="2" t="e">
        <f ca="1">IF(I548="","",IF(I549="",Q547,VLOOKUP(K548,'债券信息-wind'!E:H,4,0)))</f>
        <v>#NAME?</v>
      </c>
      <c r="S548" t="e">
        <f t="shared" ca="1" si="64"/>
        <v>#NAME?</v>
      </c>
    </row>
    <row r="549" spans="9:19">
      <c r="I549" t="e">
        <f t="shared" ca="1" si="62"/>
        <v>#NAME?</v>
      </c>
      <c r="J549" s="1" t="e">
        <f ca="1">IF(I549="","",VLOOKUP(L548+9,'债券信息-wind'!E:H,2,0))</f>
        <v>#NAME?</v>
      </c>
      <c r="K549" s="1" t="e">
        <f t="shared" ca="1" si="65"/>
        <v>#NAME?</v>
      </c>
      <c r="L549" s="20" t="e">
        <f t="shared" ca="1" si="66"/>
        <v>#NAME?</v>
      </c>
      <c r="M549" s="20" t="e">
        <f t="shared" ca="1" si="67"/>
        <v>#NAME?</v>
      </c>
      <c r="N549" s="16" t="e">
        <f t="shared" ca="1" si="68"/>
        <v>#NAME?</v>
      </c>
      <c r="O549" s="2" t="e">
        <f ca="1">IF(I549="","",VLOOKUP(L548,'债券信息-wind'!E:H,3,0))</f>
        <v>#NAME?</v>
      </c>
      <c r="P549" t="e">
        <f ca="1">IF(I549="","",VLOOKUP(L549,'债券信息-wind'!E:I,5,0))</f>
        <v>#NAME?</v>
      </c>
      <c r="Q549" s="4" t="e">
        <f t="shared" ca="1" si="63"/>
        <v>#NAME?</v>
      </c>
      <c r="R549" s="2" t="e">
        <f ca="1">IF(I549="","",IF(I550="",Q548,VLOOKUP(K549,'债券信息-wind'!E:H,4,0)))</f>
        <v>#NAME?</v>
      </c>
      <c r="S549" t="e">
        <f t="shared" ca="1" si="64"/>
        <v>#NAME?</v>
      </c>
    </row>
    <row r="550" spans="9:19">
      <c r="I550" t="e">
        <f t="shared" ref="I550:I613" ca="1" si="69">IF(ROW(I549)-3&lt;$B$21,I549+1,"")</f>
        <v>#NAME?</v>
      </c>
      <c r="J550" s="1" t="e">
        <f ca="1">IF(I550="","",VLOOKUP(L549+9,'债券信息-wind'!E:H,2,0))</f>
        <v>#NAME?</v>
      </c>
      <c r="K550" s="1" t="e">
        <f t="shared" ca="1" si="65"/>
        <v>#NAME?</v>
      </c>
      <c r="L550" s="20" t="e">
        <f t="shared" ca="1" si="66"/>
        <v>#NAME?</v>
      </c>
      <c r="M550" s="20" t="e">
        <f t="shared" ca="1" si="67"/>
        <v>#NAME?</v>
      </c>
      <c r="N550" s="16" t="e">
        <f t="shared" ca="1" si="68"/>
        <v>#NAME?</v>
      </c>
      <c r="O550" s="2" t="e">
        <f ca="1">IF(I550="","",VLOOKUP(L549,'债券信息-wind'!E:H,3,0))</f>
        <v>#NAME?</v>
      </c>
      <c r="P550" t="e">
        <f ca="1">IF(I550="","",VLOOKUP(L550,'债券信息-wind'!E:I,5,0))</f>
        <v>#NAME?</v>
      </c>
      <c r="Q550" s="4" t="e">
        <f t="shared" ref="Q550:Q613" ca="1" si="70">IF(I550="","",Q549-R550)</f>
        <v>#NAME?</v>
      </c>
      <c r="R550" s="2" t="e">
        <f ca="1">IF(I550="","",IF(I551="",Q549,VLOOKUP(K550,'债券信息-wind'!E:H,4,0)))</f>
        <v>#NAME?</v>
      </c>
      <c r="S550" t="e">
        <f t="shared" ref="S550:S613" ca="1" si="71">IF(I550="","",P550+R550)</f>
        <v>#NAME?</v>
      </c>
    </row>
    <row r="551" spans="9:19">
      <c r="I551" t="e">
        <f t="shared" ca="1" si="69"/>
        <v>#NAME?</v>
      </c>
      <c r="J551" s="1" t="e">
        <f ca="1">IF(I551="","",VLOOKUP(L550+9,'债券信息-wind'!E:H,2,0))</f>
        <v>#NAME?</v>
      </c>
      <c r="K551" s="1" t="e">
        <f t="shared" ca="1" si="65"/>
        <v>#NAME?</v>
      </c>
      <c r="L551" s="20" t="e">
        <f t="shared" ca="1" si="66"/>
        <v>#NAME?</v>
      </c>
      <c r="M551" s="20" t="e">
        <f t="shared" ca="1" si="67"/>
        <v>#NAME?</v>
      </c>
      <c r="N551" s="16" t="e">
        <f t="shared" ca="1" si="68"/>
        <v>#NAME?</v>
      </c>
      <c r="O551" s="2" t="e">
        <f ca="1">IF(I551="","",VLOOKUP(L550,'债券信息-wind'!E:H,3,0))</f>
        <v>#NAME?</v>
      </c>
      <c r="P551" t="e">
        <f ca="1">IF(I551="","",VLOOKUP(L551,'债券信息-wind'!E:I,5,0))</f>
        <v>#NAME?</v>
      </c>
      <c r="Q551" s="4" t="e">
        <f t="shared" ca="1" si="70"/>
        <v>#NAME?</v>
      </c>
      <c r="R551" s="2" t="e">
        <f ca="1">IF(I551="","",IF(I552="",Q550,VLOOKUP(K551,'债券信息-wind'!E:H,4,0)))</f>
        <v>#NAME?</v>
      </c>
      <c r="S551" t="e">
        <f t="shared" ca="1" si="71"/>
        <v>#NAME?</v>
      </c>
    </row>
    <row r="552" spans="9:19">
      <c r="I552" t="e">
        <f t="shared" ca="1" si="69"/>
        <v>#NAME?</v>
      </c>
      <c r="J552" s="1" t="e">
        <f ca="1">IF(I552="","",VLOOKUP(L551+9,'债券信息-wind'!E:H,2,0))</f>
        <v>#NAME?</v>
      </c>
      <c r="K552" s="1" t="e">
        <f t="shared" ca="1" si="65"/>
        <v>#NAME?</v>
      </c>
      <c r="L552" s="20" t="e">
        <f t="shared" ca="1" si="66"/>
        <v>#NAME?</v>
      </c>
      <c r="M552" s="20" t="e">
        <f t="shared" ca="1" si="67"/>
        <v>#NAME?</v>
      </c>
      <c r="N552" s="16" t="e">
        <f t="shared" ca="1" si="68"/>
        <v>#NAME?</v>
      </c>
      <c r="O552" s="2" t="e">
        <f ca="1">IF(I552="","",VLOOKUP(L551,'债券信息-wind'!E:H,3,0))</f>
        <v>#NAME?</v>
      </c>
      <c r="P552" t="e">
        <f ca="1">IF(I552="","",VLOOKUP(L552,'债券信息-wind'!E:I,5,0))</f>
        <v>#NAME?</v>
      </c>
      <c r="Q552" s="4" t="e">
        <f t="shared" ca="1" si="70"/>
        <v>#NAME?</v>
      </c>
      <c r="R552" s="2" t="e">
        <f ca="1">IF(I552="","",IF(I553="",Q551,VLOOKUP(K552,'债券信息-wind'!E:H,4,0)))</f>
        <v>#NAME?</v>
      </c>
      <c r="S552" t="e">
        <f t="shared" ca="1" si="71"/>
        <v>#NAME?</v>
      </c>
    </row>
    <row r="553" spans="9:19">
      <c r="I553" t="e">
        <f t="shared" ca="1" si="69"/>
        <v>#NAME?</v>
      </c>
      <c r="J553" s="1" t="e">
        <f ca="1">IF(I553="","",VLOOKUP(L552+9,'债券信息-wind'!E:H,2,0))</f>
        <v>#NAME?</v>
      </c>
      <c r="K553" s="1" t="e">
        <f t="shared" ca="1" si="65"/>
        <v>#NAME?</v>
      </c>
      <c r="L553" s="20" t="e">
        <f t="shared" ca="1" si="66"/>
        <v>#NAME?</v>
      </c>
      <c r="M553" s="20" t="e">
        <f t="shared" ca="1" si="67"/>
        <v>#NAME?</v>
      </c>
      <c r="N553" s="16" t="e">
        <f t="shared" ca="1" si="68"/>
        <v>#NAME?</v>
      </c>
      <c r="O553" s="2" t="e">
        <f ca="1">IF(I553="","",VLOOKUP(L552,'债券信息-wind'!E:H,3,0))</f>
        <v>#NAME?</v>
      </c>
      <c r="P553" t="e">
        <f ca="1">IF(I553="","",VLOOKUP(L553,'债券信息-wind'!E:I,5,0))</f>
        <v>#NAME?</v>
      </c>
      <c r="Q553" s="4" t="e">
        <f t="shared" ca="1" si="70"/>
        <v>#NAME?</v>
      </c>
      <c r="R553" s="2" t="e">
        <f ca="1">IF(I553="","",IF(I554="",Q552,VLOOKUP(K553,'债券信息-wind'!E:H,4,0)))</f>
        <v>#NAME?</v>
      </c>
      <c r="S553" t="e">
        <f t="shared" ca="1" si="71"/>
        <v>#NAME?</v>
      </c>
    </row>
    <row r="554" spans="9:19">
      <c r="I554" t="e">
        <f t="shared" ca="1" si="69"/>
        <v>#NAME?</v>
      </c>
      <c r="J554" s="1" t="e">
        <f ca="1">IF(I554="","",VLOOKUP(L553+9,'债券信息-wind'!E:H,2,0))</f>
        <v>#NAME?</v>
      </c>
      <c r="K554" s="1" t="e">
        <f t="shared" ca="1" si="65"/>
        <v>#NAME?</v>
      </c>
      <c r="L554" s="20" t="e">
        <f t="shared" ca="1" si="66"/>
        <v>#NAME?</v>
      </c>
      <c r="M554" s="20" t="e">
        <f t="shared" ca="1" si="67"/>
        <v>#NAME?</v>
      </c>
      <c r="N554" s="16" t="e">
        <f t="shared" ca="1" si="68"/>
        <v>#NAME?</v>
      </c>
      <c r="O554" s="2" t="e">
        <f ca="1">IF(I554="","",VLOOKUP(L553,'债券信息-wind'!E:H,3,0))</f>
        <v>#NAME?</v>
      </c>
      <c r="P554" t="e">
        <f ca="1">IF(I554="","",VLOOKUP(L554,'债券信息-wind'!E:I,5,0))</f>
        <v>#NAME?</v>
      </c>
      <c r="Q554" s="4" t="e">
        <f t="shared" ca="1" si="70"/>
        <v>#NAME?</v>
      </c>
      <c r="R554" s="2" t="e">
        <f ca="1">IF(I554="","",IF(I555="",Q553,VLOOKUP(K554,'债券信息-wind'!E:H,4,0)))</f>
        <v>#NAME?</v>
      </c>
      <c r="S554" t="e">
        <f t="shared" ca="1" si="71"/>
        <v>#NAME?</v>
      </c>
    </row>
    <row r="555" spans="9:19">
      <c r="I555" t="e">
        <f t="shared" ca="1" si="69"/>
        <v>#NAME?</v>
      </c>
      <c r="J555" s="1" t="e">
        <f ca="1">IF(I555="","",VLOOKUP(L554+9,'债券信息-wind'!E:H,2,0))</f>
        <v>#NAME?</v>
      </c>
      <c r="K555" s="1" t="e">
        <f t="shared" ca="1" si="65"/>
        <v>#NAME?</v>
      </c>
      <c r="L555" s="20" t="e">
        <f t="shared" ca="1" si="66"/>
        <v>#NAME?</v>
      </c>
      <c r="M555" s="20" t="e">
        <f t="shared" ca="1" si="67"/>
        <v>#NAME?</v>
      </c>
      <c r="N555" s="16" t="e">
        <f t="shared" ca="1" si="68"/>
        <v>#NAME?</v>
      </c>
      <c r="O555" s="2" t="e">
        <f ca="1">IF(I555="","",VLOOKUP(L554,'债券信息-wind'!E:H,3,0))</f>
        <v>#NAME?</v>
      </c>
      <c r="P555" t="e">
        <f ca="1">IF(I555="","",VLOOKUP(L555,'债券信息-wind'!E:I,5,0))</f>
        <v>#NAME?</v>
      </c>
      <c r="Q555" s="4" t="e">
        <f t="shared" ca="1" si="70"/>
        <v>#NAME?</v>
      </c>
      <c r="R555" s="2" t="e">
        <f ca="1">IF(I555="","",IF(I556="",Q554,VLOOKUP(K555,'债券信息-wind'!E:H,4,0)))</f>
        <v>#NAME?</v>
      </c>
      <c r="S555" t="e">
        <f t="shared" ca="1" si="71"/>
        <v>#NAME?</v>
      </c>
    </row>
    <row r="556" spans="9:19">
      <c r="I556" t="e">
        <f t="shared" ca="1" si="69"/>
        <v>#NAME?</v>
      </c>
      <c r="J556" s="1" t="e">
        <f ca="1">IF(I556="","",VLOOKUP(L555+9,'债券信息-wind'!E:H,2,0))</f>
        <v>#NAME?</v>
      </c>
      <c r="K556" s="1" t="e">
        <f t="shared" ca="1" si="65"/>
        <v>#NAME?</v>
      </c>
      <c r="L556" s="20" t="e">
        <f t="shared" ca="1" si="66"/>
        <v>#NAME?</v>
      </c>
      <c r="M556" s="20" t="e">
        <f t="shared" ca="1" si="67"/>
        <v>#NAME?</v>
      </c>
      <c r="N556" s="16" t="e">
        <f t="shared" ca="1" si="68"/>
        <v>#NAME?</v>
      </c>
      <c r="O556" s="2" t="e">
        <f ca="1">IF(I556="","",VLOOKUP(L555,'债券信息-wind'!E:H,3,0))</f>
        <v>#NAME?</v>
      </c>
      <c r="P556" t="e">
        <f ca="1">IF(I556="","",VLOOKUP(L556,'债券信息-wind'!E:I,5,0))</f>
        <v>#NAME?</v>
      </c>
      <c r="Q556" s="4" t="e">
        <f t="shared" ca="1" si="70"/>
        <v>#NAME?</v>
      </c>
      <c r="R556" s="2" t="e">
        <f ca="1">IF(I556="","",IF(I557="",Q555,VLOOKUP(K556,'债券信息-wind'!E:H,4,0)))</f>
        <v>#NAME?</v>
      </c>
      <c r="S556" t="e">
        <f t="shared" ca="1" si="71"/>
        <v>#NAME?</v>
      </c>
    </row>
    <row r="557" spans="9:19">
      <c r="I557" t="e">
        <f t="shared" ca="1" si="69"/>
        <v>#NAME?</v>
      </c>
      <c r="J557" s="1" t="e">
        <f ca="1">IF(I557="","",VLOOKUP(L556+9,'债券信息-wind'!E:H,2,0))</f>
        <v>#NAME?</v>
      </c>
      <c r="K557" s="1" t="e">
        <f t="shared" ca="1" si="65"/>
        <v>#NAME?</v>
      </c>
      <c r="L557" s="20" t="e">
        <f t="shared" ca="1" si="66"/>
        <v>#NAME?</v>
      </c>
      <c r="M557" s="20" t="e">
        <f t="shared" ca="1" si="67"/>
        <v>#NAME?</v>
      </c>
      <c r="N557" s="16" t="e">
        <f t="shared" ca="1" si="68"/>
        <v>#NAME?</v>
      </c>
      <c r="O557" s="2" t="e">
        <f ca="1">IF(I557="","",VLOOKUP(L556,'债券信息-wind'!E:H,3,0))</f>
        <v>#NAME?</v>
      </c>
      <c r="P557" t="e">
        <f ca="1">IF(I557="","",VLOOKUP(L557,'债券信息-wind'!E:I,5,0))</f>
        <v>#NAME?</v>
      </c>
      <c r="Q557" s="4" t="e">
        <f t="shared" ca="1" si="70"/>
        <v>#NAME?</v>
      </c>
      <c r="R557" s="2" t="e">
        <f ca="1">IF(I557="","",IF(I558="",Q556,VLOOKUP(K557,'债券信息-wind'!E:H,4,0)))</f>
        <v>#NAME?</v>
      </c>
      <c r="S557" t="e">
        <f t="shared" ca="1" si="71"/>
        <v>#NAME?</v>
      </c>
    </row>
    <row r="558" spans="9:19">
      <c r="I558" t="e">
        <f t="shared" ca="1" si="69"/>
        <v>#NAME?</v>
      </c>
      <c r="J558" s="1" t="e">
        <f ca="1">IF(I558="","",VLOOKUP(L557+9,'债券信息-wind'!E:H,2,0))</f>
        <v>#NAME?</v>
      </c>
      <c r="K558" s="1" t="e">
        <f t="shared" ca="1" si="65"/>
        <v>#NAME?</v>
      </c>
      <c r="L558" s="20" t="e">
        <f t="shared" ca="1" si="66"/>
        <v>#NAME?</v>
      </c>
      <c r="M558" s="20" t="e">
        <f t="shared" ca="1" si="67"/>
        <v>#NAME?</v>
      </c>
      <c r="N558" s="16" t="e">
        <f t="shared" ca="1" si="68"/>
        <v>#NAME?</v>
      </c>
      <c r="O558" s="2" t="e">
        <f ca="1">IF(I558="","",VLOOKUP(L557,'债券信息-wind'!E:H,3,0))</f>
        <v>#NAME?</v>
      </c>
      <c r="P558" t="e">
        <f ca="1">IF(I558="","",VLOOKUP(L558,'债券信息-wind'!E:I,5,0))</f>
        <v>#NAME?</v>
      </c>
      <c r="Q558" s="4" t="e">
        <f t="shared" ca="1" si="70"/>
        <v>#NAME?</v>
      </c>
      <c r="R558" s="2" t="e">
        <f ca="1">IF(I558="","",IF(I559="",Q557,VLOOKUP(K558,'债券信息-wind'!E:H,4,0)))</f>
        <v>#NAME?</v>
      </c>
      <c r="S558" t="e">
        <f t="shared" ca="1" si="71"/>
        <v>#NAME?</v>
      </c>
    </row>
    <row r="559" spans="9:19">
      <c r="I559" t="e">
        <f t="shared" ca="1" si="69"/>
        <v>#NAME?</v>
      </c>
      <c r="J559" s="1" t="e">
        <f ca="1">IF(I559="","",VLOOKUP(L558+9,'债券信息-wind'!E:H,2,0))</f>
        <v>#NAME?</v>
      </c>
      <c r="K559" s="1" t="e">
        <f t="shared" ca="1" si="65"/>
        <v>#NAME?</v>
      </c>
      <c r="L559" s="20" t="e">
        <f t="shared" ca="1" si="66"/>
        <v>#NAME?</v>
      </c>
      <c r="M559" s="20" t="e">
        <f t="shared" ca="1" si="67"/>
        <v>#NAME?</v>
      </c>
      <c r="N559" s="16" t="e">
        <f t="shared" ca="1" si="68"/>
        <v>#NAME?</v>
      </c>
      <c r="O559" s="2" t="e">
        <f ca="1">IF(I559="","",VLOOKUP(L558,'债券信息-wind'!E:H,3,0))</f>
        <v>#NAME?</v>
      </c>
      <c r="P559" t="e">
        <f ca="1">IF(I559="","",VLOOKUP(L559,'债券信息-wind'!E:I,5,0))</f>
        <v>#NAME?</v>
      </c>
      <c r="Q559" s="4" t="e">
        <f t="shared" ca="1" si="70"/>
        <v>#NAME?</v>
      </c>
      <c r="R559" s="2" t="e">
        <f ca="1">IF(I559="","",IF(I560="",Q558,VLOOKUP(K559,'债券信息-wind'!E:H,4,0)))</f>
        <v>#NAME?</v>
      </c>
      <c r="S559" t="e">
        <f t="shared" ca="1" si="71"/>
        <v>#NAME?</v>
      </c>
    </row>
    <row r="560" spans="9:19">
      <c r="I560" t="e">
        <f t="shared" ca="1" si="69"/>
        <v>#NAME?</v>
      </c>
      <c r="J560" s="1" t="e">
        <f ca="1">IF(I560="","",VLOOKUP(L559+9,'债券信息-wind'!E:H,2,0))</f>
        <v>#NAME?</v>
      </c>
      <c r="K560" s="1" t="e">
        <f t="shared" ca="1" si="65"/>
        <v>#NAME?</v>
      </c>
      <c r="L560" s="20" t="e">
        <f t="shared" ca="1" si="66"/>
        <v>#NAME?</v>
      </c>
      <c r="M560" s="20" t="e">
        <f t="shared" ca="1" si="67"/>
        <v>#NAME?</v>
      </c>
      <c r="N560" s="16" t="e">
        <f t="shared" ca="1" si="68"/>
        <v>#NAME?</v>
      </c>
      <c r="O560" s="2" t="e">
        <f ca="1">IF(I560="","",VLOOKUP(L559,'债券信息-wind'!E:H,3,0))</f>
        <v>#NAME?</v>
      </c>
      <c r="P560" t="e">
        <f ca="1">IF(I560="","",VLOOKUP(L560,'债券信息-wind'!E:I,5,0))</f>
        <v>#NAME?</v>
      </c>
      <c r="Q560" s="4" t="e">
        <f t="shared" ca="1" si="70"/>
        <v>#NAME?</v>
      </c>
      <c r="R560" s="2" t="e">
        <f ca="1">IF(I560="","",IF(I561="",Q559,VLOOKUP(K560,'债券信息-wind'!E:H,4,0)))</f>
        <v>#NAME?</v>
      </c>
      <c r="S560" t="e">
        <f t="shared" ca="1" si="71"/>
        <v>#NAME?</v>
      </c>
    </row>
    <row r="561" spans="9:19">
      <c r="I561" t="e">
        <f t="shared" ca="1" si="69"/>
        <v>#NAME?</v>
      </c>
      <c r="J561" s="1" t="e">
        <f ca="1">IF(I561="","",VLOOKUP(L560+9,'债券信息-wind'!E:H,2,0))</f>
        <v>#NAME?</v>
      </c>
      <c r="K561" s="1" t="e">
        <f t="shared" ca="1" si="65"/>
        <v>#NAME?</v>
      </c>
      <c r="L561" s="20" t="e">
        <f t="shared" ca="1" si="66"/>
        <v>#NAME?</v>
      </c>
      <c r="M561" s="20" t="e">
        <f t="shared" ca="1" si="67"/>
        <v>#NAME?</v>
      </c>
      <c r="N561" s="16" t="e">
        <f t="shared" ca="1" si="68"/>
        <v>#NAME?</v>
      </c>
      <c r="O561" s="2" t="e">
        <f ca="1">IF(I561="","",VLOOKUP(L560,'债券信息-wind'!E:H,3,0))</f>
        <v>#NAME?</v>
      </c>
      <c r="P561" t="e">
        <f ca="1">IF(I561="","",VLOOKUP(L561,'债券信息-wind'!E:I,5,0))</f>
        <v>#NAME?</v>
      </c>
      <c r="Q561" s="4" t="e">
        <f t="shared" ca="1" si="70"/>
        <v>#NAME?</v>
      </c>
      <c r="R561" s="2" t="e">
        <f ca="1">IF(I561="","",IF(I562="",Q560,VLOOKUP(K561,'债券信息-wind'!E:H,4,0)))</f>
        <v>#NAME?</v>
      </c>
      <c r="S561" t="e">
        <f t="shared" ca="1" si="71"/>
        <v>#NAME?</v>
      </c>
    </row>
    <row r="562" spans="9:19">
      <c r="I562" t="e">
        <f t="shared" ca="1" si="69"/>
        <v>#NAME?</v>
      </c>
      <c r="J562" s="1" t="e">
        <f ca="1">IF(I562="","",VLOOKUP(L561+9,'债券信息-wind'!E:H,2,0))</f>
        <v>#NAME?</v>
      </c>
      <c r="K562" s="1" t="e">
        <f t="shared" ca="1" si="65"/>
        <v>#NAME?</v>
      </c>
      <c r="L562" s="20" t="e">
        <f t="shared" ca="1" si="66"/>
        <v>#NAME?</v>
      </c>
      <c r="M562" s="20" t="e">
        <f t="shared" ca="1" si="67"/>
        <v>#NAME?</v>
      </c>
      <c r="N562" s="16" t="e">
        <f t="shared" ca="1" si="68"/>
        <v>#NAME?</v>
      </c>
      <c r="O562" s="2" t="e">
        <f ca="1">IF(I562="","",VLOOKUP(L561,'债券信息-wind'!E:H,3,0))</f>
        <v>#NAME?</v>
      </c>
      <c r="P562" t="e">
        <f ca="1">IF(I562="","",VLOOKUP(L562,'债券信息-wind'!E:I,5,0))</f>
        <v>#NAME?</v>
      </c>
      <c r="Q562" s="4" t="e">
        <f t="shared" ca="1" si="70"/>
        <v>#NAME?</v>
      </c>
      <c r="R562" s="2" t="e">
        <f ca="1">IF(I562="","",IF(I563="",Q561,VLOOKUP(K562,'债券信息-wind'!E:H,4,0)))</f>
        <v>#NAME?</v>
      </c>
      <c r="S562" t="e">
        <f t="shared" ca="1" si="71"/>
        <v>#NAME?</v>
      </c>
    </row>
    <row r="563" spans="9:19">
      <c r="I563" t="e">
        <f t="shared" ca="1" si="69"/>
        <v>#NAME?</v>
      </c>
      <c r="J563" s="1" t="e">
        <f ca="1">IF(I563="","",VLOOKUP(L562+9,'债券信息-wind'!E:H,2,0))</f>
        <v>#NAME?</v>
      </c>
      <c r="K563" s="1" t="e">
        <f t="shared" ca="1" si="65"/>
        <v>#NAME?</v>
      </c>
      <c r="L563" s="20" t="e">
        <f t="shared" ca="1" si="66"/>
        <v>#NAME?</v>
      </c>
      <c r="M563" s="20" t="e">
        <f t="shared" ca="1" si="67"/>
        <v>#NAME?</v>
      </c>
      <c r="N563" s="16" t="e">
        <f t="shared" ca="1" si="68"/>
        <v>#NAME?</v>
      </c>
      <c r="O563" s="2" t="e">
        <f ca="1">IF(I563="","",VLOOKUP(L562,'债券信息-wind'!E:H,3,0))</f>
        <v>#NAME?</v>
      </c>
      <c r="P563" t="e">
        <f ca="1">IF(I563="","",VLOOKUP(L563,'债券信息-wind'!E:I,5,0))</f>
        <v>#NAME?</v>
      </c>
      <c r="Q563" s="4" t="e">
        <f t="shared" ca="1" si="70"/>
        <v>#NAME?</v>
      </c>
      <c r="R563" s="2" t="e">
        <f ca="1">IF(I563="","",IF(I564="",Q562,VLOOKUP(K563,'债券信息-wind'!E:H,4,0)))</f>
        <v>#NAME?</v>
      </c>
      <c r="S563" t="e">
        <f t="shared" ca="1" si="71"/>
        <v>#NAME?</v>
      </c>
    </row>
    <row r="564" spans="9:19">
      <c r="I564" t="e">
        <f t="shared" ca="1" si="69"/>
        <v>#NAME?</v>
      </c>
      <c r="J564" s="1" t="e">
        <f ca="1">IF(I564="","",VLOOKUP(L563+9,'债券信息-wind'!E:H,2,0))</f>
        <v>#NAME?</v>
      </c>
      <c r="K564" s="1" t="e">
        <f t="shared" ca="1" si="65"/>
        <v>#NAME?</v>
      </c>
      <c r="L564" s="20" t="e">
        <f t="shared" ca="1" si="66"/>
        <v>#NAME?</v>
      </c>
      <c r="M564" s="20" t="e">
        <f t="shared" ca="1" si="67"/>
        <v>#NAME?</v>
      </c>
      <c r="N564" s="16" t="e">
        <f t="shared" ca="1" si="68"/>
        <v>#NAME?</v>
      </c>
      <c r="O564" s="2" t="e">
        <f ca="1">IF(I564="","",VLOOKUP(L563,'债券信息-wind'!E:H,3,0))</f>
        <v>#NAME?</v>
      </c>
      <c r="P564" t="e">
        <f ca="1">IF(I564="","",VLOOKUP(L564,'债券信息-wind'!E:I,5,0))</f>
        <v>#NAME?</v>
      </c>
      <c r="Q564" s="4" t="e">
        <f t="shared" ca="1" si="70"/>
        <v>#NAME?</v>
      </c>
      <c r="R564" s="2" t="e">
        <f ca="1">IF(I564="","",IF(I565="",Q563,VLOOKUP(K564,'债券信息-wind'!E:H,4,0)))</f>
        <v>#NAME?</v>
      </c>
      <c r="S564" t="e">
        <f t="shared" ca="1" si="71"/>
        <v>#NAME?</v>
      </c>
    </row>
    <row r="565" spans="9:19">
      <c r="I565" t="e">
        <f t="shared" ca="1" si="69"/>
        <v>#NAME?</v>
      </c>
      <c r="J565" s="1" t="e">
        <f ca="1">IF(I565="","",VLOOKUP(L564+9,'债券信息-wind'!E:H,2,0))</f>
        <v>#NAME?</v>
      </c>
      <c r="K565" s="1" t="e">
        <f t="shared" ca="1" si="65"/>
        <v>#NAME?</v>
      </c>
      <c r="L565" s="20" t="e">
        <f t="shared" ca="1" si="66"/>
        <v>#NAME?</v>
      </c>
      <c r="M565" s="20" t="e">
        <f t="shared" ca="1" si="67"/>
        <v>#NAME?</v>
      </c>
      <c r="N565" s="16" t="e">
        <f t="shared" ca="1" si="68"/>
        <v>#NAME?</v>
      </c>
      <c r="O565" s="2" t="e">
        <f ca="1">IF(I565="","",VLOOKUP(L564,'债券信息-wind'!E:H,3,0))</f>
        <v>#NAME?</v>
      </c>
      <c r="P565" t="e">
        <f ca="1">IF(I565="","",VLOOKUP(L565,'债券信息-wind'!E:I,5,0))</f>
        <v>#NAME?</v>
      </c>
      <c r="Q565" s="4" t="e">
        <f t="shared" ca="1" si="70"/>
        <v>#NAME?</v>
      </c>
      <c r="R565" s="2" t="e">
        <f ca="1">IF(I565="","",IF(I566="",Q564,VLOOKUP(K565,'债券信息-wind'!E:H,4,0)))</f>
        <v>#NAME?</v>
      </c>
      <c r="S565" t="e">
        <f t="shared" ca="1" si="71"/>
        <v>#NAME?</v>
      </c>
    </row>
    <row r="566" spans="9:19">
      <c r="I566" t="e">
        <f t="shared" ca="1" si="69"/>
        <v>#NAME?</v>
      </c>
      <c r="J566" s="1" t="e">
        <f ca="1">IF(I566="","",VLOOKUP(L565+9,'债券信息-wind'!E:H,2,0))</f>
        <v>#NAME?</v>
      </c>
      <c r="K566" s="1" t="e">
        <f t="shared" ca="1" si="65"/>
        <v>#NAME?</v>
      </c>
      <c r="L566" s="20" t="e">
        <f t="shared" ca="1" si="66"/>
        <v>#NAME?</v>
      </c>
      <c r="M566" s="20" t="e">
        <f t="shared" ca="1" si="67"/>
        <v>#NAME?</v>
      </c>
      <c r="N566" s="16" t="e">
        <f t="shared" ca="1" si="68"/>
        <v>#NAME?</v>
      </c>
      <c r="O566" s="2" t="e">
        <f ca="1">IF(I566="","",VLOOKUP(L565,'债券信息-wind'!E:H,3,0))</f>
        <v>#NAME?</v>
      </c>
      <c r="P566" t="e">
        <f ca="1">IF(I566="","",VLOOKUP(L566,'债券信息-wind'!E:I,5,0))</f>
        <v>#NAME?</v>
      </c>
      <c r="Q566" s="4" t="e">
        <f t="shared" ca="1" si="70"/>
        <v>#NAME?</v>
      </c>
      <c r="R566" s="2" t="e">
        <f ca="1">IF(I566="","",IF(I567="",Q565,VLOOKUP(K566,'债券信息-wind'!E:H,4,0)))</f>
        <v>#NAME?</v>
      </c>
      <c r="S566" t="e">
        <f t="shared" ca="1" si="71"/>
        <v>#NAME?</v>
      </c>
    </row>
    <row r="567" spans="9:19">
      <c r="I567" t="e">
        <f t="shared" ca="1" si="69"/>
        <v>#NAME?</v>
      </c>
      <c r="J567" s="1" t="e">
        <f ca="1">IF(I567="","",VLOOKUP(L566+9,'债券信息-wind'!E:H,2,0))</f>
        <v>#NAME?</v>
      </c>
      <c r="K567" s="1" t="e">
        <f t="shared" ca="1" si="65"/>
        <v>#NAME?</v>
      </c>
      <c r="L567" s="20" t="e">
        <f t="shared" ca="1" si="66"/>
        <v>#NAME?</v>
      </c>
      <c r="M567" s="20" t="e">
        <f t="shared" ca="1" si="67"/>
        <v>#NAME?</v>
      </c>
      <c r="N567" s="16" t="e">
        <f t="shared" ca="1" si="68"/>
        <v>#NAME?</v>
      </c>
      <c r="O567" s="2" t="e">
        <f ca="1">IF(I567="","",VLOOKUP(L566,'债券信息-wind'!E:H,3,0))</f>
        <v>#NAME?</v>
      </c>
      <c r="P567" t="e">
        <f ca="1">IF(I567="","",VLOOKUP(L567,'债券信息-wind'!E:I,5,0))</f>
        <v>#NAME?</v>
      </c>
      <c r="Q567" s="4" t="e">
        <f t="shared" ca="1" si="70"/>
        <v>#NAME?</v>
      </c>
      <c r="R567" s="2" t="e">
        <f ca="1">IF(I567="","",IF(I568="",Q566,VLOOKUP(K567,'债券信息-wind'!E:H,4,0)))</f>
        <v>#NAME?</v>
      </c>
      <c r="S567" t="e">
        <f t="shared" ca="1" si="71"/>
        <v>#NAME?</v>
      </c>
    </row>
    <row r="568" spans="9:19">
      <c r="I568" t="e">
        <f t="shared" ca="1" si="69"/>
        <v>#NAME?</v>
      </c>
      <c r="J568" s="1" t="e">
        <f ca="1">IF(I568="","",VLOOKUP(L567+9,'债券信息-wind'!E:H,2,0))</f>
        <v>#NAME?</v>
      </c>
      <c r="K568" s="1" t="e">
        <f t="shared" ca="1" si="65"/>
        <v>#NAME?</v>
      </c>
      <c r="L568" s="20" t="e">
        <f t="shared" ca="1" si="66"/>
        <v>#NAME?</v>
      </c>
      <c r="M568" s="20" t="e">
        <f t="shared" ca="1" si="67"/>
        <v>#NAME?</v>
      </c>
      <c r="N568" s="16" t="e">
        <f t="shared" ca="1" si="68"/>
        <v>#NAME?</v>
      </c>
      <c r="O568" s="2" t="e">
        <f ca="1">IF(I568="","",VLOOKUP(L567,'债券信息-wind'!E:H,3,0))</f>
        <v>#NAME?</v>
      </c>
      <c r="P568" t="e">
        <f ca="1">IF(I568="","",VLOOKUP(L568,'债券信息-wind'!E:I,5,0))</f>
        <v>#NAME?</v>
      </c>
      <c r="Q568" s="4" t="e">
        <f t="shared" ca="1" si="70"/>
        <v>#NAME?</v>
      </c>
      <c r="R568" s="2" t="e">
        <f ca="1">IF(I568="","",IF(I569="",Q567,VLOOKUP(K568,'债券信息-wind'!E:H,4,0)))</f>
        <v>#NAME?</v>
      </c>
      <c r="S568" t="e">
        <f t="shared" ca="1" si="71"/>
        <v>#NAME?</v>
      </c>
    </row>
    <row r="569" spans="9:19">
      <c r="I569" t="e">
        <f t="shared" ca="1" si="69"/>
        <v>#NAME?</v>
      </c>
      <c r="J569" s="1" t="e">
        <f ca="1">IF(I569="","",VLOOKUP(L568+9,'债券信息-wind'!E:H,2,0))</f>
        <v>#NAME?</v>
      </c>
      <c r="K569" s="1" t="e">
        <f t="shared" ca="1" si="65"/>
        <v>#NAME?</v>
      </c>
      <c r="L569" s="20" t="e">
        <f t="shared" ca="1" si="66"/>
        <v>#NAME?</v>
      </c>
      <c r="M569" s="20" t="e">
        <f t="shared" ca="1" si="67"/>
        <v>#NAME?</v>
      </c>
      <c r="N569" s="16" t="e">
        <f t="shared" ca="1" si="68"/>
        <v>#NAME?</v>
      </c>
      <c r="O569" s="2" t="e">
        <f ca="1">IF(I569="","",VLOOKUP(L568,'债券信息-wind'!E:H,3,0))</f>
        <v>#NAME?</v>
      </c>
      <c r="P569" t="e">
        <f ca="1">IF(I569="","",VLOOKUP(L569,'债券信息-wind'!E:I,5,0))</f>
        <v>#NAME?</v>
      </c>
      <c r="Q569" s="4" t="e">
        <f t="shared" ca="1" si="70"/>
        <v>#NAME?</v>
      </c>
      <c r="R569" s="2" t="e">
        <f ca="1">IF(I569="","",IF(I570="",Q568,VLOOKUP(K569,'债券信息-wind'!E:H,4,0)))</f>
        <v>#NAME?</v>
      </c>
      <c r="S569" t="e">
        <f t="shared" ca="1" si="71"/>
        <v>#NAME?</v>
      </c>
    </row>
    <row r="570" spans="9:19">
      <c r="I570" t="e">
        <f t="shared" ca="1" si="69"/>
        <v>#NAME?</v>
      </c>
      <c r="J570" s="1" t="e">
        <f ca="1">IF(I570="","",VLOOKUP(L569+9,'债券信息-wind'!E:H,2,0))</f>
        <v>#NAME?</v>
      </c>
      <c r="K570" s="1" t="e">
        <f t="shared" ca="1" si="65"/>
        <v>#NAME?</v>
      </c>
      <c r="L570" s="20" t="e">
        <f t="shared" ca="1" si="66"/>
        <v>#NAME?</v>
      </c>
      <c r="M570" s="20" t="e">
        <f t="shared" ca="1" si="67"/>
        <v>#NAME?</v>
      </c>
      <c r="N570" s="16" t="e">
        <f t="shared" ca="1" si="68"/>
        <v>#NAME?</v>
      </c>
      <c r="O570" s="2" t="e">
        <f ca="1">IF(I570="","",VLOOKUP(L569,'债券信息-wind'!E:H,3,0))</f>
        <v>#NAME?</v>
      </c>
      <c r="P570" t="e">
        <f ca="1">IF(I570="","",VLOOKUP(L570,'债券信息-wind'!E:I,5,0))</f>
        <v>#NAME?</v>
      </c>
      <c r="Q570" s="4" t="e">
        <f t="shared" ca="1" si="70"/>
        <v>#NAME?</v>
      </c>
      <c r="R570" s="2" t="e">
        <f ca="1">IF(I570="","",IF(I571="",Q569,VLOOKUP(K570,'债券信息-wind'!E:H,4,0)))</f>
        <v>#NAME?</v>
      </c>
      <c r="S570" t="e">
        <f t="shared" ca="1" si="71"/>
        <v>#NAME?</v>
      </c>
    </row>
    <row r="571" spans="9:19">
      <c r="I571" t="e">
        <f t="shared" ca="1" si="69"/>
        <v>#NAME?</v>
      </c>
      <c r="J571" s="1" t="e">
        <f ca="1">IF(I571="","",VLOOKUP(L570+9,'债券信息-wind'!E:H,2,0))</f>
        <v>#NAME?</v>
      </c>
      <c r="K571" s="1" t="e">
        <f t="shared" ca="1" si="65"/>
        <v>#NAME?</v>
      </c>
      <c r="L571" s="20" t="e">
        <f t="shared" ca="1" si="66"/>
        <v>#NAME?</v>
      </c>
      <c r="M571" s="20" t="e">
        <f t="shared" ca="1" si="67"/>
        <v>#NAME?</v>
      </c>
      <c r="N571" s="16" t="e">
        <f t="shared" ca="1" si="68"/>
        <v>#NAME?</v>
      </c>
      <c r="O571" s="2" t="e">
        <f ca="1">IF(I571="","",VLOOKUP(L570,'债券信息-wind'!E:H,3,0))</f>
        <v>#NAME?</v>
      </c>
      <c r="P571" t="e">
        <f ca="1">IF(I571="","",VLOOKUP(L571,'债券信息-wind'!E:I,5,0))</f>
        <v>#NAME?</v>
      </c>
      <c r="Q571" s="4" t="e">
        <f t="shared" ca="1" si="70"/>
        <v>#NAME?</v>
      </c>
      <c r="R571" s="2" t="e">
        <f ca="1">IF(I571="","",IF(I572="",Q570,VLOOKUP(K571,'债券信息-wind'!E:H,4,0)))</f>
        <v>#NAME?</v>
      </c>
      <c r="S571" t="e">
        <f t="shared" ca="1" si="71"/>
        <v>#NAME?</v>
      </c>
    </row>
    <row r="572" spans="9:19">
      <c r="I572" t="e">
        <f t="shared" ca="1" si="69"/>
        <v>#NAME?</v>
      </c>
      <c r="J572" s="1" t="e">
        <f ca="1">IF(I572="","",VLOOKUP(L571+9,'债券信息-wind'!E:H,2,0))</f>
        <v>#NAME?</v>
      </c>
      <c r="K572" s="1" t="e">
        <f t="shared" ca="1" si="65"/>
        <v>#NAME?</v>
      </c>
      <c r="L572" s="20" t="e">
        <f t="shared" ca="1" si="66"/>
        <v>#NAME?</v>
      </c>
      <c r="M572" s="20" t="e">
        <f t="shared" ca="1" si="67"/>
        <v>#NAME?</v>
      </c>
      <c r="N572" s="16" t="e">
        <f t="shared" ca="1" si="68"/>
        <v>#NAME?</v>
      </c>
      <c r="O572" s="2" t="e">
        <f ca="1">IF(I572="","",VLOOKUP(L571,'债券信息-wind'!E:H,3,0))</f>
        <v>#NAME?</v>
      </c>
      <c r="P572" t="e">
        <f ca="1">IF(I572="","",VLOOKUP(L572,'债券信息-wind'!E:I,5,0))</f>
        <v>#NAME?</v>
      </c>
      <c r="Q572" s="4" t="e">
        <f t="shared" ca="1" si="70"/>
        <v>#NAME?</v>
      </c>
      <c r="R572" s="2" t="e">
        <f ca="1">IF(I572="","",IF(I573="",Q571,VLOOKUP(K572,'债券信息-wind'!E:H,4,0)))</f>
        <v>#NAME?</v>
      </c>
      <c r="S572" t="e">
        <f t="shared" ca="1" si="71"/>
        <v>#NAME?</v>
      </c>
    </row>
    <row r="573" spans="9:19">
      <c r="I573" t="e">
        <f t="shared" ca="1" si="69"/>
        <v>#NAME?</v>
      </c>
      <c r="J573" s="1" t="e">
        <f ca="1">IF(I573="","",VLOOKUP(L572+9,'债券信息-wind'!E:H,2,0))</f>
        <v>#NAME?</v>
      </c>
      <c r="K573" s="1" t="e">
        <f t="shared" ca="1" si="65"/>
        <v>#NAME?</v>
      </c>
      <c r="L573" s="20" t="e">
        <f t="shared" ca="1" si="66"/>
        <v>#NAME?</v>
      </c>
      <c r="M573" s="20" t="e">
        <f t="shared" ca="1" si="67"/>
        <v>#NAME?</v>
      </c>
      <c r="N573" s="16" t="e">
        <f t="shared" ca="1" si="68"/>
        <v>#NAME?</v>
      </c>
      <c r="O573" s="2" t="e">
        <f ca="1">IF(I573="","",VLOOKUP(L572,'债券信息-wind'!E:H,3,0))</f>
        <v>#NAME?</v>
      </c>
      <c r="P573" t="e">
        <f ca="1">IF(I573="","",VLOOKUP(L573,'债券信息-wind'!E:I,5,0))</f>
        <v>#NAME?</v>
      </c>
      <c r="Q573" s="4" t="e">
        <f t="shared" ca="1" si="70"/>
        <v>#NAME?</v>
      </c>
      <c r="R573" s="2" t="e">
        <f ca="1">IF(I573="","",IF(I574="",Q572,VLOOKUP(K573,'债券信息-wind'!E:H,4,0)))</f>
        <v>#NAME?</v>
      </c>
      <c r="S573" t="e">
        <f t="shared" ca="1" si="71"/>
        <v>#NAME?</v>
      </c>
    </row>
    <row r="574" spans="9:19">
      <c r="I574" t="e">
        <f t="shared" ca="1" si="69"/>
        <v>#NAME?</v>
      </c>
      <c r="J574" s="1" t="e">
        <f ca="1">IF(I574="","",VLOOKUP(L573+9,'债券信息-wind'!E:H,2,0))</f>
        <v>#NAME?</v>
      </c>
      <c r="K574" s="1" t="e">
        <f t="shared" ca="1" si="65"/>
        <v>#NAME?</v>
      </c>
      <c r="L574" s="20" t="e">
        <f t="shared" ca="1" si="66"/>
        <v>#NAME?</v>
      </c>
      <c r="M574" s="20" t="e">
        <f t="shared" ca="1" si="67"/>
        <v>#NAME?</v>
      </c>
      <c r="N574" s="16" t="e">
        <f t="shared" ca="1" si="68"/>
        <v>#NAME?</v>
      </c>
      <c r="O574" s="2" t="e">
        <f ca="1">IF(I574="","",VLOOKUP(L573,'债券信息-wind'!E:H,3,0))</f>
        <v>#NAME?</v>
      </c>
      <c r="P574" t="e">
        <f ca="1">IF(I574="","",VLOOKUP(L574,'债券信息-wind'!E:I,5,0))</f>
        <v>#NAME?</v>
      </c>
      <c r="Q574" s="4" t="e">
        <f t="shared" ca="1" si="70"/>
        <v>#NAME?</v>
      </c>
      <c r="R574" s="2" t="e">
        <f ca="1">IF(I574="","",IF(I575="",Q573,VLOOKUP(K574,'债券信息-wind'!E:H,4,0)))</f>
        <v>#NAME?</v>
      </c>
      <c r="S574" t="e">
        <f t="shared" ca="1" si="71"/>
        <v>#NAME?</v>
      </c>
    </row>
    <row r="575" spans="9:19">
      <c r="I575" t="e">
        <f t="shared" ca="1" si="69"/>
        <v>#NAME?</v>
      </c>
      <c r="J575" s="1" t="e">
        <f ca="1">IF(I575="","",VLOOKUP(L574+9,'债券信息-wind'!E:H,2,0))</f>
        <v>#NAME?</v>
      </c>
      <c r="K575" s="1" t="e">
        <f t="shared" ca="1" si="65"/>
        <v>#NAME?</v>
      </c>
      <c r="L575" s="20" t="e">
        <f t="shared" ca="1" si="66"/>
        <v>#NAME?</v>
      </c>
      <c r="M575" s="20" t="e">
        <f t="shared" ca="1" si="67"/>
        <v>#NAME?</v>
      </c>
      <c r="N575" s="16" t="e">
        <f t="shared" ca="1" si="68"/>
        <v>#NAME?</v>
      </c>
      <c r="O575" s="2" t="e">
        <f ca="1">IF(I575="","",VLOOKUP(L574,'债券信息-wind'!E:H,3,0))</f>
        <v>#NAME?</v>
      </c>
      <c r="P575" t="e">
        <f ca="1">IF(I575="","",VLOOKUP(L575,'债券信息-wind'!E:I,5,0))</f>
        <v>#NAME?</v>
      </c>
      <c r="Q575" s="4" t="e">
        <f t="shared" ca="1" si="70"/>
        <v>#NAME?</v>
      </c>
      <c r="R575" s="2" t="e">
        <f ca="1">IF(I575="","",IF(I576="",Q574,VLOOKUP(K575,'债券信息-wind'!E:H,4,0)))</f>
        <v>#NAME?</v>
      </c>
      <c r="S575" t="e">
        <f t="shared" ca="1" si="71"/>
        <v>#NAME?</v>
      </c>
    </row>
    <row r="576" spans="9:19">
      <c r="I576" t="e">
        <f t="shared" ca="1" si="69"/>
        <v>#NAME?</v>
      </c>
      <c r="J576" s="1" t="e">
        <f ca="1">IF(I576="","",VLOOKUP(L575+9,'债券信息-wind'!E:H,2,0))</f>
        <v>#NAME?</v>
      </c>
      <c r="K576" s="1" t="e">
        <f t="shared" ca="1" si="65"/>
        <v>#NAME?</v>
      </c>
      <c r="L576" s="20" t="e">
        <f t="shared" ca="1" si="66"/>
        <v>#NAME?</v>
      </c>
      <c r="M576" s="20" t="e">
        <f t="shared" ca="1" si="67"/>
        <v>#NAME?</v>
      </c>
      <c r="N576" s="16" t="e">
        <f t="shared" ca="1" si="68"/>
        <v>#NAME?</v>
      </c>
      <c r="O576" s="2" t="e">
        <f ca="1">IF(I576="","",VLOOKUP(L575,'债券信息-wind'!E:H,3,0))</f>
        <v>#NAME?</v>
      </c>
      <c r="P576" t="e">
        <f ca="1">IF(I576="","",VLOOKUP(L576,'债券信息-wind'!E:I,5,0))</f>
        <v>#NAME?</v>
      </c>
      <c r="Q576" s="4" t="e">
        <f t="shared" ca="1" si="70"/>
        <v>#NAME?</v>
      </c>
      <c r="R576" s="2" t="e">
        <f ca="1">IF(I576="","",IF(I577="",Q575,VLOOKUP(K576,'债券信息-wind'!E:H,4,0)))</f>
        <v>#NAME?</v>
      </c>
      <c r="S576" t="e">
        <f t="shared" ca="1" si="71"/>
        <v>#NAME?</v>
      </c>
    </row>
    <row r="577" spans="9:19">
      <c r="I577" t="e">
        <f t="shared" ca="1" si="69"/>
        <v>#NAME?</v>
      </c>
      <c r="J577" s="1" t="e">
        <f ca="1">IF(I577="","",VLOOKUP(L576+9,'债券信息-wind'!E:H,2,0))</f>
        <v>#NAME?</v>
      </c>
      <c r="K577" s="1" t="e">
        <f t="shared" ca="1" si="65"/>
        <v>#NAME?</v>
      </c>
      <c r="L577" s="20" t="e">
        <f t="shared" ca="1" si="66"/>
        <v>#NAME?</v>
      </c>
      <c r="M577" s="20" t="e">
        <f t="shared" ca="1" si="67"/>
        <v>#NAME?</v>
      </c>
      <c r="N577" s="16" t="e">
        <f t="shared" ca="1" si="68"/>
        <v>#NAME?</v>
      </c>
      <c r="O577" s="2" t="e">
        <f ca="1">IF(I577="","",VLOOKUP(L576,'债券信息-wind'!E:H,3,0))</f>
        <v>#NAME?</v>
      </c>
      <c r="P577" t="e">
        <f ca="1">IF(I577="","",VLOOKUP(L577,'债券信息-wind'!E:I,5,0))</f>
        <v>#NAME?</v>
      </c>
      <c r="Q577" s="4" t="e">
        <f t="shared" ca="1" si="70"/>
        <v>#NAME?</v>
      </c>
      <c r="R577" s="2" t="e">
        <f ca="1">IF(I577="","",IF(I578="",Q576,VLOOKUP(K577,'债券信息-wind'!E:H,4,0)))</f>
        <v>#NAME?</v>
      </c>
      <c r="S577" t="e">
        <f t="shared" ca="1" si="71"/>
        <v>#NAME?</v>
      </c>
    </row>
    <row r="578" spans="9:19">
      <c r="I578" t="e">
        <f t="shared" ca="1" si="69"/>
        <v>#NAME?</v>
      </c>
      <c r="J578" s="1" t="e">
        <f ca="1">IF(I578="","",VLOOKUP(L577+9,'债券信息-wind'!E:H,2,0))</f>
        <v>#NAME?</v>
      </c>
      <c r="K578" s="1" t="e">
        <f t="shared" ca="1" si="65"/>
        <v>#NAME?</v>
      </c>
      <c r="L578" s="20" t="e">
        <f t="shared" ca="1" si="66"/>
        <v>#NAME?</v>
      </c>
      <c r="M578" s="20" t="e">
        <f t="shared" ca="1" si="67"/>
        <v>#NAME?</v>
      </c>
      <c r="N578" s="16" t="e">
        <f t="shared" ca="1" si="68"/>
        <v>#NAME?</v>
      </c>
      <c r="O578" s="2" t="e">
        <f ca="1">IF(I578="","",VLOOKUP(L577,'债券信息-wind'!E:H,3,0))</f>
        <v>#NAME?</v>
      </c>
      <c r="P578" t="e">
        <f ca="1">IF(I578="","",VLOOKUP(L578,'债券信息-wind'!E:I,5,0))</f>
        <v>#NAME?</v>
      </c>
      <c r="Q578" s="4" t="e">
        <f t="shared" ca="1" si="70"/>
        <v>#NAME?</v>
      </c>
      <c r="R578" s="2" t="e">
        <f ca="1">IF(I578="","",IF(I579="",Q577,VLOOKUP(K578,'债券信息-wind'!E:H,4,0)))</f>
        <v>#NAME?</v>
      </c>
      <c r="S578" t="e">
        <f t="shared" ca="1" si="71"/>
        <v>#NAME?</v>
      </c>
    </row>
    <row r="579" spans="9:19">
      <c r="I579" t="e">
        <f t="shared" ca="1" si="69"/>
        <v>#NAME?</v>
      </c>
      <c r="J579" s="1" t="e">
        <f ca="1">IF(I579="","",VLOOKUP(L578+9,'债券信息-wind'!E:H,2,0))</f>
        <v>#NAME?</v>
      </c>
      <c r="K579" s="1" t="e">
        <f t="shared" ca="1" si="65"/>
        <v>#NAME?</v>
      </c>
      <c r="L579" s="20" t="e">
        <f t="shared" ca="1" si="66"/>
        <v>#NAME?</v>
      </c>
      <c r="M579" s="20" t="e">
        <f t="shared" ca="1" si="67"/>
        <v>#NAME?</v>
      </c>
      <c r="N579" s="16" t="e">
        <f t="shared" ca="1" si="68"/>
        <v>#NAME?</v>
      </c>
      <c r="O579" s="2" t="e">
        <f ca="1">IF(I579="","",VLOOKUP(L578,'债券信息-wind'!E:H,3,0))</f>
        <v>#NAME?</v>
      </c>
      <c r="P579" t="e">
        <f ca="1">IF(I579="","",VLOOKUP(L579,'债券信息-wind'!E:I,5,0))</f>
        <v>#NAME?</v>
      </c>
      <c r="Q579" s="4" t="e">
        <f t="shared" ca="1" si="70"/>
        <v>#NAME?</v>
      </c>
      <c r="R579" s="2" t="e">
        <f ca="1">IF(I579="","",IF(I580="",Q578,VLOOKUP(K579,'债券信息-wind'!E:H,4,0)))</f>
        <v>#NAME?</v>
      </c>
      <c r="S579" t="e">
        <f t="shared" ca="1" si="71"/>
        <v>#NAME?</v>
      </c>
    </row>
    <row r="580" spans="9:19">
      <c r="I580" t="e">
        <f t="shared" ca="1" si="69"/>
        <v>#NAME?</v>
      </c>
      <c r="J580" s="1" t="e">
        <f ca="1">IF(I580="","",VLOOKUP(L579+9,'债券信息-wind'!E:H,2,0))</f>
        <v>#NAME?</v>
      </c>
      <c r="K580" s="1" t="e">
        <f t="shared" ref="K580:K643" ca="1" si="72">IF(I580="","",DATE(YEAR(J580),MONTH(J580),DAY(J580)))</f>
        <v>#NAME?</v>
      </c>
      <c r="L580" s="20" t="e">
        <f t="shared" ca="1" si="66"/>
        <v>#NAME?</v>
      </c>
      <c r="M580" s="20" t="e">
        <f t="shared" ca="1" si="67"/>
        <v>#NAME?</v>
      </c>
      <c r="N580" s="16" t="e">
        <f t="shared" ca="1" si="68"/>
        <v>#NAME?</v>
      </c>
      <c r="O580" s="2" t="e">
        <f ca="1">IF(I580="","",VLOOKUP(L579,'债券信息-wind'!E:H,3,0))</f>
        <v>#NAME?</v>
      </c>
      <c r="P580" t="e">
        <f ca="1">IF(I580="","",VLOOKUP(L580,'债券信息-wind'!E:I,5,0))</f>
        <v>#NAME?</v>
      </c>
      <c r="Q580" s="4" t="e">
        <f t="shared" ca="1" si="70"/>
        <v>#NAME?</v>
      </c>
      <c r="R580" s="2" t="e">
        <f ca="1">IF(I580="","",IF(I581="",Q579,VLOOKUP(K580,'债券信息-wind'!E:H,4,0)))</f>
        <v>#NAME?</v>
      </c>
      <c r="S580" t="e">
        <f t="shared" ca="1" si="71"/>
        <v>#NAME?</v>
      </c>
    </row>
    <row r="581" spans="9:19">
      <c r="I581" t="e">
        <f t="shared" ca="1" si="69"/>
        <v>#NAME?</v>
      </c>
      <c r="J581" s="1" t="e">
        <f ca="1">IF(I581="","",VLOOKUP(L580+9,'债券信息-wind'!E:H,2,0))</f>
        <v>#NAME?</v>
      </c>
      <c r="K581" s="1" t="e">
        <f t="shared" ca="1" si="72"/>
        <v>#NAME?</v>
      </c>
      <c r="L581" s="20" t="e">
        <f t="shared" ref="L581:L644" ca="1" si="73">IF(I581="","",IF(I582="",DATE(YEAR($B$6),MONTH($B$6),DAY($B$6)),DATE(YEAR(L580),12/$B$19+MONTH(L580),DAY($E$3))))</f>
        <v>#NAME?</v>
      </c>
      <c r="M581" s="20" t="e">
        <f t="shared" ref="M581:M644" ca="1" si="74">IF(I581="","",IF(MONTH(DATE(IF(MONTH(L580)&gt;2,YEAR(L581),YEAR(L580)),2,29))=2,DATE(IF(MONTH(L580)&gt;2,YEAR(L581),YEAR(L580)),2,29),0))</f>
        <v>#NAME?</v>
      </c>
      <c r="N581" s="16" t="e">
        <f t="shared" ref="N581:N644" ca="1" si="75">IF(I581="","",IF(MEDIAN(L580,M581,L581)=M581,1,0))</f>
        <v>#NAME?</v>
      </c>
      <c r="O581" s="2" t="e">
        <f ca="1">IF(I581="","",VLOOKUP(L580,'债券信息-wind'!E:H,3,0))</f>
        <v>#NAME?</v>
      </c>
      <c r="P581" t="e">
        <f ca="1">IF(I581="","",VLOOKUP(L581,'债券信息-wind'!E:I,5,0))</f>
        <v>#NAME?</v>
      </c>
      <c r="Q581" s="4" t="e">
        <f t="shared" ca="1" si="70"/>
        <v>#NAME?</v>
      </c>
      <c r="R581" s="2" t="e">
        <f ca="1">IF(I581="","",IF(I582="",Q580,VLOOKUP(K581,'债券信息-wind'!E:H,4,0)))</f>
        <v>#NAME?</v>
      </c>
      <c r="S581" t="e">
        <f t="shared" ca="1" si="71"/>
        <v>#NAME?</v>
      </c>
    </row>
    <row r="582" spans="9:19">
      <c r="I582" t="e">
        <f t="shared" ca="1" si="69"/>
        <v>#NAME?</v>
      </c>
      <c r="J582" s="1" t="e">
        <f ca="1">IF(I582="","",VLOOKUP(L581+9,'债券信息-wind'!E:H,2,0))</f>
        <v>#NAME?</v>
      </c>
      <c r="K582" s="1" t="e">
        <f t="shared" ca="1" si="72"/>
        <v>#NAME?</v>
      </c>
      <c r="L582" s="20" t="e">
        <f t="shared" ca="1" si="73"/>
        <v>#NAME?</v>
      </c>
      <c r="M582" s="20" t="e">
        <f t="shared" ca="1" si="74"/>
        <v>#NAME?</v>
      </c>
      <c r="N582" s="16" t="e">
        <f t="shared" ca="1" si="75"/>
        <v>#NAME?</v>
      </c>
      <c r="O582" s="2" t="e">
        <f ca="1">IF(I582="","",VLOOKUP(L581,'债券信息-wind'!E:H,3,0))</f>
        <v>#NAME?</v>
      </c>
      <c r="P582" t="e">
        <f ca="1">IF(I582="","",VLOOKUP(L582,'债券信息-wind'!E:I,5,0))</f>
        <v>#NAME?</v>
      </c>
      <c r="Q582" s="4" t="e">
        <f t="shared" ca="1" si="70"/>
        <v>#NAME?</v>
      </c>
      <c r="R582" s="2" t="e">
        <f ca="1">IF(I582="","",IF(I583="",Q581,VLOOKUP(K582,'债券信息-wind'!E:H,4,0)))</f>
        <v>#NAME?</v>
      </c>
      <c r="S582" t="e">
        <f t="shared" ca="1" si="71"/>
        <v>#NAME?</v>
      </c>
    </row>
    <row r="583" spans="9:19">
      <c r="I583" t="e">
        <f t="shared" ca="1" si="69"/>
        <v>#NAME?</v>
      </c>
      <c r="J583" s="1" t="e">
        <f ca="1">IF(I583="","",VLOOKUP(L582+9,'债券信息-wind'!E:H,2,0))</f>
        <v>#NAME?</v>
      </c>
      <c r="K583" s="1" t="e">
        <f t="shared" ca="1" si="72"/>
        <v>#NAME?</v>
      </c>
      <c r="L583" s="20" t="e">
        <f t="shared" ca="1" si="73"/>
        <v>#NAME?</v>
      </c>
      <c r="M583" s="20" t="e">
        <f t="shared" ca="1" si="74"/>
        <v>#NAME?</v>
      </c>
      <c r="N583" s="16" t="e">
        <f t="shared" ca="1" si="75"/>
        <v>#NAME?</v>
      </c>
      <c r="O583" s="2" t="e">
        <f ca="1">IF(I583="","",VLOOKUP(L582,'债券信息-wind'!E:H,3,0))</f>
        <v>#NAME?</v>
      </c>
      <c r="P583" t="e">
        <f ca="1">IF(I583="","",VLOOKUP(L583,'债券信息-wind'!E:I,5,0))</f>
        <v>#NAME?</v>
      </c>
      <c r="Q583" s="4" t="e">
        <f t="shared" ca="1" si="70"/>
        <v>#NAME?</v>
      </c>
      <c r="R583" s="2" t="e">
        <f ca="1">IF(I583="","",IF(I584="",Q582,VLOOKUP(K583,'债券信息-wind'!E:H,4,0)))</f>
        <v>#NAME?</v>
      </c>
      <c r="S583" t="e">
        <f t="shared" ca="1" si="71"/>
        <v>#NAME?</v>
      </c>
    </row>
    <row r="584" spans="9:19">
      <c r="I584" t="e">
        <f t="shared" ca="1" si="69"/>
        <v>#NAME?</v>
      </c>
      <c r="J584" s="1" t="e">
        <f ca="1">IF(I584="","",VLOOKUP(L583+9,'债券信息-wind'!E:H,2,0))</f>
        <v>#NAME?</v>
      </c>
      <c r="K584" s="1" t="e">
        <f t="shared" ca="1" si="72"/>
        <v>#NAME?</v>
      </c>
      <c r="L584" s="20" t="e">
        <f t="shared" ca="1" si="73"/>
        <v>#NAME?</v>
      </c>
      <c r="M584" s="20" t="e">
        <f t="shared" ca="1" si="74"/>
        <v>#NAME?</v>
      </c>
      <c r="N584" s="16" t="e">
        <f t="shared" ca="1" si="75"/>
        <v>#NAME?</v>
      </c>
      <c r="O584" s="2" t="e">
        <f ca="1">IF(I584="","",VLOOKUP(L583,'债券信息-wind'!E:H,3,0))</f>
        <v>#NAME?</v>
      </c>
      <c r="P584" t="e">
        <f ca="1">IF(I584="","",VLOOKUP(L584,'债券信息-wind'!E:I,5,0))</f>
        <v>#NAME?</v>
      </c>
      <c r="Q584" s="4" t="e">
        <f t="shared" ca="1" si="70"/>
        <v>#NAME?</v>
      </c>
      <c r="R584" s="2" t="e">
        <f ca="1">IF(I584="","",IF(I585="",Q583,VLOOKUP(K584,'债券信息-wind'!E:H,4,0)))</f>
        <v>#NAME?</v>
      </c>
      <c r="S584" t="e">
        <f t="shared" ca="1" si="71"/>
        <v>#NAME?</v>
      </c>
    </row>
    <row r="585" spans="9:19">
      <c r="I585" t="e">
        <f t="shared" ca="1" si="69"/>
        <v>#NAME?</v>
      </c>
      <c r="J585" s="1" t="e">
        <f ca="1">IF(I585="","",VLOOKUP(L584+9,'债券信息-wind'!E:H,2,0))</f>
        <v>#NAME?</v>
      </c>
      <c r="K585" s="1" t="e">
        <f t="shared" ca="1" si="72"/>
        <v>#NAME?</v>
      </c>
      <c r="L585" s="20" t="e">
        <f t="shared" ca="1" si="73"/>
        <v>#NAME?</v>
      </c>
      <c r="M585" s="20" t="e">
        <f t="shared" ca="1" si="74"/>
        <v>#NAME?</v>
      </c>
      <c r="N585" s="16" t="e">
        <f t="shared" ca="1" si="75"/>
        <v>#NAME?</v>
      </c>
      <c r="O585" s="2" t="e">
        <f ca="1">IF(I585="","",VLOOKUP(L584,'债券信息-wind'!E:H,3,0))</f>
        <v>#NAME?</v>
      </c>
      <c r="P585" t="e">
        <f ca="1">IF(I585="","",VLOOKUP(L585,'债券信息-wind'!E:I,5,0))</f>
        <v>#NAME?</v>
      </c>
      <c r="Q585" s="4" t="e">
        <f t="shared" ca="1" si="70"/>
        <v>#NAME?</v>
      </c>
      <c r="R585" s="2" t="e">
        <f ca="1">IF(I585="","",IF(I586="",Q584,VLOOKUP(K585,'债券信息-wind'!E:H,4,0)))</f>
        <v>#NAME?</v>
      </c>
      <c r="S585" t="e">
        <f t="shared" ca="1" si="71"/>
        <v>#NAME?</v>
      </c>
    </row>
    <row r="586" spans="9:19">
      <c r="I586" t="e">
        <f t="shared" ca="1" si="69"/>
        <v>#NAME?</v>
      </c>
      <c r="J586" s="1" t="e">
        <f ca="1">IF(I586="","",VLOOKUP(L585+9,'债券信息-wind'!E:H,2,0))</f>
        <v>#NAME?</v>
      </c>
      <c r="K586" s="1" t="e">
        <f t="shared" ca="1" si="72"/>
        <v>#NAME?</v>
      </c>
      <c r="L586" s="20" t="e">
        <f t="shared" ca="1" si="73"/>
        <v>#NAME?</v>
      </c>
      <c r="M586" s="20" t="e">
        <f t="shared" ca="1" si="74"/>
        <v>#NAME?</v>
      </c>
      <c r="N586" s="16" t="e">
        <f t="shared" ca="1" si="75"/>
        <v>#NAME?</v>
      </c>
      <c r="O586" s="2" t="e">
        <f ca="1">IF(I586="","",VLOOKUP(L585,'债券信息-wind'!E:H,3,0))</f>
        <v>#NAME?</v>
      </c>
      <c r="P586" t="e">
        <f ca="1">IF(I586="","",VLOOKUP(L586,'债券信息-wind'!E:I,5,0))</f>
        <v>#NAME?</v>
      </c>
      <c r="Q586" s="4" t="e">
        <f t="shared" ca="1" si="70"/>
        <v>#NAME?</v>
      </c>
      <c r="R586" s="2" t="e">
        <f ca="1">IF(I586="","",IF(I587="",Q585,VLOOKUP(K586,'债券信息-wind'!E:H,4,0)))</f>
        <v>#NAME?</v>
      </c>
      <c r="S586" t="e">
        <f t="shared" ca="1" si="71"/>
        <v>#NAME?</v>
      </c>
    </row>
    <row r="587" spans="9:19">
      <c r="I587" t="e">
        <f t="shared" ca="1" si="69"/>
        <v>#NAME?</v>
      </c>
      <c r="J587" s="1" t="e">
        <f ca="1">IF(I587="","",VLOOKUP(L586+9,'债券信息-wind'!E:H,2,0))</f>
        <v>#NAME?</v>
      </c>
      <c r="K587" s="1" t="e">
        <f t="shared" ca="1" si="72"/>
        <v>#NAME?</v>
      </c>
      <c r="L587" s="20" t="e">
        <f t="shared" ca="1" si="73"/>
        <v>#NAME?</v>
      </c>
      <c r="M587" s="20" t="e">
        <f t="shared" ca="1" si="74"/>
        <v>#NAME?</v>
      </c>
      <c r="N587" s="16" t="e">
        <f t="shared" ca="1" si="75"/>
        <v>#NAME?</v>
      </c>
      <c r="O587" s="2" t="e">
        <f ca="1">IF(I587="","",VLOOKUP(L586,'债券信息-wind'!E:H,3,0))</f>
        <v>#NAME?</v>
      </c>
      <c r="P587" t="e">
        <f ca="1">IF(I587="","",VLOOKUP(L587,'债券信息-wind'!E:I,5,0))</f>
        <v>#NAME?</v>
      </c>
      <c r="Q587" s="4" t="e">
        <f t="shared" ca="1" si="70"/>
        <v>#NAME?</v>
      </c>
      <c r="R587" s="2" t="e">
        <f ca="1">IF(I587="","",IF(I588="",Q586,VLOOKUP(K587,'债券信息-wind'!E:H,4,0)))</f>
        <v>#NAME?</v>
      </c>
      <c r="S587" t="e">
        <f t="shared" ca="1" si="71"/>
        <v>#NAME?</v>
      </c>
    </row>
    <row r="588" spans="9:19">
      <c r="I588" t="e">
        <f t="shared" ca="1" si="69"/>
        <v>#NAME?</v>
      </c>
      <c r="J588" s="1" t="e">
        <f ca="1">IF(I588="","",VLOOKUP(L587+9,'债券信息-wind'!E:H,2,0))</f>
        <v>#NAME?</v>
      </c>
      <c r="K588" s="1" t="e">
        <f t="shared" ca="1" si="72"/>
        <v>#NAME?</v>
      </c>
      <c r="L588" s="20" t="e">
        <f t="shared" ca="1" si="73"/>
        <v>#NAME?</v>
      </c>
      <c r="M588" s="20" t="e">
        <f t="shared" ca="1" si="74"/>
        <v>#NAME?</v>
      </c>
      <c r="N588" s="16" t="e">
        <f t="shared" ca="1" si="75"/>
        <v>#NAME?</v>
      </c>
      <c r="O588" s="2" t="e">
        <f ca="1">IF(I588="","",VLOOKUP(L587,'债券信息-wind'!E:H,3,0))</f>
        <v>#NAME?</v>
      </c>
      <c r="P588" t="e">
        <f ca="1">IF(I588="","",VLOOKUP(L588,'债券信息-wind'!E:I,5,0))</f>
        <v>#NAME?</v>
      </c>
      <c r="Q588" s="4" t="e">
        <f t="shared" ca="1" si="70"/>
        <v>#NAME?</v>
      </c>
      <c r="R588" s="2" t="e">
        <f ca="1">IF(I588="","",IF(I589="",Q587,VLOOKUP(K588,'债券信息-wind'!E:H,4,0)))</f>
        <v>#NAME?</v>
      </c>
      <c r="S588" t="e">
        <f t="shared" ca="1" si="71"/>
        <v>#NAME?</v>
      </c>
    </row>
    <row r="589" spans="9:19">
      <c r="I589" t="e">
        <f t="shared" ca="1" si="69"/>
        <v>#NAME?</v>
      </c>
      <c r="J589" s="1" t="e">
        <f ca="1">IF(I589="","",VLOOKUP(L588+9,'债券信息-wind'!E:H,2,0))</f>
        <v>#NAME?</v>
      </c>
      <c r="K589" s="1" t="e">
        <f t="shared" ca="1" si="72"/>
        <v>#NAME?</v>
      </c>
      <c r="L589" s="20" t="e">
        <f t="shared" ca="1" si="73"/>
        <v>#NAME?</v>
      </c>
      <c r="M589" s="20" t="e">
        <f t="shared" ca="1" si="74"/>
        <v>#NAME?</v>
      </c>
      <c r="N589" s="16" t="e">
        <f t="shared" ca="1" si="75"/>
        <v>#NAME?</v>
      </c>
      <c r="O589" s="2" t="e">
        <f ca="1">IF(I589="","",VLOOKUP(L588,'债券信息-wind'!E:H,3,0))</f>
        <v>#NAME?</v>
      </c>
      <c r="P589" t="e">
        <f ca="1">IF(I589="","",VLOOKUP(L589,'债券信息-wind'!E:I,5,0))</f>
        <v>#NAME?</v>
      </c>
      <c r="Q589" s="4" t="e">
        <f t="shared" ca="1" si="70"/>
        <v>#NAME?</v>
      </c>
      <c r="R589" s="2" t="e">
        <f ca="1">IF(I589="","",IF(I590="",Q588,VLOOKUP(K589,'债券信息-wind'!E:H,4,0)))</f>
        <v>#NAME?</v>
      </c>
      <c r="S589" t="e">
        <f t="shared" ca="1" si="71"/>
        <v>#NAME?</v>
      </c>
    </row>
    <row r="590" spans="9:19">
      <c r="I590" t="e">
        <f t="shared" ca="1" si="69"/>
        <v>#NAME?</v>
      </c>
      <c r="J590" s="1" t="e">
        <f ca="1">IF(I590="","",VLOOKUP(L589+9,'债券信息-wind'!E:H,2,0))</f>
        <v>#NAME?</v>
      </c>
      <c r="K590" s="1" t="e">
        <f t="shared" ca="1" si="72"/>
        <v>#NAME?</v>
      </c>
      <c r="L590" s="20" t="e">
        <f t="shared" ca="1" si="73"/>
        <v>#NAME?</v>
      </c>
      <c r="M590" s="20" t="e">
        <f t="shared" ca="1" si="74"/>
        <v>#NAME?</v>
      </c>
      <c r="N590" s="16" t="e">
        <f t="shared" ca="1" si="75"/>
        <v>#NAME?</v>
      </c>
      <c r="O590" s="2" t="e">
        <f ca="1">IF(I590="","",VLOOKUP(L589,'债券信息-wind'!E:H,3,0))</f>
        <v>#NAME?</v>
      </c>
      <c r="P590" t="e">
        <f ca="1">IF(I590="","",VLOOKUP(L590,'债券信息-wind'!E:I,5,0))</f>
        <v>#NAME?</v>
      </c>
      <c r="Q590" s="4" t="e">
        <f t="shared" ca="1" si="70"/>
        <v>#NAME?</v>
      </c>
      <c r="R590" s="2" t="e">
        <f ca="1">IF(I590="","",IF(I591="",Q589,VLOOKUP(K590,'债券信息-wind'!E:H,4,0)))</f>
        <v>#NAME?</v>
      </c>
      <c r="S590" t="e">
        <f t="shared" ca="1" si="71"/>
        <v>#NAME?</v>
      </c>
    </row>
    <row r="591" spans="9:19">
      <c r="I591" t="e">
        <f t="shared" ca="1" si="69"/>
        <v>#NAME?</v>
      </c>
      <c r="J591" s="1" t="e">
        <f ca="1">IF(I591="","",VLOOKUP(L590+9,'债券信息-wind'!E:H,2,0))</f>
        <v>#NAME?</v>
      </c>
      <c r="K591" s="1" t="e">
        <f t="shared" ca="1" si="72"/>
        <v>#NAME?</v>
      </c>
      <c r="L591" s="20" t="e">
        <f t="shared" ca="1" si="73"/>
        <v>#NAME?</v>
      </c>
      <c r="M591" s="20" t="e">
        <f t="shared" ca="1" si="74"/>
        <v>#NAME?</v>
      </c>
      <c r="N591" s="16" t="e">
        <f t="shared" ca="1" si="75"/>
        <v>#NAME?</v>
      </c>
      <c r="O591" s="2" t="e">
        <f ca="1">IF(I591="","",VLOOKUP(L590,'债券信息-wind'!E:H,3,0))</f>
        <v>#NAME?</v>
      </c>
      <c r="P591" t="e">
        <f ca="1">IF(I591="","",VLOOKUP(L591,'债券信息-wind'!E:I,5,0))</f>
        <v>#NAME?</v>
      </c>
      <c r="Q591" s="4" t="e">
        <f t="shared" ca="1" si="70"/>
        <v>#NAME?</v>
      </c>
      <c r="R591" s="2" t="e">
        <f ca="1">IF(I591="","",IF(I592="",Q590,VLOOKUP(K591,'债券信息-wind'!E:H,4,0)))</f>
        <v>#NAME?</v>
      </c>
      <c r="S591" t="e">
        <f t="shared" ca="1" si="71"/>
        <v>#NAME?</v>
      </c>
    </row>
    <row r="592" spans="9:19">
      <c r="I592" t="e">
        <f t="shared" ca="1" si="69"/>
        <v>#NAME?</v>
      </c>
      <c r="J592" s="1" t="e">
        <f ca="1">IF(I592="","",VLOOKUP(L591+9,'债券信息-wind'!E:H,2,0))</f>
        <v>#NAME?</v>
      </c>
      <c r="K592" s="1" t="e">
        <f t="shared" ca="1" si="72"/>
        <v>#NAME?</v>
      </c>
      <c r="L592" s="20" t="e">
        <f t="shared" ca="1" si="73"/>
        <v>#NAME?</v>
      </c>
      <c r="M592" s="20" t="e">
        <f t="shared" ca="1" si="74"/>
        <v>#NAME?</v>
      </c>
      <c r="N592" s="16" t="e">
        <f t="shared" ca="1" si="75"/>
        <v>#NAME?</v>
      </c>
      <c r="O592" s="2" t="e">
        <f ca="1">IF(I592="","",VLOOKUP(L591,'债券信息-wind'!E:H,3,0))</f>
        <v>#NAME?</v>
      </c>
      <c r="P592" t="e">
        <f ca="1">IF(I592="","",VLOOKUP(L592,'债券信息-wind'!E:I,5,0))</f>
        <v>#NAME?</v>
      </c>
      <c r="Q592" s="4" t="e">
        <f t="shared" ca="1" si="70"/>
        <v>#NAME?</v>
      </c>
      <c r="R592" s="2" t="e">
        <f ca="1">IF(I592="","",IF(I593="",Q591,VLOOKUP(K592,'债券信息-wind'!E:H,4,0)))</f>
        <v>#NAME?</v>
      </c>
      <c r="S592" t="e">
        <f t="shared" ca="1" si="71"/>
        <v>#NAME?</v>
      </c>
    </row>
    <row r="593" spans="9:19">
      <c r="I593" t="e">
        <f t="shared" ca="1" si="69"/>
        <v>#NAME?</v>
      </c>
      <c r="J593" s="1" t="e">
        <f ca="1">IF(I593="","",VLOOKUP(L592+9,'债券信息-wind'!E:H,2,0))</f>
        <v>#NAME?</v>
      </c>
      <c r="K593" s="1" t="e">
        <f t="shared" ca="1" si="72"/>
        <v>#NAME?</v>
      </c>
      <c r="L593" s="20" t="e">
        <f t="shared" ca="1" si="73"/>
        <v>#NAME?</v>
      </c>
      <c r="M593" s="20" t="e">
        <f t="shared" ca="1" si="74"/>
        <v>#NAME?</v>
      </c>
      <c r="N593" s="16" t="e">
        <f t="shared" ca="1" si="75"/>
        <v>#NAME?</v>
      </c>
      <c r="O593" s="2" t="e">
        <f ca="1">IF(I593="","",VLOOKUP(L592,'债券信息-wind'!E:H,3,0))</f>
        <v>#NAME?</v>
      </c>
      <c r="P593" t="e">
        <f ca="1">IF(I593="","",VLOOKUP(L593,'债券信息-wind'!E:I,5,0))</f>
        <v>#NAME?</v>
      </c>
      <c r="Q593" s="4" t="e">
        <f t="shared" ca="1" si="70"/>
        <v>#NAME?</v>
      </c>
      <c r="R593" s="2" t="e">
        <f ca="1">IF(I593="","",IF(I594="",Q592,VLOOKUP(K593,'债券信息-wind'!E:H,4,0)))</f>
        <v>#NAME?</v>
      </c>
      <c r="S593" t="e">
        <f t="shared" ca="1" si="71"/>
        <v>#NAME?</v>
      </c>
    </row>
    <row r="594" spans="9:19">
      <c r="I594" t="e">
        <f t="shared" ca="1" si="69"/>
        <v>#NAME?</v>
      </c>
      <c r="J594" s="1" t="e">
        <f ca="1">IF(I594="","",VLOOKUP(L593+9,'债券信息-wind'!E:H,2,0))</f>
        <v>#NAME?</v>
      </c>
      <c r="K594" s="1" t="e">
        <f t="shared" ca="1" si="72"/>
        <v>#NAME?</v>
      </c>
      <c r="L594" s="20" t="e">
        <f t="shared" ca="1" si="73"/>
        <v>#NAME?</v>
      </c>
      <c r="M594" s="20" t="e">
        <f t="shared" ca="1" si="74"/>
        <v>#NAME?</v>
      </c>
      <c r="N594" s="16" t="e">
        <f t="shared" ca="1" si="75"/>
        <v>#NAME?</v>
      </c>
      <c r="O594" s="2" t="e">
        <f ca="1">IF(I594="","",VLOOKUP(L593,'债券信息-wind'!E:H,3,0))</f>
        <v>#NAME?</v>
      </c>
      <c r="P594" t="e">
        <f ca="1">IF(I594="","",VLOOKUP(L594,'债券信息-wind'!E:I,5,0))</f>
        <v>#NAME?</v>
      </c>
      <c r="Q594" s="4" t="e">
        <f t="shared" ca="1" si="70"/>
        <v>#NAME?</v>
      </c>
      <c r="R594" s="2" t="e">
        <f ca="1">IF(I594="","",IF(I595="",Q593,VLOOKUP(K594,'债券信息-wind'!E:H,4,0)))</f>
        <v>#NAME?</v>
      </c>
      <c r="S594" t="e">
        <f t="shared" ca="1" si="71"/>
        <v>#NAME?</v>
      </c>
    </row>
    <row r="595" spans="9:19">
      <c r="I595" t="e">
        <f t="shared" ca="1" si="69"/>
        <v>#NAME?</v>
      </c>
      <c r="J595" s="1" t="e">
        <f ca="1">IF(I595="","",VLOOKUP(L594+9,'债券信息-wind'!E:H,2,0))</f>
        <v>#NAME?</v>
      </c>
      <c r="K595" s="1" t="e">
        <f t="shared" ca="1" si="72"/>
        <v>#NAME?</v>
      </c>
      <c r="L595" s="20" t="e">
        <f t="shared" ca="1" si="73"/>
        <v>#NAME?</v>
      </c>
      <c r="M595" s="20" t="e">
        <f t="shared" ca="1" si="74"/>
        <v>#NAME?</v>
      </c>
      <c r="N595" s="16" t="e">
        <f t="shared" ca="1" si="75"/>
        <v>#NAME?</v>
      </c>
      <c r="O595" s="2" t="e">
        <f ca="1">IF(I595="","",VLOOKUP(L594,'债券信息-wind'!E:H,3,0))</f>
        <v>#NAME?</v>
      </c>
      <c r="P595" t="e">
        <f ca="1">IF(I595="","",VLOOKUP(L595,'债券信息-wind'!E:I,5,0))</f>
        <v>#NAME?</v>
      </c>
      <c r="Q595" s="4" t="e">
        <f t="shared" ca="1" si="70"/>
        <v>#NAME?</v>
      </c>
      <c r="R595" s="2" t="e">
        <f ca="1">IF(I595="","",IF(I596="",Q594,VLOOKUP(K595,'债券信息-wind'!E:H,4,0)))</f>
        <v>#NAME?</v>
      </c>
      <c r="S595" t="e">
        <f t="shared" ca="1" si="71"/>
        <v>#NAME?</v>
      </c>
    </row>
    <row r="596" spans="9:19">
      <c r="I596" t="e">
        <f t="shared" ca="1" si="69"/>
        <v>#NAME?</v>
      </c>
      <c r="J596" s="1" t="e">
        <f ca="1">IF(I596="","",VLOOKUP(L595+9,'债券信息-wind'!E:H,2,0))</f>
        <v>#NAME?</v>
      </c>
      <c r="K596" s="1" t="e">
        <f t="shared" ca="1" si="72"/>
        <v>#NAME?</v>
      </c>
      <c r="L596" s="20" t="e">
        <f t="shared" ca="1" si="73"/>
        <v>#NAME?</v>
      </c>
      <c r="M596" s="20" t="e">
        <f t="shared" ca="1" si="74"/>
        <v>#NAME?</v>
      </c>
      <c r="N596" s="16" t="e">
        <f t="shared" ca="1" si="75"/>
        <v>#NAME?</v>
      </c>
      <c r="O596" s="2" t="e">
        <f ca="1">IF(I596="","",VLOOKUP(L595,'债券信息-wind'!E:H,3,0))</f>
        <v>#NAME?</v>
      </c>
      <c r="P596" t="e">
        <f ca="1">IF(I596="","",VLOOKUP(L596,'债券信息-wind'!E:I,5,0))</f>
        <v>#NAME?</v>
      </c>
      <c r="Q596" s="4" t="e">
        <f t="shared" ca="1" si="70"/>
        <v>#NAME?</v>
      </c>
      <c r="R596" s="2" t="e">
        <f ca="1">IF(I596="","",IF(I597="",Q595,VLOOKUP(K596,'债券信息-wind'!E:H,4,0)))</f>
        <v>#NAME?</v>
      </c>
      <c r="S596" t="e">
        <f t="shared" ca="1" si="71"/>
        <v>#NAME?</v>
      </c>
    </row>
    <row r="597" spans="9:19">
      <c r="I597" t="e">
        <f t="shared" ca="1" si="69"/>
        <v>#NAME?</v>
      </c>
      <c r="J597" s="1" t="e">
        <f ca="1">IF(I597="","",VLOOKUP(L596+9,'债券信息-wind'!E:H,2,0))</f>
        <v>#NAME?</v>
      </c>
      <c r="K597" s="1" t="e">
        <f t="shared" ca="1" si="72"/>
        <v>#NAME?</v>
      </c>
      <c r="L597" s="20" t="e">
        <f t="shared" ca="1" si="73"/>
        <v>#NAME?</v>
      </c>
      <c r="M597" s="20" t="e">
        <f t="shared" ca="1" si="74"/>
        <v>#NAME?</v>
      </c>
      <c r="N597" s="16" t="e">
        <f t="shared" ca="1" si="75"/>
        <v>#NAME?</v>
      </c>
      <c r="O597" s="2" t="e">
        <f ca="1">IF(I597="","",VLOOKUP(L596,'债券信息-wind'!E:H,3,0))</f>
        <v>#NAME?</v>
      </c>
      <c r="P597" t="e">
        <f ca="1">IF(I597="","",VLOOKUP(L597,'债券信息-wind'!E:I,5,0))</f>
        <v>#NAME?</v>
      </c>
      <c r="Q597" s="4" t="e">
        <f t="shared" ca="1" si="70"/>
        <v>#NAME?</v>
      </c>
      <c r="R597" s="2" t="e">
        <f ca="1">IF(I597="","",IF(I598="",Q596,VLOOKUP(K597,'债券信息-wind'!E:H,4,0)))</f>
        <v>#NAME?</v>
      </c>
      <c r="S597" t="e">
        <f t="shared" ca="1" si="71"/>
        <v>#NAME?</v>
      </c>
    </row>
    <row r="598" spans="9:19">
      <c r="I598" t="e">
        <f t="shared" ca="1" si="69"/>
        <v>#NAME?</v>
      </c>
      <c r="J598" s="1" t="e">
        <f ca="1">IF(I598="","",VLOOKUP(L597+9,'债券信息-wind'!E:H,2,0))</f>
        <v>#NAME?</v>
      </c>
      <c r="K598" s="1" t="e">
        <f t="shared" ca="1" si="72"/>
        <v>#NAME?</v>
      </c>
      <c r="L598" s="20" t="e">
        <f t="shared" ca="1" si="73"/>
        <v>#NAME?</v>
      </c>
      <c r="M598" s="20" t="e">
        <f t="shared" ca="1" si="74"/>
        <v>#NAME?</v>
      </c>
      <c r="N598" s="16" t="e">
        <f t="shared" ca="1" si="75"/>
        <v>#NAME?</v>
      </c>
      <c r="O598" s="2" t="e">
        <f ca="1">IF(I598="","",VLOOKUP(L597,'债券信息-wind'!E:H,3,0))</f>
        <v>#NAME?</v>
      </c>
      <c r="P598" t="e">
        <f ca="1">IF(I598="","",VLOOKUP(L598,'债券信息-wind'!E:I,5,0))</f>
        <v>#NAME?</v>
      </c>
      <c r="Q598" s="4" t="e">
        <f t="shared" ca="1" si="70"/>
        <v>#NAME?</v>
      </c>
      <c r="R598" s="2" t="e">
        <f ca="1">IF(I598="","",IF(I599="",Q597,VLOOKUP(K598,'债券信息-wind'!E:H,4,0)))</f>
        <v>#NAME?</v>
      </c>
      <c r="S598" t="e">
        <f t="shared" ca="1" si="71"/>
        <v>#NAME?</v>
      </c>
    </row>
    <row r="599" spans="9:19">
      <c r="I599" t="e">
        <f t="shared" ca="1" si="69"/>
        <v>#NAME?</v>
      </c>
      <c r="J599" s="1" t="e">
        <f ca="1">IF(I599="","",VLOOKUP(L598+9,'债券信息-wind'!E:H,2,0))</f>
        <v>#NAME?</v>
      </c>
      <c r="K599" s="1" t="e">
        <f t="shared" ca="1" si="72"/>
        <v>#NAME?</v>
      </c>
      <c r="L599" s="20" t="e">
        <f t="shared" ca="1" si="73"/>
        <v>#NAME?</v>
      </c>
      <c r="M599" s="20" t="e">
        <f t="shared" ca="1" si="74"/>
        <v>#NAME?</v>
      </c>
      <c r="N599" s="16" t="e">
        <f t="shared" ca="1" si="75"/>
        <v>#NAME?</v>
      </c>
      <c r="O599" s="2" t="e">
        <f ca="1">IF(I599="","",VLOOKUP(L598,'债券信息-wind'!E:H,3,0))</f>
        <v>#NAME?</v>
      </c>
      <c r="P599" t="e">
        <f ca="1">IF(I599="","",VLOOKUP(L599,'债券信息-wind'!E:I,5,0))</f>
        <v>#NAME?</v>
      </c>
      <c r="Q599" s="4" t="e">
        <f t="shared" ca="1" si="70"/>
        <v>#NAME?</v>
      </c>
      <c r="R599" s="2" t="e">
        <f ca="1">IF(I599="","",IF(I600="",Q598,VLOOKUP(K599,'债券信息-wind'!E:H,4,0)))</f>
        <v>#NAME?</v>
      </c>
      <c r="S599" t="e">
        <f t="shared" ca="1" si="71"/>
        <v>#NAME?</v>
      </c>
    </row>
    <row r="600" spans="9:19">
      <c r="I600" t="e">
        <f t="shared" ca="1" si="69"/>
        <v>#NAME?</v>
      </c>
      <c r="J600" s="1" t="e">
        <f ca="1">IF(I600="","",VLOOKUP(L599+9,'债券信息-wind'!E:H,2,0))</f>
        <v>#NAME?</v>
      </c>
      <c r="K600" s="1" t="e">
        <f t="shared" ca="1" si="72"/>
        <v>#NAME?</v>
      </c>
      <c r="L600" s="20" t="e">
        <f t="shared" ca="1" si="73"/>
        <v>#NAME?</v>
      </c>
      <c r="M600" s="20" t="e">
        <f t="shared" ca="1" si="74"/>
        <v>#NAME?</v>
      </c>
      <c r="N600" s="16" t="e">
        <f t="shared" ca="1" si="75"/>
        <v>#NAME?</v>
      </c>
      <c r="O600" s="2" t="e">
        <f ca="1">IF(I600="","",VLOOKUP(L599,'债券信息-wind'!E:H,3,0))</f>
        <v>#NAME?</v>
      </c>
      <c r="P600" t="e">
        <f ca="1">IF(I600="","",VLOOKUP(L600,'债券信息-wind'!E:I,5,0))</f>
        <v>#NAME?</v>
      </c>
      <c r="Q600" s="4" t="e">
        <f t="shared" ca="1" si="70"/>
        <v>#NAME?</v>
      </c>
      <c r="R600" s="2" t="e">
        <f ca="1">IF(I600="","",IF(I601="",Q599,VLOOKUP(K600,'债券信息-wind'!E:H,4,0)))</f>
        <v>#NAME?</v>
      </c>
      <c r="S600" t="e">
        <f t="shared" ca="1" si="71"/>
        <v>#NAME?</v>
      </c>
    </row>
    <row r="601" spans="9:19">
      <c r="I601" t="e">
        <f t="shared" ca="1" si="69"/>
        <v>#NAME?</v>
      </c>
      <c r="J601" s="1" t="e">
        <f ca="1">IF(I601="","",VLOOKUP(L600+9,'债券信息-wind'!E:H,2,0))</f>
        <v>#NAME?</v>
      </c>
      <c r="K601" s="1" t="e">
        <f t="shared" ca="1" si="72"/>
        <v>#NAME?</v>
      </c>
      <c r="L601" s="20" t="e">
        <f t="shared" ca="1" si="73"/>
        <v>#NAME?</v>
      </c>
      <c r="M601" s="20" t="e">
        <f t="shared" ca="1" si="74"/>
        <v>#NAME?</v>
      </c>
      <c r="N601" s="16" t="e">
        <f t="shared" ca="1" si="75"/>
        <v>#NAME?</v>
      </c>
      <c r="O601" s="2" t="e">
        <f ca="1">IF(I601="","",VLOOKUP(L600,'债券信息-wind'!E:H,3,0))</f>
        <v>#NAME?</v>
      </c>
      <c r="P601" t="e">
        <f ca="1">IF(I601="","",VLOOKUP(L601,'债券信息-wind'!E:I,5,0))</f>
        <v>#NAME?</v>
      </c>
      <c r="Q601" s="4" t="e">
        <f t="shared" ca="1" si="70"/>
        <v>#NAME?</v>
      </c>
      <c r="R601" s="2" t="e">
        <f ca="1">IF(I601="","",IF(I602="",Q600,VLOOKUP(K601,'债券信息-wind'!E:H,4,0)))</f>
        <v>#NAME?</v>
      </c>
      <c r="S601" t="e">
        <f t="shared" ca="1" si="71"/>
        <v>#NAME?</v>
      </c>
    </row>
    <row r="602" spans="9:19">
      <c r="I602" t="e">
        <f t="shared" ca="1" si="69"/>
        <v>#NAME?</v>
      </c>
      <c r="J602" s="1" t="e">
        <f ca="1">IF(I602="","",VLOOKUP(L601+9,'债券信息-wind'!E:H,2,0))</f>
        <v>#NAME?</v>
      </c>
      <c r="K602" s="1" t="e">
        <f t="shared" ca="1" si="72"/>
        <v>#NAME?</v>
      </c>
      <c r="L602" s="20" t="e">
        <f t="shared" ca="1" si="73"/>
        <v>#NAME?</v>
      </c>
      <c r="M602" s="20" t="e">
        <f t="shared" ca="1" si="74"/>
        <v>#NAME?</v>
      </c>
      <c r="N602" s="16" t="e">
        <f t="shared" ca="1" si="75"/>
        <v>#NAME?</v>
      </c>
      <c r="O602" s="2" t="e">
        <f ca="1">IF(I602="","",VLOOKUP(L601,'债券信息-wind'!E:H,3,0))</f>
        <v>#NAME?</v>
      </c>
      <c r="P602" t="e">
        <f ca="1">IF(I602="","",VLOOKUP(L602,'债券信息-wind'!E:I,5,0))</f>
        <v>#NAME?</v>
      </c>
      <c r="Q602" s="4" t="e">
        <f t="shared" ca="1" si="70"/>
        <v>#NAME?</v>
      </c>
      <c r="R602" s="2" t="e">
        <f ca="1">IF(I602="","",IF(I603="",Q601,VLOOKUP(K602,'债券信息-wind'!E:H,4,0)))</f>
        <v>#NAME?</v>
      </c>
      <c r="S602" t="e">
        <f t="shared" ca="1" si="71"/>
        <v>#NAME?</v>
      </c>
    </row>
    <row r="603" spans="9:19">
      <c r="I603" t="e">
        <f t="shared" ca="1" si="69"/>
        <v>#NAME?</v>
      </c>
      <c r="J603" s="1" t="e">
        <f ca="1">IF(I603="","",VLOOKUP(L602+9,'债券信息-wind'!E:H,2,0))</f>
        <v>#NAME?</v>
      </c>
      <c r="K603" s="1" t="e">
        <f t="shared" ca="1" si="72"/>
        <v>#NAME?</v>
      </c>
      <c r="L603" s="20" t="e">
        <f t="shared" ca="1" si="73"/>
        <v>#NAME?</v>
      </c>
      <c r="M603" s="20" t="e">
        <f t="shared" ca="1" si="74"/>
        <v>#NAME?</v>
      </c>
      <c r="N603" s="16" t="e">
        <f t="shared" ca="1" si="75"/>
        <v>#NAME?</v>
      </c>
      <c r="O603" s="2" t="e">
        <f ca="1">IF(I603="","",VLOOKUP(L602,'债券信息-wind'!E:H,3,0))</f>
        <v>#NAME?</v>
      </c>
      <c r="P603" t="e">
        <f ca="1">IF(I603="","",VLOOKUP(L603,'债券信息-wind'!E:I,5,0))</f>
        <v>#NAME?</v>
      </c>
      <c r="Q603" s="4" t="e">
        <f t="shared" ca="1" si="70"/>
        <v>#NAME?</v>
      </c>
      <c r="R603" s="2" t="e">
        <f ca="1">IF(I603="","",IF(I604="",Q602,VLOOKUP(K603,'债券信息-wind'!E:H,4,0)))</f>
        <v>#NAME?</v>
      </c>
      <c r="S603" t="e">
        <f t="shared" ca="1" si="71"/>
        <v>#NAME?</v>
      </c>
    </row>
    <row r="604" spans="9:19">
      <c r="I604" t="e">
        <f t="shared" ca="1" si="69"/>
        <v>#NAME?</v>
      </c>
      <c r="J604" s="1" t="e">
        <f ca="1">IF(I604="","",VLOOKUP(L603+9,'债券信息-wind'!E:H,2,0))</f>
        <v>#NAME?</v>
      </c>
      <c r="K604" s="1" t="e">
        <f t="shared" ca="1" si="72"/>
        <v>#NAME?</v>
      </c>
      <c r="L604" s="20" t="e">
        <f t="shared" ca="1" si="73"/>
        <v>#NAME?</v>
      </c>
      <c r="M604" s="20" t="e">
        <f t="shared" ca="1" si="74"/>
        <v>#NAME?</v>
      </c>
      <c r="N604" s="16" t="e">
        <f t="shared" ca="1" si="75"/>
        <v>#NAME?</v>
      </c>
      <c r="O604" s="2" t="e">
        <f ca="1">IF(I604="","",VLOOKUP(L603,'债券信息-wind'!E:H,3,0))</f>
        <v>#NAME?</v>
      </c>
      <c r="P604" t="e">
        <f ca="1">IF(I604="","",VLOOKUP(L604,'债券信息-wind'!E:I,5,0))</f>
        <v>#NAME?</v>
      </c>
      <c r="Q604" s="4" t="e">
        <f t="shared" ca="1" si="70"/>
        <v>#NAME?</v>
      </c>
      <c r="R604" s="2" t="e">
        <f ca="1">IF(I604="","",IF(I605="",Q603,VLOOKUP(K604,'债券信息-wind'!E:H,4,0)))</f>
        <v>#NAME?</v>
      </c>
      <c r="S604" t="e">
        <f t="shared" ca="1" si="71"/>
        <v>#NAME?</v>
      </c>
    </row>
    <row r="605" spans="9:19">
      <c r="I605" t="e">
        <f t="shared" ca="1" si="69"/>
        <v>#NAME?</v>
      </c>
      <c r="J605" s="1" t="e">
        <f ca="1">IF(I605="","",VLOOKUP(L604+9,'债券信息-wind'!E:H,2,0))</f>
        <v>#NAME?</v>
      </c>
      <c r="K605" s="1" t="e">
        <f t="shared" ca="1" si="72"/>
        <v>#NAME?</v>
      </c>
      <c r="L605" s="20" t="e">
        <f t="shared" ca="1" si="73"/>
        <v>#NAME?</v>
      </c>
      <c r="M605" s="20" t="e">
        <f t="shared" ca="1" si="74"/>
        <v>#NAME?</v>
      </c>
      <c r="N605" s="16" t="e">
        <f t="shared" ca="1" si="75"/>
        <v>#NAME?</v>
      </c>
      <c r="O605" s="2" t="e">
        <f ca="1">IF(I605="","",VLOOKUP(L604,'债券信息-wind'!E:H,3,0))</f>
        <v>#NAME?</v>
      </c>
      <c r="P605" t="e">
        <f ca="1">IF(I605="","",VLOOKUP(L605,'债券信息-wind'!E:I,5,0))</f>
        <v>#NAME?</v>
      </c>
      <c r="Q605" s="4" t="e">
        <f t="shared" ca="1" si="70"/>
        <v>#NAME?</v>
      </c>
      <c r="R605" s="2" t="e">
        <f ca="1">IF(I605="","",IF(I606="",Q604,VLOOKUP(K605,'债券信息-wind'!E:H,4,0)))</f>
        <v>#NAME?</v>
      </c>
      <c r="S605" t="e">
        <f t="shared" ca="1" si="71"/>
        <v>#NAME?</v>
      </c>
    </row>
    <row r="606" spans="9:19">
      <c r="I606" t="e">
        <f t="shared" ca="1" si="69"/>
        <v>#NAME?</v>
      </c>
      <c r="J606" s="1" t="e">
        <f ca="1">IF(I606="","",VLOOKUP(L605+9,'债券信息-wind'!E:H,2,0))</f>
        <v>#NAME?</v>
      </c>
      <c r="K606" s="1" t="e">
        <f t="shared" ca="1" si="72"/>
        <v>#NAME?</v>
      </c>
      <c r="L606" s="20" t="e">
        <f t="shared" ca="1" si="73"/>
        <v>#NAME?</v>
      </c>
      <c r="M606" s="20" t="e">
        <f t="shared" ca="1" si="74"/>
        <v>#NAME?</v>
      </c>
      <c r="N606" s="16" t="e">
        <f t="shared" ca="1" si="75"/>
        <v>#NAME?</v>
      </c>
      <c r="O606" s="2" t="e">
        <f ca="1">IF(I606="","",VLOOKUP(L605,'债券信息-wind'!E:H,3,0))</f>
        <v>#NAME?</v>
      </c>
      <c r="P606" t="e">
        <f ca="1">IF(I606="","",VLOOKUP(L606,'债券信息-wind'!E:I,5,0))</f>
        <v>#NAME?</v>
      </c>
      <c r="Q606" s="4" t="e">
        <f t="shared" ca="1" si="70"/>
        <v>#NAME?</v>
      </c>
      <c r="R606" s="2" t="e">
        <f ca="1">IF(I606="","",IF(I607="",Q605,VLOOKUP(K606,'债券信息-wind'!E:H,4,0)))</f>
        <v>#NAME?</v>
      </c>
      <c r="S606" t="e">
        <f t="shared" ca="1" si="71"/>
        <v>#NAME?</v>
      </c>
    </row>
    <row r="607" spans="9:19">
      <c r="I607" t="e">
        <f t="shared" ca="1" si="69"/>
        <v>#NAME?</v>
      </c>
      <c r="J607" s="1" t="e">
        <f ca="1">IF(I607="","",VLOOKUP(L606+9,'债券信息-wind'!E:H,2,0))</f>
        <v>#NAME?</v>
      </c>
      <c r="K607" s="1" t="e">
        <f t="shared" ca="1" si="72"/>
        <v>#NAME?</v>
      </c>
      <c r="L607" s="20" t="e">
        <f t="shared" ca="1" si="73"/>
        <v>#NAME?</v>
      </c>
      <c r="M607" s="20" t="e">
        <f t="shared" ca="1" si="74"/>
        <v>#NAME?</v>
      </c>
      <c r="N607" s="16" t="e">
        <f t="shared" ca="1" si="75"/>
        <v>#NAME?</v>
      </c>
      <c r="O607" s="2" t="e">
        <f ca="1">IF(I607="","",VLOOKUP(L606,'债券信息-wind'!E:H,3,0))</f>
        <v>#NAME?</v>
      </c>
      <c r="P607" t="e">
        <f ca="1">IF(I607="","",VLOOKUP(L607,'债券信息-wind'!E:I,5,0))</f>
        <v>#NAME?</v>
      </c>
      <c r="Q607" s="4" t="e">
        <f t="shared" ca="1" si="70"/>
        <v>#NAME?</v>
      </c>
      <c r="R607" s="2" t="e">
        <f ca="1">IF(I607="","",IF(I608="",Q606,VLOOKUP(K607,'债券信息-wind'!E:H,4,0)))</f>
        <v>#NAME?</v>
      </c>
      <c r="S607" t="e">
        <f t="shared" ca="1" si="71"/>
        <v>#NAME?</v>
      </c>
    </row>
    <row r="608" spans="9:19">
      <c r="I608" t="e">
        <f t="shared" ca="1" si="69"/>
        <v>#NAME?</v>
      </c>
      <c r="J608" s="1" t="e">
        <f ca="1">IF(I608="","",VLOOKUP(L607+9,'债券信息-wind'!E:H,2,0))</f>
        <v>#NAME?</v>
      </c>
      <c r="K608" s="1" t="e">
        <f t="shared" ca="1" si="72"/>
        <v>#NAME?</v>
      </c>
      <c r="L608" s="20" t="e">
        <f t="shared" ca="1" si="73"/>
        <v>#NAME?</v>
      </c>
      <c r="M608" s="20" t="e">
        <f t="shared" ca="1" si="74"/>
        <v>#NAME?</v>
      </c>
      <c r="N608" s="16" t="e">
        <f t="shared" ca="1" si="75"/>
        <v>#NAME?</v>
      </c>
      <c r="O608" s="2" t="e">
        <f ca="1">IF(I608="","",VLOOKUP(L607,'债券信息-wind'!E:H,3,0))</f>
        <v>#NAME?</v>
      </c>
      <c r="P608" t="e">
        <f ca="1">IF(I608="","",VLOOKUP(L608,'债券信息-wind'!E:I,5,0))</f>
        <v>#NAME?</v>
      </c>
      <c r="Q608" s="4" t="e">
        <f t="shared" ca="1" si="70"/>
        <v>#NAME?</v>
      </c>
      <c r="R608" s="2" t="e">
        <f ca="1">IF(I608="","",IF(I609="",Q607,VLOOKUP(K608,'债券信息-wind'!E:H,4,0)))</f>
        <v>#NAME?</v>
      </c>
      <c r="S608" t="e">
        <f t="shared" ca="1" si="71"/>
        <v>#NAME?</v>
      </c>
    </row>
    <row r="609" spans="9:19">
      <c r="I609" t="e">
        <f t="shared" ca="1" si="69"/>
        <v>#NAME?</v>
      </c>
      <c r="J609" s="1" t="e">
        <f ca="1">IF(I609="","",VLOOKUP(L608+9,'债券信息-wind'!E:H,2,0))</f>
        <v>#NAME?</v>
      </c>
      <c r="K609" s="1" t="e">
        <f t="shared" ca="1" si="72"/>
        <v>#NAME?</v>
      </c>
      <c r="L609" s="20" t="e">
        <f t="shared" ca="1" si="73"/>
        <v>#NAME?</v>
      </c>
      <c r="M609" s="20" t="e">
        <f t="shared" ca="1" si="74"/>
        <v>#NAME?</v>
      </c>
      <c r="N609" s="16" t="e">
        <f t="shared" ca="1" si="75"/>
        <v>#NAME?</v>
      </c>
      <c r="O609" s="2" t="e">
        <f ca="1">IF(I609="","",VLOOKUP(L608,'债券信息-wind'!E:H,3,0))</f>
        <v>#NAME?</v>
      </c>
      <c r="P609" t="e">
        <f ca="1">IF(I609="","",VLOOKUP(L609,'债券信息-wind'!E:I,5,0))</f>
        <v>#NAME?</v>
      </c>
      <c r="Q609" s="4" t="e">
        <f t="shared" ca="1" si="70"/>
        <v>#NAME?</v>
      </c>
      <c r="R609" s="2" t="e">
        <f ca="1">IF(I609="","",IF(I610="",Q608,VLOOKUP(K609,'债券信息-wind'!E:H,4,0)))</f>
        <v>#NAME?</v>
      </c>
      <c r="S609" t="e">
        <f t="shared" ca="1" si="71"/>
        <v>#NAME?</v>
      </c>
    </row>
    <row r="610" spans="9:19">
      <c r="I610" t="e">
        <f t="shared" ca="1" si="69"/>
        <v>#NAME?</v>
      </c>
      <c r="J610" s="1" t="e">
        <f ca="1">IF(I610="","",VLOOKUP(L609+9,'债券信息-wind'!E:H,2,0))</f>
        <v>#NAME?</v>
      </c>
      <c r="K610" s="1" t="e">
        <f t="shared" ca="1" si="72"/>
        <v>#NAME?</v>
      </c>
      <c r="L610" s="20" t="e">
        <f t="shared" ca="1" si="73"/>
        <v>#NAME?</v>
      </c>
      <c r="M610" s="20" t="e">
        <f t="shared" ca="1" si="74"/>
        <v>#NAME?</v>
      </c>
      <c r="N610" s="16" t="e">
        <f t="shared" ca="1" si="75"/>
        <v>#NAME?</v>
      </c>
      <c r="O610" s="2" t="e">
        <f ca="1">IF(I610="","",VLOOKUP(L609,'债券信息-wind'!E:H,3,0))</f>
        <v>#NAME?</v>
      </c>
      <c r="P610" t="e">
        <f ca="1">IF(I610="","",VLOOKUP(L610,'债券信息-wind'!E:I,5,0))</f>
        <v>#NAME?</v>
      </c>
      <c r="Q610" s="4" t="e">
        <f t="shared" ca="1" si="70"/>
        <v>#NAME?</v>
      </c>
      <c r="R610" s="2" t="e">
        <f ca="1">IF(I610="","",IF(I611="",Q609,VLOOKUP(K610,'债券信息-wind'!E:H,4,0)))</f>
        <v>#NAME?</v>
      </c>
      <c r="S610" t="e">
        <f t="shared" ca="1" si="71"/>
        <v>#NAME?</v>
      </c>
    </row>
    <row r="611" spans="9:19">
      <c r="I611" t="e">
        <f t="shared" ca="1" si="69"/>
        <v>#NAME?</v>
      </c>
      <c r="J611" s="1" t="e">
        <f ca="1">IF(I611="","",VLOOKUP(L610+9,'债券信息-wind'!E:H,2,0))</f>
        <v>#NAME?</v>
      </c>
      <c r="K611" s="1" t="e">
        <f t="shared" ca="1" si="72"/>
        <v>#NAME?</v>
      </c>
      <c r="L611" s="20" t="e">
        <f t="shared" ca="1" si="73"/>
        <v>#NAME?</v>
      </c>
      <c r="M611" s="20" t="e">
        <f t="shared" ca="1" si="74"/>
        <v>#NAME?</v>
      </c>
      <c r="N611" s="16" t="e">
        <f t="shared" ca="1" si="75"/>
        <v>#NAME?</v>
      </c>
      <c r="O611" s="2" t="e">
        <f ca="1">IF(I611="","",VLOOKUP(L610,'债券信息-wind'!E:H,3,0))</f>
        <v>#NAME?</v>
      </c>
      <c r="P611" t="e">
        <f ca="1">IF(I611="","",VLOOKUP(L611,'债券信息-wind'!E:I,5,0))</f>
        <v>#NAME?</v>
      </c>
      <c r="Q611" s="4" t="e">
        <f t="shared" ca="1" si="70"/>
        <v>#NAME?</v>
      </c>
      <c r="R611" s="2" t="e">
        <f ca="1">IF(I611="","",IF(I612="",Q610,VLOOKUP(K611,'债券信息-wind'!E:H,4,0)))</f>
        <v>#NAME?</v>
      </c>
      <c r="S611" t="e">
        <f t="shared" ca="1" si="71"/>
        <v>#NAME?</v>
      </c>
    </row>
    <row r="612" spans="9:19">
      <c r="I612" t="e">
        <f t="shared" ca="1" si="69"/>
        <v>#NAME?</v>
      </c>
      <c r="J612" s="1" t="e">
        <f ca="1">IF(I612="","",VLOOKUP(L611+9,'债券信息-wind'!E:H,2,0))</f>
        <v>#NAME?</v>
      </c>
      <c r="K612" s="1" t="e">
        <f t="shared" ca="1" si="72"/>
        <v>#NAME?</v>
      </c>
      <c r="L612" s="20" t="e">
        <f t="shared" ca="1" si="73"/>
        <v>#NAME?</v>
      </c>
      <c r="M612" s="20" t="e">
        <f t="shared" ca="1" si="74"/>
        <v>#NAME?</v>
      </c>
      <c r="N612" s="16" t="e">
        <f t="shared" ca="1" si="75"/>
        <v>#NAME?</v>
      </c>
      <c r="O612" s="2" t="e">
        <f ca="1">IF(I612="","",VLOOKUP(L611,'债券信息-wind'!E:H,3,0))</f>
        <v>#NAME?</v>
      </c>
      <c r="P612" t="e">
        <f ca="1">IF(I612="","",VLOOKUP(L612,'债券信息-wind'!E:I,5,0))</f>
        <v>#NAME?</v>
      </c>
      <c r="Q612" s="4" t="e">
        <f t="shared" ca="1" si="70"/>
        <v>#NAME?</v>
      </c>
      <c r="R612" s="2" t="e">
        <f ca="1">IF(I612="","",IF(I613="",Q611,VLOOKUP(K612,'债券信息-wind'!E:H,4,0)))</f>
        <v>#NAME?</v>
      </c>
      <c r="S612" t="e">
        <f t="shared" ca="1" si="71"/>
        <v>#NAME?</v>
      </c>
    </row>
    <row r="613" spans="9:19">
      <c r="I613" t="e">
        <f t="shared" ca="1" si="69"/>
        <v>#NAME?</v>
      </c>
      <c r="J613" s="1" t="e">
        <f ca="1">IF(I613="","",VLOOKUP(L612+9,'债券信息-wind'!E:H,2,0))</f>
        <v>#NAME?</v>
      </c>
      <c r="K613" s="1" t="e">
        <f t="shared" ca="1" si="72"/>
        <v>#NAME?</v>
      </c>
      <c r="L613" s="20" t="e">
        <f t="shared" ca="1" si="73"/>
        <v>#NAME?</v>
      </c>
      <c r="M613" s="20" t="e">
        <f t="shared" ca="1" si="74"/>
        <v>#NAME?</v>
      </c>
      <c r="N613" s="16" t="e">
        <f t="shared" ca="1" si="75"/>
        <v>#NAME?</v>
      </c>
      <c r="O613" s="2" t="e">
        <f ca="1">IF(I613="","",VLOOKUP(L612,'债券信息-wind'!E:H,3,0))</f>
        <v>#NAME?</v>
      </c>
      <c r="P613" t="e">
        <f ca="1">IF(I613="","",VLOOKUP(L613,'债券信息-wind'!E:I,5,0))</f>
        <v>#NAME?</v>
      </c>
      <c r="Q613" s="4" t="e">
        <f t="shared" ca="1" si="70"/>
        <v>#NAME?</v>
      </c>
      <c r="R613" s="2" t="e">
        <f ca="1">IF(I613="","",IF(I614="",Q612,VLOOKUP(K613,'债券信息-wind'!E:H,4,0)))</f>
        <v>#NAME?</v>
      </c>
      <c r="S613" t="e">
        <f t="shared" ca="1" si="71"/>
        <v>#NAME?</v>
      </c>
    </row>
    <row r="614" spans="9:19">
      <c r="I614" t="e">
        <f t="shared" ref="I614:I677" ca="1" si="76">IF(ROW(I613)-3&lt;$B$21,I613+1,"")</f>
        <v>#NAME?</v>
      </c>
      <c r="J614" s="1" t="e">
        <f ca="1">IF(I614="","",VLOOKUP(L613+9,'债券信息-wind'!E:H,2,0))</f>
        <v>#NAME?</v>
      </c>
      <c r="K614" s="1" t="e">
        <f t="shared" ca="1" si="72"/>
        <v>#NAME?</v>
      </c>
      <c r="L614" s="20" t="e">
        <f t="shared" ca="1" si="73"/>
        <v>#NAME?</v>
      </c>
      <c r="M614" s="20" t="e">
        <f t="shared" ca="1" si="74"/>
        <v>#NAME?</v>
      </c>
      <c r="N614" s="16" t="e">
        <f t="shared" ca="1" si="75"/>
        <v>#NAME?</v>
      </c>
      <c r="O614" s="2" t="e">
        <f ca="1">IF(I614="","",VLOOKUP(L613,'债券信息-wind'!E:H,3,0))</f>
        <v>#NAME?</v>
      </c>
      <c r="P614" t="e">
        <f ca="1">IF(I614="","",VLOOKUP(L614,'债券信息-wind'!E:I,5,0))</f>
        <v>#NAME?</v>
      </c>
      <c r="Q614" s="4" t="e">
        <f t="shared" ref="Q614:Q677" ca="1" si="77">IF(I614="","",Q613-R614)</f>
        <v>#NAME?</v>
      </c>
      <c r="R614" s="2" t="e">
        <f ca="1">IF(I614="","",IF(I615="",Q613,VLOOKUP(K614,'债券信息-wind'!E:H,4,0)))</f>
        <v>#NAME?</v>
      </c>
      <c r="S614" t="e">
        <f t="shared" ref="S614:S677" ca="1" si="78">IF(I614="","",P614+R614)</f>
        <v>#NAME?</v>
      </c>
    </row>
    <row r="615" spans="9:19">
      <c r="I615" t="e">
        <f t="shared" ca="1" si="76"/>
        <v>#NAME?</v>
      </c>
      <c r="J615" s="1" t="e">
        <f ca="1">IF(I615="","",VLOOKUP(L614+9,'债券信息-wind'!E:H,2,0))</f>
        <v>#NAME?</v>
      </c>
      <c r="K615" s="1" t="e">
        <f t="shared" ca="1" si="72"/>
        <v>#NAME?</v>
      </c>
      <c r="L615" s="20" t="e">
        <f t="shared" ca="1" si="73"/>
        <v>#NAME?</v>
      </c>
      <c r="M615" s="20" t="e">
        <f t="shared" ca="1" si="74"/>
        <v>#NAME?</v>
      </c>
      <c r="N615" s="16" t="e">
        <f t="shared" ca="1" si="75"/>
        <v>#NAME?</v>
      </c>
      <c r="O615" s="2" t="e">
        <f ca="1">IF(I615="","",VLOOKUP(L614,'债券信息-wind'!E:H,3,0))</f>
        <v>#NAME?</v>
      </c>
      <c r="P615" t="e">
        <f ca="1">IF(I615="","",VLOOKUP(L615,'债券信息-wind'!E:I,5,0))</f>
        <v>#NAME?</v>
      </c>
      <c r="Q615" s="4" t="e">
        <f t="shared" ca="1" si="77"/>
        <v>#NAME?</v>
      </c>
      <c r="R615" s="2" t="e">
        <f ca="1">IF(I615="","",IF(I616="",Q614,VLOOKUP(K615,'债券信息-wind'!E:H,4,0)))</f>
        <v>#NAME?</v>
      </c>
      <c r="S615" t="e">
        <f t="shared" ca="1" si="78"/>
        <v>#NAME?</v>
      </c>
    </row>
    <row r="616" spans="9:19">
      <c r="I616" t="e">
        <f t="shared" ca="1" si="76"/>
        <v>#NAME?</v>
      </c>
      <c r="J616" s="1" t="e">
        <f ca="1">IF(I616="","",VLOOKUP(L615+9,'债券信息-wind'!E:H,2,0))</f>
        <v>#NAME?</v>
      </c>
      <c r="K616" s="1" t="e">
        <f t="shared" ca="1" si="72"/>
        <v>#NAME?</v>
      </c>
      <c r="L616" s="20" t="e">
        <f t="shared" ca="1" si="73"/>
        <v>#NAME?</v>
      </c>
      <c r="M616" s="20" t="e">
        <f t="shared" ca="1" si="74"/>
        <v>#NAME?</v>
      </c>
      <c r="N616" s="16" t="e">
        <f t="shared" ca="1" si="75"/>
        <v>#NAME?</v>
      </c>
      <c r="O616" s="2" t="e">
        <f ca="1">IF(I616="","",VLOOKUP(L615,'债券信息-wind'!E:H,3,0))</f>
        <v>#NAME?</v>
      </c>
      <c r="P616" t="e">
        <f ca="1">IF(I616="","",VLOOKUP(L616,'债券信息-wind'!E:I,5,0))</f>
        <v>#NAME?</v>
      </c>
      <c r="Q616" s="4" t="e">
        <f t="shared" ca="1" si="77"/>
        <v>#NAME?</v>
      </c>
      <c r="R616" s="2" t="e">
        <f ca="1">IF(I616="","",IF(I617="",Q615,VLOOKUP(K616,'债券信息-wind'!E:H,4,0)))</f>
        <v>#NAME?</v>
      </c>
      <c r="S616" t="e">
        <f t="shared" ca="1" si="78"/>
        <v>#NAME?</v>
      </c>
    </row>
    <row r="617" spans="9:19">
      <c r="I617" t="e">
        <f t="shared" ca="1" si="76"/>
        <v>#NAME?</v>
      </c>
      <c r="J617" s="1" t="e">
        <f ca="1">IF(I617="","",VLOOKUP(L616+9,'债券信息-wind'!E:H,2,0))</f>
        <v>#NAME?</v>
      </c>
      <c r="K617" s="1" t="e">
        <f t="shared" ca="1" si="72"/>
        <v>#NAME?</v>
      </c>
      <c r="L617" s="20" t="e">
        <f t="shared" ca="1" si="73"/>
        <v>#NAME?</v>
      </c>
      <c r="M617" s="20" t="e">
        <f t="shared" ca="1" si="74"/>
        <v>#NAME?</v>
      </c>
      <c r="N617" s="16" t="e">
        <f t="shared" ca="1" si="75"/>
        <v>#NAME?</v>
      </c>
      <c r="O617" s="2" t="e">
        <f ca="1">IF(I617="","",VLOOKUP(L616,'债券信息-wind'!E:H,3,0))</f>
        <v>#NAME?</v>
      </c>
      <c r="P617" t="e">
        <f ca="1">IF(I617="","",VLOOKUP(L617,'债券信息-wind'!E:I,5,0))</f>
        <v>#NAME?</v>
      </c>
      <c r="Q617" s="4" t="e">
        <f t="shared" ca="1" si="77"/>
        <v>#NAME?</v>
      </c>
      <c r="R617" s="2" t="e">
        <f ca="1">IF(I617="","",IF(I618="",Q616,VLOOKUP(K617,'债券信息-wind'!E:H,4,0)))</f>
        <v>#NAME?</v>
      </c>
      <c r="S617" t="e">
        <f t="shared" ca="1" si="78"/>
        <v>#NAME?</v>
      </c>
    </row>
    <row r="618" spans="9:19">
      <c r="I618" t="e">
        <f t="shared" ca="1" si="76"/>
        <v>#NAME?</v>
      </c>
      <c r="J618" s="1" t="e">
        <f ca="1">IF(I618="","",VLOOKUP(L617+9,'债券信息-wind'!E:H,2,0))</f>
        <v>#NAME?</v>
      </c>
      <c r="K618" s="1" t="e">
        <f t="shared" ca="1" si="72"/>
        <v>#NAME?</v>
      </c>
      <c r="L618" s="20" t="e">
        <f t="shared" ca="1" si="73"/>
        <v>#NAME?</v>
      </c>
      <c r="M618" s="20" t="e">
        <f t="shared" ca="1" si="74"/>
        <v>#NAME?</v>
      </c>
      <c r="N618" s="16" t="e">
        <f t="shared" ca="1" si="75"/>
        <v>#NAME?</v>
      </c>
      <c r="O618" s="2" t="e">
        <f ca="1">IF(I618="","",VLOOKUP(L617,'债券信息-wind'!E:H,3,0))</f>
        <v>#NAME?</v>
      </c>
      <c r="P618" t="e">
        <f ca="1">IF(I618="","",VLOOKUP(L618,'债券信息-wind'!E:I,5,0))</f>
        <v>#NAME?</v>
      </c>
      <c r="Q618" s="4" t="e">
        <f t="shared" ca="1" si="77"/>
        <v>#NAME?</v>
      </c>
      <c r="R618" s="2" t="e">
        <f ca="1">IF(I618="","",IF(I619="",Q617,VLOOKUP(K618,'债券信息-wind'!E:H,4,0)))</f>
        <v>#NAME?</v>
      </c>
      <c r="S618" t="e">
        <f t="shared" ca="1" si="78"/>
        <v>#NAME?</v>
      </c>
    </row>
    <row r="619" spans="9:19">
      <c r="I619" t="e">
        <f t="shared" ca="1" si="76"/>
        <v>#NAME?</v>
      </c>
      <c r="J619" s="1" t="e">
        <f ca="1">IF(I619="","",VLOOKUP(L618+9,'债券信息-wind'!E:H,2,0))</f>
        <v>#NAME?</v>
      </c>
      <c r="K619" s="1" t="e">
        <f t="shared" ca="1" si="72"/>
        <v>#NAME?</v>
      </c>
      <c r="L619" s="20" t="e">
        <f t="shared" ca="1" si="73"/>
        <v>#NAME?</v>
      </c>
      <c r="M619" s="20" t="e">
        <f t="shared" ca="1" si="74"/>
        <v>#NAME?</v>
      </c>
      <c r="N619" s="16" t="e">
        <f t="shared" ca="1" si="75"/>
        <v>#NAME?</v>
      </c>
      <c r="O619" s="2" t="e">
        <f ca="1">IF(I619="","",VLOOKUP(L618,'债券信息-wind'!E:H,3,0))</f>
        <v>#NAME?</v>
      </c>
      <c r="P619" t="e">
        <f ca="1">IF(I619="","",VLOOKUP(L619,'债券信息-wind'!E:I,5,0))</f>
        <v>#NAME?</v>
      </c>
      <c r="Q619" s="4" t="e">
        <f t="shared" ca="1" si="77"/>
        <v>#NAME?</v>
      </c>
      <c r="R619" s="2" t="e">
        <f ca="1">IF(I619="","",IF(I620="",Q618,VLOOKUP(K619,'债券信息-wind'!E:H,4,0)))</f>
        <v>#NAME?</v>
      </c>
      <c r="S619" t="e">
        <f t="shared" ca="1" si="78"/>
        <v>#NAME?</v>
      </c>
    </row>
    <row r="620" spans="9:19">
      <c r="I620" t="e">
        <f t="shared" ca="1" si="76"/>
        <v>#NAME?</v>
      </c>
      <c r="J620" s="1" t="e">
        <f ca="1">IF(I620="","",VLOOKUP(L619+9,'债券信息-wind'!E:H,2,0))</f>
        <v>#NAME?</v>
      </c>
      <c r="K620" s="1" t="e">
        <f t="shared" ca="1" si="72"/>
        <v>#NAME?</v>
      </c>
      <c r="L620" s="20" t="e">
        <f t="shared" ca="1" si="73"/>
        <v>#NAME?</v>
      </c>
      <c r="M620" s="20" t="e">
        <f t="shared" ca="1" si="74"/>
        <v>#NAME?</v>
      </c>
      <c r="N620" s="16" t="e">
        <f t="shared" ca="1" si="75"/>
        <v>#NAME?</v>
      </c>
      <c r="O620" s="2" t="e">
        <f ca="1">IF(I620="","",VLOOKUP(L619,'债券信息-wind'!E:H,3,0))</f>
        <v>#NAME?</v>
      </c>
      <c r="P620" t="e">
        <f ca="1">IF(I620="","",VLOOKUP(L620,'债券信息-wind'!E:I,5,0))</f>
        <v>#NAME?</v>
      </c>
      <c r="Q620" s="4" t="e">
        <f t="shared" ca="1" si="77"/>
        <v>#NAME?</v>
      </c>
      <c r="R620" s="2" t="e">
        <f ca="1">IF(I620="","",IF(I621="",Q619,VLOOKUP(K620,'债券信息-wind'!E:H,4,0)))</f>
        <v>#NAME?</v>
      </c>
      <c r="S620" t="e">
        <f t="shared" ca="1" si="78"/>
        <v>#NAME?</v>
      </c>
    </row>
    <row r="621" spans="9:19">
      <c r="I621" t="e">
        <f t="shared" ca="1" si="76"/>
        <v>#NAME?</v>
      </c>
      <c r="J621" s="1" t="e">
        <f ca="1">IF(I621="","",VLOOKUP(L620+9,'债券信息-wind'!E:H,2,0))</f>
        <v>#NAME?</v>
      </c>
      <c r="K621" s="1" t="e">
        <f t="shared" ca="1" si="72"/>
        <v>#NAME?</v>
      </c>
      <c r="L621" s="20" t="e">
        <f t="shared" ca="1" si="73"/>
        <v>#NAME?</v>
      </c>
      <c r="M621" s="20" t="e">
        <f t="shared" ca="1" si="74"/>
        <v>#NAME?</v>
      </c>
      <c r="N621" s="16" t="e">
        <f t="shared" ca="1" si="75"/>
        <v>#NAME?</v>
      </c>
      <c r="O621" s="2" t="e">
        <f ca="1">IF(I621="","",VLOOKUP(L620,'债券信息-wind'!E:H,3,0))</f>
        <v>#NAME?</v>
      </c>
      <c r="P621" t="e">
        <f ca="1">IF(I621="","",VLOOKUP(L621,'债券信息-wind'!E:I,5,0))</f>
        <v>#NAME?</v>
      </c>
      <c r="Q621" s="4" t="e">
        <f t="shared" ca="1" si="77"/>
        <v>#NAME?</v>
      </c>
      <c r="R621" s="2" t="e">
        <f ca="1">IF(I621="","",IF(I622="",Q620,VLOOKUP(K621,'债券信息-wind'!E:H,4,0)))</f>
        <v>#NAME?</v>
      </c>
      <c r="S621" t="e">
        <f t="shared" ca="1" si="78"/>
        <v>#NAME?</v>
      </c>
    </row>
    <row r="622" spans="9:19">
      <c r="I622" t="e">
        <f t="shared" ca="1" si="76"/>
        <v>#NAME?</v>
      </c>
      <c r="J622" s="1" t="e">
        <f ca="1">IF(I622="","",VLOOKUP(L621+9,'债券信息-wind'!E:H,2,0))</f>
        <v>#NAME?</v>
      </c>
      <c r="K622" s="1" t="e">
        <f t="shared" ca="1" si="72"/>
        <v>#NAME?</v>
      </c>
      <c r="L622" s="20" t="e">
        <f t="shared" ca="1" si="73"/>
        <v>#NAME?</v>
      </c>
      <c r="M622" s="20" t="e">
        <f t="shared" ca="1" si="74"/>
        <v>#NAME?</v>
      </c>
      <c r="N622" s="16" t="e">
        <f t="shared" ca="1" si="75"/>
        <v>#NAME?</v>
      </c>
      <c r="O622" s="2" t="e">
        <f ca="1">IF(I622="","",VLOOKUP(L621,'债券信息-wind'!E:H,3,0))</f>
        <v>#NAME?</v>
      </c>
      <c r="P622" t="e">
        <f ca="1">IF(I622="","",VLOOKUP(L622,'债券信息-wind'!E:I,5,0))</f>
        <v>#NAME?</v>
      </c>
      <c r="Q622" s="4" t="e">
        <f t="shared" ca="1" si="77"/>
        <v>#NAME?</v>
      </c>
      <c r="R622" s="2" t="e">
        <f ca="1">IF(I622="","",IF(I623="",Q621,VLOOKUP(K622,'债券信息-wind'!E:H,4,0)))</f>
        <v>#NAME?</v>
      </c>
      <c r="S622" t="e">
        <f t="shared" ca="1" si="78"/>
        <v>#NAME?</v>
      </c>
    </row>
    <row r="623" spans="9:19">
      <c r="I623" t="e">
        <f t="shared" ca="1" si="76"/>
        <v>#NAME?</v>
      </c>
      <c r="J623" s="1" t="e">
        <f ca="1">IF(I623="","",VLOOKUP(L622+9,'债券信息-wind'!E:H,2,0))</f>
        <v>#NAME?</v>
      </c>
      <c r="K623" s="1" t="e">
        <f t="shared" ca="1" si="72"/>
        <v>#NAME?</v>
      </c>
      <c r="L623" s="20" t="e">
        <f t="shared" ca="1" si="73"/>
        <v>#NAME?</v>
      </c>
      <c r="M623" s="20" t="e">
        <f t="shared" ca="1" si="74"/>
        <v>#NAME?</v>
      </c>
      <c r="N623" s="16" t="e">
        <f t="shared" ca="1" si="75"/>
        <v>#NAME?</v>
      </c>
      <c r="O623" s="2" t="e">
        <f ca="1">IF(I623="","",VLOOKUP(L622,'债券信息-wind'!E:H,3,0))</f>
        <v>#NAME?</v>
      </c>
      <c r="P623" t="e">
        <f ca="1">IF(I623="","",VLOOKUP(L623,'债券信息-wind'!E:I,5,0))</f>
        <v>#NAME?</v>
      </c>
      <c r="Q623" s="4" t="e">
        <f t="shared" ca="1" si="77"/>
        <v>#NAME?</v>
      </c>
      <c r="R623" s="2" t="e">
        <f ca="1">IF(I623="","",IF(I624="",Q622,VLOOKUP(K623,'债券信息-wind'!E:H,4,0)))</f>
        <v>#NAME?</v>
      </c>
      <c r="S623" t="e">
        <f t="shared" ca="1" si="78"/>
        <v>#NAME?</v>
      </c>
    </row>
    <row r="624" spans="9:19">
      <c r="I624" t="e">
        <f t="shared" ca="1" si="76"/>
        <v>#NAME?</v>
      </c>
      <c r="J624" s="1" t="e">
        <f ca="1">IF(I624="","",VLOOKUP(L623+9,'债券信息-wind'!E:H,2,0))</f>
        <v>#NAME?</v>
      </c>
      <c r="K624" s="1" t="e">
        <f t="shared" ca="1" si="72"/>
        <v>#NAME?</v>
      </c>
      <c r="L624" s="20" t="e">
        <f t="shared" ca="1" si="73"/>
        <v>#NAME?</v>
      </c>
      <c r="M624" s="20" t="e">
        <f t="shared" ca="1" si="74"/>
        <v>#NAME?</v>
      </c>
      <c r="N624" s="16" t="e">
        <f t="shared" ca="1" si="75"/>
        <v>#NAME?</v>
      </c>
      <c r="O624" s="2" t="e">
        <f ca="1">IF(I624="","",VLOOKUP(L623,'债券信息-wind'!E:H,3,0))</f>
        <v>#NAME?</v>
      </c>
      <c r="P624" t="e">
        <f ca="1">IF(I624="","",VLOOKUP(L624,'债券信息-wind'!E:I,5,0))</f>
        <v>#NAME?</v>
      </c>
      <c r="Q624" s="4" t="e">
        <f t="shared" ca="1" si="77"/>
        <v>#NAME?</v>
      </c>
      <c r="R624" s="2" t="e">
        <f ca="1">IF(I624="","",IF(I625="",Q623,VLOOKUP(K624,'债券信息-wind'!E:H,4,0)))</f>
        <v>#NAME?</v>
      </c>
      <c r="S624" t="e">
        <f t="shared" ca="1" si="78"/>
        <v>#NAME?</v>
      </c>
    </row>
    <row r="625" spans="9:19">
      <c r="I625" t="e">
        <f t="shared" ca="1" si="76"/>
        <v>#NAME?</v>
      </c>
      <c r="J625" s="1" t="e">
        <f ca="1">IF(I625="","",VLOOKUP(L624+9,'债券信息-wind'!E:H,2,0))</f>
        <v>#NAME?</v>
      </c>
      <c r="K625" s="1" t="e">
        <f t="shared" ca="1" si="72"/>
        <v>#NAME?</v>
      </c>
      <c r="L625" s="20" t="e">
        <f t="shared" ca="1" si="73"/>
        <v>#NAME?</v>
      </c>
      <c r="M625" s="20" t="e">
        <f t="shared" ca="1" si="74"/>
        <v>#NAME?</v>
      </c>
      <c r="N625" s="16" t="e">
        <f t="shared" ca="1" si="75"/>
        <v>#NAME?</v>
      </c>
      <c r="O625" s="2" t="e">
        <f ca="1">IF(I625="","",VLOOKUP(L624,'债券信息-wind'!E:H,3,0))</f>
        <v>#NAME?</v>
      </c>
      <c r="P625" t="e">
        <f ca="1">IF(I625="","",VLOOKUP(L625,'债券信息-wind'!E:I,5,0))</f>
        <v>#NAME?</v>
      </c>
      <c r="Q625" s="4" t="e">
        <f t="shared" ca="1" si="77"/>
        <v>#NAME?</v>
      </c>
      <c r="R625" s="2" t="e">
        <f ca="1">IF(I625="","",IF(I626="",Q624,VLOOKUP(K625,'债券信息-wind'!E:H,4,0)))</f>
        <v>#NAME?</v>
      </c>
      <c r="S625" t="e">
        <f t="shared" ca="1" si="78"/>
        <v>#NAME?</v>
      </c>
    </row>
    <row r="626" spans="9:19">
      <c r="I626" t="e">
        <f t="shared" ca="1" si="76"/>
        <v>#NAME?</v>
      </c>
      <c r="J626" s="1" t="e">
        <f ca="1">IF(I626="","",VLOOKUP(L625+9,'债券信息-wind'!E:H,2,0))</f>
        <v>#NAME?</v>
      </c>
      <c r="K626" s="1" t="e">
        <f t="shared" ca="1" si="72"/>
        <v>#NAME?</v>
      </c>
      <c r="L626" s="20" t="e">
        <f t="shared" ca="1" si="73"/>
        <v>#NAME?</v>
      </c>
      <c r="M626" s="20" t="e">
        <f t="shared" ca="1" si="74"/>
        <v>#NAME?</v>
      </c>
      <c r="N626" s="16" t="e">
        <f t="shared" ca="1" si="75"/>
        <v>#NAME?</v>
      </c>
      <c r="O626" s="2" t="e">
        <f ca="1">IF(I626="","",VLOOKUP(L625,'债券信息-wind'!E:H,3,0))</f>
        <v>#NAME?</v>
      </c>
      <c r="P626" t="e">
        <f ca="1">IF(I626="","",VLOOKUP(L626,'债券信息-wind'!E:I,5,0))</f>
        <v>#NAME?</v>
      </c>
      <c r="Q626" s="4" t="e">
        <f t="shared" ca="1" si="77"/>
        <v>#NAME?</v>
      </c>
      <c r="R626" s="2" t="e">
        <f ca="1">IF(I626="","",IF(I627="",Q625,VLOOKUP(K626,'债券信息-wind'!E:H,4,0)))</f>
        <v>#NAME?</v>
      </c>
      <c r="S626" t="e">
        <f t="shared" ca="1" si="78"/>
        <v>#NAME?</v>
      </c>
    </row>
    <row r="627" spans="9:19">
      <c r="I627" t="e">
        <f t="shared" ca="1" si="76"/>
        <v>#NAME?</v>
      </c>
      <c r="J627" s="1" t="e">
        <f ca="1">IF(I627="","",VLOOKUP(L626+9,'债券信息-wind'!E:H,2,0))</f>
        <v>#NAME?</v>
      </c>
      <c r="K627" s="1" t="e">
        <f t="shared" ca="1" si="72"/>
        <v>#NAME?</v>
      </c>
      <c r="L627" s="20" t="e">
        <f t="shared" ca="1" si="73"/>
        <v>#NAME?</v>
      </c>
      <c r="M627" s="20" t="e">
        <f t="shared" ca="1" si="74"/>
        <v>#NAME?</v>
      </c>
      <c r="N627" s="16" t="e">
        <f t="shared" ca="1" si="75"/>
        <v>#NAME?</v>
      </c>
      <c r="O627" s="2" t="e">
        <f ca="1">IF(I627="","",VLOOKUP(L626,'债券信息-wind'!E:H,3,0))</f>
        <v>#NAME?</v>
      </c>
      <c r="P627" t="e">
        <f ca="1">IF(I627="","",VLOOKUP(L627,'债券信息-wind'!E:I,5,0))</f>
        <v>#NAME?</v>
      </c>
      <c r="Q627" s="4" t="e">
        <f t="shared" ca="1" si="77"/>
        <v>#NAME?</v>
      </c>
      <c r="R627" s="2" t="e">
        <f ca="1">IF(I627="","",IF(I628="",Q626,VLOOKUP(K627,'债券信息-wind'!E:H,4,0)))</f>
        <v>#NAME?</v>
      </c>
      <c r="S627" t="e">
        <f t="shared" ca="1" si="78"/>
        <v>#NAME?</v>
      </c>
    </row>
    <row r="628" spans="9:19">
      <c r="I628" t="e">
        <f t="shared" ca="1" si="76"/>
        <v>#NAME?</v>
      </c>
      <c r="J628" s="1" t="e">
        <f ca="1">IF(I628="","",VLOOKUP(L627+9,'债券信息-wind'!E:H,2,0))</f>
        <v>#NAME?</v>
      </c>
      <c r="K628" s="1" t="e">
        <f t="shared" ca="1" si="72"/>
        <v>#NAME?</v>
      </c>
      <c r="L628" s="20" t="e">
        <f t="shared" ca="1" si="73"/>
        <v>#NAME?</v>
      </c>
      <c r="M628" s="20" t="e">
        <f t="shared" ca="1" si="74"/>
        <v>#NAME?</v>
      </c>
      <c r="N628" s="16" t="e">
        <f t="shared" ca="1" si="75"/>
        <v>#NAME?</v>
      </c>
      <c r="O628" s="2" t="e">
        <f ca="1">IF(I628="","",VLOOKUP(L627,'债券信息-wind'!E:H,3,0))</f>
        <v>#NAME?</v>
      </c>
      <c r="P628" t="e">
        <f ca="1">IF(I628="","",VLOOKUP(L628,'债券信息-wind'!E:I,5,0))</f>
        <v>#NAME?</v>
      </c>
      <c r="Q628" s="4" t="e">
        <f t="shared" ca="1" si="77"/>
        <v>#NAME?</v>
      </c>
      <c r="R628" s="2" t="e">
        <f ca="1">IF(I628="","",IF(I629="",Q627,VLOOKUP(K628,'债券信息-wind'!E:H,4,0)))</f>
        <v>#NAME?</v>
      </c>
      <c r="S628" t="e">
        <f t="shared" ca="1" si="78"/>
        <v>#NAME?</v>
      </c>
    </row>
    <row r="629" spans="9:19">
      <c r="I629" t="e">
        <f t="shared" ca="1" si="76"/>
        <v>#NAME?</v>
      </c>
      <c r="J629" s="1" t="e">
        <f ca="1">IF(I629="","",VLOOKUP(L628+9,'债券信息-wind'!E:H,2,0))</f>
        <v>#NAME?</v>
      </c>
      <c r="K629" s="1" t="e">
        <f t="shared" ca="1" si="72"/>
        <v>#NAME?</v>
      </c>
      <c r="L629" s="20" t="e">
        <f t="shared" ca="1" si="73"/>
        <v>#NAME?</v>
      </c>
      <c r="M629" s="20" t="e">
        <f t="shared" ca="1" si="74"/>
        <v>#NAME?</v>
      </c>
      <c r="N629" s="16" t="e">
        <f t="shared" ca="1" si="75"/>
        <v>#NAME?</v>
      </c>
      <c r="O629" s="2" t="e">
        <f ca="1">IF(I629="","",VLOOKUP(L628,'债券信息-wind'!E:H,3,0))</f>
        <v>#NAME?</v>
      </c>
      <c r="P629" t="e">
        <f ca="1">IF(I629="","",VLOOKUP(L629,'债券信息-wind'!E:I,5,0))</f>
        <v>#NAME?</v>
      </c>
      <c r="Q629" s="4" t="e">
        <f t="shared" ca="1" si="77"/>
        <v>#NAME?</v>
      </c>
      <c r="R629" s="2" t="e">
        <f ca="1">IF(I629="","",IF(I630="",Q628,VLOOKUP(K629,'债券信息-wind'!E:H,4,0)))</f>
        <v>#NAME?</v>
      </c>
      <c r="S629" t="e">
        <f t="shared" ca="1" si="78"/>
        <v>#NAME?</v>
      </c>
    </row>
    <row r="630" spans="9:19">
      <c r="I630" t="e">
        <f t="shared" ca="1" si="76"/>
        <v>#NAME?</v>
      </c>
      <c r="J630" s="1" t="e">
        <f ca="1">IF(I630="","",VLOOKUP(L629+9,'债券信息-wind'!E:H,2,0))</f>
        <v>#NAME?</v>
      </c>
      <c r="K630" s="1" t="e">
        <f t="shared" ca="1" si="72"/>
        <v>#NAME?</v>
      </c>
      <c r="L630" s="20" t="e">
        <f t="shared" ca="1" si="73"/>
        <v>#NAME?</v>
      </c>
      <c r="M630" s="20" t="e">
        <f t="shared" ca="1" si="74"/>
        <v>#NAME?</v>
      </c>
      <c r="N630" s="16" t="e">
        <f t="shared" ca="1" si="75"/>
        <v>#NAME?</v>
      </c>
      <c r="O630" s="2" t="e">
        <f ca="1">IF(I630="","",VLOOKUP(L629,'债券信息-wind'!E:H,3,0))</f>
        <v>#NAME?</v>
      </c>
      <c r="P630" t="e">
        <f ca="1">IF(I630="","",VLOOKUP(L630,'债券信息-wind'!E:I,5,0))</f>
        <v>#NAME?</v>
      </c>
      <c r="Q630" s="4" t="e">
        <f t="shared" ca="1" si="77"/>
        <v>#NAME?</v>
      </c>
      <c r="R630" s="2" t="e">
        <f ca="1">IF(I630="","",IF(I631="",Q629,VLOOKUP(K630,'债券信息-wind'!E:H,4,0)))</f>
        <v>#NAME?</v>
      </c>
      <c r="S630" t="e">
        <f t="shared" ca="1" si="78"/>
        <v>#NAME?</v>
      </c>
    </row>
    <row r="631" spans="9:19">
      <c r="I631" t="e">
        <f t="shared" ca="1" si="76"/>
        <v>#NAME?</v>
      </c>
      <c r="J631" s="1" t="e">
        <f ca="1">IF(I631="","",VLOOKUP(L630+9,'债券信息-wind'!E:H,2,0))</f>
        <v>#NAME?</v>
      </c>
      <c r="K631" s="1" t="e">
        <f t="shared" ca="1" si="72"/>
        <v>#NAME?</v>
      </c>
      <c r="L631" s="20" t="e">
        <f t="shared" ca="1" si="73"/>
        <v>#NAME?</v>
      </c>
      <c r="M631" s="20" t="e">
        <f t="shared" ca="1" si="74"/>
        <v>#NAME?</v>
      </c>
      <c r="N631" s="16" t="e">
        <f t="shared" ca="1" si="75"/>
        <v>#NAME?</v>
      </c>
      <c r="O631" s="2" t="e">
        <f ca="1">IF(I631="","",VLOOKUP(L630,'债券信息-wind'!E:H,3,0))</f>
        <v>#NAME?</v>
      </c>
      <c r="P631" t="e">
        <f ca="1">IF(I631="","",VLOOKUP(L631,'债券信息-wind'!E:I,5,0))</f>
        <v>#NAME?</v>
      </c>
      <c r="Q631" s="4" t="e">
        <f t="shared" ca="1" si="77"/>
        <v>#NAME?</v>
      </c>
      <c r="R631" s="2" t="e">
        <f ca="1">IF(I631="","",IF(I632="",Q630,VLOOKUP(K631,'债券信息-wind'!E:H,4,0)))</f>
        <v>#NAME?</v>
      </c>
      <c r="S631" t="e">
        <f t="shared" ca="1" si="78"/>
        <v>#NAME?</v>
      </c>
    </row>
    <row r="632" spans="9:19">
      <c r="I632" t="e">
        <f t="shared" ca="1" si="76"/>
        <v>#NAME?</v>
      </c>
      <c r="J632" s="1" t="e">
        <f ca="1">IF(I632="","",VLOOKUP(L631+9,'债券信息-wind'!E:H,2,0))</f>
        <v>#NAME?</v>
      </c>
      <c r="K632" s="1" t="e">
        <f t="shared" ca="1" si="72"/>
        <v>#NAME?</v>
      </c>
      <c r="L632" s="20" t="e">
        <f t="shared" ca="1" si="73"/>
        <v>#NAME?</v>
      </c>
      <c r="M632" s="20" t="e">
        <f t="shared" ca="1" si="74"/>
        <v>#NAME?</v>
      </c>
      <c r="N632" s="16" t="e">
        <f t="shared" ca="1" si="75"/>
        <v>#NAME?</v>
      </c>
      <c r="O632" s="2" t="e">
        <f ca="1">IF(I632="","",VLOOKUP(L631,'债券信息-wind'!E:H,3,0))</f>
        <v>#NAME?</v>
      </c>
      <c r="P632" t="e">
        <f ca="1">IF(I632="","",VLOOKUP(L632,'债券信息-wind'!E:I,5,0))</f>
        <v>#NAME?</v>
      </c>
      <c r="Q632" s="4" t="e">
        <f t="shared" ca="1" si="77"/>
        <v>#NAME?</v>
      </c>
      <c r="R632" s="2" t="e">
        <f ca="1">IF(I632="","",IF(I633="",Q631,VLOOKUP(K632,'债券信息-wind'!E:H,4,0)))</f>
        <v>#NAME?</v>
      </c>
      <c r="S632" t="e">
        <f t="shared" ca="1" si="78"/>
        <v>#NAME?</v>
      </c>
    </row>
    <row r="633" spans="9:19">
      <c r="I633" t="e">
        <f t="shared" ca="1" si="76"/>
        <v>#NAME?</v>
      </c>
      <c r="J633" s="1" t="e">
        <f ca="1">IF(I633="","",VLOOKUP(L632+9,'债券信息-wind'!E:H,2,0))</f>
        <v>#NAME?</v>
      </c>
      <c r="K633" s="1" t="e">
        <f t="shared" ca="1" si="72"/>
        <v>#NAME?</v>
      </c>
      <c r="L633" s="20" t="e">
        <f t="shared" ca="1" si="73"/>
        <v>#NAME?</v>
      </c>
      <c r="M633" s="20" t="e">
        <f t="shared" ca="1" si="74"/>
        <v>#NAME?</v>
      </c>
      <c r="N633" s="16" t="e">
        <f t="shared" ca="1" si="75"/>
        <v>#NAME?</v>
      </c>
      <c r="O633" s="2" t="e">
        <f ca="1">IF(I633="","",VLOOKUP(L632,'债券信息-wind'!E:H,3,0))</f>
        <v>#NAME?</v>
      </c>
      <c r="P633" t="e">
        <f ca="1">IF(I633="","",VLOOKUP(L633,'债券信息-wind'!E:I,5,0))</f>
        <v>#NAME?</v>
      </c>
      <c r="Q633" s="4" t="e">
        <f t="shared" ca="1" si="77"/>
        <v>#NAME?</v>
      </c>
      <c r="R633" s="2" t="e">
        <f ca="1">IF(I633="","",IF(I634="",Q632,VLOOKUP(K633,'债券信息-wind'!E:H,4,0)))</f>
        <v>#NAME?</v>
      </c>
      <c r="S633" t="e">
        <f t="shared" ca="1" si="78"/>
        <v>#NAME?</v>
      </c>
    </row>
    <row r="634" spans="9:19">
      <c r="I634" t="e">
        <f t="shared" ca="1" si="76"/>
        <v>#NAME?</v>
      </c>
      <c r="J634" s="1" t="e">
        <f ca="1">IF(I634="","",VLOOKUP(L633+9,'债券信息-wind'!E:H,2,0))</f>
        <v>#NAME?</v>
      </c>
      <c r="K634" s="1" t="e">
        <f t="shared" ca="1" si="72"/>
        <v>#NAME?</v>
      </c>
      <c r="L634" s="20" t="e">
        <f t="shared" ca="1" si="73"/>
        <v>#NAME?</v>
      </c>
      <c r="M634" s="20" t="e">
        <f t="shared" ca="1" si="74"/>
        <v>#NAME?</v>
      </c>
      <c r="N634" s="16" t="e">
        <f t="shared" ca="1" si="75"/>
        <v>#NAME?</v>
      </c>
      <c r="O634" s="2" t="e">
        <f ca="1">IF(I634="","",VLOOKUP(L633,'债券信息-wind'!E:H,3,0))</f>
        <v>#NAME?</v>
      </c>
      <c r="P634" t="e">
        <f ca="1">IF(I634="","",VLOOKUP(L634,'债券信息-wind'!E:I,5,0))</f>
        <v>#NAME?</v>
      </c>
      <c r="Q634" s="4" t="e">
        <f t="shared" ca="1" si="77"/>
        <v>#NAME?</v>
      </c>
      <c r="R634" s="2" t="e">
        <f ca="1">IF(I634="","",IF(I635="",Q633,VLOOKUP(K634,'债券信息-wind'!E:H,4,0)))</f>
        <v>#NAME?</v>
      </c>
      <c r="S634" t="e">
        <f t="shared" ca="1" si="78"/>
        <v>#NAME?</v>
      </c>
    </row>
    <row r="635" spans="9:19">
      <c r="I635" t="e">
        <f t="shared" ca="1" si="76"/>
        <v>#NAME?</v>
      </c>
      <c r="J635" s="1" t="e">
        <f ca="1">IF(I635="","",VLOOKUP(L634+9,'债券信息-wind'!E:H,2,0))</f>
        <v>#NAME?</v>
      </c>
      <c r="K635" s="1" t="e">
        <f t="shared" ca="1" si="72"/>
        <v>#NAME?</v>
      </c>
      <c r="L635" s="20" t="e">
        <f t="shared" ca="1" si="73"/>
        <v>#NAME?</v>
      </c>
      <c r="M635" s="20" t="e">
        <f t="shared" ca="1" si="74"/>
        <v>#NAME?</v>
      </c>
      <c r="N635" s="16" t="e">
        <f t="shared" ca="1" si="75"/>
        <v>#NAME?</v>
      </c>
      <c r="O635" s="2" t="e">
        <f ca="1">IF(I635="","",VLOOKUP(L634,'债券信息-wind'!E:H,3,0))</f>
        <v>#NAME?</v>
      </c>
      <c r="P635" t="e">
        <f ca="1">IF(I635="","",VLOOKUP(L635,'债券信息-wind'!E:I,5,0))</f>
        <v>#NAME?</v>
      </c>
      <c r="Q635" s="4" t="e">
        <f t="shared" ca="1" si="77"/>
        <v>#NAME?</v>
      </c>
      <c r="R635" s="2" t="e">
        <f ca="1">IF(I635="","",IF(I636="",Q634,VLOOKUP(K635,'债券信息-wind'!E:H,4,0)))</f>
        <v>#NAME?</v>
      </c>
      <c r="S635" t="e">
        <f t="shared" ca="1" si="78"/>
        <v>#NAME?</v>
      </c>
    </row>
    <row r="636" spans="9:19">
      <c r="I636" t="e">
        <f t="shared" ca="1" si="76"/>
        <v>#NAME?</v>
      </c>
      <c r="J636" s="1" t="e">
        <f ca="1">IF(I636="","",VLOOKUP(L635+9,'债券信息-wind'!E:H,2,0))</f>
        <v>#NAME?</v>
      </c>
      <c r="K636" s="1" t="e">
        <f t="shared" ca="1" si="72"/>
        <v>#NAME?</v>
      </c>
      <c r="L636" s="20" t="e">
        <f t="shared" ca="1" si="73"/>
        <v>#NAME?</v>
      </c>
      <c r="M636" s="20" t="e">
        <f t="shared" ca="1" si="74"/>
        <v>#NAME?</v>
      </c>
      <c r="N636" s="16" t="e">
        <f t="shared" ca="1" si="75"/>
        <v>#NAME?</v>
      </c>
      <c r="O636" s="2" t="e">
        <f ca="1">IF(I636="","",VLOOKUP(L635,'债券信息-wind'!E:H,3,0))</f>
        <v>#NAME?</v>
      </c>
      <c r="P636" t="e">
        <f ca="1">IF(I636="","",VLOOKUP(L636,'债券信息-wind'!E:I,5,0))</f>
        <v>#NAME?</v>
      </c>
      <c r="Q636" s="4" t="e">
        <f t="shared" ca="1" si="77"/>
        <v>#NAME?</v>
      </c>
      <c r="R636" s="2" t="e">
        <f ca="1">IF(I636="","",IF(I637="",Q635,VLOOKUP(K636,'债券信息-wind'!E:H,4,0)))</f>
        <v>#NAME?</v>
      </c>
      <c r="S636" t="e">
        <f t="shared" ca="1" si="78"/>
        <v>#NAME?</v>
      </c>
    </row>
    <row r="637" spans="9:19">
      <c r="I637" t="e">
        <f t="shared" ca="1" si="76"/>
        <v>#NAME?</v>
      </c>
      <c r="J637" s="1" t="e">
        <f ca="1">IF(I637="","",VLOOKUP(L636+9,'债券信息-wind'!E:H,2,0))</f>
        <v>#NAME?</v>
      </c>
      <c r="K637" s="1" t="e">
        <f t="shared" ca="1" si="72"/>
        <v>#NAME?</v>
      </c>
      <c r="L637" s="20" t="e">
        <f t="shared" ca="1" si="73"/>
        <v>#NAME?</v>
      </c>
      <c r="M637" s="20" t="e">
        <f t="shared" ca="1" si="74"/>
        <v>#NAME?</v>
      </c>
      <c r="N637" s="16" t="e">
        <f t="shared" ca="1" si="75"/>
        <v>#NAME?</v>
      </c>
      <c r="O637" s="2" t="e">
        <f ca="1">IF(I637="","",VLOOKUP(L636,'债券信息-wind'!E:H,3,0))</f>
        <v>#NAME?</v>
      </c>
      <c r="P637" t="e">
        <f ca="1">IF(I637="","",VLOOKUP(L637,'债券信息-wind'!E:I,5,0))</f>
        <v>#NAME?</v>
      </c>
      <c r="Q637" s="4" t="e">
        <f t="shared" ca="1" si="77"/>
        <v>#NAME?</v>
      </c>
      <c r="R637" s="2" t="e">
        <f ca="1">IF(I637="","",IF(I638="",Q636,VLOOKUP(K637,'债券信息-wind'!E:H,4,0)))</f>
        <v>#NAME?</v>
      </c>
      <c r="S637" t="e">
        <f t="shared" ca="1" si="78"/>
        <v>#NAME?</v>
      </c>
    </row>
    <row r="638" spans="9:19">
      <c r="I638" t="e">
        <f t="shared" ca="1" si="76"/>
        <v>#NAME?</v>
      </c>
      <c r="J638" s="1" t="e">
        <f ca="1">IF(I638="","",VLOOKUP(L637+9,'债券信息-wind'!E:H,2,0))</f>
        <v>#NAME?</v>
      </c>
      <c r="K638" s="1" t="e">
        <f t="shared" ca="1" si="72"/>
        <v>#NAME?</v>
      </c>
      <c r="L638" s="20" t="e">
        <f t="shared" ca="1" si="73"/>
        <v>#NAME?</v>
      </c>
      <c r="M638" s="20" t="e">
        <f t="shared" ca="1" si="74"/>
        <v>#NAME?</v>
      </c>
      <c r="N638" s="16" t="e">
        <f t="shared" ca="1" si="75"/>
        <v>#NAME?</v>
      </c>
      <c r="O638" s="2" t="e">
        <f ca="1">IF(I638="","",VLOOKUP(L637,'债券信息-wind'!E:H,3,0))</f>
        <v>#NAME?</v>
      </c>
      <c r="P638" t="e">
        <f ca="1">IF(I638="","",VLOOKUP(L638,'债券信息-wind'!E:I,5,0))</f>
        <v>#NAME?</v>
      </c>
      <c r="Q638" s="4" t="e">
        <f t="shared" ca="1" si="77"/>
        <v>#NAME?</v>
      </c>
      <c r="R638" s="2" t="e">
        <f ca="1">IF(I638="","",IF(I639="",Q637,VLOOKUP(K638,'债券信息-wind'!E:H,4,0)))</f>
        <v>#NAME?</v>
      </c>
      <c r="S638" t="e">
        <f t="shared" ca="1" si="78"/>
        <v>#NAME?</v>
      </c>
    </row>
    <row r="639" spans="9:19">
      <c r="I639" t="e">
        <f t="shared" ca="1" si="76"/>
        <v>#NAME?</v>
      </c>
      <c r="J639" s="1" t="e">
        <f ca="1">IF(I639="","",VLOOKUP(L638+9,'债券信息-wind'!E:H,2,0))</f>
        <v>#NAME?</v>
      </c>
      <c r="K639" s="1" t="e">
        <f t="shared" ca="1" si="72"/>
        <v>#NAME?</v>
      </c>
      <c r="L639" s="20" t="e">
        <f t="shared" ca="1" si="73"/>
        <v>#NAME?</v>
      </c>
      <c r="M639" s="20" t="e">
        <f t="shared" ca="1" si="74"/>
        <v>#NAME?</v>
      </c>
      <c r="N639" s="16" t="e">
        <f t="shared" ca="1" si="75"/>
        <v>#NAME?</v>
      </c>
      <c r="O639" s="2" t="e">
        <f ca="1">IF(I639="","",VLOOKUP(L638,'债券信息-wind'!E:H,3,0))</f>
        <v>#NAME?</v>
      </c>
      <c r="P639" t="e">
        <f ca="1">IF(I639="","",VLOOKUP(L639,'债券信息-wind'!E:I,5,0))</f>
        <v>#NAME?</v>
      </c>
      <c r="Q639" s="4" t="e">
        <f t="shared" ca="1" si="77"/>
        <v>#NAME?</v>
      </c>
      <c r="R639" s="2" t="e">
        <f ca="1">IF(I639="","",IF(I640="",Q638,VLOOKUP(K639,'债券信息-wind'!E:H,4,0)))</f>
        <v>#NAME?</v>
      </c>
      <c r="S639" t="e">
        <f t="shared" ca="1" si="78"/>
        <v>#NAME?</v>
      </c>
    </row>
    <row r="640" spans="9:19">
      <c r="I640" t="e">
        <f t="shared" ca="1" si="76"/>
        <v>#NAME?</v>
      </c>
      <c r="J640" s="1" t="e">
        <f ca="1">IF(I640="","",VLOOKUP(L639+9,'债券信息-wind'!E:H,2,0))</f>
        <v>#NAME?</v>
      </c>
      <c r="K640" s="1" t="e">
        <f t="shared" ca="1" si="72"/>
        <v>#NAME?</v>
      </c>
      <c r="L640" s="20" t="e">
        <f t="shared" ca="1" si="73"/>
        <v>#NAME?</v>
      </c>
      <c r="M640" s="20" t="e">
        <f t="shared" ca="1" si="74"/>
        <v>#NAME?</v>
      </c>
      <c r="N640" s="16" t="e">
        <f t="shared" ca="1" si="75"/>
        <v>#NAME?</v>
      </c>
      <c r="O640" s="2" t="e">
        <f ca="1">IF(I640="","",VLOOKUP(L639,'债券信息-wind'!E:H,3,0))</f>
        <v>#NAME?</v>
      </c>
      <c r="P640" t="e">
        <f ca="1">IF(I640="","",VLOOKUP(L640,'债券信息-wind'!E:I,5,0))</f>
        <v>#NAME?</v>
      </c>
      <c r="Q640" s="4" t="e">
        <f t="shared" ca="1" si="77"/>
        <v>#NAME?</v>
      </c>
      <c r="R640" s="2" t="e">
        <f ca="1">IF(I640="","",IF(I641="",Q639,VLOOKUP(K640,'债券信息-wind'!E:H,4,0)))</f>
        <v>#NAME?</v>
      </c>
      <c r="S640" t="e">
        <f t="shared" ca="1" si="78"/>
        <v>#NAME?</v>
      </c>
    </row>
    <row r="641" spans="9:19">
      <c r="I641" t="e">
        <f t="shared" ca="1" si="76"/>
        <v>#NAME?</v>
      </c>
      <c r="J641" s="1" t="e">
        <f ca="1">IF(I641="","",VLOOKUP(L640+9,'债券信息-wind'!E:H,2,0))</f>
        <v>#NAME?</v>
      </c>
      <c r="K641" s="1" t="e">
        <f t="shared" ca="1" si="72"/>
        <v>#NAME?</v>
      </c>
      <c r="L641" s="20" t="e">
        <f t="shared" ca="1" si="73"/>
        <v>#NAME?</v>
      </c>
      <c r="M641" s="20" t="e">
        <f t="shared" ca="1" si="74"/>
        <v>#NAME?</v>
      </c>
      <c r="N641" s="16" t="e">
        <f t="shared" ca="1" si="75"/>
        <v>#NAME?</v>
      </c>
      <c r="O641" s="2" t="e">
        <f ca="1">IF(I641="","",VLOOKUP(L640,'债券信息-wind'!E:H,3,0))</f>
        <v>#NAME?</v>
      </c>
      <c r="P641" t="e">
        <f ca="1">IF(I641="","",VLOOKUP(L641,'债券信息-wind'!E:I,5,0))</f>
        <v>#NAME?</v>
      </c>
      <c r="Q641" s="4" t="e">
        <f t="shared" ca="1" si="77"/>
        <v>#NAME?</v>
      </c>
      <c r="R641" s="2" t="e">
        <f ca="1">IF(I641="","",IF(I642="",Q640,VLOOKUP(K641,'债券信息-wind'!E:H,4,0)))</f>
        <v>#NAME?</v>
      </c>
      <c r="S641" t="e">
        <f t="shared" ca="1" si="78"/>
        <v>#NAME?</v>
      </c>
    </row>
    <row r="642" spans="9:19">
      <c r="I642" t="e">
        <f t="shared" ca="1" si="76"/>
        <v>#NAME?</v>
      </c>
      <c r="J642" s="1" t="e">
        <f ca="1">IF(I642="","",VLOOKUP(L641+9,'债券信息-wind'!E:H,2,0))</f>
        <v>#NAME?</v>
      </c>
      <c r="K642" s="1" t="e">
        <f t="shared" ca="1" si="72"/>
        <v>#NAME?</v>
      </c>
      <c r="L642" s="20" t="e">
        <f t="shared" ca="1" si="73"/>
        <v>#NAME?</v>
      </c>
      <c r="M642" s="20" t="e">
        <f t="shared" ca="1" si="74"/>
        <v>#NAME?</v>
      </c>
      <c r="N642" s="16" t="e">
        <f t="shared" ca="1" si="75"/>
        <v>#NAME?</v>
      </c>
      <c r="O642" s="2" t="e">
        <f ca="1">IF(I642="","",VLOOKUP(L641,'债券信息-wind'!E:H,3,0))</f>
        <v>#NAME?</v>
      </c>
      <c r="P642" t="e">
        <f ca="1">IF(I642="","",VLOOKUP(L642,'债券信息-wind'!E:I,5,0))</f>
        <v>#NAME?</v>
      </c>
      <c r="Q642" s="4" t="e">
        <f t="shared" ca="1" si="77"/>
        <v>#NAME?</v>
      </c>
      <c r="R642" s="2" t="e">
        <f ca="1">IF(I642="","",IF(I643="",Q641,VLOOKUP(K642,'债券信息-wind'!E:H,4,0)))</f>
        <v>#NAME?</v>
      </c>
      <c r="S642" t="e">
        <f t="shared" ca="1" si="78"/>
        <v>#NAME?</v>
      </c>
    </row>
    <row r="643" spans="9:19">
      <c r="I643" t="e">
        <f t="shared" ca="1" si="76"/>
        <v>#NAME?</v>
      </c>
      <c r="J643" s="1" t="e">
        <f ca="1">IF(I643="","",VLOOKUP(L642+9,'债券信息-wind'!E:H,2,0))</f>
        <v>#NAME?</v>
      </c>
      <c r="K643" s="1" t="e">
        <f t="shared" ca="1" si="72"/>
        <v>#NAME?</v>
      </c>
      <c r="L643" s="20" t="e">
        <f t="shared" ca="1" si="73"/>
        <v>#NAME?</v>
      </c>
      <c r="M643" s="20" t="e">
        <f t="shared" ca="1" si="74"/>
        <v>#NAME?</v>
      </c>
      <c r="N643" s="16" t="e">
        <f t="shared" ca="1" si="75"/>
        <v>#NAME?</v>
      </c>
      <c r="O643" s="2" t="e">
        <f ca="1">IF(I643="","",VLOOKUP(L642,'债券信息-wind'!E:H,3,0))</f>
        <v>#NAME?</v>
      </c>
      <c r="P643" t="e">
        <f ca="1">IF(I643="","",VLOOKUP(L643,'债券信息-wind'!E:I,5,0))</f>
        <v>#NAME?</v>
      </c>
      <c r="Q643" s="4" t="e">
        <f t="shared" ca="1" si="77"/>
        <v>#NAME?</v>
      </c>
      <c r="R643" s="2" t="e">
        <f ca="1">IF(I643="","",IF(I644="",Q642,VLOOKUP(K643,'债券信息-wind'!E:H,4,0)))</f>
        <v>#NAME?</v>
      </c>
      <c r="S643" t="e">
        <f t="shared" ca="1" si="78"/>
        <v>#NAME?</v>
      </c>
    </row>
    <row r="644" spans="9:19">
      <c r="I644" t="e">
        <f t="shared" ca="1" si="76"/>
        <v>#NAME?</v>
      </c>
      <c r="J644" s="1" t="e">
        <f ca="1">IF(I644="","",VLOOKUP(L643+9,'债券信息-wind'!E:H,2,0))</f>
        <v>#NAME?</v>
      </c>
      <c r="K644" s="1" t="e">
        <f t="shared" ref="K644:K682" ca="1" si="79">IF(I644="","",DATE(YEAR(J644),MONTH(J644),DAY(J644)))</f>
        <v>#NAME?</v>
      </c>
      <c r="L644" s="20" t="e">
        <f t="shared" ca="1" si="73"/>
        <v>#NAME?</v>
      </c>
      <c r="M644" s="20" t="e">
        <f t="shared" ca="1" si="74"/>
        <v>#NAME?</v>
      </c>
      <c r="N644" s="16" t="e">
        <f t="shared" ca="1" si="75"/>
        <v>#NAME?</v>
      </c>
      <c r="O644" s="2" t="e">
        <f ca="1">IF(I644="","",VLOOKUP(L643,'债券信息-wind'!E:H,3,0))</f>
        <v>#NAME?</v>
      </c>
      <c r="P644" t="e">
        <f ca="1">IF(I644="","",VLOOKUP(L644,'债券信息-wind'!E:I,5,0))</f>
        <v>#NAME?</v>
      </c>
      <c r="Q644" s="4" t="e">
        <f t="shared" ca="1" si="77"/>
        <v>#NAME?</v>
      </c>
      <c r="R644" s="2" t="e">
        <f ca="1">IF(I644="","",IF(I645="",Q643,VLOOKUP(K644,'债券信息-wind'!E:H,4,0)))</f>
        <v>#NAME?</v>
      </c>
      <c r="S644" t="e">
        <f t="shared" ca="1" si="78"/>
        <v>#NAME?</v>
      </c>
    </row>
    <row r="645" spans="9:19">
      <c r="I645" t="e">
        <f t="shared" ca="1" si="76"/>
        <v>#NAME?</v>
      </c>
      <c r="J645" s="1" t="e">
        <f ca="1">IF(I645="","",VLOOKUP(L644+9,'债券信息-wind'!E:H,2,0))</f>
        <v>#NAME?</v>
      </c>
      <c r="K645" s="1" t="e">
        <f t="shared" ca="1" si="79"/>
        <v>#NAME?</v>
      </c>
      <c r="L645" s="20" t="e">
        <f t="shared" ref="L645:L682" ca="1" si="80">IF(I645="","",IF(I646="",DATE(YEAR($B$6),MONTH($B$6),DAY($B$6)),DATE(YEAR(L644),12/$B$19+MONTH(L644),DAY($E$3))))</f>
        <v>#NAME?</v>
      </c>
      <c r="M645" s="20" t="e">
        <f t="shared" ref="M645:M682" ca="1" si="81">IF(I645="","",IF(MONTH(DATE(IF(MONTH(L644)&gt;2,YEAR(L645),YEAR(L644)),2,29))=2,DATE(IF(MONTH(L644)&gt;2,YEAR(L645),YEAR(L644)),2,29),0))</f>
        <v>#NAME?</v>
      </c>
      <c r="N645" s="16" t="e">
        <f t="shared" ref="N645:N682" ca="1" si="82">IF(I645="","",IF(MEDIAN(L644,M645,L645)=M645,1,0))</f>
        <v>#NAME?</v>
      </c>
      <c r="O645" s="2" t="e">
        <f ca="1">IF(I645="","",VLOOKUP(L644,'债券信息-wind'!E:H,3,0))</f>
        <v>#NAME?</v>
      </c>
      <c r="P645" t="e">
        <f ca="1">IF(I645="","",VLOOKUP(L645,'债券信息-wind'!E:I,5,0))</f>
        <v>#NAME?</v>
      </c>
      <c r="Q645" s="4" t="e">
        <f t="shared" ca="1" si="77"/>
        <v>#NAME?</v>
      </c>
      <c r="R645" s="2" t="e">
        <f ca="1">IF(I645="","",IF(I646="",Q644,VLOOKUP(K645,'债券信息-wind'!E:H,4,0)))</f>
        <v>#NAME?</v>
      </c>
      <c r="S645" t="e">
        <f t="shared" ca="1" si="78"/>
        <v>#NAME?</v>
      </c>
    </row>
    <row r="646" spans="9:19">
      <c r="I646" t="e">
        <f t="shared" ca="1" si="76"/>
        <v>#NAME?</v>
      </c>
      <c r="J646" s="1" t="e">
        <f ca="1">IF(I646="","",VLOOKUP(L645+9,'债券信息-wind'!E:H,2,0))</f>
        <v>#NAME?</v>
      </c>
      <c r="K646" s="1" t="e">
        <f t="shared" ca="1" si="79"/>
        <v>#NAME?</v>
      </c>
      <c r="L646" s="20" t="e">
        <f t="shared" ca="1" si="80"/>
        <v>#NAME?</v>
      </c>
      <c r="M646" s="20" t="e">
        <f t="shared" ca="1" si="81"/>
        <v>#NAME?</v>
      </c>
      <c r="N646" s="16" t="e">
        <f t="shared" ca="1" si="82"/>
        <v>#NAME?</v>
      </c>
      <c r="O646" s="2" t="e">
        <f ca="1">IF(I646="","",VLOOKUP(L645,'债券信息-wind'!E:H,3,0))</f>
        <v>#NAME?</v>
      </c>
      <c r="P646" t="e">
        <f ca="1">IF(I646="","",VLOOKUP(L646,'债券信息-wind'!E:I,5,0))</f>
        <v>#NAME?</v>
      </c>
      <c r="Q646" s="4" t="e">
        <f t="shared" ca="1" si="77"/>
        <v>#NAME?</v>
      </c>
      <c r="R646" s="2" t="e">
        <f ca="1">IF(I646="","",IF(I647="",Q645,VLOOKUP(K646,'债券信息-wind'!E:H,4,0)))</f>
        <v>#NAME?</v>
      </c>
      <c r="S646" t="e">
        <f t="shared" ca="1" si="78"/>
        <v>#NAME?</v>
      </c>
    </row>
    <row r="647" spans="9:19">
      <c r="I647" t="e">
        <f t="shared" ca="1" si="76"/>
        <v>#NAME?</v>
      </c>
      <c r="J647" s="1" t="e">
        <f ca="1">IF(I647="","",VLOOKUP(L646+9,'债券信息-wind'!E:H,2,0))</f>
        <v>#NAME?</v>
      </c>
      <c r="K647" s="1" t="e">
        <f t="shared" ca="1" si="79"/>
        <v>#NAME?</v>
      </c>
      <c r="L647" s="20" t="e">
        <f t="shared" ca="1" si="80"/>
        <v>#NAME?</v>
      </c>
      <c r="M647" s="20" t="e">
        <f t="shared" ca="1" si="81"/>
        <v>#NAME?</v>
      </c>
      <c r="N647" s="16" t="e">
        <f t="shared" ca="1" si="82"/>
        <v>#NAME?</v>
      </c>
      <c r="O647" s="2" t="e">
        <f ca="1">IF(I647="","",VLOOKUP(L646,'债券信息-wind'!E:H,3,0))</f>
        <v>#NAME?</v>
      </c>
      <c r="P647" t="e">
        <f ca="1">IF(I647="","",VLOOKUP(L647,'债券信息-wind'!E:I,5,0))</f>
        <v>#NAME?</v>
      </c>
      <c r="Q647" s="4" t="e">
        <f t="shared" ca="1" si="77"/>
        <v>#NAME?</v>
      </c>
      <c r="R647" s="2" t="e">
        <f ca="1">IF(I647="","",IF(I648="",Q646,VLOOKUP(K647,'债券信息-wind'!E:H,4,0)))</f>
        <v>#NAME?</v>
      </c>
      <c r="S647" t="e">
        <f t="shared" ca="1" si="78"/>
        <v>#NAME?</v>
      </c>
    </row>
    <row r="648" spans="9:19">
      <c r="I648" t="e">
        <f t="shared" ca="1" si="76"/>
        <v>#NAME?</v>
      </c>
      <c r="J648" s="1" t="e">
        <f ca="1">IF(I648="","",VLOOKUP(L647+9,'债券信息-wind'!E:H,2,0))</f>
        <v>#NAME?</v>
      </c>
      <c r="K648" s="1" t="e">
        <f t="shared" ca="1" si="79"/>
        <v>#NAME?</v>
      </c>
      <c r="L648" s="20" t="e">
        <f t="shared" ca="1" si="80"/>
        <v>#NAME?</v>
      </c>
      <c r="M648" s="20" t="e">
        <f t="shared" ca="1" si="81"/>
        <v>#NAME?</v>
      </c>
      <c r="N648" s="16" t="e">
        <f t="shared" ca="1" si="82"/>
        <v>#NAME?</v>
      </c>
      <c r="O648" s="2" t="e">
        <f ca="1">IF(I648="","",VLOOKUP(L647,'债券信息-wind'!E:H,3,0))</f>
        <v>#NAME?</v>
      </c>
      <c r="P648" t="e">
        <f ca="1">IF(I648="","",VLOOKUP(L648,'债券信息-wind'!E:I,5,0))</f>
        <v>#NAME?</v>
      </c>
      <c r="Q648" s="4" t="e">
        <f t="shared" ca="1" si="77"/>
        <v>#NAME?</v>
      </c>
      <c r="R648" s="2" t="e">
        <f ca="1">IF(I648="","",IF(I649="",Q647,VLOOKUP(K648,'债券信息-wind'!E:H,4,0)))</f>
        <v>#NAME?</v>
      </c>
      <c r="S648" t="e">
        <f t="shared" ca="1" si="78"/>
        <v>#NAME?</v>
      </c>
    </row>
    <row r="649" spans="9:19">
      <c r="I649" t="e">
        <f t="shared" ca="1" si="76"/>
        <v>#NAME?</v>
      </c>
      <c r="J649" s="1" t="e">
        <f ca="1">IF(I649="","",VLOOKUP(L648+9,'债券信息-wind'!E:H,2,0))</f>
        <v>#NAME?</v>
      </c>
      <c r="K649" s="1" t="e">
        <f t="shared" ca="1" si="79"/>
        <v>#NAME?</v>
      </c>
      <c r="L649" s="20" t="e">
        <f t="shared" ca="1" si="80"/>
        <v>#NAME?</v>
      </c>
      <c r="M649" s="20" t="e">
        <f t="shared" ca="1" si="81"/>
        <v>#NAME?</v>
      </c>
      <c r="N649" s="16" t="e">
        <f t="shared" ca="1" si="82"/>
        <v>#NAME?</v>
      </c>
      <c r="O649" s="2" t="e">
        <f ca="1">IF(I649="","",VLOOKUP(L648,'债券信息-wind'!E:H,3,0))</f>
        <v>#NAME?</v>
      </c>
      <c r="P649" t="e">
        <f ca="1">IF(I649="","",VLOOKUP(L649,'债券信息-wind'!E:I,5,0))</f>
        <v>#NAME?</v>
      </c>
      <c r="Q649" s="4" t="e">
        <f t="shared" ca="1" si="77"/>
        <v>#NAME?</v>
      </c>
      <c r="R649" s="2" t="e">
        <f ca="1">IF(I649="","",IF(I650="",Q648,VLOOKUP(K649,'债券信息-wind'!E:H,4,0)))</f>
        <v>#NAME?</v>
      </c>
      <c r="S649" t="e">
        <f t="shared" ca="1" si="78"/>
        <v>#NAME?</v>
      </c>
    </row>
    <row r="650" spans="9:19">
      <c r="I650" t="e">
        <f t="shared" ca="1" si="76"/>
        <v>#NAME?</v>
      </c>
      <c r="J650" s="1" t="e">
        <f ca="1">IF(I650="","",VLOOKUP(L649+9,'债券信息-wind'!E:H,2,0))</f>
        <v>#NAME?</v>
      </c>
      <c r="K650" s="1" t="e">
        <f t="shared" ca="1" si="79"/>
        <v>#NAME?</v>
      </c>
      <c r="L650" s="20" t="e">
        <f t="shared" ca="1" si="80"/>
        <v>#NAME?</v>
      </c>
      <c r="M650" s="20" t="e">
        <f t="shared" ca="1" si="81"/>
        <v>#NAME?</v>
      </c>
      <c r="N650" s="16" t="e">
        <f t="shared" ca="1" si="82"/>
        <v>#NAME?</v>
      </c>
      <c r="O650" s="2" t="e">
        <f ca="1">IF(I650="","",VLOOKUP(L649,'债券信息-wind'!E:H,3,0))</f>
        <v>#NAME?</v>
      </c>
      <c r="P650" t="e">
        <f ca="1">IF(I650="","",VLOOKUP(L650,'债券信息-wind'!E:I,5,0))</f>
        <v>#NAME?</v>
      </c>
      <c r="Q650" s="4" t="e">
        <f t="shared" ca="1" si="77"/>
        <v>#NAME?</v>
      </c>
      <c r="R650" s="2" t="e">
        <f ca="1">IF(I650="","",IF(I651="",Q649,VLOOKUP(K650,'债券信息-wind'!E:H,4,0)))</f>
        <v>#NAME?</v>
      </c>
      <c r="S650" t="e">
        <f t="shared" ca="1" si="78"/>
        <v>#NAME?</v>
      </c>
    </row>
    <row r="651" spans="9:19">
      <c r="I651" t="e">
        <f t="shared" ca="1" si="76"/>
        <v>#NAME?</v>
      </c>
      <c r="J651" s="1" t="e">
        <f ca="1">IF(I651="","",VLOOKUP(L650+9,'债券信息-wind'!E:H,2,0))</f>
        <v>#NAME?</v>
      </c>
      <c r="K651" s="1" t="e">
        <f t="shared" ca="1" si="79"/>
        <v>#NAME?</v>
      </c>
      <c r="L651" s="20" t="e">
        <f t="shared" ca="1" si="80"/>
        <v>#NAME?</v>
      </c>
      <c r="M651" s="20" t="e">
        <f t="shared" ca="1" si="81"/>
        <v>#NAME?</v>
      </c>
      <c r="N651" s="16" t="e">
        <f t="shared" ca="1" si="82"/>
        <v>#NAME?</v>
      </c>
      <c r="O651" s="2" t="e">
        <f ca="1">IF(I651="","",VLOOKUP(L650,'债券信息-wind'!E:H,3,0))</f>
        <v>#NAME?</v>
      </c>
      <c r="P651" t="e">
        <f ca="1">IF(I651="","",VLOOKUP(L651,'债券信息-wind'!E:I,5,0))</f>
        <v>#NAME?</v>
      </c>
      <c r="Q651" s="4" t="e">
        <f t="shared" ca="1" si="77"/>
        <v>#NAME?</v>
      </c>
      <c r="R651" s="2" t="e">
        <f ca="1">IF(I651="","",IF(I652="",Q650,VLOOKUP(K651,'债券信息-wind'!E:H,4,0)))</f>
        <v>#NAME?</v>
      </c>
      <c r="S651" t="e">
        <f t="shared" ca="1" si="78"/>
        <v>#NAME?</v>
      </c>
    </row>
    <row r="652" spans="9:19">
      <c r="I652" t="e">
        <f t="shared" ca="1" si="76"/>
        <v>#NAME?</v>
      </c>
      <c r="J652" s="1" t="e">
        <f ca="1">IF(I652="","",VLOOKUP(L651+9,'债券信息-wind'!E:H,2,0))</f>
        <v>#NAME?</v>
      </c>
      <c r="K652" s="1" t="e">
        <f t="shared" ca="1" si="79"/>
        <v>#NAME?</v>
      </c>
      <c r="L652" s="20" t="e">
        <f t="shared" ca="1" si="80"/>
        <v>#NAME?</v>
      </c>
      <c r="M652" s="20" t="e">
        <f t="shared" ca="1" si="81"/>
        <v>#NAME?</v>
      </c>
      <c r="N652" s="16" t="e">
        <f t="shared" ca="1" si="82"/>
        <v>#NAME?</v>
      </c>
      <c r="O652" s="2" t="e">
        <f ca="1">IF(I652="","",VLOOKUP(L651,'债券信息-wind'!E:H,3,0))</f>
        <v>#NAME?</v>
      </c>
      <c r="P652" t="e">
        <f ca="1">IF(I652="","",VLOOKUP(L652,'债券信息-wind'!E:I,5,0))</f>
        <v>#NAME?</v>
      </c>
      <c r="Q652" s="4" t="e">
        <f t="shared" ca="1" si="77"/>
        <v>#NAME?</v>
      </c>
      <c r="R652" s="2" t="e">
        <f ca="1">IF(I652="","",IF(I653="",Q651,VLOOKUP(K652,'债券信息-wind'!E:H,4,0)))</f>
        <v>#NAME?</v>
      </c>
      <c r="S652" t="e">
        <f t="shared" ca="1" si="78"/>
        <v>#NAME?</v>
      </c>
    </row>
    <row r="653" spans="9:19">
      <c r="I653" t="e">
        <f t="shared" ca="1" si="76"/>
        <v>#NAME?</v>
      </c>
      <c r="J653" s="1" t="e">
        <f ca="1">IF(I653="","",VLOOKUP(L652+9,'债券信息-wind'!E:H,2,0))</f>
        <v>#NAME?</v>
      </c>
      <c r="K653" s="1" t="e">
        <f t="shared" ca="1" si="79"/>
        <v>#NAME?</v>
      </c>
      <c r="L653" s="20" t="e">
        <f t="shared" ca="1" si="80"/>
        <v>#NAME?</v>
      </c>
      <c r="M653" s="20" t="e">
        <f t="shared" ca="1" si="81"/>
        <v>#NAME?</v>
      </c>
      <c r="N653" s="16" t="e">
        <f t="shared" ca="1" si="82"/>
        <v>#NAME?</v>
      </c>
      <c r="O653" s="2" t="e">
        <f ca="1">IF(I653="","",VLOOKUP(L652,'债券信息-wind'!E:H,3,0))</f>
        <v>#NAME?</v>
      </c>
      <c r="P653" t="e">
        <f ca="1">IF(I653="","",VLOOKUP(L653,'债券信息-wind'!E:I,5,0))</f>
        <v>#NAME?</v>
      </c>
      <c r="Q653" s="4" t="e">
        <f t="shared" ca="1" si="77"/>
        <v>#NAME?</v>
      </c>
      <c r="R653" s="2" t="e">
        <f ca="1">IF(I653="","",IF(I654="",Q652,VLOOKUP(K653,'债券信息-wind'!E:H,4,0)))</f>
        <v>#NAME?</v>
      </c>
      <c r="S653" t="e">
        <f t="shared" ca="1" si="78"/>
        <v>#NAME?</v>
      </c>
    </row>
    <row r="654" spans="9:19">
      <c r="I654" t="e">
        <f t="shared" ca="1" si="76"/>
        <v>#NAME?</v>
      </c>
      <c r="J654" s="1" t="e">
        <f ca="1">IF(I654="","",VLOOKUP(L653+9,'债券信息-wind'!E:H,2,0))</f>
        <v>#NAME?</v>
      </c>
      <c r="K654" s="1" t="e">
        <f t="shared" ca="1" si="79"/>
        <v>#NAME?</v>
      </c>
      <c r="L654" s="20" t="e">
        <f t="shared" ca="1" si="80"/>
        <v>#NAME?</v>
      </c>
      <c r="M654" s="20" t="e">
        <f t="shared" ca="1" si="81"/>
        <v>#NAME?</v>
      </c>
      <c r="N654" s="16" t="e">
        <f t="shared" ca="1" si="82"/>
        <v>#NAME?</v>
      </c>
      <c r="O654" s="2" t="e">
        <f ca="1">IF(I654="","",VLOOKUP(L653,'债券信息-wind'!E:H,3,0))</f>
        <v>#NAME?</v>
      </c>
      <c r="P654" t="e">
        <f ca="1">IF(I654="","",VLOOKUP(L654,'债券信息-wind'!E:I,5,0))</f>
        <v>#NAME?</v>
      </c>
      <c r="Q654" s="4" t="e">
        <f t="shared" ca="1" si="77"/>
        <v>#NAME?</v>
      </c>
      <c r="R654" s="2" t="e">
        <f ca="1">IF(I654="","",IF(I655="",Q653,VLOOKUP(K654,'债券信息-wind'!E:H,4,0)))</f>
        <v>#NAME?</v>
      </c>
      <c r="S654" t="e">
        <f t="shared" ca="1" si="78"/>
        <v>#NAME?</v>
      </c>
    </row>
    <row r="655" spans="9:19">
      <c r="I655" t="e">
        <f t="shared" ca="1" si="76"/>
        <v>#NAME?</v>
      </c>
      <c r="J655" s="1" t="e">
        <f ca="1">IF(I655="","",VLOOKUP(L654+9,'债券信息-wind'!E:H,2,0))</f>
        <v>#NAME?</v>
      </c>
      <c r="K655" s="1" t="e">
        <f t="shared" ca="1" si="79"/>
        <v>#NAME?</v>
      </c>
      <c r="L655" s="20" t="e">
        <f t="shared" ca="1" si="80"/>
        <v>#NAME?</v>
      </c>
      <c r="M655" s="20" t="e">
        <f t="shared" ca="1" si="81"/>
        <v>#NAME?</v>
      </c>
      <c r="N655" s="16" t="e">
        <f t="shared" ca="1" si="82"/>
        <v>#NAME?</v>
      </c>
      <c r="O655" s="2" t="e">
        <f ca="1">IF(I655="","",VLOOKUP(L654,'债券信息-wind'!E:H,3,0))</f>
        <v>#NAME?</v>
      </c>
      <c r="P655" t="e">
        <f ca="1">IF(I655="","",VLOOKUP(L655,'债券信息-wind'!E:I,5,0))</f>
        <v>#NAME?</v>
      </c>
      <c r="Q655" s="4" t="e">
        <f t="shared" ca="1" si="77"/>
        <v>#NAME?</v>
      </c>
      <c r="R655" s="2" t="e">
        <f ca="1">IF(I655="","",IF(I656="",Q654,VLOOKUP(K655,'债券信息-wind'!E:H,4,0)))</f>
        <v>#NAME?</v>
      </c>
      <c r="S655" t="e">
        <f t="shared" ca="1" si="78"/>
        <v>#NAME?</v>
      </c>
    </row>
    <row r="656" spans="9:19">
      <c r="I656" t="e">
        <f t="shared" ca="1" si="76"/>
        <v>#NAME?</v>
      </c>
      <c r="J656" s="1" t="e">
        <f ca="1">IF(I656="","",VLOOKUP(L655+9,'债券信息-wind'!E:H,2,0))</f>
        <v>#NAME?</v>
      </c>
      <c r="K656" s="1" t="e">
        <f t="shared" ca="1" si="79"/>
        <v>#NAME?</v>
      </c>
      <c r="L656" s="20" t="e">
        <f t="shared" ca="1" si="80"/>
        <v>#NAME?</v>
      </c>
      <c r="M656" s="20" t="e">
        <f t="shared" ca="1" si="81"/>
        <v>#NAME?</v>
      </c>
      <c r="N656" s="16" t="e">
        <f t="shared" ca="1" si="82"/>
        <v>#NAME?</v>
      </c>
      <c r="O656" s="2" t="e">
        <f ca="1">IF(I656="","",VLOOKUP(L655,'债券信息-wind'!E:H,3,0))</f>
        <v>#NAME?</v>
      </c>
      <c r="P656" t="e">
        <f ca="1">IF(I656="","",VLOOKUP(L656,'债券信息-wind'!E:I,5,0))</f>
        <v>#NAME?</v>
      </c>
      <c r="Q656" s="4" t="e">
        <f t="shared" ca="1" si="77"/>
        <v>#NAME?</v>
      </c>
      <c r="R656" s="2" t="e">
        <f ca="1">IF(I656="","",IF(I657="",Q655,VLOOKUP(K656,'债券信息-wind'!E:H,4,0)))</f>
        <v>#NAME?</v>
      </c>
      <c r="S656" t="e">
        <f t="shared" ca="1" si="78"/>
        <v>#NAME?</v>
      </c>
    </row>
    <row r="657" spans="9:19">
      <c r="I657" t="e">
        <f t="shared" ca="1" si="76"/>
        <v>#NAME?</v>
      </c>
      <c r="J657" s="1" t="e">
        <f ca="1">IF(I657="","",VLOOKUP(L656+9,'债券信息-wind'!E:H,2,0))</f>
        <v>#NAME?</v>
      </c>
      <c r="K657" s="1" t="e">
        <f t="shared" ca="1" si="79"/>
        <v>#NAME?</v>
      </c>
      <c r="L657" s="20" t="e">
        <f t="shared" ca="1" si="80"/>
        <v>#NAME?</v>
      </c>
      <c r="M657" s="20" t="e">
        <f t="shared" ca="1" si="81"/>
        <v>#NAME?</v>
      </c>
      <c r="N657" s="16" t="e">
        <f t="shared" ca="1" si="82"/>
        <v>#NAME?</v>
      </c>
      <c r="O657" s="2" t="e">
        <f ca="1">IF(I657="","",VLOOKUP(L656,'债券信息-wind'!E:H,3,0))</f>
        <v>#NAME?</v>
      </c>
      <c r="P657" t="e">
        <f ca="1">IF(I657="","",VLOOKUP(L657,'债券信息-wind'!E:I,5,0))</f>
        <v>#NAME?</v>
      </c>
      <c r="Q657" s="4" t="e">
        <f t="shared" ca="1" si="77"/>
        <v>#NAME?</v>
      </c>
      <c r="R657" s="2" t="e">
        <f ca="1">IF(I657="","",IF(I658="",Q656,VLOOKUP(K657,'债券信息-wind'!E:H,4,0)))</f>
        <v>#NAME?</v>
      </c>
      <c r="S657" t="e">
        <f t="shared" ca="1" si="78"/>
        <v>#NAME?</v>
      </c>
    </row>
    <row r="658" spans="9:19">
      <c r="I658" t="e">
        <f t="shared" ca="1" si="76"/>
        <v>#NAME?</v>
      </c>
      <c r="J658" s="1" t="e">
        <f ca="1">IF(I658="","",VLOOKUP(L657+9,'债券信息-wind'!E:H,2,0))</f>
        <v>#NAME?</v>
      </c>
      <c r="K658" s="1" t="e">
        <f t="shared" ca="1" si="79"/>
        <v>#NAME?</v>
      </c>
      <c r="L658" s="20" t="e">
        <f t="shared" ca="1" si="80"/>
        <v>#NAME?</v>
      </c>
      <c r="M658" s="20" t="e">
        <f t="shared" ca="1" si="81"/>
        <v>#NAME?</v>
      </c>
      <c r="N658" s="16" t="e">
        <f t="shared" ca="1" si="82"/>
        <v>#NAME?</v>
      </c>
      <c r="O658" s="2" t="e">
        <f ca="1">IF(I658="","",VLOOKUP(L657,'债券信息-wind'!E:H,3,0))</f>
        <v>#NAME?</v>
      </c>
      <c r="P658" t="e">
        <f ca="1">IF(I658="","",VLOOKUP(L658,'债券信息-wind'!E:I,5,0))</f>
        <v>#NAME?</v>
      </c>
      <c r="Q658" s="4" t="e">
        <f t="shared" ca="1" si="77"/>
        <v>#NAME?</v>
      </c>
      <c r="R658" s="2" t="e">
        <f ca="1">IF(I658="","",IF(I659="",Q657,VLOOKUP(K658,'债券信息-wind'!E:H,4,0)))</f>
        <v>#NAME?</v>
      </c>
      <c r="S658" t="e">
        <f t="shared" ca="1" si="78"/>
        <v>#NAME?</v>
      </c>
    </row>
    <row r="659" spans="9:19">
      <c r="I659" t="e">
        <f t="shared" ca="1" si="76"/>
        <v>#NAME?</v>
      </c>
      <c r="J659" s="1" t="e">
        <f ca="1">IF(I659="","",VLOOKUP(L658+9,'债券信息-wind'!E:H,2,0))</f>
        <v>#NAME?</v>
      </c>
      <c r="K659" s="1" t="e">
        <f t="shared" ca="1" si="79"/>
        <v>#NAME?</v>
      </c>
      <c r="L659" s="20" t="e">
        <f t="shared" ca="1" si="80"/>
        <v>#NAME?</v>
      </c>
      <c r="M659" s="20" t="e">
        <f t="shared" ca="1" si="81"/>
        <v>#NAME?</v>
      </c>
      <c r="N659" s="16" t="e">
        <f t="shared" ca="1" si="82"/>
        <v>#NAME?</v>
      </c>
      <c r="O659" s="2" t="e">
        <f ca="1">IF(I659="","",VLOOKUP(L658,'债券信息-wind'!E:H,3,0))</f>
        <v>#NAME?</v>
      </c>
      <c r="P659" t="e">
        <f ca="1">IF(I659="","",VLOOKUP(L659,'债券信息-wind'!E:I,5,0))</f>
        <v>#NAME?</v>
      </c>
      <c r="Q659" s="4" t="e">
        <f t="shared" ca="1" si="77"/>
        <v>#NAME?</v>
      </c>
      <c r="R659" s="2" t="e">
        <f ca="1">IF(I659="","",IF(I660="",Q658,VLOOKUP(K659,'债券信息-wind'!E:H,4,0)))</f>
        <v>#NAME?</v>
      </c>
      <c r="S659" t="e">
        <f t="shared" ca="1" si="78"/>
        <v>#NAME?</v>
      </c>
    </row>
    <row r="660" spans="9:19">
      <c r="I660" t="e">
        <f t="shared" ca="1" si="76"/>
        <v>#NAME?</v>
      </c>
      <c r="J660" s="1" t="e">
        <f ca="1">IF(I660="","",VLOOKUP(L659+9,'债券信息-wind'!E:H,2,0))</f>
        <v>#NAME?</v>
      </c>
      <c r="K660" s="1" t="e">
        <f t="shared" ca="1" si="79"/>
        <v>#NAME?</v>
      </c>
      <c r="L660" s="20" t="e">
        <f t="shared" ca="1" si="80"/>
        <v>#NAME?</v>
      </c>
      <c r="M660" s="20" t="e">
        <f t="shared" ca="1" si="81"/>
        <v>#NAME?</v>
      </c>
      <c r="N660" s="16" t="e">
        <f t="shared" ca="1" si="82"/>
        <v>#NAME?</v>
      </c>
      <c r="O660" s="2" t="e">
        <f ca="1">IF(I660="","",VLOOKUP(L659,'债券信息-wind'!E:H,3,0))</f>
        <v>#NAME?</v>
      </c>
      <c r="P660" t="e">
        <f ca="1">IF(I660="","",VLOOKUP(L660,'债券信息-wind'!E:I,5,0))</f>
        <v>#NAME?</v>
      </c>
      <c r="Q660" s="4" t="e">
        <f t="shared" ca="1" si="77"/>
        <v>#NAME?</v>
      </c>
      <c r="R660" s="2" t="e">
        <f ca="1">IF(I660="","",IF(I661="",Q659,VLOOKUP(K660,'债券信息-wind'!E:H,4,0)))</f>
        <v>#NAME?</v>
      </c>
      <c r="S660" t="e">
        <f t="shared" ca="1" si="78"/>
        <v>#NAME?</v>
      </c>
    </row>
    <row r="661" spans="9:19">
      <c r="I661" t="e">
        <f t="shared" ca="1" si="76"/>
        <v>#NAME?</v>
      </c>
      <c r="J661" s="1" t="e">
        <f ca="1">IF(I661="","",VLOOKUP(L660+9,'债券信息-wind'!E:H,2,0))</f>
        <v>#NAME?</v>
      </c>
      <c r="K661" s="1" t="e">
        <f t="shared" ca="1" si="79"/>
        <v>#NAME?</v>
      </c>
      <c r="L661" s="20" t="e">
        <f t="shared" ca="1" si="80"/>
        <v>#NAME?</v>
      </c>
      <c r="M661" s="20" t="e">
        <f t="shared" ca="1" si="81"/>
        <v>#NAME?</v>
      </c>
      <c r="N661" s="16" t="e">
        <f t="shared" ca="1" si="82"/>
        <v>#NAME?</v>
      </c>
      <c r="O661" s="2" t="e">
        <f ca="1">IF(I661="","",VLOOKUP(L660,'债券信息-wind'!E:H,3,0))</f>
        <v>#NAME?</v>
      </c>
      <c r="P661" t="e">
        <f ca="1">IF(I661="","",VLOOKUP(L661,'债券信息-wind'!E:I,5,0))</f>
        <v>#NAME?</v>
      </c>
      <c r="Q661" s="4" t="e">
        <f t="shared" ca="1" si="77"/>
        <v>#NAME?</v>
      </c>
      <c r="R661" s="2" t="e">
        <f ca="1">IF(I661="","",IF(I662="",Q660,VLOOKUP(K661,'债券信息-wind'!E:H,4,0)))</f>
        <v>#NAME?</v>
      </c>
      <c r="S661" t="e">
        <f t="shared" ca="1" si="78"/>
        <v>#NAME?</v>
      </c>
    </row>
    <row r="662" spans="9:19">
      <c r="I662" t="e">
        <f t="shared" ca="1" si="76"/>
        <v>#NAME?</v>
      </c>
      <c r="J662" s="1" t="e">
        <f ca="1">IF(I662="","",VLOOKUP(L661+9,'债券信息-wind'!E:H,2,0))</f>
        <v>#NAME?</v>
      </c>
      <c r="K662" s="1" t="e">
        <f t="shared" ca="1" si="79"/>
        <v>#NAME?</v>
      </c>
      <c r="L662" s="20" t="e">
        <f t="shared" ca="1" si="80"/>
        <v>#NAME?</v>
      </c>
      <c r="M662" s="20" t="e">
        <f t="shared" ca="1" si="81"/>
        <v>#NAME?</v>
      </c>
      <c r="N662" s="16" t="e">
        <f t="shared" ca="1" si="82"/>
        <v>#NAME?</v>
      </c>
      <c r="O662" s="2" t="e">
        <f ca="1">IF(I662="","",VLOOKUP(L661,'债券信息-wind'!E:H,3,0))</f>
        <v>#NAME?</v>
      </c>
      <c r="P662" t="e">
        <f ca="1">IF(I662="","",VLOOKUP(L662,'债券信息-wind'!E:I,5,0))</f>
        <v>#NAME?</v>
      </c>
      <c r="Q662" s="4" t="e">
        <f t="shared" ca="1" si="77"/>
        <v>#NAME?</v>
      </c>
      <c r="R662" s="2" t="e">
        <f ca="1">IF(I662="","",IF(I663="",Q661,VLOOKUP(K662,'债券信息-wind'!E:H,4,0)))</f>
        <v>#NAME?</v>
      </c>
      <c r="S662" t="e">
        <f t="shared" ca="1" si="78"/>
        <v>#NAME?</v>
      </c>
    </row>
    <row r="663" spans="9:19">
      <c r="I663" t="e">
        <f t="shared" ca="1" si="76"/>
        <v>#NAME?</v>
      </c>
      <c r="J663" s="1" t="e">
        <f ca="1">IF(I663="","",VLOOKUP(L662+9,'债券信息-wind'!E:H,2,0))</f>
        <v>#NAME?</v>
      </c>
      <c r="K663" s="1" t="e">
        <f t="shared" ca="1" si="79"/>
        <v>#NAME?</v>
      </c>
      <c r="L663" s="20" t="e">
        <f t="shared" ca="1" si="80"/>
        <v>#NAME?</v>
      </c>
      <c r="M663" s="20" t="e">
        <f t="shared" ca="1" si="81"/>
        <v>#NAME?</v>
      </c>
      <c r="N663" s="16" t="e">
        <f t="shared" ca="1" si="82"/>
        <v>#NAME?</v>
      </c>
      <c r="O663" s="2" t="e">
        <f ca="1">IF(I663="","",VLOOKUP(L662,'债券信息-wind'!E:H,3,0))</f>
        <v>#NAME?</v>
      </c>
      <c r="P663" t="e">
        <f ca="1">IF(I663="","",VLOOKUP(L663,'债券信息-wind'!E:I,5,0))</f>
        <v>#NAME?</v>
      </c>
      <c r="Q663" s="4" t="e">
        <f t="shared" ca="1" si="77"/>
        <v>#NAME?</v>
      </c>
      <c r="R663" s="2" t="e">
        <f ca="1">IF(I663="","",IF(I664="",Q662,VLOOKUP(K663,'债券信息-wind'!E:H,4,0)))</f>
        <v>#NAME?</v>
      </c>
      <c r="S663" t="e">
        <f t="shared" ca="1" si="78"/>
        <v>#NAME?</v>
      </c>
    </row>
    <row r="664" spans="9:19">
      <c r="I664" t="e">
        <f t="shared" ca="1" si="76"/>
        <v>#NAME?</v>
      </c>
      <c r="J664" s="1" t="e">
        <f ca="1">IF(I664="","",VLOOKUP(L663+9,'债券信息-wind'!E:H,2,0))</f>
        <v>#NAME?</v>
      </c>
      <c r="K664" s="1" t="e">
        <f t="shared" ca="1" si="79"/>
        <v>#NAME?</v>
      </c>
      <c r="L664" s="20" t="e">
        <f t="shared" ca="1" si="80"/>
        <v>#NAME?</v>
      </c>
      <c r="M664" s="20" t="e">
        <f t="shared" ca="1" si="81"/>
        <v>#NAME?</v>
      </c>
      <c r="N664" s="16" t="e">
        <f t="shared" ca="1" si="82"/>
        <v>#NAME?</v>
      </c>
      <c r="O664" s="2" t="e">
        <f ca="1">IF(I664="","",VLOOKUP(L663,'债券信息-wind'!E:H,3,0))</f>
        <v>#NAME?</v>
      </c>
      <c r="P664" t="e">
        <f ca="1">IF(I664="","",VLOOKUP(L664,'债券信息-wind'!E:I,5,0))</f>
        <v>#NAME?</v>
      </c>
      <c r="Q664" s="4" t="e">
        <f t="shared" ca="1" si="77"/>
        <v>#NAME?</v>
      </c>
      <c r="R664" s="2" t="e">
        <f ca="1">IF(I664="","",IF(I665="",Q663,VLOOKUP(K664,'债券信息-wind'!E:H,4,0)))</f>
        <v>#NAME?</v>
      </c>
      <c r="S664" t="e">
        <f t="shared" ca="1" si="78"/>
        <v>#NAME?</v>
      </c>
    </row>
    <row r="665" spans="9:19">
      <c r="I665" t="e">
        <f t="shared" ca="1" si="76"/>
        <v>#NAME?</v>
      </c>
      <c r="J665" s="1" t="e">
        <f ca="1">IF(I665="","",VLOOKUP(L664+9,'债券信息-wind'!E:H,2,0))</f>
        <v>#NAME?</v>
      </c>
      <c r="K665" s="1" t="e">
        <f t="shared" ca="1" si="79"/>
        <v>#NAME?</v>
      </c>
      <c r="L665" s="20" t="e">
        <f t="shared" ca="1" si="80"/>
        <v>#NAME?</v>
      </c>
      <c r="M665" s="20" t="e">
        <f t="shared" ca="1" si="81"/>
        <v>#NAME?</v>
      </c>
      <c r="N665" s="16" t="e">
        <f t="shared" ca="1" si="82"/>
        <v>#NAME?</v>
      </c>
      <c r="O665" s="2" t="e">
        <f ca="1">IF(I665="","",VLOOKUP(L664,'债券信息-wind'!E:H,3,0))</f>
        <v>#NAME?</v>
      </c>
      <c r="P665" t="e">
        <f ca="1">IF(I665="","",VLOOKUP(L665,'债券信息-wind'!E:I,5,0))</f>
        <v>#NAME?</v>
      </c>
      <c r="Q665" s="4" t="e">
        <f t="shared" ca="1" si="77"/>
        <v>#NAME?</v>
      </c>
      <c r="R665" s="2" t="e">
        <f ca="1">IF(I665="","",IF(I666="",Q664,VLOOKUP(K665,'债券信息-wind'!E:H,4,0)))</f>
        <v>#NAME?</v>
      </c>
      <c r="S665" t="e">
        <f t="shared" ca="1" si="78"/>
        <v>#NAME?</v>
      </c>
    </row>
    <row r="666" spans="9:19">
      <c r="I666" t="e">
        <f t="shared" ca="1" si="76"/>
        <v>#NAME?</v>
      </c>
      <c r="J666" s="1" t="e">
        <f ca="1">IF(I666="","",VLOOKUP(L665+9,'债券信息-wind'!E:H,2,0))</f>
        <v>#NAME?</v>
      </c>
      <c r="K666" s="1" t="e">
        <f t="shared" ca="1" si="79"/>
        <v>#NAME?</v>
      </c>
      <c r="L666" s="20" t="e">
        <f t="shared" ca="1" si="80"/>
        <v>#NAME?</v>
      </c>
      <c r="M666" s="20" t="e">
        <f t="shared" ca="1" si="81"/>
        <v>#NAME?</v>
      </c>
      <c r="N666" s="16" t="e">
        <f t="shared" ca="1" si="82"/>
        <v>#NAME?</v>
      </c>
      <c r="O666" s="2" t="e">
        <f ca="1">IF(I666="","",VLOOKUP(L665,'债券信息-wind'!E:H,3,0))</f>
        <v>#NAME?</v>
      </c>
      <c r="P666" t="e">
        <f ca="1">IF(I666="","",VLOOKUP(L666,'债券信息-wind'!E:I,5,0))</f>
        <v>#NAME?</v>
      </c>
      <c r="Q666" s="4" t="e">
        <f t="shared" ca="1" si="77"/>
        <v>#NAME?</v>
      </c>
      <c r="R666" s="2" t="e">
        <f ca="1">IF(I666="","",IF(I667="",Q665,VLOOKUP(K666,'债券信息-wind'!E:H,4,0)))</f>
        <v>#NAME?</v>
      </c>
      <c r="S666" t="e">
        <f t="shared" ca="1" si="78"/>
        <v>#NAME?</v>
      </c>
    </row>
    <row r="667" spans="9:19">
      <c r="I667" t="e">
        <f t="shared" ca="1" si="76"/>
        <v>#NAME?</v>
      </c>
      <c r="J667" s="1" t="e">
        <f ca="1">IF(I667="","",VLOOKUP(L666+9,'债券信息-wind'!E:H,2,0))</f>
        <v>#NAME?</v>
      </c>
      <c r="K667" s="1" t="e">
        <f t="shared" ca="1" si="79"/>
        <v>#NAME?</v>
      </c>
      <c r="L667" s="20" t="e">
        <f t="shared" ca="1" si="80"/>
        <v>#NAME?</v>
      </c>
      <c r="M667" s="20" t="e">
        <f t="shared" ca="1" si="81"/>
        <v>#NAME?</v>
      </c>
      <c r="N667" s="16" t="e">
        <f t="shared" ca="1" si="82"/>
        <v>#NAME?</v>
      </c>
      <c r="O667" s="2" t="e">
        <f ca="1">IF(I667="","",VLOOKUP(L666,'债券信息-wind'!E:H,3,0))</f>
        <v>#NAME?</v>
      </c>
      <c r="P667" t="e">
        <f ca="1">IF(I667="","",VLOOKUP(L667,'债券信息-wind'!E:I,5,0))</f>
        <v>#NAME?</v>
      </c>
      <c r="Q667" s="4" t="e">
        <f t="shared" ca="1" si="77"/>
        <v>#NAME?</v>
      </c>
      <c r="R667" s="2" t="e">
        <f ca="1">IF(I667="","",IF(I668="",Q666,VLOOKUP(K667,'债券信息-wind'!E:H,4,0)))</f>
        <v>#NAME?</v>
      </c>
      <c r="S667" t="e">
        <f t="shared" ca="1" si="78"/>
        <v>#NAME?</v>
      </c>
    </row>
    <row r="668" spans="9:19">
      <c r="I668" t="e">
        <f t="shared" ca="1" si="76"/>
        <v>#NAME?</v>
      </c>
      <c r="J668" s="1" t="e">
        <f ca="1">IF(I668="","",VLOOKUP(L667+9,'债券信息-wind'!E:H,2,0))</f>
        <v>#NAME?</v>
      </c>
      <c r="K668" s="1" t="e">
        <f t="shared" ca="1" si="79"/>
        <v>#NAME?</v>
      </c>
      <c r="L668" s="20" t="e">
        <f t="shared" ca="1" si="80"/>
        <v>#NAME?</v>
      </c>
      <c r="M668" s="20" t="e">
        <f t="shared" ca="1" si="81"/>
        <v>#NAME?</v>
      </c>
      <c r="N668" s="16" t="e">
        <f t="shared" ca="1" si="82"/>
        <v>#NAME?</v>
      </c>
      <c r="O668" s="2" t="e">
        <f ca="1">IF(I668="","",VLOOKUP(L667,'债券信息-wind'!E:H,3,0))</f>
        <v>#NAME?</v>
      </c>
      <c r="P668" t="e">
        <f ca="1">IF(I668="","",VLOOKUP(L668,'债券信息-wind'!E:I,5,0))</f>
        <v>#NAME?</v>
      </c>
      <c r="Q668" s="4" t="e">
        <f t="shared" ca="1" si="77"/>
        <v>#NAME?</v>
      </c>
      <c r="R668" s="2" t="e">
        <f ca="1">IF(I668="","",IF(I669="",Q667,VLOOKUP(K668,'债券信息-wind'!E:H,4,0)))</f>
        <v>#NAME?</v>
      </c>
      <c r="S668" t="e">
        <f t="shared" ca="1" si="78"/>
        <v>#NAME?</v>
      </c>
    </row>
    <row r="669" spans="9:19">
      <c r="I669" t="e">
        <f t="shared" ca="1" si="76"/>
        <v>#NAME?</v>
      </c>
      <c r="J669" s="1" t="e">
        <f ca="1">IF(I669="","",VLOOKUP(L668+9,'债券信息-wind'!E:H,2,0))</f>
        <v>#NAME?</v>
      </c>
      <c r="K669" s="1" t="e">
        <f t="shared" ca="1" si="79"/>
        <v>#NAME?</v>
      </c>
      <c r="L669" s="20" t="e">
        <f t="shared" ca="1" si="80"/>
        <v>#NAME?</v>
      </c>
      <c r="M669" s="20" t="e">
        <f t="shared" ca="1" si="81"/>
        <v>#NAME?</v>
      </c>
      <c r="N669" s="16" t="e">
        <f t="shared" ca="1" si="82"/>
        <v>#NAME?</v>
      </c>
      <c r="O669" s="2" t="e">
        <f ca="1">IF(I669="","",VLOOKUP(L668,'债券信息-wind'!E:H,3,0))</f>
        <v>#NAME?</v>
      </c>
      <c r="P669" t="e">
        <f ca="1">IF(I669="","",VLOOKUP(L669,'债券信息-wind'!E:I,5,0))</f>
        <v>#NAME?</v>
      </c>
      <c r="Q669" s="4" t="e">
        <f t="shared" ca="1" si="77"/>
        <v>#NAME?</v>
      </c>
      <c r="R669" s="2" t="e">
        <f ca="1">IF(I669="","",IF(I670="",Q668,VLOOKUP(K669,'债券信息-wind'!E:H,4,0)))</f>
        <v>#NAME?</v>
      </c>
      <c r="S669" t="e">
        <f t="shared" ca="1" si="78"/>
        <v>#NAME?</v>
      </c>
    </row>
    <row r="670" spans="9:19">
      <c r="I670" t="e">
        <f t="shared" ca="1" si="76"/>
        <v>#NAME?</v>
      </c>
      <c r="J670" s="1" t="e">
        <f ca="1">IF(I670="","",VLOOKUP(L669+9,'债券信息-wind'!E:H,2,0))</f>
        <v>#NAME?</v>
      </c>
      <c r="K670" s="1" t="e">
        <f t="shared" ca="1" si="79"/>
        <v>#NAME?</v>
      </c>
      <c r="L670" s="20" t="e">
        <f t="shared" ca="1" si="80"/>
        <v>#NAME?</v>
      </c>
      <c r="M670" s="20" t="e">
        <f t="shared" ca="1" si="81"/>
        <v>#NAME?</v>
      </c>
      <c r="N670" s="16" t="e">
        <f t="shared" ca="1" si="82"/>
        <v>#NAME?</v>
      </c>
      <c r="O670" s="2" t="e">
        <f ca="1">IF(I670="","",VLOOKUP(L669,'债券信息-wind'!E:H,3,0))</f>
        <v>#NAME?</v>
      </c>
      <c r="P670" t="e">
        <f ca="1">IF(I670="","",VLOOKUP(L670,'债券信息-wind'!E:I,5,0))</f>
        <v>#NAME?</v>
      </c>
      <c r="Q670" s="4" t="e">
        <f t="shared" ca="1" si="77"/>
        <v>#NAME?</v>
      </c>
      <c r="R670" s="2" t="e">
        <f ca="1">IF(I670="","",IF(I671="",Q669,VLOOKUP(K670,'债券信息-wind'!E:H,4,0)))</f>
        <v>#NAME?</v>
      </c>
      <c r="S670" t="e">
        <f t="shared" ca="1" si="78"/>
        <v>#NAME?</v>
      </c>
    </row>
    <row r="671" spans="9:19">
      <c r="I671" t="e">
        <f t="shared" ca="1" si="76"/>
        <v>#NAME?</v>
      </c>
      <c r="J671" s="1" t="e">
        <f ca="1">IF(I671="","",VLOOKUP(L670+9,'债券信息-wind'!E:H,2,0))</f>
        <v>#NAME?</v>
      </c>
      <c r="K671" s="1" t="e">
        <f t="shared" ca="1" si="79"/>
        <v>#NAME?</v>
      </c>
      <c r="L671" s="20" t="e">
        <f t="shared" ca="1" si="80"/>
        <v>#NAME?</v>
      </c>
      <c r="M671" s="20" t="e">
        <f t="shared" ca="1" si="81"/>
        <v>#NAME?</v>
      </c>
      <c r="N671" s="16" t="e">
        <f t="shared" ca="1" si="82"/>
        <v>#NAME?</v>
      </c>
      <c r="O671" s="2" t="e">
        <f ca="1">IF(I671="","",VLOOKUP(L670,'债券信息-wind'!E:H,3,0))</f>
        <v>#NAME?</v>
      </c>
      <c r="P671" t="e">
        <f ca="1">IF(I671="","",VLOOKUP(L671,'债券信息-wind'!E:I,5,0))</f>
        <v>#NAME?</v>
      </c>
      <c r="Q671" s="4" t="e">
        <f t="shared" ca="1" si="77"/>
        <v>#NAME?</v>
      </c>
      <c r="R671" s="2" t="e">
        <f ca="1">IF(I671="","",IF(I672="",Q670,VLOOKUP(K671,'债券信息-wind'!E:H,4,0)))</f>
        <v>#NAME?</v>
      </c>
      <c r="S671" t="e">
        <f t="shared" ca="1" si="78"/>
        <v>#NAME?</v>
      </c>
    </row>
    <row r="672" spans="9:19">
      <c r="I672" t="e">
        <f t="shared" ca="1" si="76"/>
        <v>#NAME?</v>
      </c>
      <c r="J672" s="1" t="e">
        <f ca="1">IF(I672="","",VLOOKUP(L671+9,'债券信息-wind'!E:H,2,0))</f>
        <v>#NAME?</v>
      </c>
      <c r="K672" s="1" t="e">
        <f t="shared" ca="1" si="79"/>
        <v>#NAME?</v>
      </c>
      <c r="L672" s="20" t="e">
        <f t="shared" ca="1" si="80"/>
        <v>#NAME?</v>
      </c>
      <c r="M672" s="20" t="e">
        <f t="shared" ca="1" si="81"/>
        <v>#NAME?</v>
      </c>
      <c r="N672" s="16" t="e">
        <f t="shared" ca="1" si="82"/>
        <v>#NAME?</v>
      </c>
      <c r="O672" s="2" t="e">
        <f ca="1">IF(I672="","",VLOOKUP(L671,'债券信息-wind'!E:H,3,0))</f>
        <v>#NAME?</v>
      </c>
      <c r="P672" t="e">
        <f ca="1">IF(I672="","",VLOOKUP(L672,'债券信息-wind'!E:I,5,0))</f>
        <v>#NAME?</v>
      </c>
      <c r="Q672" s="4" t="e">
        <f t="shared" ca="1" si="77"/>
        <v>#NAME?</v>
      </c>
      <c r="R672" s="2" t="e">
        <f ca="1">IF(I672="","",IF(I673="",Q671,VLOOKUP(K672,'债券信息-wind'!E:H,4,0)))</f>
        <v>#NAME?</v>
      </c>
      <c r="S672" t="e">
        <f t="shared" ca="1" si="78"/>
        <v>#NAME?</v>
      </c>
    </row>
    <row r="673" spans="9:19">
      <c r="I673" t="e">
        <f t="shared" ca="1" si="76"/>
        <v>#NAME?</v>
      </c>
      <c r="J673" s="1" t="e">
        <f ca="1">IF(I673="","",VLOOKUP(L672+9,'债券信息-wind'!E:H,2,0))</f>
        <v>#NAME?</v>
      </c>
      <c r="K673" s="1" t="e">
        <f t="shared" ca="1" si="79"/>
        <v>#NAME?</v>
      </c>
      <c r="L673" s="20" t="e">
        <f t="shared" ca="1" si="80"/>
        <v>#NAME?</v>
      </c>
      <c r="M673" s="20" t="e">
        <f t="shared" ca="1" si="81"/>
        <v>#NAME?</v>
      </c>
      <c r="N673" s="16" t="e">
        <f t="shared" ca="1" si="82"/>
        <v>#NAME?</v>
      </c>
      <c r="O673" s="2" t="e">
        <f ca="1">IF(I673="","",VLOOKUP(L672,'债券信息-wind'!E:H,3,0))</f>
        <v>#NAME?</v>
      </c>
      <c r="P673" t="e">
        <f ca="1">IF(I673="","",VLOOKUP(L673,'债券信息-wind'!E:I,5,0))</f>
        <v>#NAME?</v>
      </c>
      <c r="Q673" s="4" t="e">
        <f t="shared" ca="1" si="77"/>
        <v>#NAME?</v>
      </c>
      <c r="R673" s="2" t="e">
        <f ca="1">IF(I673="","",IF(I674="",Q672,VLOOKUP(K673,'债券信息-wind'!E:H,4,0)))</f>
        <v>#NAME?</v>
      </c>
      <c r="S673" t="e">
        <f t="shared" ca="1" si="78"/>
        <v>#NAME?</v>
      </c>
    </row>
    <row r="674" spans="9:19">
      <c r="I674" t="e">
        <f t="shared" ca="1" si="76"/>
        <v>#NAME?</v>
      </c>
      <c r="J674" s="1" t="e">
        <f ca="1">IF(I674="","",VLOOKUP(L673+9,'债券信息-wind'!E:H,2,0))</f>
        <v>#NAME?</v>
      </c>
      <c r="K674" s="1" t="e">
        <f t="shared" ca="1" si="79"/>
        <v>#NAME?</v>
      </c>
      <c r="L674" s="20" t="e">
        <f t="shared" ca="1" si="80"/>
        <v>#NAME?</v>
      </c>
      <c r="M674" s="20" t="e">
        <f t="shared" ca="1" si="81"/>
        <v>#NAME?</v>
      </c>
      <c r="N674" s="16" t="e">
        <f t="shared" ca="1" si="82"/>
        <v>#NAME?</v>
      </c>
      <c r="O674" s="2" t="e">
        <f ca="1">IF(I674="","",VLOOKUP(L673,'债券信息-wind'!E:H,3,0))</f>
        <v>#NAME?</v>
      </c>
      <c r="P674" t="e">
        <f ca="1">IF(I674="","",VLOOKUP(L674,'债券信息-wind'!E:I,5,0))</f>
        <v>#NAME?</v>
      </c>
      <c r="Q674" s="4" t="e">
        <f t="shared" ca="1" si="77"/>
        <v>#NAME?</v>
      </c>
      <c r="R674" s="2" t="e">
        <f ca="1">IF(I674="","",IF(I675="",Q673,VLOOKUP(K674,'债券信息-wind'!E:H,4,0)))</f>
        <v>#NAME?</v>
      </c>
      <c r="S674" t="e">
        <f t="shared" ca="1" si="78"/>
        <v>#NAME?</v>
      </c>
    </row>
    <row r="675" spans="9:19">
      <c r="I675" t="e">
        <f t="shared" ca="1" si="76"/>
        <v>#NAME?</v>
      </c>
      <c r="J675" s="1" t="e">
        <f ca="1">IF(I675="","",VLOOKUP(L674+9,'债券信息-wind'!E:H,2,0))</f>
        <v>#NAME?</v>
      </c>
      <c r="K675" s="1" t="e">
        <f t="shared" ca="1" si="79"/>
        <v>#NAME?</v>
      </c>
      <c r="L675" s="20" t="e">
        <f t="shared" ca="1" si="80"/>
        <v>#NAME?</v>
      </c>
      <c r="M675" s="20" t="e">
        <f t="shared" ca="1" si="81"/>
        <v>#NAME?</v>
      </c>
      <c r="N675" s="16" t="e">
        <f t="shared" ca="1" si="82"/>
        <v>#NAME?</v>
      </c>
      <c r="O675" s="2" t="e">
        <f ca="1">IF(I675="","",VLOOKUP(L674,'债券信息-wind'!E:H,3,0))</f>
        <v>#NAME?</v>
      </c>
      <c r="P675" t="e">
        <f ca="1">IF(I675="","",VLOOKUP(L675,'债券信息-wind'!E:I,5,0))</f>
        <v>#NAME?</v>
      </c>
      <c r="Q675" s="4" t="e">
        <f t="shared" ca="1" si="77"/>
        <v>#NAME?</v>
      </c>
      <c r="R675" s="2" t="e">
        <f ca="1">IF(I675="","",IF(I676="",Q674,VLOOKUP(K675,'债券信息-wind'!E:H,4,0)))</f>
        <v>#NAME?</v>
      </c>
      <c r="S675" t="e">
        <f t="shared" ca="1" si="78"/>
        <v>#NAME?</v>
      </c>
    </row>
    <row r="676" spans="9:19">
      <c r="I676" t="e">
        <f t="shared" ca="1" si="76"/>
        <v>#NAME?</v>
      </c>
      <c r="J676" s="1" t="e">
        <f ca="1">IF(I676="","",VLOOKUP(L675+9,'债券信息-wind'!E:H,2,0))</f>
        <v>#NAME?</v>
      </c>
      <c r="K676" s="1" t="e">
        <f t="shared" ca="1" si="79"/>
        <v>#NAME?</v>
      </c>
      <c r="L676" s="20" t="e">
        <f t="shared" ca="1" si="80"/>
        <v>#NAME?</v>
      </c>
      <c r="M676" s="20" t="e">
        <f t="shared" ca="1" si="81"/>
        <v>#NAME?</v>
      </c>
      <c r="N676" s="16" t="e">
        <f t="shared" ca="1" si="82"/>
        <v>#NAME?</v>
      </c>
      <c r="O676" s="2" t="e">
        <f ca="1">IF(I676="","",VLOOKUP(L675,'债券信息-wind'!E:H,3,0))</f>
        <v>#NAME?</v>
      </c>
      <c r="P676" t="e">
        <f ca="1">IF(I676="","",VLOOKUP(L676,'债券信息-wind'!E:I,5,0))</f>
        <v>#NAME?</v>
      </c>
      <c r="Q676" s="4" t="e">
        <f t="shared" ca="1" si="77"/>
        <v>#NAME?</v>
      </c>
      <c r="R676" s="2" t="e">
        <f ca="1">IF(I676="","",IF(I677="",Q675,VLOOKUP(K676,'债券信息-wind'!E:H,4,0)))</f>
        <v>#NAME?</v>
      </c>
      <c r="S676" t="e">
        <f t="shared" ca="1" si="78"/>
        <v>#NAME?</v>
      </c>
    </row>
    <row r="677" spans="9:19">
      <c r="I677" t="e">
        <f t="shared" ca="1" si="76"/>
        <v>#NAME?</v>
      </c>
      <c r="J677" s="1" t="e">
        <f ca="1">IF(I677="","",VLOOKUP(L676+9,'债券信息-wind'!E:H,2,0))</f>
        <v>#NAME?</v>
      </c>
      <c r="K677" s="1" t="e">
        <f t="shared" ca="1" si="79"/>
        <v>#NAME?</v>
      </c>
      <c r="L677" s="20" t="e">
        <f t="shared" ca="1" si="80"/>
        <v>#NAME?</v>
      </c>
      <c r="M677" s="20" t="e">
        <f t="shared" ca="1" si="81"/>
        <v>#NAME?</v>
      </c>
      <c r="N677" s="16" t="e">
        <f t="shared" ca="1" si="82"/>
        <v>#NAME?</v>
      </c>
      <c r="O677" s="2" t="e">
        <f ca="1">IF(I677="","",VLOOKUP(L676,'债券信息-wind'!E:H,3,0))</f>
        <v>#NAME?</v>
      </c>
      <c r="P677" t="e">
        <f ca="1">IF(I677="","",VLOOKUP(L677,'债券信息-wind'!E:I,5,0))</f>
        <v>#NAME?</v>
      </c>
      <c r="Q677" s="4" t="e">
        <f t="shared" ca="1" si="77"/>
        <v>#NAME?</v>
      </c>
      <c r="R677" s="2" t="e">
        <f ca="1">IF(I677="","",IF(I678="",Q676,VLOOKUP(K677,'债券信息-wind'!E:H,4,0)))</f>
        <v>#NAME?</v>
      </c>
      <c r="S677" t="e">
        <f t="shared" ca="1" si="78"/>
        <v>#NAME?</v>
      </c>
    </row>
    <row r="678" spans="9:19">
      <c r="I678" t="e">
        <f t="shared" ref="I678:I682" ca="1" si="83">IF(ROW(I677)-3&lt;$B$21,I677+1,"")</f>
        <v>#NAME?</v>
      </c>
      <c r="J678" s="1" t="e">
        <f ca="1">IF(I678="","",VLOOKUP(L677+9,'债券信息-wind'!E:H,2,0))</f>
        <v>#NAME?</v>
      </c>
      <c r="K678" s="1" t="e">
        <f t="shared" ca="1" si="79"/>
        <v>#NAME?</v>
      </c>
      <c r="L678" s="20" t="e">
        <f t="shared" ca="1" si="80"/>
        <v>#NAME?</v>
      </c>
      <c r="M678" s="20" t="e">
        <f t="shared" ca="1" si="81"/>
        <v>#NAME?</v>
      </c>
      <c r="N678" s="16" t="e">
        <f t="shared" ca="1" si="82"/>
        <v>#NAME?</v>
      </c>
      <c r="O678" s="2" t="e">
        <f ca="1">IF(I678="","",VLOOKUP(L677,'债券信息-wind'!E:H,3,0))</f>
        <v>#NAME?</v>
      </c>
      <c r="P678" t="e">
        <f ca="1">IF(I678="","",VLOOKUP(L678,'债券信息-wind'!E:I,5,0))</f>
        <v>#NAME?</v>
      </c>
      <c r="Q678" s="4" t="e">
        <f t="shared" ref="Q678:Q682" ca="1" si="84">IF(I678="","",Q677-R678)</f>
        <v>#NAME?</v>
      </c>
      <c r="R678" s="2" t="e">
        <f ca="1">IF(I678="","",IF(I679="",Q677,VLOOKUP(K678,'债券信息-wind'!E:H,4,0)))</f>
        <v>#NAME?</v>
      </c>
      <c r="S678" t="e">
        <f t="shared" ref="S678:S682" ca="1" si="85">IF(I678="","",P678+R678)</f>
        <v>#NAME?</v>
      </c>
    </row>
    <row r="679" spans="9:19">
      <c r="I679" t="e">
        <f t="shared" ca="1" si="83"/>
        <v>#NAME?</v>
      </c>
      <c r="J679" s="1" t="e">
        <f ca="1">IF(I679="","",VLOOKUP(L678+9,'债券信息-wind'!E:H,2,0))</f>
        <v>#NAME?</v>
      </c>
      <c r="K679" s="1" t="e">
        <f t="shared" ca="1" si="79"/>
        <v>#NAME?</v>
      </c>
      <c r="L679" s="20" t="e">
        <f t="shared" ca="1" si="80"/>
        <v>#NAME?</v>
      </c>
      <c r="M679" s="20" t="e">
        <f t="shared" ca="1" si="81"/>
        <v>#NAME?</v>
      </c>
      <c r="N679" s="16" t="e">
        <f t="shared" ca="1" si="82"/>
        <v>#NAME?</v>
      </c>
      <c r="O679" s="2" t="e">
        <f ca="1">IF(I679="","",VLOOKUP(L678,'债券信息-wind'!E:H,3,0))</f>
        <v>#NAME?</v>
      </c>
      <c r="P679" t="e">
        <f ca="1">IF(I679="","",VLOOKUP(L679,'债券信息-wind'!E:I,5,0))</f>
        <v>#NAME?</v>
      </c>
      <c r="Q679" s="4" t="e">
        <f t="shared" ca="1" si="84"/>
        <v>#NAME?</v>
      </c>
      <c r="R679" s="2" t="e">
        <f ca="1">IF(I679="","",IF(I680="",Q678,VLOOKUP(K679,'债券信息-wind'!E:H,4,0)))</f>
        <v>#NAME?</v>
      </c>
      <c r="S679" t="e">
        <f t="shared" ca="1" si="85"/>
        <v>#NAME?</v>
      </c>
    </row>
    <row r="680" spans="9:19">
      <c r="I680" t="e">
        <f t="shared" ca="1" si="83"/>
        <v>#NAME?</v>
      </c>
      <c r="J680" s="1" t="e">
        <f ca="1">IF(I680="","",VLOOKUP(L679+9,'债券信息-wind'!E:H,2,0))</f>
        <v>#NAME?</v>
      </c>
      <c r="K680" s="1" t="e">
        <f t="shared" ca="1" si="79"/>
        <v>#NAME?</v>
      </c>
      <c r="L680" s="20" t="e">
        <f t="shared" ca="1" si="80"/>
        <v>#NAME?</v>
      </c>
      <c r="M680" s="20" t="e">
        <f t="shared" ca="1" si="81"/>
        <v>#NAME?</v>
      </c>
      <c r="N680" s="16" t="e">
        <f t="shared" ca="1" si="82"/>
        <v>#NAME?</v>
      </c>
      <c r="O680" s="2" t="e">
        <f ca="1">IF(I680="","",VLOOKUP(L679,'债券信息-wind'!E:H,3,0))</f>
        <v>#NAME?</v>
      </c>
      <c r="P680" t="e">
        <f ca="1">IF(I680="","",VLOOKUP(L680,'债券信息-wind'!E:I,5,0))</f>
        <v>#NAME?</v>
      </c>
      <c r="Q680" s="4" t="e">
        <f t="shared" ca="1" si="84"/>
        <v>#NAME?</v>
      </c>
      <c r="R680" s="2" t="e">
        <f ca="1">IF(I680="","",IF(I681="",Q679,VLOOKUP(K680,'债券信息-wind'!E:H,4,0)))</f>
        <v>#NAME?</v>
      </c>
      <c r="S680" t="e">
        <f t="shared" ca="1" si="85"/>
        <v>#NAME?</v>
      </c>
    </row>
    <row r="681" spans="9:19">
      <c r="I681" t="e">
        <f t="shared" ca="1" si="83"/>
        <v>#NAME?</v>
      </c>
      <c r="J681" s="1" t="e">
        <f ca="1">IF(I681="","",VLOOKUP(L680+9,'债券信息-wind'!E:H,2,0))</f>
        <v>#NAME?</v>
      </c>
      <c r="K681" s="1" t="e">
        <f t="shared" ca="1" si="79"/>
        <v>#NAME?</v>
      </c>
      <c r="L681" s="20" t="e">
        <f t="shared" ca="1" si="80"/>
        <v>#NAME?</v>
      </c>
      <c r="M681" s="20" t="e">
        <f t="shared" ca="1" si="81"/>
        <v>#NAME?</v>
      </c>
      <c r="N681" s="16" t="e">
        <f t="shared" ca="1" si="82"/>
        <v>#NAME?</v>
      </c>
      <c r="O681" s="2" t="e">
        <f ca="1">IF(I681="","",VLOOKUP(L680,'债券信息-wind'!E:H,3,0))</f>
        <v>#NAME?</v>
      </c>
      <c r="P681" t="e">
        <f ca="1">IF(I681="","",VLOOKUP(L681,'债券信息-wind'!E:I,5,0))</f>
        <v>#NAME?</v>
      </c>
      <c r="Q681" s="4" t="e">
        <f t="shared" ca="1" si="84"/>
        <v>#NAME?</v>
      </c>
      <c r="R681" s="2" t="e">
        <f ca="1">IF(I681="","",IF(I682="",Q680,VLOOKUP(K681,'债券信息-wind'!E:H,4,0)))</f>
        <v>#NAME?</v>
      </c>
      <c r="S681" t="e">
        <f t="shared" ca="1" si="85"/>
        <v>#NAME?</v>
      </c>
    </row>
    <row r="682" spans="9:19">
      <c r="I682" t="e">
        <f t="shared" ca="1" si="83"/>
        <v>#NAME?</v>
      </c>
      <c r="J682" s="1" t="e">
        <f ca="1">IF(I682="","",VLOOKUP(L681+9,'债券信息-wind'!E:H,2,0))</f>
        <v>#NAME?</v>
      </c>
      <c r="K682" s="1" t="e">
        <f t="shared" ca="1" si="79"/>
        <v>#NAME?</v>
      </c>
      <c r="L682" s="20" t="e">
        <f t="shared" ca="1" si="80"/>
        <v>#NAME?</v>
      </c>
      <c r="M682" s="20" t="e">
        <f t="shared" ca="1" si="81"/>
        <v>#NAME?</v>
      </c>
      <c r="N682" s="16" t="e">
        <f t="shared" ca="1" si="82"/>
        <v>#NAME?</v>
      </c>
      <c r="O682" s="2" t="e">
        <f ca="1">IF(I682="","",VLOOKUP(L681,'债券信息-wind'!E:H,3,0))</f>
        <v>#NAME?</v>
      </c>
      <c r="P682" t="e">
        <f ca="1">IF(I682="","",VLOOKUP(L682,'债券信息-wind'!E:I,5,0))</f>
        <v>#NAME?</v>
      </c>
      <c r="Q682" s="4" t="e">
        <f t="shared" ca="1" si="84"/>
        <v>#NAME?</v>
      </c>
      <c r="R682" s="2" t="e">
        <f ca="1">IF(I682="","",IF(I683="",Q681,VLOOKUP(K682,'债券信息-wind'!E:H,4,0)))</f>
        <v>#NAME?</v>
      </c>
      <c r="S682" t="e">
        <f t="shared" ca="1" si="85"/>
        <v>#NAME?</v>
      </c>
    </row>
  </sheetData>
  <mergeCells count="3">
    <mergeCell ref="A1:B1"/>
    <mergeCell ref="I1:S1"/>
    <mergeCell ref="D1:G1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X100"/>
  <sheetViews>
    <sheetView zoomScale="85" zoomScaleNormal="85" workbookViewId="0">
      <selection activeCell="B23" sqref="B23"/>
    </sheetView>
  </sheetViews>
  <sheetFormatPr baseColWidth="10" defaultColWidth="8.83203125" defaultRowHeight="14"/>
  <cols>
    <col min="1" max="1" width="20" bestFit="1" customWidth="1"/>
    <col min="2" max="2" width="11.33203125" bestFit="1" customWidth="1"/>
    <col min="4" max="4" width="14.6640625" bestFit="1" customWidth="1"/>
    <col min="9" max="9" width="18.33203125" bestFit="1" customWidth="1"/>
    <col min="10" max="10" width="12.1640625" bestFit="1" customWidth="1"/>
    <col min="13" max="13" width="12.1640625" bestFit="1" customWidth="1"/>
    <col min="14" max="14" width="11.83203125" bestFit="1" customWidth="1"/>
    <col min="15" max="15" width="20.5" bestFit="1" customWidth="1"/>
    <col min="17" max="17" width="15.1640625" bestFit="1" customWidth="1"/>
    <col min="18" max="18" width="11.33203125" customWidth="1"/>
    <col min="19" max="19" width="12.1640625" bestFit="1" customWidth="1"/>
    <col min="21" max="21" width="10" bestFit="1" customWidth="1"/>
    <col min="22" max="22" width="13.5" bestFit="1" customWidth="1"/>
  </cols>
  <sheetData>
    <row r="1" spans="1:24">
      <c r="A1" s="165" t="s">
        <v>64</v>
      </c>
      <c r="B1" s="165"/>
      <c r="D1" s="165" t="s">
        <v>102</v>
      </c>
      <c r="E1" s="165"/>
      <c r="F1" s="165"/>
      <c r="G1" s="165"/>
      <c r="I1" s="165" t="s">
        <v>61</v>
      </c>
      <c r="J1" s="165"/>
      <c r="L1" s="165" t="s">
        <v>100</v>
      </c>
      <c r="M1" s="165"/>
      <c r="N1" s="165"/>
      <c r="O1" s="165"/>
      <c r="P1" s="165"/>
      <c r="Q1" s="165"/>
      <c r="R1" s="165"/>
      <c r="S1" s="165"/>
      <c r="T1" s="165"/>
      <c r="U1" s="165"/>
      <c r="V1" s="165"/>
    </row>
    <row r="2" spans="1:24">
      <c r="A2" t="s">
        <v>12</v>
      </c>
      <c r="B2" s="16" t="str">
        <f>债券信息!B2</f>
        <v>019657.SH</v>
      </c>
      <c r="D2" t="s">
        <v>67</v>
      </c>
      <c r="E2" t="s">
        <v>68</v>
      </c>
      <c r="F2" t="s">
        <v>70</v>
      </c>
      <c r="G2" t="s">
        <v>71</v>
      </c>
      <c r="I2" t="s">
        <v>60</v>
      </c>
      <c r="J2" s="2" t="e">
        <f ca="1">债券信息!B15</f>
        <v>#NAME?</v>
      </c>
      <c r="L2" t="s">
        <v>47</v>
      </c>
      <c r="M2" t="s">
        <v>66</v>
      </c>
      <c r="N2" t="s">
        <v>69</v>
      </c>
      <c r="O2" s="38" t="s">
        <v>99</v>
      </c>
      <c r="P2" t="s">
        <v>45</v>
      </c>
      <c r="Q2" t="s">
        <v>144</v>
      </c>
      <c r="R2" t="s">
        <v>148</v>
      </c>
      <c r="S2" t="s">
        <v>52</v>
      </c>
      <c r="T2" t="s">
        <v>50</v>
      </c>
      <c r="U2" t="s">
        <v>51</v>
      </c>
      <c r="V2" s="38" t="s">
        <v>46</v>
      </c>
    </row>
    <row r="3" spans="1:24">
      <c r="A3" t="s">
        <v>18</v>
      </c>
      <c r="B3" s="16" t="e">
        <f ca="1">债券信息!B3</f>
        <v>#NAME?</v>
      </c>
      <c r="D3" s="16" t="e">
        <f t="shared" ref="D3:D23" ca="1" si="0">IF(ROW(L3)-3&lt;$B$19,L3+1,"")</f>
        <v>#NAME?</v>
      </c>
      <c r="E3" t="e">
        <f ca="1">IF(D3="","",[1]!paymentdate($B$2,D3))</f>
        <v>#NAME?</v>
      </c>
      <c r="F3" t="e">
        <f ca="1">IF(D3="","",MONTH(E3))</f>
        <v>#NAME?</v>
      </c>
      <c r="G3" t="e">
        <f ca="1">IF(D3="","",DAY(E3))</f>
        <v>#NAME?</v>
      </c>
      <c r="I3" t="s">
        <v>63</v>
      </c>
      <c r="J3" t="e">
        <f ca="1">LEN(J2)-LEN(SUBSTITUTE(J2,"+",""))</f>
        <v>#NAME?</v>
      </c>
      <c r="L3">
        <v>0</v>
      </c>
      <c r="M3" t="e">
        <f ca="1">B4</f>
        <v>#NAME?</v>
      </c>
      <c r="N3" s="20" t="e">
        <f ca="1">DATE(YEAR(B4),MONTH(B4),DAY(B4))</f>
        <v>#NAME?</v>
      </c>
      <c r="O3" s="20" t="e">
        <f ca="1">N3</f>
        <v>#NAME?</v>
      </c>
      <c r="T3">
        <v>100</v>
      </c>
      <c r="X3" s="2"/>
    </row>
    <row r="4" spans="1:24">
      <c r="A4" t="s">
        <v>19</v>
      </c>
      <c r="B4" s="16" t="e">
        <f ca="1">债券信息!B5</f>
        <v>#NAME?</v>
      </c>
      <c r="D4" t="e">
        <f t="shared" ca="1" si="0"/>
        <v>#NAME?</v>
      </c>
      <c r="E4" t="e">
        <f ca="1">IF(D4="","",[1]!paymentdate($B$2,D4))</f>
        <v>#NAME?</v>
      </c>
      <c r="F4" t="e">
        <f t="shared" ref="F4:F22" ca="1" si="1">IF(D4="","",MONTH(E4))</f>
        <v>#NAME?</v>
      </c>
      <c r="G4" t="e">
        <f t="shared" ref="G4:G22" ca="1" si="2">IF(D4="","",DAY(E4))</f>
        <v>#NAME?</v>
      </c>
      <c r="I4" t="s">
        <v>62</v>
      </c>
      <c r="J4" t="e">
        <f ca="1">[1]!b_anal_nxoptiondate(B2,B8,"All")</f>
        <v>#NAME?</v>
      </c>
      <c r="L4" t="e">
        <f t="shared" ref="L4:L35" ca="1" si="3">IF(ROW(L3)-3&lt;$B$21,L3+1,"")</f>
        <v>#NAME?</v>
      </c>
      <c r="M4" s="20" t="e">
        <f ca="1">IF(L4="","",VLOOKUP(N3+9,'债券信息-wind'!E:H,2,0))</f>
        <v>#NAME?</v>
      </c>
      <c r="N4" s="20" t="e">
        <f ca="1">B25</f>
        <v>#NAME?</v>
      </c>
      <c r="O4" s="20" t="e">
        <f ca="1">IF(M4&gt;DATE(YEAR($J$4),MONTH($J$4),DAY($J$4)),"",M4)</f>
        <v>#NAME?</v>
      </c>
      <c r="P4" s="2" t="e">
        <f ca="1">IF(O4="","",VLOOKUP(O3,'债券信息-wind'!E:H,3,0))</f>
        <v>#NAME?</v>
      </c>
      <c r="Q4" s="20" t="e">
        <f ca="1">IF(O4="","",IF(MONTH(DATE(IF(MONTH(N3)&gt;2,YEAR(N4),YEAR(N3)),2,29))=2,DATE(IF(MONTH(N3)&gt;2,YEAR(N4),YEAR(N3)),2,29),0))</f>
        <v>#NAME?</v>
      </c>
      <c r="R4" s="5" t="e">
        <f ca="1">IF(O4="","",IF(MEDIAN(O3,Q4,O4)=Q4,1,0))</f>
        <v>#NAME?</v>
      </c>
      <c r="S4" t="e">
        <f ca="1">IF(O4="","",VLOOKUP(O4,'债券信息-wind'!E:I,5,0))</f>
        <v>#NAME?</v>
      </c>
      <c r="T4" s="4" t="e">
        <f ca="1">IF(O4="","",T3-U4)</f>
        <v>#NAME?</v>
      </c>
      <c r="U4" s="2" t="e">
        <f ca="1">IF(O4="","",IF(O5="",T3,VLOOKUP(O4,'债券信息-wind'!E:H,4,0)))</f>
        <v>#NAME?</v>
      </c>
      <c r="V4" t="e">
        <f ca="1">IF(O4="","",S4+U4)</f>
        <v>#NAME?</v>
      </c>
    </row>
    <row r="5" spans="1:24">
      <c r="A5" t="s">
        <v>20</v>
      </c>
      <c r="B5" s="16" t="e">
        <f ca="1">债券信息!B6</f>
        <v>#NAME?</v>
      </c>
      <c r="D5" t="e">
        <f t="shared" ca="1" si="0"/>
        <v>#NAME?</v>
      </c>
      <c r="E5" t="e">
        <f ca="1">IF(D5="","",[1]!paymentdate($B$2,D5))</f>
        <v>#NAME?</v>
      </c>
      <c r="F5" t="e">
        <f t="shared" ca="1" si="1"/>
        <v>#NAME?</v>
      </c>
      <c r="G5" t="e">
        <f t="shared" ca="1" si="2"/>
        <v>#NAME?</v>
      </c>
      <c r="I5" t="s">
        <v>175</v>
      </c>
      <c r="J5" s="1" t="e">
        <f ca="1">DATE(YEAR(J4),MONTH(J4),DAY(J4))</f>
        <v>#NAME?</v>
      </c>
      <c r="L5" t="e">
        <f t="shared" ca="1" si="3"/>
        <v>#NAME?</v>
      </c>
      <c r="M5" s="20" t="e">
        <f ca="1">IF(L5="","",VLOOKUP(N4+9,'债券信息-wind'!E:H,2,0))</f>
        <v>#NAME?</v>
      </c>
      <c r="N5" s="20" t="e">
        <f ca="1">IF(L5="","",IF(L6="",DATE(YEAR($B$6),MONTH($B$6),DAY($B$6)),DATE(YEAR(N4),12/$B$19+MONTH(N4),DAY($E$3))))</f>
        <v>#NAME?</v>
      </c>
      <c r="O5" s="20" t="e">
        <f t="shared" ref="O5:O68" ca="1" si="4">IF(M5&gt;DATE(YEAR($J$4),MONTH($J$4),DAY($J$4)),"",M5)</f>
        <v>#NAME?</v>
      </c>
      <c r="P5" s="2" t="e">
        <f ca="1">IF(O5="","",VLOOKUP(O4,'债券信息-wind'!E:H,3,0))</f>
        <v>#NAME?</v>
      </c>
      <c r="Q5" s="20" t="e">
        <f t="shared" ref="Q5:Q68" ca="1" si="5">IF(O5="","",IF(MONTH(DATE(IF(MONTH(N4)&gt;2,YEAR(N5),YEAR(N4)),2,29))=2,DATE(IF(MONTH(N4)&gt;2,YEAR(N5),YEAR(N4)),2,29),0))</f>
        <v>#NAME?</v>
      </c>
      <c r="R5" s="5" t="e">
        <f t="shared" ref="R5:R68" ca="1" si="6">IF(O5="","",IF(MEDIAN(O4,Q5,O5)=Q5,1,0))</f>
        <v>#NAME?</v>
      </c>
      <c r="S5" t="e">
        <f ca="1">IF(O5="","",VLOOKUP(O5,'债券信息-wind'!E:I,5,0))</f>
        <v>#NAME?</v>
      </c>
      <c r="T5" s="4" t="e">
        <f t="shared" ref="T5:T68" ca="1" si="7">IF(O5="","",T4-U5)</f>
        <v>#NAME?</v>
      </c>
      <c r="U5" s="2" t="e">
        <f ca="1">IF(O5="","",IF(O6="",T4,VLOOKUP(O5,'债券信息-wind'!E:H,4,0)))</f>
        <v>#NAME?</v>
      </c>
      <c r="V5" t="e">
        <f t="shared" ref="V5:V68" ca="1" si="8">IF(O5="","",S5+U5)</f>
        <v>#NAME?</v>
      </c>
    </row>
    <row r="6" spans="1:24">
      <c r="A6" t="s">
        <v>21</v>
      </c>
      <c r="B6" s="18" t="e">
        <f ca="1">债券信息!B17</f>
        <v>#NAME?</v>
      </c>
      <c r="D6" t="e">
        <f t="shared" ca="1" si="0"/>
        <v>#NAME?</v>
      </c>
      <c r="E6" t="e">
        <f ca="1">IF(D6="","",[1]!paymentdate($B$2,D6))</f>
        <v>#NAME?</v>
      </c>
      <c r="F6" t="e">
        <f t="shared" ca="1" si="1"/>
        <v>#NAME?</v>
      </c>
      <c r="G6" t="e">
        <f t="shared" ca="1" si="2"/>
        <v>#NAME?</v>
      </c>
      <c r="I6" t="s">
        <v>97</v>
      </c>
      <c r="J6" t="str">
        <f ca="1">IF(ISERROR(FIND("P",J11)),IF(ISERROR(FIND("C",J11)),"A","C"),"P")</f>
        <v>A</v>
      </c>
      <c r="L6" t="e">
        <f t="shared" ca="1" si="3"/>
        <v>#NAME?</v>
      </c>
      <c r="M6" s="20" t="e">
        <f ca="1">IF(L6="","",VLOOKUP(N5+9,'债券信息-wind'!E:H,2,0))</f>
        <v>#NAME?</v>
      </c>
      <c r="N6" s="20" t="e">
        <f t="shared" ref="N6:N69" ca="1" si="9">IF(L6="","",IF(L7="",DATE(YEAR($B$6),MONTH($B$6),DAY($B$6)),DATE(YEAR(N5),12/$B$19+MONTH(N5),DAY($E$3))))</f>
        <v>#NAME?</v>
      </c>
      <c r="O6" s="20" t="e">
        <f t="shared" ca="1" si="4"/>
        <v>#NAME?</v>
      </c>
      <c r="P6" s="2" t="e">
        <f ca="1">IF(O6="","",VLOOKUP(O5,'债券信息-wind'!E:H,3,0))</f>
        <v>#NAME?</v>
      </c>
      <c r="Q6" s="20" t="e">
        <f t="shared" ca="1" si="5"/>
        <v>#NAME?</v>
      </c>
      <c r="R6" s="5" t="e">
        <f t="shared" ca="1" si="6"/>
        <v>#NAME?</v>
      </c>
      <c r="S6" t="e">
        <f ca="1">IF(O6="","",VLOOKUP(O6,'债券信息-wind'!E:I,5,0))</f>
        <v>#NAME?</v>
      </c>
      <c r="T6" s="4" t="e">
        <f t="shared" ca="1" si="7"/>
        <v>#NAME?</v>
      </c>
      <c r="U6" s="2" t="e">
        <f ca="1">IF(O6="","",IF(O7="",T5,VLOOKUP(O6,'债券信息-wind'!E:H,4,0)))</f>
        <v>#NAME?</v>
      </c>
      <c r="V6" t="e">
        <f t="shared" ca="1" si="8"/>
        <v>#NAME?</v>
      </c>
    </row>
    <row r="7" spans="1:24">
      <c r="A7" t="s">
        <v>53</v>
      </c>
      <c r="B7" s="16" t="e">
        <f ca="1">债券信息!B18</f>
        <v>#NAME?</v>
      </c>
      <c r="D7" t="e">
        <f t="shared" ca="1" si="0"/>
        <v>#NAME?</v>
      </c>
      <c r="E7" t="e">
        <f ca="1">IF(D7="","",[1]!paymentdate($B$2,D7))</f>
        <v>#NAME?</v>
      </c>
      <c r="F7" t="e">
        <f t="shared" ca="1" si="1"/>
        <v>#NAME?</v>
      </c>
      <c r="G7" t="e">
        <f t="shared" ca="1" si="2"/>
        <v>#NAME?</v>
      </c>
      <c r="I7" t="s">
        <v>98</v>
      </c>
      <c r="J7">
        <f ca="1">IF(J6="P",J20,IF(J6="C",J27,0))</f>
        <v>0</v>
      </c>
      <c r="L7" t="e">
        <f t="shared" ca="1" si="3"/>
        <v>#NAME?</v>
      </c>
      <c r="M7" s="20" t="e">
        <f ca="1">IF(L7="","",VLOOKUP(N6+9,'债券信息-wind'!E:H,2,0))</f>
        <v>#NAME?</v>
      </c>
      <c r="N7" s="20" t="e">
        <f t="shared" ca="1" si="9"/>
        <v>#NAME?</v>
      </c>
      <c r="O7" s="20" t="e">
        <f t="shared" ca="1" si="4"/>
        <v>#NAME?</v>
      </c>
      <c r="P7" s="2" t="e">
        <f ca="1">IF(O7="","",VLOOKUP(O6,'债券信息-wind'!E:H,3,0))</f>
        <v>#NAME?</v>
      </c>
      <c r="Q7" s="20" t="e">
        <f t="shared" ca="1" si="5"/>
        <v>#NAME?</v>
      </c>
      <c r="R7" s="5" t="e">
        <f t="shared" ca="1" si="6"/>
        <v>#NAME?</v>
      </c>
      <c r="S7" t="e">
        <f ca="1">IF(O7="","",VLOOKUP(O7,'债券信息-wind'!E:I,5,0))</f>
        <v>#NAME?</v>
      </c>
      <c r="T7" s="4" t="e">
        <f t="shared" ca="1" si="7"/>
        <v>#NAME?</v>
      </c>
      <c r="U7" s="2" t="e">
        <f ca="1">IF(O7="","",IF(O8="",T6,VLOOKUP(O7,'债券信息-wind'!E:H,4,0)))</f>
        <v>#NAME?</v>
      </c>
      <c r="V7" t="e">
        <f t="shared" ca="1" si="8"/>
        <v>#NAME?</v>
      </c>
    </row>
    <row r="8" spans="1:24">
      <c r="A8" t="s">
        <v>13</v>
      </c>
      <c r="B8" s="18">
        <f>'inter-BC'!B3</f>
        <v>44382</v>
      </c>
      <c r="D8" t="e">
        <f t="shared" ca="1" si="0"/>
        <v>#NAME?</v>
      </c>
      <c r="E8" t="e">
        <f ca="1">IF(D8="","",[1]!paymentdate($B$2,D8))</f>
        <v>#NAME?</v>
      </c>
      <c r="F8" t="e">
        <f t="shared" ca="1" si="1"/>
        <v>#NAME?</v>
      </c>
      <c r="G8" t="e">
        <f t="shared" ca="1" si="2"/>
        <v>#NAME?</v>
      </c>
      <c r="I8" t="s">
        <v>47</v>
      </c>
      <c r="J8" t="e">
        <f ca="1">IF(J4=0,0,ROUND((J4-B4)/365*B19,0)+1)</f>
        <v>#NAME?</v>
      </c>
      <c r="L8" t="e">
        <f t="shared" ca="1" si="3"/>
        <v>#NAME?</v>
      </c>
      <c r="M8" s="20" t="e">
        <f ca="1">IF(L8="","",VLOOKUP(N7+9,'债券信息-wind'!E:H,2,0))</f>
        <v>#NAME?</v>
      </c>
      <c r="N8" s="20" t="e">
        <f t="shared" ca="1" si="9"/>
        <v>#NAME?</v>
      </c>
      <c r="O8" s="20" t="e">
        <f t="shared" ca="1" si="4"/>
        <v>#NAME?</v>
      </c>
      <c r="P8" s="2" t="e">
        <f ca="1">IF(O8="","",VLOOKUP(O7,'债券信息-wind'!E:H,3,0))</f>
        <v>#NAME?</v>
      </c>
      <c r="Q8" s="20" t="e">
        <f t="shared" ca="1" si="5"/>
        <v>#NAME?</v>
      </c>
      <c r="R8" s="5" t="e">
        <f t="shared" ca="1" si="6"/>
        <v>#NAME?</v>
      </c>
      <c r="S8" t="e">
        <f ca="1">IF(O8="","",VLOOKUP(O8,'债券信息-wind'!E:I,5,0))</f>
        <v>#NAME?</v>
      </c>
      <c r="T8" s="4" t="e">
        <f t="shared" ca="1" si="7"/>
        <v>#NAME?</v>
      </c>
      <c r="U8" s="2" t="e">
        <f ca="1">IF(O8="","",IF(O9="",T7,VLOOKUP(O8,'债券信息-wind'!E:H,4,0)))</f>
        <v>#NAME?</v>
      </c>
      <c r="V8" t="e">
        <f t="shared" ca="1" si="8"/>
        <v>#NAME?</v>
      </c>
    </row>
    <row r="9" spans="1:24">
      <c r="A9" t="s">
        <v>22</v>
      </c>
      <c r="B9" s="16" t="e">
        <f ca="1">债券信息!B7</f>
        <v>#NAME?</v>
      </c>
      <c r="D9" t="e">
        <f t="shared" ca="1" si="0"/>
        <v>#NAME?</v>
      </c>
      <c r="E9" t="e">
        <f ca="1">IF(D9="","",[1]!paymentdate($B$2,D9))</f>
        <v>#NAME?</v>
      </c>
      <c r="F9" t="e">
        <f t="shared" ca="1" si="1"/>
        <v>#NAME?</v>
      </c>
      <c r="G9" t="e">
        <f t="shared" ca="1" si="2"/>
        <v>#NAME?</v>
      </c>
      <c r="L9" t="e">
        <f t="shared" ca="1" si="3"/>
        <v>#NAME?</v>
      </c>
      <c r="M9" s="20" t="e">
        <f ca="1">IF(L9="","",VLOOKUP(N8+9,'债券信息-wind'!E:H,2,0))</f>
        <v>#NAME?</v>
      </c>
      <c r="N9" s="20" t="e">
        <f t="shared" ca="1" si="9"/>
        <v>#NAME?</v>
      </c>
      <c r="O9" s="20" t="e">
        <f t="shared" ca="1" si="4"/>
        <v>#NAME?</v>
      </c>
      <c r="P9" s="2" t="e">
        <f ca="1">IF(O9="","",VLOOKUP(O8,'债券信息-wind'!E:H,3,0))</f>
        <v>#NAME?</v>
      </c>
      <c r="Q9" s="20" t="e">
        <f t="shared" ca="1" si="5"/>
        <v>#NAME?</v>
      </c>
      <c r="R9" s="5" t="e">
        <f t="shared" ca="1" si="6"/>
        <v>#NAME?</v>
      </c>
      <c r="S9" t="e">
        <f ca="1">IF(O9="","",VLOOKUP(O9,'债券信息-wind'!E:I,5,0))</f>
        <v>#NAME?</v>
      </c>
      <c r="T9" s="4" t="e">
        <f t="shared" ca="1" si="7"/>
        <v>#NAME?</v>
      </c>
      <c r="U9" s="2" t="e">
        <f ca="1">IF(O9="","",IF(O10="",T8,VLOOKUP(O9,'债券信息-wind'!E:H,4,0)))</f>
        <v>#NAME?</v>
      </c>
      <c r="V9" t="e">
        <f t="shared" ca="1" si="8"/>
        <v>#NAME?</v>
      </c>
    </row>
    <row r="10" spans="1:24">
      <c r="A10" t="s">
        <v>26</v>
      </c>
      <c r="B10" s="16" t="e">
        <f ca="1">债券信息!B8</f>
        <v>#NAME?</v>
      </c>
      <c r="D10" t="e">
        <f t="shared" ca="1" si="0"/>
        <v>#NAME?</v>
      </c>
      <c r="E10" t="e">
        <f ca="1">IF(D10="","",[1]!paymentdate($B$2,D10))</f>
        <v>#NAME?</v>
      </c>
      <c r="F10" t="e">
        <f t="shared" ca="1" si="1"/>
        <v>#NAME?</v>
      </c>
      <c r="G10" t="e">
        <f t="shared" ca="1" si="2"/>
        <v>#NAME?</v>
      </c>
      <c r="I10" s="165" t="s">
        <v>35</v>
      </c>
      <c r="J10" s="165"/>
      <c r="L10" t="e">
        <f t="shared" ca="1" si="3"/>
        <v>#NAME?</v>
      </c>
      <c r="M10" s="20" t="e">
        <f ca="1">IF(L10="","",VLOOKUP(N9+9,'债券信息-wind'!E:H,2,0))</f>
        <v>#NAME?</v>
      </c>
      <c r="N10" s="20" t="e">
        <f t="shared" ca="1" si="9"/>
        <v>#NAME?</v>
      </c>
      <c r="O10" s="20" t="e">
        <f t="shared" ca="1" si="4"/>
        <v>#NAME?</v>
      </c>
      <c r="P10" s="2" t="e">
        <f ca="1">IF(O10="","",VLOOKUP(O9,'债券信息-wind'!E:H,3,0))</f>
        <v>#NAME?</v>
      </c>
      <c r="Q10" s="20" t="e">
        <f t="shared" ca="1" si="5"/>
        <v>#NAME?</v>
      </c>
      <c r="R10" s="5" t="e">
        <f t="shared" ca="1" si="6"/>
        <v>#NAME?</v>
      </c>
      <c r="S10" t="e">
        <f ca="1">IF(O10="","",VLOOKUP(O10,'债券信息-wind'!E:I,5,0))</f>
        <v>#NAME?</v>
      </c>
      <c r="T10" s="4" t="e">
        <f t="shared" ca="1" si="7"/>
        <v>#NAME?</v>
      </c>
      <c r="U10" s="2" t="e">
        <f ca="1">IF(O10="","",IF(O11="",T9,VLOOKUP(O10,'债券信息-wind'!E:H,4,0)))</f>
        <v>#NAME?</v>
      </c>
      <c r="V10" t="e">
        <f t="shared" ca="1" si="8"/>
        <v>#NAME?</v>
      </c>
    </row>
    <row r="11" spans="1:24">
      <c r="A11" t="s">
        <v>31</v>
      </c>
      <c r="B11" s="17" t="e">
        <f ca="1">债券信息!B9</f>
        <v>#NAME?</v>
      </c>
      <c r="D11" t="e">
        <f t="shared" ca="1" si="0"/>
        <v>#NAME?</v>
      </c>
      <c r="E11" t="e">
        <f ca="1">IF(D11="","",[1]!paymentdate($B$2,D11))</f>
        <v>#NAME?</v>
      </c>
      <c r="F11" t="e">
        <f t="shared" ca="1" si="1"/>
        <v>#NAME?</v>
      </c>
      <c r="G11" t="e">
        <f t="shared" ca="1" si="2"/>
        <v>#NAME?</v>
      </c>
      <c r="I11" t="s">
        <v>42</v>
      </c>
      <c r="J11" t="e">
        <f ca="1">[1]!b_info_clauseabbr(B2)</f>
        <v>#NAME?</v>
      </c>
      <c r="L11" t="e">
        <f t="shared" ca="1" si="3"/>
        <v>#NAME?</v>
      </c>
      <c r="M11" s="20" t="e">
        <f ca="1">IF(L11="","",VLOOKUP(N10+9,'债券信息-wind'!E:H,2,0))</f>
        <v>#NAME?</v>
      </c>
      <c r="N11" s="20" t="e">
        <f t="shared" ca="1" si="9"/>
        <v>#NAME?</v>
      </c>
      <c r="O11" s="20" t="e">
        <f t="shared" ca="1" si="4"/>
        <v>#NAME?</v>
      </c>
      <c r="P11" s="2" t="e">
        <f ca="1">IF(O11="","",VLOOKUP(O10,'债券信息-wind'!E:H,3,0))</f>
        <v>#NAME?</v>
      </c>
      <c r="Q11" s="20" t="e">
        <f t="shared" ca="1" si="5"/>
        <v>#NAME?</v>
      </c>
      <c r="R11" s="5" t="e">
        <f t="shared" ca="1" si="6"/>
        <v>#NAME?</v>
      </c>
      <c r="S11" t="e">
        <f ca="1">IF(O11="","",VLOOKUP(O11,'债券信息-wind'!E:I,5,0))</f>
        <v>#NAME?</v>
      </c>
      <c r="T11" s="4" t="e">
        <f t="shared" ca="1" si="7"/>
        <v>#NAME?</v>
      </c>
      <c r="U11" s="2" t="e">
        <f ca="1">IF(O11="","",IF(O12="",T10,VLOOKUP(O11,'债券信息-wind'!E:H,4,0)))</f>
        <v>#NAME?</v>
      </c>
      <c r="V11" t="e">
        <f t="shared" ca="1" si="8"/>
        <v>#NAME?</v>
      </c>
    </row>
    <row r="12" spans="1:24">
      <c r="A12" t="s">
        <v>27</v>
      </c>
      <c r="B12" s="16" t="e">
        <f ca="1">债券信息!B10</f>
        <v>#NAME?</v>
      </c>
      <c r="D12" t="e">
        <f t="shared" ca="1" si="0"/>
        <v>#NAME?</v>
      </c>
      <c r="E12" t="e">
        <f ca="1">IF(D12="","",[1]!paymentdate($B$2,D12))</f>
        <v>#NAME?</v>
      </c>
      <c r="F12" t="e">
        <f t="shared" ca="1" si="1"/>
        <v>#NAME?</v>
      </c>
      <c r="G12" t="e">
        <f t="shared" ca="1" si="2"/>
        <v>#NAME?</v>
      </c>
      <c r="I12" t="s">
        <v>33</v>
      </c>
      <c r="J12" s="2" t="e">
        <f ca="1">[1]!b_info_execmaturityembedded(B2)</f>
        <v>#NAME?</v>
      </c>
      <c r="L12" t="e">
        <f t="shared" ca="1" si="3"/>
        <v>#NAME?</v>
      </c>
      <c r="M12" s="20" t="e">
        <f ca="1">IF(L12="","",VLOOKUP(N11+9,'债券信息-wind'!E:H,2,0))</f>
        <v>#NAME?</v>
      </c>
      <c r="N12" s="20" t="e">
        <f t="shared" ca="1" si="9"/>
        <v>#NAME?</v>
      </c>
      <c r="O12" s="20" t="e">
        <f t="shared" ca="1" si="4"/>
        <v>#NAME?</v>
      </c>
      <c r="P12" s="2" t="e">
        <f ca="1">IF(O12="","",VLOOKUP(O11,'债券信息-wind'!E:H,3,0))</f>
        <v>#NAME?</v>
      </c>
      <c r="Q12" s="20" t="e">
        <f t="shared" ca="1" si="5"/>
        <v>#NAME?</v>
      </c>
      <c r="R12" s="5" t="e">
        <f t="shared" ca="1" si="6"/>
        <v>#NAME?</v>
      </c>
      <c r="S12" t="e">
        <f ca="1">IF(O12="","",VLOOKUP(O12,'债券信息-wind'!E:I,5,0))</f>
        <v>#NAME?</v>
      </c>
      <c r="T12" s="4" t="e">
        <f t="shared" ca="1" si="7"/>
        <v>#NAME?</v>
      </c>
      <c r="U12" s="2" t="e">
        <f ca="1">IF(O12="","",IF(O13="",T11,VLOOKUP(O12,'债券信息-wind'!E:H,4,0)))</f>
        <v>#NAME?</v>
      </c>
      <c r="V12" t="e">
        <f t="shared" ca="1" si="8"/>
        <v>#NAME?</v>
      </c>
    </row>
    <row r="13" spans="1:24">
      <c r="A13" t="s">
        <v>28</v>
      </c>
      <c r="B13" s="16" t="e">
        <f ca="1">债券信息!B11</f>
        <v>#NAME?</v>
      </c>
      <c r="D13" t="e">
        <f t="shared" ca="1" si="0"/>
        <v>#NAME?</v>
      </c>
      <c r="E13" t="e">
        <f ca="1">IF(D13="","",[1]!paymentdate($B$2,D13))</f>
        <v>#NAME?</v>
      </c>
      <c r="F13" t="e">
        <f t="shared" ca="1" si="1"/>
        <v>#NAME?</v>
      </c>
      <c r="G13" t="e">
        <f t="shared" ca="1" si="2"/>
        <v>#NAME?</v>
      </c>
      <c r="I13" t="s">
        <v>34</v>
      </c>
      <c r="J13" t="e">
        <f ca="1">[1]!b_info_eobspecialinstrutions(B2)</f>
        <v>#NAME?</v>
      </c>
      <c r="L13" t="e">
        <f t="shared" ca="1" si="3"/>
        <v>#NAME?</v>
      </c>
      <c r="M13" s="20" t="e">
        <f ca="1">IF(L13="","",VLOOKUP(N12+9,'债券信息-wind'!E:H,2,0))</f>
        <v>#NAME?</v>
      </c>
      <c r="N13" s="20" t="e">
        <f t="shared" ca="1" si="9"/>
        <v>#NAME?</v>
      </c>
      <c r="O13" s="20" t="e">
        <f t="shared" ca="1" si="4"/>
        <v>#NAME?</v>
      </c>
      <c r="P13" s="2" t="e">
        <f ca="1">IF(O13="","",VLOOKUP(O12,'债券信息-wind'!E:H,3,0))</f>
        <v>#NAME?</v>
      </c>
      <c r="Q13" s="20" t="e">
        <f t="shared" ca="1" si="5"/>
        <v>#NAME?</v>
      </c>
      <c r="R13" s="5" t="e">
        <f t="shared" ca="1" si="6"/>
        <v>#NAME?</v>
      </c>
      <c r="S13" t="e">
        <f ca="1">IF(O13="","",VLOOKUP(O13,'债券信息-wind'!E:I,5,0))</f>
        <v>#NAME?</v>
      </c>
      <c r="T13" s="4" t="e">
        <f t="shared" ca="1" si="7"/>
        <v>#NAME?</v>
      </c>
      <c r="U13" s="2" t="e">
        <f ca="1">IF(O13="","",IF(O14="",T12,VLOOKUP(O13,'债券信息-wind'!E:H,4,0)))</f>
        <v>#NAME?</v>
      </c>
      <c r="V13" t="e">
        <f t="shared" ca="1" si="8"/>
        <v>#NAME?</v>
      </c>
    </row>
    <row r="14" spans="1:24">
      <c r="A14" t="s">
        <v>72</v>
      </c>
      <c r="B14" s="16">
        <f ca="1">IF(ISERROR(FIND("A",LEFT(B13,2))),30,"ACT")</f>
        <v>30</v>
      </c>
      <c r="D14" t="e">
        <f t="shared" ca="1" si="0"/>
        <v>#NAME?</v>
      </c>
      <c r="E14" t="e">
        <f ca="1">IF(D14="","",[1]!paymentdate($B$2,D14))</f>
        <v>#NAME?</v>
      </c>
      <c r="F14" t="e">
        <f t="shared" ca="1" si="1"/>
        <v>#NAME?</v>
      </c>
      <c r="G14" t="e">
        <f t="shared" ca="1" si="2"/>
        <v>#NAME?</v>
      </c>
      <c r="I14" t="s">
        <v>58</v>
      </c>
      <c r="J14" s="2" t="e">
        <f ca="1">B11</f>
        <v>#NAME?</v>
      </c>
      <c r="L14" t="e">
        <f t="shared" ca="1" si="3"/>
        <v>#NAME?</v>
      </c>
      <c r="M14" s="20" t="e">
        <f ca="1">IF(L14="","",VLOOKUP(N13+9,'债券信息-wind'!E:H,2,0))</f>
        <v>#NAME?</v>
      </c>
      <c r="N14" s="20" t="e">
        <f t="shared" ca="1" si="9"/>
        <v>#NAME?</v>
      </c>
      <c r="O14" s="20" t="e">
        <f t="shared" ca="1" si="4"/>
        <v>#NAME?</v>
      </c>
      <c r="P14" s="2" t="e">
        <f ca="1">IF(O14="","",VLOOKUP(O13,'债券信息-wind'!E:H,3,0))</f>
        <v>#NAME?</v>
      </c>
      <c r="Q14" s="20" t="e">
        <f t="shared" ca="1" si="5"/>
        <v>#NAME?</v>
      </c>
      <c r="R14" s="5" t="e">
        <f t="shared" ca="1" si="6"/>
        <v>#NAME?</v>
      </c>
      <c r="S14" t="e">
        <f ca="1">IF(O14="","",VLOOKUP(O14,'债券信息-wind'!E:I,5,0))</f>
        <v>#NAME?</v>
      </c>
      <c r="T14" s="4" t="e">
        <f t="shared" ca="1" si="7"/>
        <v>#NAME?</v>
      </c>
      <c r="U14" s="2" t="e">
        <f ca="1">IF(O14="","",IF(O15="",T13,VLOOKUP(O14,'债券信息-wind'!E:H,4,0)))</f>
        <v>#NAME?</v>
      </c>
      <c r="V14" t="e">
        <f t="shared" ca="1" si="8"/>
        <v>#NAME?</v>
      </c>
    </row>
    <row r="15" spans="1:24">
      <c r="A15" t="s">
        <v>73</v>
      </c>
      <c r="B15" s="16">
        <f ca="1">IF(ISERROR(FIND("T",RIGHT(B13,2))),IF(ISERROR(FIND(5,RIGHT(B13,2))),360,365),"ACT")</f>
        <v>360</v>
      </c>
      <c r="D15" t="e">
        <f t="shared" ca="1" si="0"/>
        <v>#NAME?</v>
      </c>
      <c r="E15" t="e">
        <f ca="1">IF(D15="","",[1]!paymentdate($B$2,D15))</f>
        <v>#NAME?</v>
      </c>
      <c r="F15" t="e">
        <f t="shared" ca="1" si="1"/>
        <v>#NAME?</v>
      </c>
      <c r="G15" t="e">
        <f t="shared" ca="1" si="2"/>
        <v>#NAME?</v>
      </c>
      <c r="I15" t="s">
        <v>59</v>
      </c>
      <c r="J15" t="str">
        <f ca="1">IF(ISERR(FIND("A",J11)),"N","Y")</f>
        <v>N</v>
      </c>
      <c r="L15" t="e">
        <f t="shared" ca="1" si="3"/>
        <v>#NAME?</v>
      </c>
      <c r="M15" s="20" t="e">
        <f ca="1">IF(L15="","",VLOOKUP(N14+9,'债券信息-wind'!E:H,2,0))</f>
        <v>#NAME?</v>
      </c>
      <c r="N15" s="20" t="e">
        <f t="shared" ca="1" si="9"/>
        <v>#NAME?</v>
      </c>
      <c r="O15" s="20" t="e">
        <f t="shared" ca="1" si="4"/>
        <v>#NAME?</v>
      </c>
      <c r="P15" s="2" t="e">
        <f ca="1">IF(O15="","",VLOOKUP(O14,'债券信息-wind'!E:H,3,0))</f>
        <v>#NAME?</v>
      </c>
      <c r="Q15" s="20" t="e">
        <f t="shared" ca="1" si="5"/>
        <v>#NAME?</v>
      </c>
      <c r="R15" s="5" t="e">
        <f t="shared" ca="1" si="6"/>
        <v>#NAME?</v>
      </c>
      <c r="S15" t="e">
        <f ca="1">IF(O15="","",VLOOKUP(O15,'债券信息-wind'!E:I,5,0))</f>
        <v>#NAME?</v>
      </c>
      <c r="T15" s="4" t="e">
        <f t="shared" ca="1" si="7"/>
        <v>#NAME?</v>
      </c>
      <c r="U15" s="2" t="e">
        <f ca="1">IF(O15="","",IF(O16="",T14,VLOOKUP(O15,'债券信息-wind'!E:H,4,0)))</f>
        <v>#NAME?</v>
      </c>
      <c r="V15" t="e">
        <f t="shared" ca="1" si="8"/>
        <v>#NAME?</v>
      </c>
    </row>
    <row r="16" spans="1:24">
      <c r="A16" t="s">
        <v>142</v>
      </c>
      <c r="B16" s="16">
        <f ca="1">IF(B14="ACT",IF(B15="ACT",1,IF(B15=360,2,3)),0)</f>
        <v>0</v>
      </c>
      <c r="D16" t="e">
        <f t="shared" ca="1" si="0"/>
        <v>#NAME?</v>
      </c>
      <c r="E16" t="e">
        <f ca="1">IF(D16="","",[1]!paymentdate($B$2,D16))</f>
        <v>#NAME?</v>
      </c>
      <c r="F16" t="e">
        <f t="shared" ca="1" si="1"/>
        <v>#NAME?</v>
      </c>
      <c r="G16" t="e">
        <f t="shared" ca="1" si="2"/>
        <v>#NAME?</v>
      </c>
      <c r="I16" t="s">
        <v>57</v>
      </c>
      <c r="J16" s="1" t="e">
        <f ca="1">J4</f>
        <v>#NAME?</v>
      </c>
      <c r="L16" t="e">
        <f t="shared" ca="1" si="3"/>
        <v>#NAME?</v>
      </c>
      <c r="M16" s="20" t="e">
        <f ca="1">IF(L16="","",VLOOKUP(N15+9,'债券信息-wind'!E:H,2,0))</f>
        <v>#NAME?</v>
      </c>
      <c r="N16" s="20" t="e">
        <f t="shared" ca="1" si="9"/>
        <v>#NAME?</v>
      </c>
      <c r="O16" s="20" t="e">
        <f t="shared" ca="1" si="4"/>
        <v>#NAME?</v>
      </c>
      <c r="P16" s="2" t="e">
        <f ca="1">IF(O16="","",VLOOKUP(O15,'债券信息-wind'!E:H,3,0))</f>
        <v>#NAME?</v>
      </c>
      <c r="Q16" s="20" t="e">
        <f t="shared" ca="1" si="5"/>
        <v>#NAME?</v>
      </c>
      <c r="R16" s="5" t="e">
        <f t="shared" ca="1" si="6"/>
        <v>#NAME?</v>
      </c>
      <c r="S16" t="e">
        <f ca="1">IF(O16="","",VLOOKUP(O16,'债券信息-wind'!E:I,5,0))</f>
        <v>#NAME?</v>
      </c>
      <c r="T16" s="4" t="e">
        <f t="shared" ca="1" si="7"/>
        <v>#NAME?</v>
      </c>
      <c r="U16" s="2" t="e">
        <f ca="1">IF(O16="","",IF(O17="",T15,VLOOKUP(O16,'债券信息-wind'!E:H,4,0)))</f>
        <v>#NAME?</v>
      </c>
      <c r="V16" t="e">
        <f t="shared" ca="1" si="8"/>
        <v>#NAME?</v>
      </c>
    </row>
    <row r="17" spans="1:22">
      <c r="A17" t="s">
        <v>143</v>
      </c>
      <c r="B17" s="16">
        <f ca="1">IF(ISERROR(FIND("F",B13)),0,"Y")</f>
        <v>0</v>
      </c>
      <c r="D17" t="e">
        <f t="shared" ca="1" si="0"/>
        <v>#NAME?</v>
      </c>
      <c r="E17" t="e">
        <f ca="1">IF(D17="","",[1]!paymentdate($B$2,D17))</f>
        <v>#NAME?</v>
      </c>
      <c r="F17" t="e">
        <f t="shared" ca="1" si="1"/>
        <v>#NAME?</v>
      </c>
      <c r="G17" t="e">
        <f t="shared" ca="1" si="2"/>
        <v>#NAME?</v>
      </c>
      <c r="L17" t="e">
        <f t="shared" ca="1" si="3"/>
        <v>#NAME?</v>
      </c>
      <c r="M17" s="20" t="e">
        <f ca="1">IF(L17="","",VLOOKUP(N16+9,'债券信息-wind'!E:H,2,0))</f>
        <v>#NAME?</v>
      </c>
      <c r="N17" s="20" t="e">
        <f t="shared" ca="1" si="9"/>
        <v>#NAME?</v>
      </c>
      <c r="O17" s="20" t="e">
        <f t="shared" ca="1" si="4"/>
        <v>#NAME?</v>
      </c>
      <c r="P17" s="2" t="e">
        <f ca="1">IF(O17="","",VLOOKUP(O16,'债券信息-wind'!E:H,3,0))</f>
        <v>#NAME?</v>
      </c>
      <c r="Q17" s="20" t="e">
        <f t="shared" ca="1" si="5"/>
        <v>#NAME?</v>
      </c>
      <c r="R17" s="5" t="e">
        <f t="shared" ca="1" si="6"/>
        <v>#NAME?</v>
      </c>
      <c r="S17" t="e">
        <f ca="1">IF(O17="","",VLOOKUP(O17,'债券信息-wind'!E:I,5,0))</f>
        <v>#NAME?</v>
      </c>
      <c r="T17" s="4" t="e">
        <f t="shared" ca="1" si="7"/>
        <v>#NAME?</v>
      </c>
      <c r="U17" s="2" t="e">
        <f ca="1">IF(O17="","",IF(O18="",T16,VLOOKUP(O17,'债券信息-wind'!E:H,4,0)))</f>
        <v>#NAME?</v>
      </c>
      <c r="V17" t="e">
        <f t="shared" ca="1" si="8"/>
        <v>#NAME?</v>
      </c>
    </row>
    <row r="18" spans="1:22">
      <c r="A18" t="s">
        <v>65</v>
      </c>
      <c r="B18" s="17" t="e">
        <f ca="1">债券信息!B14</f>
        <v>#NAME?</v>
      </c>
      <c r="D18" t="e">
        <f t="shared" ca="1" si="0"/>
        <v>#NAME?</v>
      </c>
      <c r="E18" t="e">
        <f ca="1">IF(D18="","",[1]!paymentdate($B$2,D18))</f>
        <v>#NAME?</v>
      </c>
      <c r="F18" t="e">
        <f t="shared" ca="1" si="1"/>
        <v>#NAME?</v>
      </c>
      <c r="G18" t="e">
        <f t="shared" ca="1" si="2"/>
        <v>#NAME?</v>
      </c>
      <c r="I18" s="165" t="s">
        <v>36</v>
      </c>
      <c r="J18" s="165"/>
      <c r="L18" t="e">
        <f t="shared" ca="1" si="3"/>
        <v>#NAME?</v>
      </c>
      <c r="M18" s="20" t="e">
        <f ca="1">IF(L18="","",VLOOKUP(N17+9,'债券信息-wind'!E:H,2,0))</f>
        <v>#NAME?</v>
      </c>
      <c r="N18" s="20" t="e">
        <f t="shared" ca="1" si="9"/>
        <v>#NAME?</v>
      </c>
      <c r="O18" s="20" t="e">
        <f t="shared" ca="1" si="4"/>
        <v>#NAME?</v>
      </c>
      <c r="P18" s="2" t="e">
        <f ca="1">IF(O18="","",VLOOKUP(O17,'债券信息-wind'!E:H,3,0))</f>
        <v>#NAME?</v>
      </c>
      <c r="Q18" s="20" t="e">
        <f t="shared" ca="1" si="5"/>
        <v>#NAME?</v>
      </c>
      <c r="R18" s="5" t="e">
        <f t="shared" ca="1" si="6"/>
        <v>#NAME?</v>
      </c>
      <c r="S18" t="e">
        <f ca="1">IF(O18="","",VLOOKUP(O18,'债券信息-wind'!E:I,5,0))</f>
        <v>#NAME?</v>
      </c>
      <c r="T18" s="4" t="e">
        <f t="shared" ca="1" si="7"/>
        <v>#NAME?</v>
      </c>
      <c r="U18" s="2" t="e">
        <f ca="1">IF(O18="","",IF(O19="",T17,VLOOKUP(O18,'债券信息-wind'!E:H,4,0)))</f>
        <v>#NAME?</v>
      </c>
      <c r="V18" t="e">
        <f t="shared" ca="1" si="8"/>
        <v>#NAME?</v>
      </c>
    </row>
    <row r="19" spans="1:22">
      <c r="A19" t="s">
        <v>29</v>
      </c>
      <c r="B19" s="16" t="e">
        <f ca="1">债券信息!B12</f>
        <v>#NAME?</v>
      </c>
      <c r="D19" t="e">
        <f t="shared" ca="1" si="0"/>
        <v>#NAME?</v>
      </c>
      <c r="E19" t="e">
        <f ca="1">IF(D19="","",[1]!paymentdate($B$2,D19))</f>
        <v>#NAME?</v>
      </c>
      <c r="F19" t="e">
        <f t="shared" ca="1" si="1"/>
        <v>#NAME?</v>
      </c>
      <c r="G19" t="e">
        <f t="shared" ca="1" si="2"/>
        <v>#NAME?</v>
      </c>
      <c r="I19" t="s">
        <v>38</v>
      </c>
      <c r="J19" t="e">
        <f ca="1">[1]!b_anal_nxoptiondate(B2,B8,"P")</f>
        <v>#NAME?</v>
      </c>
      <c r="L19" t="e">
        <f t="shared" ca="1" si="3"/>
        <v>#NAME?</v>
      </c>
      <c r="M19" s="20" t="e">
        <f ca="1">IF(L19="","",VLOOKUP(N18+9,'债券信息-wind'!E:H,2,0))</f>
        <v>#NAME?</v>
      </c>
      <c r="N19" s="20" t="e">
        <f t="shared" ca="1" si="9"/>
        <v>#NAME?</v>
      </c>
      <c r="O19" s="20" t="e">
        <f t="shared" ca="1" si="4"/>
        <v>#NAME?</v>
      </c>
      <c r="P19" s="2" t="e">
        <f ca="1">IF(O19="","",VLOOKUP(O18,'债券信息-wind'!E:H,3,0))</f>
        <v>#NAME?</v>
      </c>
      <c r="Q19" s="20" t="e">
        <f t="shared" ca="1" si="5"/>
        <v>#NAME?</v>
      </c>
      <c r="R19" s="5" t="e">
        <f t="shared" ca="1" si="6"/>
        <v>#NAME?</v>
      </c>
      <c r="S19" t="e">
        <f ca="1">IF(O19="","",VLOOKUP(O19,'债券信息-wind'!E:I,5,0))</f>
        <v>#NAME?</v>
      </c>
      <c r="T19" s="4" t="e">
        <f t="shared" ca="1" si="7"/>
        <v>#NAME?</v>
      </c>
      <c r="U19" s="2" t="e">
        <f ca="1">IF(O19="","",IF(O20="",T18,VLOOKUP(O19,'债券信息-wind'!E:H,4,0)))</f>
        <v>#NAME?</v>
      </c>
      <c r="V19" t="e">
        <f t="shared" ca="1" si="8"/>
        <v>#NAME?</v>
      </c>
    </row>
    <row r="20" spans="1:22">
      <c r="A20" t="s">
        <v>30</v>
      </c>
      <c r="B20" s="16" t="e">
        <f ca="1">债券信息!B13</f>
        <v>#NAME?</v>
      </c>
      <c r="D20" t="e">
        <f t="shared" ca="1" si="0"/>
        <v>#NAME?</v>
      </c>
      <c r="E20" t="e">
        <f ca="1">IF(D20="","",[1]!paymentdate($B$2,D20))</f>
        <v>#NAME?</v>
      </c>
      <c r="F20" t="e">
        <f t="shared" ca="1" si="1"/>
        <v>#NAME?</v>
      </c>
      <c r="G20" t="e">
        <f t="shared" ca="1" si="2"/>
        <v>#NAME?</v>
      </c>
      <c r="I20" t="s">
        <v>39</v>
      </c>
      <c r="J20" s="2" t="e">
        <f ca="1">[1]!b_info_repurchaseprice(B2)</f>
        <v>#NAME?</v>
      </c>
      <c r="L20" t="e">
        <f t="shared" ca="1" si="3"/>
        <v>#NAME?</v>
      </c>
      <c r="M20" s="20" t="e">
        <f ca="1">IF(L20="","",VLOOKUP(N19+9,'债券信息-wind'!E:H,2,0))</f>
        <v>#NAME?</v>
      </c>
      <c r="N20" s="20" t="e">
        <f t="shared" ca="1" si="9"/>
        <v>#NAME?</v>
      </c>
      <c r="O20" s="20" t="e">
        <f t="shared" ca="1" si="4"/>
        <v>#NAME?</v>
      </c>
      <c r="P20" s="2" t="e">
        <f ca="1">IF(O20="","",VLOOKUP(O19,'债券信息-wind'!E:H,3,0))</f>
        <v>#NAME?</v>
      </c>
      <c r="Q20" s="20" t="e">
        <f t="shared" ca="1" si="5"/>
        <v>#NAME?</v>
      </c>
      <c r="R20" s="5" t="e">
        <f t="shared" ca="1" si="6"/>
        <v>#NAME?</v>
      </c>
      <c r="S20" t="e">
        <f ca="1">IF(O20="","",VLOOKUP(O20,'债券信息-wind'!E:I,5,0))</f>
        <v>#NAME?</v>
      </c>
      <c r="T20" s="4" t="e">
        <f t="shared" ca="1" si="7"/>
        <v>#NAME?</v>
      </c>
      <c r="U20" s="2" t="e">
        <f ca="1">IF(O20="","",IF(O21="",T19,VLOOKUP(O20,'债券信息-wind'!E:H,4,0)))</f>
        <v>#NAME?</v>
      </c>
      <c r="V20" t="e">
        <f t="shared" ca="1" si="8"/>
        <v>#NAME?</v>
      </c>
    </row>
    <row r="21" spans="1:22">
      <c r="A21" t="s">
        <v>92</v>
      </c>
      <c r="B21" s="16" t="e">
        <f ca="1">IF(ROUND(B18*B19,0)=0,1,ROUND(B18*B19,0))</f>
        <v>#NAME?</v>
      </c>
      <c r="D21" t="e">
        <f t="shared" ca="1" si="0"/>
        <v>#NAME?</v>
      </c>
      <c r="E21" t="e">
        <f ca="1">IF(D21="","",[1]!paymentdate($B$2,D21))</f>
        <v>#NAME?</v>
      </c>
      <c r="F21" t="e">
        <f t="shared" ca="1" si="1"/>
        <v>#NAME?</v>
      </c>
      <c r="G21" t="e">
        <f t="shared" ca="1" si="2"/>
        <v>#NAME?</v>
      </c>
      <c r="I21" t="s">
        <v>40</v>
      </c>
      <c r="J21" t="e">
        <f ca="1">[1]!b_info_putcode(B2)</f>
        <v>#NAME?</v>
      </c>
      <c r="L21" t="e">
        <f t="shared" ca="1" si="3"/>
        <v>#NAME?</v>
      </c>
      <c r="M21" s="20" t="e">
        <f ca="1">IF(L21="","",VLOOKUP(N20+9,'债券信息-wind'!E:H,2,0))</f>
        <v>#NAME?</v>
      </c>
      <c r="N21" s="20" t="e">
        <f t="shared" ca="1" si="9"/>
        <v>#NAME?</v>
      </c>
      <c r="O21" s="20" t="e">
        <f t="shared" ca="1" si="4"/>
        <v>#NAME?</v>
      </c>
      <c r="P21" s="2" t="e">
        <f ca="1">IF(O21="","",VLOOKUP(O20,'债券信息-wind'!E:H,3,0))</f>
        <v>#NAME?</v>
      </c>
      <c r="Q21" s="20" t="e">
        <f t="shared" ca="1" si="5"/>
        <v>#NAME?</v>
      </c>
      <c r="R21" s="5" t="e">
        <f t="shared" ca="1" si="6"/>
        <v>#NAME?</v>
      </c>
      <c r="S21" t="e">
        <f ca="1">IF(O21="","",VLOOKUP(O21,'债券信息-wind'!E:I,5,0))</f>
        <v>#NAME?</v>
      </c>
      <c r="T21" s="4" t="e">
        <f t="shared" ca="1" si="7"/>
        <v>#NAME?</v>
      </c>
      <c r="U21" s="2" t="e">
        <f ca="1">IF(O21="","",IF(O22="",T20,VLOOKUP(O21,'债券信息-wind'!E:H,4,0)))</f>
        <v>#NAME?</v>
      </c>
      <c r="V21" t="e">
        <f t="shared" ca="1" si="8"/>
        <v>#NAME?</v>
      </c>
    </row>
    <row r="22" spans="1:22">
      <c r="A22" t="s">
        <v>87</v>
      </c>
      <c r="B22" t="e">
        <f ca="1">债券信息!B16</f>
        <v>#NAME?</v>
      </c>
      <c r="D22" t="e">
        <f t="shared" ca="1" si="0"/>
        <v>#NAME?</v>
      </c>
      <c r="E22" t="e">
        <f ca="1">IF(D22="","",[1]!paymentdate($B$2,D22))</f>
        <v>#NAME?</v>
      </c>
      <c r="F22" t="e">
        <f t="shared" ca="1" si="1"/>
        <v>#NAME?</v>
      </c>
      <c r="G22" t="e">
        <f t="shared" ca="1" si="2"/>
        <v>#NAME?</v>
      </c>
      <c r="I22" t="s">
        <v>48</v>
      </c>
      <c r="J22" s="2" t="e">
        <f ca="1">J14</f>
        <v>#NAME?</v>
      </c>
      <c r="L22" t="e">
        <f t="shared" ca="1" si="3"/>
        <v>#NAME?</v>
      </c>
      <c r="M22" s="20" t="e">
        <f ca="1">IF(L22="","",VLOOKUP(N21+9,'债券信息-wind'!E:H,2,0))</f>
        <v>#NAME?</v>
      </c>
      <c r="N22" s="20" t="e">
        <f t="shared" ca="1" si="9"/>
        <v>#NAME?</v>
      </c>
      <c r="O22" s="20" t="e">
        <f t="shared" ca="1" si="4"/>
        <v>#NAME?</v>
      </c>
      <c r="P22" s="2" t="e">
        <f ca="1">IF(O22="","",VLOOKUP(O21,'债券信息-wind'!E:H,3,0))</f>
        <v>#NAME?</v>
      </c>
      <c r="Q22" s="20" t="e">
        <f t="shared" ca="1" si="5"/>
        <v>#NAME?</v>
      </c>
      <c r="R22" s="5" t="e">
        <f t="shared" ca="1" si="6"/>
        <v>#NAME?</v>
      </c>
      <c r="S22" t="e">
        <f ca="1">IF(O22="","",VLOOKUP(O22,'债券信息-wind'!E:I,5,0))</f>
        <v>#NAME?</v>
      </c>
      <c r="T22" s="4" t="e">
        <f t="shared" ca="1" si="7"/>
        <v>#NAME?</v>
      </c>
      <c r="U22" s="2" t="e">
        <f ca="1">IF(O22="","",IF(O23="",T21,VLOOKUP(O22,'债券信息-wind'!E:H,4,0)))</f>
        <v>#NAME?</v>
      </c>
      <c r="V22" t="e">
        <f t="shared" ca="1" si="8"/>
        <v>#NAME?</v>
      </c>
    </row>
    <row r="23" spans="1:22">
      <c r="A23" t="s">
        <v>154</v>
      </c>
      <c r="B23" t="e">
        <f ca="1">债券信息!B20</f>
        <v>#NAME?</v>
      </c>
      <c r="D23" t="e">
        <f t="shared" ca="1" si="0"/>
        <v>#NAME?</v>
      </c>
      <c r="I23" t="s">
        <v>49</v>
      </c>
      <c r="J23" t="str">
        <f ca="1">IF(ISERR(FIND("A",J11)),"N","Y")</f>
        <v>N</v>
      </c>
      <c r="L23" t="e">
        <f t="shared" ca="1" si="3"/>
        <v>#NAME?</v>
      </c>
      <c r="M23" s="20" t="e">
        <f ca="1">IF(L23="","",VLOOKUP(N22+9,'债券信息-wind'!E:H,2,0))</f>
        <v>#NAME?</v>
      </c>
      <c r="N23" s="20" t="e">
        <f t="shared" ca="1" si="9"/>
        <v>#NAME?</v>
      </c>
      <c r="O23" s="20" t="e">
        <f t="shared" ca="1" si="4"/>
        <v>#NAME?</v>
      </c>
      <c r="P23" s="2" t="e">
        <f ca="1">IF(O23="","",VLOOKUP(O22,'债券信息-wind'!E:H,3,0))</f>
        <v>#NAME?</v>
      </c>
      <c r="Q23" s="20" t="e">
        <f t="shared" ca="1" si="5"/>
        <v>#NAME?</v>
      </c>
      <c r="R23" s="5" t="e">
        <f t="shared" ca="1" si="6"/>
        <v>#NAME?</v>
      </c>
      <c r="S23" t="e">
        <f ca="1">IF(O23="","",VLOOKUP(O23,'债券信息-wind'!E:I,5,0))</f>
        <v>#NAME?</v>
      </c>
      <c r="T23" s="4" t="e">
        <f t="shared" ca="1" si="7"/>
        <v>#NAME?</v>
      </c>
      <c r="U23" s="2" t="e">
        <f ca="1">IF(O23="","",IF(O24="",T22,VLOOKUP(O23,'债券信息-wind'!E:H,4,0)))</f>
        <v>#NAME?</v>
      </c>
      <c r="V23" t="e">
        <f t="shared" ca="1" si="8"/>
        <v>#NAME?</v>
      </c>
    </row>
    <row r="24" spans="1:22">
      <c r="A24" t="s">
        <v>341</v>
      </c>
      <c r="B24" t="e">
        <f ca="1">[1]!b_anal_nxcupn(B2,B4)</f>
        <v>#NAME?</v>
      </c>
      <c r="L24" t="e">
        <f t="shared" ca="1" si="3"/>
        <v>#NAME?</v>
      </c>
      <c r="M24" s="20" t="e">
        <f ca="1">IF(L24="","",VLOOKUP(N23+9,'债券信息-wind'!E:H,2,0))</f>
        <v>#NAME?</v>
      </c>
      <c r="N24" s="20" t="e">
        <f t="shared" ca="1" si="9"/>
        <v>#NAME?</v>
      </c>
      <c r="O24" s="20" t="e">
        <f t="shared" ca="1" si="4"/>
        <v>#NAME?</v>
      </c>
      <c r="P24" s="2" t="e">
        <f ca="1">IF(O24="","",VLOOKUP(O23,'债券信息-wind'!E:H,3,0))</f>
        <v>#NAME?</v>
      </c>
      <c r="Q24" s="20" t="e">
        <f t="shared" ca="1" si="5"/>
        <v>#NAME?</v>
      </c>
      <c r="R24" s="5" t="e">
        <f t="shared" ca="1" si="6"/>
        <v>#NAME?</v>
      </c>
      <c r="S24" t="e">
        <f ca="1">IF(O24="","",VLOOKUP(O24,'债券信息-wind'!E:I,5,0))</f>
        <v>#NAME?</v>
      </c>
      <c r="T24" s="4" t="e">
        <f t="shared" ca="1" si="7"/>
        <v>#NAME?</v>
      </c>
      <c r="U24" s="2" t="e">
        <f ca="1">IF(O24="","",IF(O25="",T23,VLOOKUP(O24,'债券信息-wind'!E:H,4,0)))</f>
        <v>#NAME?</v>
      </c>
      <c r="V24" t="e">
        <f t="shared" ca="1" si="8"/>
        <v>#NAME?</v>
      </c>
    </row>
    <row r="25" spans="1:22">
      <c r="A25" t="s">
        <v>342</v>
      </c>
      <c r="B25" s="18" t="e">
        <f ca="1">DATE(YEAR(B4),MONTH(B4),DAY(B4))</f>
        <v>#NAME?</v>
      </c>
      <c r="I25" s="165" t="s">
        <v>37</v>
      </c>
      <c r="J25" s="165"/>
      <c r="L25" t="e">
        <f t="shared" ca="1" si="3"/>
        <v>#NAME?</v>
      </c>
      <c r="M25" s="20" t="e">
        <f ca="1">IF(L25="","",VLOOKUP(N24+9,'债券信息-wind'!E:H,2,0))</f>
        <v>#NAME?</v>
      </c>
      <c r="N25" s="20" t="e">
        <f t="shared" ca="1" si="9"/>
        <v>#NAME?</v>
      </c>
      <c r="O25" s="20" t="e">
        <f t="shared" ca="1" si="4"/>
        <v>#NAME?</v>
      </c>
      <c r="P25" s="2" t="e">
        <f ca="1">IF(O25="","",VLOOKUP(O24,'债券信息-wind'!E:H,3,0))</f>
        <v>#NAME?</v>
      </c>
      <c r="Q25" s="20" t="e">
        <f t="shared" ca="1" si="5"/>
        <v>#NAME?</v>
      </c>
      <c r="R25" s="5" t="e">
        <f t="shared" ca="1" si="6"/>
        <v>#NAME?</v>
      </c>
      <c r="S25" t="e">
        <f ca="1">IF(O25="","",VLOOKUP(O25,'债券信息-wind'!E:I,5,0))</f>
        <v>#NAME?</v>
      </c>
      <c r="T25" s="4" t="e">
        <f t="shared" ca="1" si="7"/>
        <v>#NAME?</v>
      </c>
      <c r="U25" s="2" t="e">
        <f ca="1">IF(O25="","",IF(O26="",T24,VLOOKUP(O25,'债券信息-wind'!E:H,4,0)))</f>
        <v>#NAME?</v>
      </c>
      <c r="V25" t="e">
        <f t="shared" ca="1" si="8"/>
        <v>#NAME?</v>
      </c>
    </row>
    <row r="26" spans="1:22">
      <c r="I26" t="s">
        <v>43</v>
      </c>
      <c r="J26" t="e">
        <f ca="1">[1]!b_anal_nxoptiondate(B2,B8,"C")</f>
        <v>#NAME?</v>
      </c>
      <c r="L26" t="e">
        <f t="shared" ca="1" si="3"/>
        <v>#NAME?</v>
      </c>
      <c r="M26" s="20" t="e">
        <f ca="1">IF(L26="","",VLOOKUP(N25+9,'债券信息-wind'!E:H,2,0))</f>
        <v>#NAME?</v>
      </c>
      <c r="N26" s="20" t="e">
        <f t="shared" ca="1" si="9"/>
        <v>#NAME?</v>
      </c>
      <c r="O26" s="20" t="e">
        <f t="shared" ca="1" si="4"/>
        <v>#NAME?</v>
      </c>
      <c r="P26" s="2" t="e">
        <f ca="1">IF(O26="","",VLOOKUP(O25,'债券信息-wind'!E:H,3,0))</f>
        <v>#NAME?</v>
      </c>
      <c r="Q26" s="20" t="e">
        <f t="shared" ca="1" si="5"/>
        <v>#NAME?</v>
      </c>
      <c r="R26" s="5" t="e">
        <f t="shared" ca="1" si="6"/>
        <v>#NAME?</v>
      </c>
      <c r="S26" t="e">
        <f ca="1">IF(O26="","",VLOOKUP(O26,'债券信息-wind'!E:I,5,0))</f>
        <v>#NAME?</v>
      </c>
      <c r="T26" s="4" t="e">
        <f t="shared" ca="1" si="7"/>
        <v>#NAME?</v>
      </c>
      <c r="U26" s="2" t="e">
        <f ca="1">IF(O26="","",IF(O27="",T25,VLOOKUP(O26,'债券信息-wind'!E:H,4,0)))</f>
        <v>#NAME?</v>
      </c>
      <c r="V26" t="e">
        <f t="shared" ca="1" si="8"/>
        <v>#NAME?</v>
      </c>
    </row>
    <row r="27" spans="1:22">
      <c r="A27" s="2"/>
      <c r="I27" t="s">
        <v>44</v>
      </c>
      <c r="J27" s="2" t="e">
        <f ca="1">[1]!b_info_redemptionprice(B2)</f>
        <v>#NAME?</v>
      </c>
      <c r="L27" t="e">
        <f t="shared" ca="1" si="3"/>
        <v>#NAME?</v>
      </c>
      <c r="M27" s="20" t="e">
        <f ca="1">IF(L27="","",VLOOKUP(N26+9,'债券信息-wind'!E:H,2,0))</f>
        <v>#NAME?</v>
      </c>
      <c r="N27" s="20" t="e">
        <f t="shared" ca="1" si="9"/>
        <v>#NAME?</v>
      </c>
      <c r="O27" s="20" t="e">
        <f t="shared" ca="1" si="4"/>
        <v>#NAME?</v>
      </c>
      <c r="P27" s="2" t="e">
        <f ca="1">IF(O27="","",VLOOKUP(O26,'债券信息-wind'!E:H,3,0))</f>
        <v>#NAME?</v>
      </c>
      <c r="Q27" s="20" t="e">
        <f t="shared" ca="1" si="5"/>
        <v>#NAME?</v>
      </c>
      <c r="R27" s="5" t="e">
        <f t="shared" ca="1" si="6"/>
        <v>#NAME?</v>
      </c>
      <c r="S27" t="e">
        <f ca="1">IF(O27="","",VLOOKUP(O27,'债券信息-wind'!E:I,5,0))</f>
        <v>#NAME?</v>
      </c>
      <c r="T27" s="4" t="e">
        <f t="shared" ca="1" si="7"/>
        <v>#NAME?</v>
      </c>
      <c r="U27" s="2" t="e">
        <f ca="1">IF(O27="","",IF(O28="",T26,VLOOKUP(O27,'债券信息-wind'!E:H,4,0)))</f>
        <v>#NAME?</v>
      </c>
      <c r="V27" t="e">
        <f t="shared" ca="1" si="8"/>
        <v>#NAME?</v>
      </c>
    </row>
    <row r="28" spans="1:22">
      <c r="A28" s="2" t="s">
        <v>119</v>
      </c>
      <c r="I28" t="s">
        <v>54</v>
      </c>
      <c r="J28" s="2" t="e">
        <f ca="1">J14</f>
        <v>#NAME?</v>
      </c>
      <c r="L28" t="e">
        <f t="shared" ca="1" si="3"/>
        <v>#NAME?</v>
      </c>
      <c r="M28" s="20" t="e">
        <f ca="1">IF(L28="","",VLOOKUP(N27+9,'债券信息-wind'!E:H,2,0))</f>
        <v>#NAME?</v>
      </c>
      <c r="N28" s="20" t="e">
        <f t="shared" ca="1" si="9"/>
        <v>#NAME?</v>
      </c>
      <c r="O28" s="20" t="e">
        <f t="shared" ca="1" si="4"/>
        <v>#NAME?</v>
      </c>
      <c r="P28" s="2" t="e">
        <f ca="1">IF(O28="","",VLOOKUP(O27,'债券信息-wind'!E:H,3,0))</f>
        <v>#NAME?</v>
      </c>
      <c r="Q28" s="20" t="e">
        <f t="shared" ca="1" si="5"/>
        <v>#NAME?</v>
      </c>
      <c r="R28" s="5" t="e">
        <f t="shared" ca="1" si="6"/>
        <v>#NAME?</v>
      </c>
      <c r="S28" t="e">
        <f ca="1">IF(O28="","",VLOOKUP(O28,'债券信息-wind'!E:I,5,0))</f>
        <v>#NAME?</v>
      </c>
      <c r="T28" s="4" t="e">
        <f t="shared" ca="1" si="7"/>
        <v>#NAME?</v>
      </c>
      <c r="U28" s="2" t="e">
        <f ca="1">IF(O28="","",IF(O29="",T27,VLOOKUP(O28,'债券信息-wind'!E:H,4,0)))</f>
        <v>#NAME?</v>
      </c>
      <c r="V28" t="e">
        <f t="shared" ca="1" si="8"/>
        <v>#NAME?</v>
      </c>
    </row>
    <row r="29" spans="1:22">
      <c r="A29" t="s">
        <v>120</v>
      </c>
      <c r="B29" t="s">
        <v>121</v>
      </c>
      <c r="C29" t="s">
        <v>129</v>
      </c>
      <c r="I29" t="s">
        <v>55</v>
      </c>
      <c r="J29" t="str">
        <f ca="1">IF(ISERR(FIND("A",J11)),"N","Y")</f>
        <v>N</v>
      </c>
      <c r="L29" t="e">
        <f t="shared" ca="1" si="3"/>
        <v>#NAME?</v>
      </c>
      <c r="M29" s="20" t="e">
        <f ca="1">IF(L29="","",VLOOKUP(N28+9,'债券信息-wind'!E:H,2,0))</f>
        <v>#NAME?</v>
      </c>
      <c r="N29" s="20" t="e">
        <f t="shared" ca="1" si="9"/>
        <v>#NAME?</v>
      </c>
      <c r="O29" s="20" t="e">
        <f t="shared" ca="1" si="4"/>
        <v>#NAME?</v>
      </c>
      <c r="P29" s="2" t="e">
        <f ca="1">IF(O29="","",VLOOKUP(O28,'债券信息-wind'!E:H,3,0))</f>
        <v>#NAME?</v>
      </c>
      <c r="Q29" s="20" t="e">
        <f t="shared" ca="1" si="5"/>
        <v>#NAME?</v>
      </c>
      <c r="R29" s="5" t="e">
        <f t="shared" ca="1" si="6"/>
        <v>#NAME?</v>
      </c>
      <c r="S29" t="e">
        <f ca="1">IF(O29="","",VLOOKUP(O29,'债券信息-wind'!E:I,5,0))</f>
        <v>#NAME?</v>
      </c>
      <c r="T29" s="4" t="e">
        <f t="shared" ca="1" si="7"/>
        <v>#NAME?</v>
      </c>
      <c r="U29" s="2" t="e">
        <f ca="1">IF(O29="","",IF(O30="",T28,VLOOKUP(O29,'债券信息-wind'!E:H,4,0)))</f>
        <v>#NAME?</v>
      </c>
      <c r="V29" t="e">
        <f t="shared" ca="1" si="8"/>
        <v>#NAME?</v>
      </c>
    </row>
    <row r="30" spans="1:22">
      <c r="A30" t="s">
        <v>122</v>
      </c>
      <c r="B30" t="s">
        <v>123</v>
      </c>
      <c r="C30" t="s">
        <v>130</v>
      </c>
      <c r="L30" t="e">
        <f t="shared" ca="1" si="3"/>
        <v>#NAME?</v>
      </c>
      <c r="M30" s="20" t="e">
        <f ca="1">IF(L30="","",VLOOKUP(N29+9,'债券信息-wind'!E:H,2,0))</f>
        <v>#NAME?</v>
      </c>
      <c r="N30" s="20" t="e">
        <f t="shared" ca="1" si="9"/>
        <v>#NAME?</v>
      </c>
      <c r="O30" s="20" t="e">
        <f t="shared" ca="1" si="4"/>
        <v>#NAME?</v>
      </c>
      <c r="P30" s="2" t="e">
        <f ca="1">IF(O30="","",VLOOKUP(O29,'债券信息-wind'!E:H,3,0))</f>
        <v>#NAME?</v>
      </c>
      <c r="Q30" s="20" t="e">
        <f t="shared" ca="1" si="5"/>
        <v>#NAME?</v>
      </c>
      <c r="R30" s="5" t="e">
        <f t="shared" ca="1" si="6"/>
        <v>#NAME?</v>
      </c>
      <c r="S30" t="e">
        <f ca="1">IF(O30="","",VLOOKUP(O30,'债券信息-wind'!E:I,5,0))</f>
        <v>#NAME?</v>
      </c>
      <c r="T30" s="4" t="e">
        <f t="shared" ca="1" si="7"/>
        <v>#NAME?</v>
      </c>
      <c r="U30" s="2" t="e">
        <f ca="1">IF(O30="","",IF(O31="",T29,VLOOKUP(O30,'债券信息-wind'!E:H,4,0)))</f>
        <v>#NAME?</v>
      </c>
      <c r="V30" t="e">
        <f t="shared" ca="1" si="8"/>
        <v>#NAME?</v>
      </c>
    </row>
    <row r="31" spans="1:22">
      <c r="A31" s="33" t="s">
        <v>127</v>
      </c>
      <c r="B31" t="s">
        <v>132</v>
      </c>
      <c r="I31" s="165" t="s">
        <v>124</v>
      </c>
      <c r="J31" s="165"/>
      <c r="L31" t="e">
        <f t="shared" ca="1" si="3"/>
        <v>#NAME?</v>
      </c>
      <c r="M31" s="20" t="e">
        <f ca="1">IF(L31="","",VLOOKUP(N30+9,'债券信息-wind'!E:H,2,0))</f>
        <v>#NAME?</v>
      </c>
      <c r="N31" s="20" t="e">
        <f t="shared" ca="1" si="9"/>
        <v>#NAME?</v>
      </c>
      <c r="O31" s="20" t="e">
        <f t="shared" ca="1" si="4"/>
        <v>#NAME?</v>
      </c>
      <c r="P31" s="2" t="e">
        <f ca="1">IF(O31="","",VLOOKUP(O30,'债券信息-wind'!E:H,3,0))</f>
        <v>#NAME?</v>
      </c>
      <c r="Q31" s="20" t="e">
        <f t="shared" ca="1" si="5"/>
        <v>#NAME?</v>
      </c>
      <c r="R31" s="5" t="e">
        <f t="shared" ca="1" si="6"/>
        <v>#NAME?</v>
      </c>
      <c r="S31" t="e">
        <f ca="1">IF(O31="","",VLOOKUP(O31,'债券信息-wind'!E:I,5,0))</f>
        <v>#NAME?</v>
      </c>
      <c r="T31" s="4" t="e">
        <f t="shared" ca="1" si="7"/>
        <v>#NAME?</v>
      </c>
      <c r="U31" s="2" t="e">
        <f ca="1">IF(O31="","",IF(O32="",T30,VLOOKUP(O31,'债券信息-wind'!E:H,4,0)))</f>
        <v>#NAME?</v>
      </c>
      <c r="V31" t="e">
        <f t="shared" ca="1" si="8"/>
        <v>#NAME?</v>
      </c>
    </row>
    <row r="32" spans="1:22">
      <c r="A32" s="33" t="s">
        <v>128</v>
      </c>
      <c r="B32" t="s">
        <v>131</v>
      </c>
      <c r="I32" t="s">
        <v>125</v>
      </c>
      <c r="J32" t="str">
        <f ca="1">IF(ISERR(FIND("N",J2)),"N","Y")</f>
        <v>N</v>
      </c>
      <c r="L32" t="e">
        <f t="shared" ca="1" si="3"/>
        <v>#NAME?</v>
      </c>
      <c r="M32" s="20" t="e">
        <f ca="1">IF(L32="","",VLOOKUP(N31+9,'债券信息-wind'!E:H,2,0))</f>
        <v>#NAME?</v>
      </c>
      <c r="N32" s="20" t="e">
        <f t="shared" ca="1" si="9"/>
        <v>#NAME?</v>
      </c>
      <c r="O32" s="20" t="e">
        <f t="shared" ca="1" si="4"/>
        <v>#NAME?</v>
      </c>
      <c r="P32" s="2" t="e">
        <f ca="1">IF(O32="","",VLOOKUP(O31,'债券信息-wind'!E:H,3,0))</f>
        <v>#NAME?</v>
      </c>
      <c r="Q32" s="20" t="e">
        <f t="shared" ca="1" si="5"/>
        <v>#NAME?</v>
      </c>
      <c r="R32" s="5" t="e">
        <f t="shared" ca="1" si="6"/>
        <v>#NAME?</v>
      </c>
      <c r="S32" t="e">
        <f ca="1">IF(O32="","",VLOOKUP(O32,'债券信息-wind'!E:I,5,0))</f>
        <v>#NAME?</v>
      </c>
      <c r="T32" s="4" t="e">
        <f t="shared" ca="1" si="7"/>
        <v>#NAME?</v>
      </c>
      <c r="U32" s="2" t="e">
        <f ca="1">IF(O32="","",IF(O33="",T31,VLOOKUP(O32,'债券信息-wind'!E:H,4,0)))</f>
        <v>#NAME?</v>
      </c>
      <c r="V32" t="e">
        <f t="shared" ca="1" si="8"/>
        <v>#NAME?</v>
      </c>
    </row>
    <row r="33" spans="1:22">
      <c r="I33" s="2" t="s">
        <v>126</v>
      </c>
      <c r="L33" t="e">
        <f t="shared" ca="1" si="3"/>
        <v>#NAME?</v>
      </c>
      <c r="M33" s="20" t="e">
        <f ca="1">IF(L33="","",VLOOKUP(N32+9,'债券信息-wind'!E:H,2,0))</f>
        <v>#NAME?</v>
      </c>
      <c r="N33" s="20" t="e">
        <f t="shared" ca="1" si="9"/>
        <v>#NAME?</v>
      </c>
      <c r="O33" s="20" t="e">
        <f t="shared" ca="1" si="4"/>
        <v>#NAME?</v>
      </c>
      <c r="P33" s="2" t="e">
        <f ca="1">IF(O33="","",VLOOKUP(O32,'债券信息-wind'!E:H,3,0))</f>
        <v>#NAME?</v>
      </c>
      <c r="Q33" s="20" t="e">
        <f t="shared" ca="1" si="5"/>
        <v>#NAME?</v>
      </c>
      <c r="R33" s="5" t="e">
        <f t="shared" ca="1" si="6"/>
        <v>#NAME?</v>
      </c>
      <c r="S33" t="e">
        <f ca="1">IF(O33="","",VLOOKUP(O33,'债券信息-wind'!E:I,5,0))</f>
        <v>#NAME?</v>
      </c>
      <c r="T33" s="4" t="e">
        <f t="shared" ca="1" si="7"/>
        <v>#NAME?</v>
      </c>
      <c r="U33" s="2" t="e">
        <f ca="1">IF(O33="","",IF(O34="",T32,VLOOKUP(O33,'债券信息-wind'!E:H,4,0)))</f>
        <v>#NAME?</v>
      </c>
      <c r="V33" t="e">
        <f t="shared" ca="1" si="8"/>
        <v>#NAME?</v>
      </c>
    </row>
    <row r="34" spans="1:22">
      <c r="A34" t="s">
        <v>127</v>
      </c>
      <c r="B34" t="s">
        <v>133</v>
      </c>
      <c r="C34" t="s">
        <v>140</v>
      </c>
      <c r="L34" t="e">
        <f t="shared" ca="1" si="3"/>
        <v>#NAME?</v>
      </c>
      <c r="M34" s="20" t="e">
        <f ca="1">IF(L34="","",VLOOKUP(N33+9,'债券信息-wind'!E:H,2,0))</f>
        <v>#NAME?</v>
      </c>
      <c r="N34" s="20" t="e">
        <f t="shared" ca="1" si="9"/>
        <v>#NAME?</v>
      </c>
      <c r="O34" s="20" t="e">
        <f t="shared" ca="1" si="4"/>
        <v>#NAME?</v>
      </c>
      <c r="P34" s="2" t="e">
        <f ca="1">IF(O34="","",VLOOKUP(O33,'债券信息-wind'!E:H,3,0))</f>
        <v>#NAME?</v>
      </c>
      <c r="Q34" s="20" t="e">
        <f t="shared" ca="1" si="5"/>
        <v>#NAME?</v>
      </c>
      <c r="R34" s="5" t="e">
        <f t="shared" ca="1" si="6"/>
        <v>#NAME?</v>
      </c>
      <c r="S34" t="e">
        <f ca="1">IF(O34="","",VLOOKUP(O34,'债券信息-wind'!E:I,5,0))</f>
        <v>#NAME?</v>
      </c>
      <c r="T34" s="4" t="e">
        <f t="shared" ca="1" si="7"/>
        <v>#NAME?</v>
      </c>
      <c r="U34" s="2" t="e">
        <f ca="1">IF(O34="","",IF(O35="",T33,VLOOKUP(O34,'债券信息-wind'!E:H,4,0)))</f>
        <v>#NAME?</v>
      </c>
      <c r="V34" t="e">
        <f t="shared" ca="1" si="8"/>
        <v>#NAME?</v>
      </c>
    </row>
    <row r="35" spans="1:22">
      <c r="B35" t="s">
        <v>134</v>
      </c>
      <c r="C35" t="s">
        <v>141</v>
      </c>
      <c r="L35" t="e">
        <f t="shared" ca="1" si="3"/>
        <v>#NAME?</v>
      </c>
      <c r="M35" s="20" t="e">
        <f ca="1">IF(L35="","",VLOOKUP(N34+9,'债券信息-wind'!E:H,2,0))</f>
        <v>#NAME?</v>
      </c>
      <c r="N35" s="20" t="e">
        <f t="shared" ca="1" si="9"/>
        <v>#NAME?</v>
      </c>
      <c r="O35" s="20" t="e">
        <f t="shared" ca="1" si="4"/>
        <v>#NAME?</v>
      </c>
      <c r="P35" s="2" t="e">
        <f ca="1">IF(O35="","",VLOOKUP(O34,'债券信息-wind'!E:H,3,0))</f>
        <v>#NAME?</v>
      </c>
      <c r="Q35" s="20" t="e">
        <f t="shared" ca="1" si="5"/>
        <v>#NAME?</v>
      </c>
      <c r="R35" s="5" t="e">
        <f t="shared" ca="1" si="6"/>
        <v>#NAME?</v>
      </c>
      <c r="S35" t="e">
        <f ca="1">IF(O35="","",VLOOKUP(O35,'债券信息-wind'!E:I,5,0))</f>
        <v>#NAME?</v>
      </c>
      <c r="T35" s="4" t="e">
        <f t="shared" ca="1" si="7"/>
        <v>#NAME?</v>
      </c>
      <c r="U35" s="2" t="e">
        <f ca="1">IF(O35="","",IF(O36="",T34,VLOOKUP(O35,'债券信息-wind'!E:H,4,0)))</f>
        <v>#NAME?</v>
      </c>
      <c r="V35" t="e">
        <f t="shared" ca="1" si="8"/>
        <v>#NAME?</v>
      </c>
    </row>
    <row r="36" spans="1:22">
      <c r="A36" t="s">
        <v>135</v>
      </c>
      <c r="B36" t="s">
        <v>136</v>
      </c>
      <c r="C36" t="s">
        <v>139</v>
      </c>
      <c r="L36" t="e">
        <f t="shared" ref="L36:L67" ca="1" si="10">IF(ROW(L35)-3&lt;$B$21,L35+1,"")</f>
        <v>#NAME?</v>
      </c>
      <c r="M36" s="20" t="e">
        <f ca="1">IF(L36="","",VLOOKUP(N35+9,'债券信息-wind'!E:H,2,0))</f>
        <v>#NAME?</v>
      </c>
      <c r="N36" s="20" t="e">
        <f t="shared" ca="1" si="9"/>
        <v>#NAME?</v>
      </c>
      <c r="O36" s="20" t="e">
        <f t="shared" ca="1" si="4"/>
        <v>#NAME?</v>
      </c>
      <c r="P36" s="2" t="e">
        <f ca="1">IF(O36="","",VLOOKUP(O35,'债券信息-wind'!E:H,3,0))</f>
        <v>#NAME?</v>
      </c>
      <c r="Q36" s="20" t="e">
        <f t="shared" ca="1" si="5"/>
        <v>#NAME?</v>
      </c>
      <c r="R36" s="5" t="e">
        <f t="shared" ca="1" si="6"/>
        <v>#NAME?</v>
      </c>
      <c r="S36" t="e">
        <f ca="1">IF(O36="","",VLOOKUP(O36,'债券信息-wind'!E:I,5,0))</f>
        <v>#NAME?</v>
      </c>
      <c r="T36" s="4" t="e">
        <f t="shared" ca="1" si="7"/>
        <v>#NAME?</v>
      </c>
      <c r="U36" s="2" t="e">
        <f ca="1">IF(O36="","",IF(O37="",T35,VLOOKUP(O36,'债券信息-wind'!E:H,4,0)))</f>
        <v>#NAME?</v>
      </c>
      <c r="V36" t="e">
        <f t="shared" ca="1" si="8"/>
        <v>#NAME?</v>
      </c>
    </row>
    <row r="37" spans="1:22">
      <c r="B37" t="s">
        <v>137</v>
      </c>
      <c r="C37" t="s">
        <v>138</v>
      </c>
      <c r="L37" t="e">
        <f t="shared" ca="1" si="10"/>
        <v>#NAME?</v>
      </c>
      <c r="M37" s="20" t="e">
        <f ca="1">IF(L37="","",VLOOKUP(N36+9,'债券信息-wind'!E:H,2,0))</f>
        <v>#NAME?</v>
      </c>
      <c r="N37" s="20" t="e">
        <f t="shared" ca="1" si="9"/>
        <v>#NAME?</v>
      </c>
      <c r="O37" s="20" t="e">
        <f t="shared" ca="1" si="4"/>
        <v>#NAME?</v>
      </c>
      <c r="P37" s="2" t="e">
        <f ca="1">IF(O37="","",VLOOKUP(O36,'债券信息-wind'!E:H,3,0))</f>
        <v>#NAME?</v>
      </c>
      <c r="Q37" s="20" t="e">
        <f t="shared" ca="1" si="5"/>
        <v>#NAME?</v>
      </c>
      <c r="R37" s="5" t="e">
        <f t="shared" ca="1" si="6"/>
        <v>#NAME?</v>
      </c>
      <c r="S37" t="e">
        <f ca="1">IF(O37="","",VLOOKUP(O37,'债券信息-wind'!E:I,5,0))</f>
        <v>#NAME?</v>
      </c>
      <c r="T37" s="4" t="e">
        <f t="shared" ca="1" si="7"/>
        <v>#NAME?</v>
      </c>
      <c r="U37" s="2" t="e">
        <f ca="1">IF(O37="","",IF(O38="",T36,VLOOKUP(O37,'债券信息-wind'!E:H,4,0)))</f>
        <v>#NAME?</v>
      </c>
      <c r="V37" t="e">
        <f t="shared" ca="1" si="8"/>
        <v>#NAME?</v>
      </c>
    </row>
    <row r="38" spans="1:22">
      <c r="L38" t="e">
        <f t="shared" ca="1" si="10"/>
        <v>#NAME?</v>
      </c>
      <c r="M38" s="20" t="e">
        <f ca="1">IF(L38="","",VLOOKUP(N37+9,'债券信息-wind'!E:H,2,0))</f>
        <v>#NAME?</v>
      </c>
      <c r="N38" s="20" t="e">
        <f t="shared" ca="1" si="9"/>
        <v>#NAME?</v>
      </c>
      <c r="O38" s="20" t="e">
        <f t="shared" ca="1" si="4"/>
        <v>#NAME?</v>
      </c>
      <c r="P38" s="2" t="e">
        <f ca="1">IF(O38="","",VLOOKUP(O37,'债券信息-wind'!E:H,3,0))</f>
        <v>#NAME?</v>
      </c>
      <c r="Q38" s="20" t="e">
        <f t="shared" ca="1" si="5"/>
        <v>#NAME?</v>
      </c>
      <c r="R38" s="5" t="e">
        <f t="shared" ca="1" si="6"/>
        <v>#NAME?</v>
      </c>
      <c r="S38" t="e">
        <f ca="1">IF(O38="","",VLOOKUP(O38,'债券信息-wind'!E:I,5,0))</f>
        <v>#NAME?</v>
      </c>
      <c r="T38" s="4" t="e">
        <f t="shared" ca="1" si="7"/>
        <v>#NAME?</v>
      </c>
      <c r="U38" s="2" t="e">
        <f ca="1">IF(O38="","",IF(O39="",T37,VLOOKUP(O38,'债券信息-wind'!E:H,4,0)))</f>
        <v>#NAME?</v>
      </c>
      <c r="V38" t="e">
        <f t="shared" ca="1" si="8"/>
        <v>#NAME?</v>
      </c>
    </row>
    <row r="39" spans="1:22">
      <c r="A39" t="s">
        <v>149</v>
      </c>
      <c r="B39" t="s">
        <v>150</v>
      </c>
      <c r="L39" t="e">
        <f t="shared" ca="1" si="10"/>
        <v>#NAME?</v>
      </c>
      <c r="M39" s="20" t="e">
        <f ca="1">IF(L39="","",VLOOKUP(N38+9,'债券信息-wind'!E:H,2,0))</f>
        <v>#NAME?</v>
      </c>
      <c r="N39" s="20" t="e">
        <f t="shared" ca="1" si="9"/>
        <v>#NAME?</v>
      </c>
      <c r="O39" s="20" t="e">
        <f t="shared" ca="1" si="4"/>
        <v>#NAME?</v>
      </c>
      <c r="P39" s="2" t="e">
        <f ca="1">IF(O39="","",VLOOKUP(O38,'债券信息-wind'!E:H,3,0))</f>
        <v>#NAME?</v>
      </c>
      <c r="Q39" s="20" t="e">
        <f t="shared" ca="1" si="5"/>
        <v>#NAME?</v>
      </c>
      <c r="R39" s="5" t="e">
        <f t="shared" ca="1" si="6"/>
        <v>#NAME?</v>
      </c>
      <c r="S39" t="e">
        <f ca="1">IF(O39="","",VLOOKUP(O39,'债券信息-wind'!E:I,5,0))</f>
        <v>#NAME?</v>
      </c>
      <c r="T39" s="4" t="e">
        <f t="shared" ca="1" si="7"/>
        <v>#NAME?</v>
      </c>
      <c r="U39" s="2" t="e">
        <f ca="1">IF(O39="","",IF(O40="",T38,VLOOKUP(O39,'债券信息-wind'!E:H,4,0)))</f>
        <v>#NAME?</v>
      </c>
      <c r="V39" t="e">
        <f t="shared" ca="1" si="8"/>
        <v>#NAME?</v>
      </c>
    </row>
    <row r="40" spans="1:22">
      <c r="C40" t="s">
        <v>151</v>
      </c>
      <c r="I40" s="33" t="s">
        <v>167</v>
      </c>
      <c r="L40" t="e">
        <f t="shared" ca="1" si="10"/>
        <v>#NAME?</v>
      </c>
      <c r="M40" s="20" t="e">
        <f ca="1">IF(L40="","",VLOOKUP(N39+9,'债券信息-wind'!E:H,2,0))</f>
        <v>#NAME?</v>
      </c>
      <c r="N40" s="20" t="e">
        <f t="shared" ca="1" si="9"/>
        <v>#NAME?</v>
      </c>
      <c r="O40" s="20" t="e">
        <f t="shared" ca="1" si="4"/>
        <v>#NAME?</v>
      </c>
      <c r="P40" s="2" t="e">
        <f ca="1">IF(O40="","",VLOOKUP(O39,'债券信息-wind'!E:H,3,0))</f>
        <v>#NAME?</v>
      </c>
      <c r="Q40" s="20" t="e">
        <f t="shared" ca="1" si="5"/>
        <v>#NAME?</v>
      </c>
      <c r="R40" s="5" t="e">
        <f t="shared" ca="1" si="6"/>
        <v>#NAME?</v>
      </c>
      <c r="S40" t="e">
        <f ca="1">IF(O40="","",VLOOKUP(O40,'债券信息-wind'!E:I,5,0))</f>
        <v>#NAME?</v>
      </c>
      <c r="T40" s="4" t="e">
        <f t="shared" ca="1" si="7"/>
        <v>#NAME?</v>
      </c>
      <c r="U40" s="2" t="e">
        <f ca="1">IF(O40="","",IF(O41="",T39,VLOOKUP(O40,'债券信息-wind'!E:H,4,0)))</f>
        <v>#NAME?</v>
      </c>
      <c r="V40" t="e">
        <f t="shared" ca="1" si="8"/>
        <v>#NAME?</v>
      </c>
    </row>
    <row r="41" spans="1:22">
      <c r="C41" t="s">
        <v>152</v>
      </c>
      <c r="I41" t="s">
        <v>168</v>
      </c>
      <c r="L41" t="e">
        <f t="shared" ca="1" si="10"/>
        <v>#NAME?</v>
      </c>
      <c r="M41" s="20" t="e">
        <f ca="1">IF(L41="","",VLOOKUP(N40+9,'债券信息-wind'!E:H,2,0))</f>
        <v>#NAME?</v>
      </c>
      <c r="N41" s="20" t="e">
        <f t="shared" ca="1" si="9"/>
        <v>#NAME?</v>
      </c>
      <c r="O41" s="20" t="e">
        <f t="shared" ca="1" si="4"/>
        <v>#NAME?</v>
      </c>
      <c r="P41" s="2" t="e">
        <f ca="1">IF(O41="","",VLOOKUP(O40,'债券信息-wind'!E:H,3,0))</f>
        <v>#NAME?</v>
      </c>
      <c r="Q41" s="20" t="e">
        <f t="shared" ca="1" si="5"/>
        <v>#NAME?</v>
      </c>
      <c r="R41" s="5" t="e">
        <f t="shared" ca="1" si="6"/>
        <v>#NAME?</v>
      </c>
      <c r="S41" t="e">
        <f ca="1">IF(O41="","",VLOOKUP(O41,'债券信息-wind'!E:I,5,0))</f>
        <v>#NAME?</v>
      </c>
      <c r="T41" s="4" t="e">
        <f t="shared" ca="1" si="7"/>
        <v>#NAME?</v>
      </c>
      <c r="U41" s="2" t="e">
        <f ca="1">IF(O41="","",IF(O42="",T40,VLOOKUP(O41,'债券信息-wind'!E:H,4,0)))</f>
        <v>#NAME?</v>
      </c>
      <c r="V41" t="e">
        <f t="shared" ca="1" si="8"/>
        <v>#NAME?</v>
      </c>
    </row>
    <row r="42" spans="1:22">
      <c r="B42" t="s">
        <v>153</v>
      </c>
      <c r="L42" t="e">
        <f t="shared" ca="1" si="10"/>
        <v>#NAME?</v>
      </c>
      <c r="M42" s="20" t="e">
        <f ca="1">IF(L42="","",VLOOKUP(N41+9,'债券信息-wind'!E:H,2,0))</f>
        <v>#NAME?</v>
      </c>
      <c r="N42" s="20" t="e">
        <f t="shared" ca="1" si="9"/>
        <v>#NAME?</v>
      </c>
      <c r="O42" s="20" t="e">
        <f t="shared" ca="1" si="4"/>
        <v>#NAME?</v>
      </c>
      <c r="P42" s="2" t="e">
        <f ca="1">IF(O42="","",VLOOKUP(O41,'债券信息-wind'!E:H,3,0))</f>
        <v>#NAME?</v>
      </c>
      <c r="Q42" s="20" t="e">
        <f t="shared" ca="1" si="5"/>
        <v>#NAME?</v>
      </c>
      <c r="R42" s="5" t="e">
        <f t="shared" ca="1" si="6"/>
        <v>#NAME?</v>
      </c>
      <c r="S42" t="e">
        <f ca="1">IF(O42="","",VLOOKUP(O42,'债券信息-wind'!E:I,5,0))</f>
        <v>#NAME?</v>
      </c>
      <c r="T42" s="4" t="e">
        <f t="shared" ca="1" si="7"/>
        <v>#NAME?</v>
      </c>
      <c r="U42" s="2" t="e">
        <f ca="1">IF(O42="","",IF(O43="",T41,VLOOKUP(O42,'债券信息-wind'!E:H,4,0)))</f>
        <v>#NAME?</v>
      </c>
      <c r="V42" t="e">
        <f t="shared" ca="1" si="8"/>
        <v>#NAME?</v>
      </c>
    </row>
    <row r="43" spans="1:22">
      <c r="C43" t="s">
        <v>155</v>
      </c>
      <c r="L43" t="e">
        <f t="shared" ca="1" si="10"/>
        <v>#NAME?</v>
      </c>
      <c r="M43" s="20" t="e">
        <f ca="1">IF(L43="","",VLOOKUP(N42+9,'债券信息-wind'!E:H,2,0))</f>
        <v>#NAME?</v>
      </c>
      <c r="N43" s="20" t="e">
        <f t="shared" ca="1" si="9"/>
        <v>#NAME?</v>
      </c>
      <c r="O43" s="20" t="e">
        <f t="shared" ca="1" si="4"/>
        <v>#NAME?</v>
      </c>
      <c r="P43" s="2" t="e">
        <f ca="1">IF(O43="","",VLOOKUP(O42,'债券信息-wind'!E:H,3,0))</f>
        <v>#NAME?</v>
      </c>
      <c r="Q43" s="20" t="e">
        <f t="shared" ca="1" si="5"/>
        <v>#NAME?</v>
      </c>
      <c r="R43" s="5" t="e">
        <f t="shared" ca="1" si="6"/>
        <v>#NAME?</v>
      </c>
      <c r="S43" t="e">
        <f ca="1">IF(O43="","",VLOOKUP(O43,'债券信息-wind'!E:I,5,0))</f>
        <v>#NAME?</v>
      </c>
      <c r="T43" s="4" t="e">
        <f t="shared" ca="1" si="7"/>
        <v>#NAME?</v>
      </c>
      <c r="U43" s="2" t="e">
        <f ca="1">IF(O43="","",IF(O44="",T42,VLOOKUP(O43,'债券信息-wind'!E:H,4,0)))</f>
        <v>#NAME?</v>
      </c>
      <c r="V43" t="e">
        <f t="shared" ca="1" si="8"/>
        <v>#NAME?</v>
      </c>
    </row>
    <row r="44" spans="1:22">
      <c r="C44" t="s">
        <v>170</v>
      </c>
      <c r="I44" t="s">
        <v>169</v>
      </c>
      <c r="L44" t="e">
        <f t="shared" ca="1" si="10"/>
        <v>#NAME?</v>
      </c>
      <c r="M44" s="20" t="e">
        <f ca="1">IF(L44="","",VLOOKUP(N43+9,'债券信息-wind'!E:H,2,0))</f>
        <v>#NAME?</v>
      </c>
      <c r="N44" s="20" t="e">
        <f t="shared" ca="1" si="9"/>
        <v>#NAME?</v>
      </c>
      <c r="O44" s="20" t="e">
        <f t="shared" ca="1" si="4"/>
        <v>#NAME?</v>
      </c>
      <c r="P44" s="2" t="e">
        <f ca="1">IF(O44="","",VLOOKUP(O43,'债券信息-wind'!E:H,3,0))</f>
        <v>#NAME?</v>
      </c>
      <c r="Q44" s="20" t="e">
        <f t="shared" ca="1" si="5"/>
        <v>#NAME?</v>
      </c>
      <c r="R44" s="5" t="e">
        <f t="shared" ca="1" si="6"/>
        <v>#NAME?</v>
      </c>
      <c r="S44" t="e">
        <f ca="1">IF(O44="","",VLOOKUP(O44,'债券信息-wind'!E:I,5,0))</f>
        <v>#NAME?</v>
      </c>
      <c r="T44" s="4" t="e">
        <f t="shared" ca="1" si="7"/>
        <v>#NAME?</v>
      </c>
      <c r="U44" s="2" t="e">
        <f ca="1">IF(O44="","",IF(O45="",T43,VLOOKUP(O44,'债券信息-wind'!E:H,4,0)))</f>
        <v>#NAME?</v>
      </c>
      <c r="V44" t="e">
        <f t="shared" ca="1" si="8"/>
        <v>#NAME?</v>
      </c>
    </row>
    <row r="45" spans="1:22">
      <c r="I45" t="s">
        <v>171</v>
      </c>
      <c r="L45" t="e">
        <f t="shared" ca="1" si="10"/>
        <v>#NAME?</v>
      </c>
      <c r="M45" s="20" t="e">
        <f ca="1">IF(L45="","",VLOOKUP(N44+9,'债券信息-wind'!E:H,2,0))</f>
        <v>#NAME?</v>
      </c>
      <c r="N45" s="20" t="e">
        <f t="shared" ca="1" si="9"/>
        <v>#NAME?</v>
      </c>
      <c r="O45" s="20" t="e">
        <f t="shared" ca="1" si="4"/>
        <v>#NAME?</v>
      </c>
      <c r="P45" s="2" t="e">
        <f ca="1">IF(O45="","",VLOOKUP(O44,'债券信息-wind'!E:H,3,0))</f>
        <v>#NAME?</v>
      </c>
      <c r="Q45" s="20" t="e">
        <f t="shared" ca="1" si="5"/>
        <v>#NAME?</v>
      </c>
      <c r="R45" s="5" t="e">
        <f t="shared" ca="1" si="6"/>
        <v>#NAME?</v>
      </c>
      <c r="S45" t="e">
        <f ca="1">IF(O45="","",VLOOKUP(O45,'债券信息-wind'!E:I,5,0))</f>
        <v>#NAME?</v>
      </c>
      <c r="T45" s="4" t="e">
        <f t="shared" ca="1" si="7"/>
        <v>#NAME?</v>
      </c>
      <c r="U45" s="2" t="e">
        <f ca="1">IF(O45="","",IF(O46="",T44,VLOOKUP(O45,'债券信息-wind'!E:H,4,0)))</f>
        <v>#NAME?</v>
      </c>
      <c r="V45" t="e">
        <f t="shared" ca="1" si="8"/>
        <v>#NAME?</v>
      </c>
    </row>
    <row r="46" spans="1:22">
      <c r="L46" t="e">
        <f t="shared" ca="1" si="10"/>
        <v>#NAME?</v>
      </c>
      <c r="M46" s="20" t="e">
        <f ca="1">IF(L46="","",VLOOKUP(N45+9,'债券信息-wind'!E:H,2,0))</f>
        <v>#NAME?</v>
      </c>
      <c r="N46" s="20" t="e">
        <f t="shared" ca="1" si="9"/>
        <v>#NAME?</v>
      </c>
      <c r="O46" s="20" t="e">
        <f t="shared" ca="1" si="4"/>
        <v>#NAME?</v>
      </c>
      <c r="P46" s="2" t="e">
        <f ca="1">IF(O46="","",VLOOKUP(O45,'债券信息-wind'!E:H,3,0))</f>
        <v>#NAME?</v>
      </c>
      <c r="Q46" s="20" t="e">
        <f t="shared" ca="1" si="5"/>
        <v>#NAME?</v>
      </c>
      <c r="R46" s="5" t="e">
        <f t="shared" ca="1" si="6"/>
        <v>#NAME?</v>
      </c>
      <c r="S46" t="e">
        <f ca="1">IF(O46="","",VLOOKUP(O46,'债券信息-wind'!E:I,5,0))</f>
        <v>#NAME?</v>
      </c>
      <c r="T46" s="4" t="e">
        <f t="shared" ca="1" si="7"/>
        <v>#NAME?</v>
      </c>
      <c r="U46" s="2" t="e">
        <f ca="1">IF(O46="","",IF(O47="",T45,VLOOKUP(O46,'债券信息-wind'!E:H,4,0)))</f>
        <v>#NAME?</v>
      </c>
      <c r="V46" t="e">
        <f t="shared" ca="1" si="8"/>
        <v>#NAME?</v>
      </c>
    </row>
    <row r="47" spans="1:22">
      <c r="B47" t="s">
        <v>156</v>
      </c>
      <c r="L47" t="e">
        <f t="shared" ca="1" si="10"/>
        <v>#NAME?</v>
      </c>
      <c r="M47" s="20" t="e">
        <f ca="1">IF(L47="","",VLOOKUP(N46+9,'债券信息-wind'!E:H,2,0))</f>
        <v>#NAME?</v>
      </c>
      <c r="N47" s="20" t="e">
        <f t="shared" ca="1" si="9"/>
        <v>#NAME?</v>
      </c>
      <c r="O47" s="20" t="e">
        <f t="shared" ca="1" si="4"/>
        <v>#NAME?</v>
      </c>
      <c r="P47" s="2" t="e">
        <f ca="1">IF(O47="","",VLOOKUP(O46,'债券信息-wind'!E:H,3,0))</f>
        <v>#NAME?</v>
      </c>
      <c r="Q47" s="20" t="e">
        <f t="shared" ca="1" si="5"/>
        <v>#NAME?</v>
      </c>
      <c r="R47" s="5" t="e">
        <f t="shared" ca="1" si="6"/>
        <v>#NAME?</v>
      </c>
      <c r="S47" t="e">
        <f ca="1">IF(O47="","",VLOOKUP(O47,'债券信息-wind'!E:I,5,0))</f>
        <v>#NAME?</v>
      </c>
      <c r="T47" s="4" t="e">
        <f t="shared" ca="1" si="7"/>
        <v>#NAME?</v>
      </c>
      <c r="U47" s="2" t="e">
        <f ca="1">IF(O47="","",IF(O48="",T46,VLOOKUP(O47,'债券信息-wind'!E:H,4,0)))</f>
        <v>#NAME?</v>
      </c>
      <c r="V47" t="e">
        <f t="shared" ca="1" si="8"/>
        <v>#NAME?</v>
      </c>
    </row>
    <row r="48" spans="1:22">
      <c r="L48" t="e">
        <f t="shared" ca="1" si="10"/>
        <v>#NAME?</v>
      </c>
      <c r="M48" s="20" t="e">
        <f ca="1">IF(L48="","",VLOOKUP(N47+9,'债券信息-wind'!E:H,2,0))</f>
        <v>#NAME?</v>
      </c>
      <c r="N48" s="20" t="e">
        <f t="shared" ca="1" si="9"/>
        <v>#NAME?</v>
      </c>
      <c r="O48" s="20" t="e">
        <f t="shared" ca="1" si="4"/>
        <v>#NAME?</v>
      </c>
      <c r="P48" s="2" t="e">
        <f ca="1">IF(O48="","",VLOOKUP(O47,'债券信息-wind'!E:H,3,0))</f>
        <v>#NAME?</v>
      </c>
      <c r="Q48" s="20" t="e">
        <f t="shared" ca="1" si="5"/>
        <v>#NAME?</v>
      </c>
      <c r="R48" s="5" t="e">
        <f t="shared" ca="1" si="6"/>
        <v>#NAME?</v>
      </c>
      <c r="S48" t="e">
        <f ca="1">IF(O48="","",VLOOKUP(O48,'债券信息-wind'!E:I,5,0))</f>
        <v>#NAME?</v>
      </c>
      <c r="T48" s="4" t="e">
        <f t="shared" ca="1" si="7"/>
        <v>#NAME?</v>
      </c>
      <c r="U48" s="2" t="e">
        <f ca="1">IF(O48="","",IF(O49="",T47,VLOOKUP(O48,'债券信息-wind'!E:H,4,0)))</f>
        <v>#NAME?</v>
      </c>
      <c r="V48" t="e">
        <f t="shared" ca="1" si="8"/>
        <v>#NAME?</v>
      </c>
    </row>
    <row r="49" spans="12:22">
      <c r="L49" t="e">
        <f t="shared" ca="1" si="10"/>
        <v>#NAME?</v>
      </c>
      <c r="M49" s="20" t="e">
        <f ca="1">IF(L49="","",VLOOKUP(N48+9,'债券信息-wind'!E:H,2,0))</f>
        <v>#NAME?</v>
      </c>
      <c r="N49" s="20" t="e">
        <f t="shared" ca="1" si="9"/>
        <v>#NAME?</v>
      </c>
      <c r="O49" s="20" t="e">
        <f t="shared" ca="1" si="4"/>
        <v>#NAME?</v>
      </c>
      <c r="P49" s="2" t="e">
        <f ca="1">IF(O49="","",VLOOKUP(O48,'债券信息-wind'!E:H,3,0))</f>
        <v>#NAME?</v>
      </c>
      <c r="Q49" s="20" t="e">
        <f t="shared" ca="1" si="5"/>
        <v>#NAME?</v>
      </c>
      <c r="R49" s="5" t="e">
        <f t="shared" ca="1" si="6"/>
        <v>#NAME?</v>
      </c>
      <c r="S49" t="e">
        <f ca="1">IF(O49="","",VLOOKUP(O49,'债券信息-wind'!E:I,5,0))</f>
        <v>#NAME?</v>
      </c>
      <c r="T49" s="4" t="e">
        <f t="shared" ca="1" si="7"/>
        <v>#NAME?</v>
      </c>
      <c r="U49" s="2" t="e">
        <f ca="1">IF(O49="","",IF(O50="",T48,VLOOKUP(O49,'债券信息-wind'!E:H,4,0)))</f>
        <v>#NAME?</v>
      </c>
      <c r="V49" t="e">
        <f t="shared" ca="1" si="8"/>
        <v>#NAME?</v>
      </c>
    </row>
    <row r="50" spans="12:22">
      <c r="L50" t="e">
        <f t="shared" ca="1" si="10"/>
        <v>#NAME?</v>
      </c>
      <c r="M50" s="20" t="e">
        <f ca="1">IF(L50="","",VLOOKUP(N49+9,'债券信息-wind'!E:H,2,0))</f>
        <v>#NAME?</v>
      </c>
      <c r="N50" s="20" t="e">
        <f t="shared" ca="1" si="9"/>
        <v>#NAME?</v>
      </c>
      <c r="O50" s="20" t="e">
        <f t="shared" ca="1" si="4"/>
        <v>#NAME?</v>
      </c>
      <c r="P50" s="2" t="e">
        <f ca="1">IF(O50="","",VLOOKUP(O49,'债券信息-wind'!E:H,3,0))</f>
        <v>#NAME?</v>
      </c>
      <c r="Q50" s="20" t="e">
        <f t="shared" ca="1" si="5"/>
        <v>#NAME?</v>
      </c>
      <c r="R50" s="5" t="e">
        <f t="shared" ca="1" si="6"/>
        <v>#NAME?</v>
      </c>
      <c r="S50" t="e">
        <f ca="1">IF(O50="","",VLOOKUP(O50,'债券信息-wind'!E:I,5,0))</f>
        <v>#NAME?</v>
      </c>
      <c r="T50" s="4" t="e">
        <f t="shared" ca="1" si="7"/>
        <v>#NAME?</v>
      </c>
      <c r="U50" s="2" t="e">
        <f ca="1">IF(O50="","",IF(O51="",T49,VLOOKUP(O50,'债券信息-wind'!E:H,4,0)))</f>
        <v>#NAME?</v>
      </c>
      <c r="V50" t="e">
        <f t="shared" ca="1" si="8"/>
        <v>#NAME?</v>
      </c>
    </row>
    <row r="51" spans="12:22">
      <c r="L51" t="e">
        <f t="shared" ca="1" si="10"/>
        <v>#NAME?</v>
      </c>
      <c r="M51" s="20" t="e">
        <f ca="1">IF(L51="","",VLOOKUP(N50+9,'债券信息-wind'!E:H,2,0))</f>
        <v>#NAME?</v>
      </c>
      <c r="N51" s="20" t="e">
        <f t="shared" ca="1" si="9"/>
        <v>#NAME?</v>
      </c>
      <c r="O51" s="20" t="e">
        <f t="shared" ca="1" si="4"/>
        <v>#NAME?</v>
      </c>
      <c r="P51" s="2" t="e">
        <f ca="1">IF(O51="","",VLOOKUP(O50,'债券信息-wind'!E:H,3,0))</f>
        <v>#NAME?</v>
      </c>
      <c r="Q51" s="20" t="e">
        <f t="shared" ca="1" si="5"/>
        <v>#NAME?</v>
      </c>
      <c r="R51" s="5" t="e">
        <f t="shared" ca="1" si="6"/>
        <v>#NAME?</v>
      </c>
      <c r="S51" t="e">
        <f ca="1">IF(O51="","",VLOOKUP(O51,'债券信息-wind'!E:I,5,0))</f>
        <v>#NAME?</v>
      </c>
      <c r="T51" s="4" t="e">
        <f t="shared" ca="1" si="7"/>
        <v>#NAME?</v>
      </c>
      <c r="U51" s="2" t="e">
        <f ca="1">IF(O51="","",IF(O52="",T50,VLOOKUP(O51,'债券信息-wind'!E:H,4,0)))</f>
        <v>#NAME?</v>
      </c>
      <c r="V51" t="e">
        <f t="shared" ca="1" si="8"/>
        <v>#NAME?</v>
      </c>
    </row>
    <row r="52" spans="12:22">
      <c r="L52" t="e">
        <f t="shared" ca="1" si="10"/>
        <v>#NAME?</v>
      </c>
      <c r="M52" s="20" t="e">
        <f ca="1">IF(L52="","",VLOOKUP(N51+9,'债券信息-wind'!E:H,2,0))</f>
        <v>#NAME?</v>
      </c>
      <c r="N52" s="20" t="e">
        <f t="shared" ca="1" si="9"/>
        <v>#NAME?</v>
      </c>
      <c r="O52" s="20" t="e">
        <f t="shared" ca="1" si="4"/>
        <v>#NAME?</v>
      </c>
      <c r="P52" s="2" t="e">
        <f ca="1">IF(O52="","",VLOOKUP(O51,'债券信息-wind'!E:H,3,0))</f>
        <v>#NAME?</v>
      </c>
      <c r="Q52" s="20" t="e">
        <f t="shared" ca="1" si="5"/>
        <v>#NAME?</v>
      </c>
      <c r="R52" s="5" t="e">
        <f t="shared" ca="1" si="6"/>
        <v>#NAME?</v>
      </c>
      <c r="S52" t="e">
        <f ca="1">IF(O52="","",VLOOKUP(O52,'债券信息-wind'!E:I,5,0))</f>
        <v>#NAME?</v>
      </c>
      <c r="T52" s="4" t="e">
        <f t="shared" ca="1" si="7"/>
        <v>#NAME?</v>
      </c>
      <c r="U52" s="2" t="e">
        <f ca="1">IF(O52="","",IF(O53="",T51,VLOOKUP(O52,'债券信息-wind'!E:H,4,0)))</f>
        <v>#NAME?</v>
      </c>
      <c r="V52" t="e">
        <f t="shared" ca="1" si="8"/>
        <v>#NAME?</v>
      </c>
    </row>
    <row r="53" spans="12:22">
      <c r="L53" t="e">
        <f t="shared" ca="1" si="10"/>
        <v>#NAME?</v>
      </c>
      <c r="M53" s="20" t="e">
        <f ca="1">IF(L53="","",VLOOKUP(N52+9,'债券信息-wind'!E:H,2,0))</f>
        <v>#NAME?</v>
      </c>
      <c r="N53" s="20" t="e">
        <f t="shared" ca="1" si="9"/>
        <v>#NAME?</v>
      </c>
      <c r="O53" s="20" t="e">
        <f t="shared" ca="1" si="4"/>
        <v>#NAME?</v>
      </c>
      <c r="P53" s="2" t="e">
        <f ca="1">IF(O53="","",VLOOKUP(O52,'债券信息-wind'!E:H,3,0))</f>
        <v>#NAME?</v>
      </c>
      <c r="Q53" s="20" t="e">
        <f t="shared" ca="1" si="5"/>
        <v>#NAME?</v>
      </c>
      <c r="R53" s="5" t="e">
        <f t="shared" ca="1" si="6"/>
        <v>#NAME?</v>
      </c>
      <c r="S53" t="e">
        <f ca="1">IF(O53="","",VLOOKUP(O53,'债券信息-wind'!E:I,5,0))</f>
        <v>#NAME?</v>
      </c>
      <c r="T53" s="4" t="e">
        <f t="shared" ca="1" si="7"/>
        <v>#NAME?</v>
      </c>
      <c r="U53" s="2" t="e">
        <f ca="1">IF(O53="","",IF(O54="",T52,VLOOKUP(O53,'债券信息-wind'!E:H,4,0)))</f>
        <v>#NAME?</v>
      </c>
      <c r="V53" t="e">
        <f t="shared" ca="1" si="8"/>
        <v>#NAME?</v>
      </c>
    </row>
    <row r="54" spans="12:22">
      <c r="L54" t="e">
        <f t="shared" ca="1" si="10"/>
        <v>#NAME?</v>
      </c>
      <c r="M54" s="20" t="e">
        <f ca="1">IF(L54="","",VLOOKUP(N53+9,'债券信息-wind'!E:H,2,0))</f>
        <v>#NAME?</v>
      </c>
      <c r="N54" s="20" t="e">
        <f t="shared" ca="1" si="9"/>
        <v>#NAME?</v>
      </c>
      <c r="O54" s="20" t="e">
        <f t="shared" ca="1" si="4"/>
        <v>#NAME?</v>
      </c>
      <c r="P54" s="2" t="e">
        <f ca="1">IF(O54="","",VLOOKUP(O53,'债券信息-wind'!E:H,3,0))</f>
        <v>#NAME?</v>
      </c>
      <c r="Q54" s="20" t="e">
        <f t="shared" ca="1" si="5"/>
        <v>#NAME?</v>
      </c>
      <c r="R54" s="5" t="e">
        <f t="shared" ca="1" si="6"/>
        <v>#NAME?</v>
      </c>
      <c r="S54" t="e">
        <f ca="1">IF(O54="","",VLOOKUP(O54,'债券信息-wind'!E:I,5,0))</f>
        <v>#NAME?</v>
      </c>
      <c r="T54" s="4" t="e">
        <f t="shared" ca="1" si="7"/>
        <v>#NAME?</v>
      </c>
      <c r="U54" s="2" t="e">
        <f ca="1">IF(O54="","",IF(O55="",T53,VLOOKUP(O54,'债券信息-wind'!E:H,4,0)))</f>
        <v>#NAME?</v>
      </c>
      <c r="V54" t="e">
        <f t="shared" ca="1" si="8"/>
        <v>#NAME?</v>
      </c>
    </row>
    <row r="55" spans="12:22">
      <c r="L55" t="e">
        <f t="shared" ca="1" si="10"/>
        <v>#NAME?</v>
      </c>
      <c r="M55" s="20" t="e">
        <f ca="1">IF(L55="","",VLOOKUP(N54+9,'债券信息-wind'!E:H,2,0))</f>
        <v>#NAME?</v>
      </c>
      <c r="N55" s="20" t="e">
        <f t="shared" ca="1" si="9"/>
        <v>#NAME?</v>
      </c>
      <c r="O55" s="20" t="e">
        <f t="shared" ca="1" si="4"/>
        <v>#NAME?</v>
      </c>
      <c r="P55" s="2" t="e">
        <f ca="1">IF(O55="","",VLOOKUP(O54,'债券信息-wind'!E:H,3,0))</f>
        <v>#NAME?</v>
      </c>
      <c r="Q55" s="20" t="e">
        <f t="shared" ca="1" si="5"/>
        <v>#NAME?</v>
      </c>
      <c r="R55" s="5" t="e">
        <f t="shared" ca="1" si="6"/>
        <v>#NAME?</v>
      </c>
      <c r="S55" t="e">
        <f ca="1">IF(O55="","",VLOOKUP(O55,'债券信息-wind'!E:I,5,0))</f>
        <v>#NAME?</v>
      </c>
      <c r="T55" s="4" t="e">
        <f t="shared" ca="1" si="7"/>
        <v>#NAME?</v>
      </c>
      <c r="U55" s="2" t="e">
        <f ca="1">IF(O55="","",IF(O56="",T54,VLOOKUP(O55,'债券信息-wind'!E:H,4,0)))</f>
        <v>#NAME?</v>
      </c>
      <c r="V55" t="e">
        <f t="shared" ca="1" si="8"/>
        <v>#NAME?</v>
      </c>
    </row>
    <row r="56" spans="12:22">
      <c r="L56" t="e">
        <f t="shared" ca="1" si="10"/>
        <v>#NAME?</v>
      </c>
      <c r="M56" s="20" t="e">
        <f ca="1">IF(L56="","",VLOOKUP(N55+9,'债券信息-wind'!E:H,2,0))</f>
        <v>#NAME?</v>
      </c>
      <c r="N56" s="20" t="e">
        <f t="shared" ca="1" si="9"/>
        <v>#NAME?</v>
      </c>
      <c r="O56" s="20" t="e">
        <f t="shared" ca="1" si="4"/>
        <v>#NAME?</v>
      </c>
      <c r="P56" s="2" t="e">
        <f ca="1">IF(O56="","",VLOOKUP(O55,'债券信息-wind'!E:H,3,0))</f>
        <v>#NAME?</v>
      </c>
      <c r="Q56" s="20" t="e">
        <f t="shared" ca="1" si="5"/>
        <v>#NAME?</v>
      </c>
      <c r="R56" s="5" t="e">
        <f t="shared" ca="1" si="6"/>
        <v>#NAME?</v>
      </c>
      <c r="S56" t="e">
        <f ca="1">IF(O56="","",VLOOKUP(O56,'债券信息-wind'!E:I,5,0))</f>
        <v>#NAME?</v>
      </c>
      <c r="T56" s="4" t="e">
        <f t="shared" ca="1" si="7"/>
        <v>#NAME?</v>
      </c>
      <c r="U56" s="2" t="e">
        <f ca="1">IF(O56="","",IF(O57="",T55,VLOOKUP(O56,'债券信息-wind'!E:H,4,0)))</f>
        <v>#NAME?</v>
      </c>
      <c r="V56" t="e">
        <f t="shared" ca="1" si="8"/>
        <v>#NAME?</v>
      </c>
    </row>
    <row r="57" spans="12:22">
      <c r="L57" t="e">
        <f t="shared" ca="1" si="10"/>
        <v>#NAME?</v>
      </c>
      <c r="M57" s="20" t="e">
        <f ca="1">IF(L57="","",VLOOKUP(N56+9,'债券信息-wind'!E:H,2,0))</f>
        <v>#NAME?</v>
      </c>
      <c r="N57" s="20" t="e">
        <f t="shared" ca="1" si="9"/>
        <v>#NAME?</v>
      </c>
      <c r="O57" s="20" t="e">
        <f t="shared" ca="1" si="4"/>
        <v>#NAME?</v>
      </c>
      <c r="P57" s="2" t="e">
        <f ca="1">IF(O57="","",VLOOKUP(O56,'债券信息-wind'!E:H,3,0))</f>
        <v>#NAME?</v>
      </c>
      <c r="Q57" s="20" t="e">
        <f t="shared" ca="1" si="5"/>
        <v>#NAME?</v>
      </c>
      <c r="R57" s="5" t="e">
        <f t="shared" ca="1" si="6"/>
        <v>#NAME?</v>
      </c>
      <c r="S57" t="e">
        <f ca="1">IF(O57="","",VLOOKUP(O57,'债券信息-wind'!E:I,5,0))</f>
        <v>#NAME?</v>
      </c>
      <c r="T57" s="4" t="e">
        <f t="shared" ca="1" si="7"/>
        <v>#NAME?</v>
      </c>
      <c r="U57" s="2" t="e">
        <f ca="1">IF(O57="","",IF(O58="",T56,VLOOKUP(O57,'债券信息-wind'!E:H,4,0)))</f>
        <v>#NAME?</v>
      </c>
      <c r="V57" t="e">
        <f t="shared" ca="1" si="8"/>
        <v>#NAME?</v>
      </c>
    </row>
    <row r="58" spans="12:22">
      <c r="L58" t="e">
        <f t="shared" ca="1" si="10"/>
        <v>#NAME?</v>
      </c>
      <c r="M58" s="20" t="e">
        <f ca="1">IF(L58="","",VLOOKUP(N57+9,'债券信息-wind'!E:H,2,0))</f>
        <v>#NAME?</v>
      </c>
      <c r="N58" s="20" t="e">
        <f t="shared" ca="1" si="9"/>
        <v>#NAME?</v>
      </c>
      <c r="O58" s="20" t="e">
        <f t="shared" ca="1" si="4"/>
        <v>#NAME?</v>
      </c>
      <c r="P58" s="2" t="e">
        <f ca="1">IF(O58="","",VLOOKUP(O57,'债券信息-wind'!E:H,3,0))</f>
        <v>#NAME?</v>
      </c>
      <c r="Q58" s="20" t="e">
        <f t="shared" ca="1" si="5"/>
        <v>#NAME?</v>
      </c>
      <c r="R58" s="5" t="e">
        <f t="shared" ca="1" si="6"/>
        <v>#NAME?</v>
      </c>
      <c r="S58" t="e">
        <f ca="1">IF(O58="","",VLOOKUP(O58,'债券信息-wind'!E:I,5,0))</f>
        <v>#NAME?</v>
      </c>
      <c r="T58" s="4" t="e">
        <f t="shared" ca="1" si="7"/>
        <v>#NAME?</v>
      </c>
      <c r="U58" s="2" t="e">
        <f ca="1">IF(O58="","",IF(O59="",T57,VLOOKUP(O58,'债券信息-wind'!E:H,4,0)))</f>
        <v>#NAME?</v>
      </c>
      <c r="V58" t="e">
        <f t="shared" ca="1" si="8"/>
        <v>#NAME?</v>
      </c>
    </row>
    <row r="59" spans="12:22">
      <c r="L59" t="e">
        <f t="shared" ca="1" si="10"/>
        <v>#NAME?</v>
      </c>
      <c r="M59" s="20" t="e">
        <f ca="1">IF(L59="","",VLOOKUP(N58+9,'债券信息-wind'!E:H,2,0))</f>
        <v>#NAME?</v>
      </c>
      <c r="N59" s="20" t="e">
        <f t="shared" ca="1" si="9"/>
        <v>#NAME?</v>
      </c>
      <c r="O59" s="20" t="e">
        <f t="shared" ca="1" si="4"/>
        <v>#NAME?</v>
      </c>
      <c r="P59" s="2" t="e">
        <f ca="1">IF(O59="","",VLOOKUP(O58,'债券信息-wind'!E:H,3,0))</f>
        <v>#NAME?</v>
      </c>
      <c r="Q59" s="20" t="e">
        <f t="shared" ca="1" si="5"/>
        <v>#NAME?</v>
      </c>
      <c r="R59" s="5" t="e">
        <f t="shared" ca="1" si="6"/>
        <v>#NAME?</v>
      </c>
      <c r="S59" t="e">
        <f ca="1">IF(O59="","",VLOOKUP(O59,'债券信息-wind'!E:I,5,0))</f>
        <v>#NAME?</v>
      </c>
      <c r="T59" s="4" t="e">
        <f t="shared" ca="1" si="7"/>
        <v>#NAME?</v>
      </c>
      <c r="U59" s="2" t="e">
        <f ca="1">IF(O59="","",IF(O60="",T58,VLOOKUP(O59,'债券信息-wind'!E:H,4,0)))</f>
        <v>#NAME?</v>
      </c>
      <c r="V59" t="e">
        <f t="shared" ca="1" si="8"/>
        <v>#NAME?</v>
      </c>
    </row>
    <row r="60" spans="12:22">
      <c r="L60" t="e">
        <f t="shared" ca="1" si="10"/>
        <v>#NAME?</v>
      </c>
      <c r="M60" s="20" t="e">
        <f ca="1">IF(L60="","",VLOOKUP(N59+9,'债券信息-wind'!E:H,2,0))</f>
        <v>#NAME?</v>
      </c>
      <c r="N60" s="20" t="e">
        <f t="shared" ca="1" si="9"/>
        <v>#NAME?</v>
      </c>
      <c r="O60" s="20" t="e">
        <f t="shared" ca="1" si="4"/>
        <v>#NAME?</v>
      </c>
      <c r="P60" s="2" t="e">
        <f ca="1">IF(O60="","",VLOOKUP(O59,'债券信息-wind'!E:H,3,0))</f>
        <v>#NAME?</v>
      </c>
      <c r="Q60" s="20" t="e">
        <f t="shared" ca="1" si="5"/>
        <v>#NAME?</v>
      </c>
      <c r="R60" s="5" t="e">
        <f t="shared" ca="1" si="6"/>
        <v>#NAME?</v>
      </c>
      <c r="S60" t="e">
        <f ca="1">IF(O60="","",VLOOKUP(O60,'债券信息-wind'!E:I,5,0))</f>
        <v>#NAME?</v>
      </c>
      <c r="T60" s="4" t="e">
        <f t="shared" ca="1" si="7"/>
        <v>#NAME?</v>
      </c>
      <c r="U60" s="2" t="e">
        <f ca="1">IF(O60="","",IF(O61="",T59,VLOOKUP(O60,'债券信息-wind'!E:H,4,0)))</f>
        <v>#NAME?</v>
      </c>
      <c r="V60" t="e">
        <f t="shared" ca="1" si="8"/>
        <v>#NAME?</v>
      </c>
    </row>
    <row r="61" spans="12:22">
      <c r="L61" t="e">
        <f t="shared" ca="1" si="10"/>
        <v>#NAME?</v>
      </c>
      <c r="M61" s="20" t="e">
        <f ca="1">IF(L61="","",VLOOKUP(N60+9,'债券信息-wind'!E:H,2,0))</f>
        <v>#NAME?</v>
      </c>
      <c r="N61" s="20" t="e">
        <f t="shared" ca="1" si="9"/>
        <v>#NAME?</v>
      </c>
      <c r="O61" s="20" t="e">
        <f t="shared" ca="1" si="4"/>
        <v>#NAME?</v>
      </c>
      <c r="P61" s="2" t="e">
        <f ca="1">IF(O61="","",VLOOKUP(O60,'债券信息-wind'!E:H,3,0))</f>
        <v>#NAME?</v>
      </c>
      <c r="Q61" s="20" t="e">
        <f t="shared" ca="1" si="5"/>
        <v>#NAME?</v>
      </c>
      <c r="R61" s="5" t="e">
        <f t="shared" ca="1" si="6"/>
        <v>#NAME?</v>
      </c>
      <c r="S61" t="e">
        <f ca="1">IF(O61="","",VLOOKUP(O61,'债券信息-wind'!E:I,5,0))</f>
        <v>#NAME?</v>
      </c>
      <c r="T61" s="4" t="e">
        <f t="shared" ca="1" si="7"/>
        <v>#NAME?</v>
      </c>
      <c r="U61" s="2" t="e">
        <f ca="1">IF(O61="","",IF(O62="",T60,VLOOKUP(O61,'债券信息-wind'!E:H,4,0)))</f>
        <v>#NAME?</v>
      </c>
      <c r="V61" t="e">
        <f t="shared" ca="1" si="8"/>
        <v>#NAME?</v>
      </c>
    </row>
    <row r="62" spans="12:22">
      <c r="L62" t="e">
        <f t="shared" ca="1" si="10"/>
        <v>#NAME?</v>
      </c>
      <c r="M62" s="20" t="e">
        <f ca="1">IF(L62="","",VLOOKUP(N61+9,'债券信息-wind'!E:H,2,0))</f>
        <v>#NAME?</v>
      </c>
      <c r="N62" s="20" t="e">
        <f t="shared" ca="1" si="9"/>
        <v>#NAME?</v>
      </c>
      <c r="O62" s="20" t="e">
        <f t="shared" ca="1" si="4"/>
        <v>#NAME?</v>
      </c>
      <c r="P62" s="2" t="e">
        <f ca="1">IF(O62="","",VLOOKUP(O61,'债券信息-wind'!E:H,3,0))</f>
        <v>#NAME?</v>
      </c>
      <c r="Q62" s="20" t="e">
        <f t="shared" ca="1" si="5"/>
        <v>#NAME?</v>
      </c>
      <c r="R62" s="5" t="e">
        <f t="shared" ca="1" si="6"/>
        <v>#NAME?</v>
      </c>
      <c r="S62" t="e">
        <f ca="1">IF(O62="","",VLOOKUP(O62,'债券信息-wind'!E:I,5,0))</f>
        <v>#NAME?</v>
      </c>
      <c r="T62" s="4" t="e">
        <f t="shared" ca="1" si="7"/>
        <v>#NAME?</v>
      </c>
      <c r="U62" s="2" t="e">
        <f ca="1">IF(O62="","",IF(O63="",T61,VLOOKUP(O62,'债券信息-wind'!E:H,4,0)))</f>
        <v>#NAME?</v>
      </c>
      <c r="V62" t="e">
        <f t="shared" ca="1" si="8"/>
        <v>#NAME?</v>
      </c>
    </row>
    <row r="63" spans="12:22">
      <c r="L63" t="e">
        <f t="shared" ca="1" si="10"/>
        <v>#NAME?</v>
      </c>
      <c r="M63" s="20" t="e">
        <f ca="1">IF(L63="","",VLOOKUP(N62+9,'债券信息-wind'!E:H,2,0))</f>
        <v>#NAME?</v>
      </c>
      <c r="N63" s="20" t="e">
        <f t="shared" ca="1" si="9"/>
        <v>#NAME?</v>
      </c>
      <c r="O63" s="20" t="e">
        <f t="shared" ca="1" si="4"/>
        <v>#NAME?</v>
      </c>
      <c r="P63" s="2" t="e">
        <f ca="1">IF(O63="","",VLOOKUP(O62,'债券信息-wind'!E:H,3,0))</f>
        <v>#NAME?</v>
      </c>
      <c r="Q63" s="20" t="e">
        <f t="shared" ca="1" si="5"/>
        <v>#NAME?</v>
      </c>
      <c r="R63" s="5" t="e">
        <f t="shared" ca="1" si="6"/>
        <v>#NAME?</v>
      </c>
      <c r="S63" t="e">
        <f ca="1">IF(O63="","",VLOOKUP(O63,'债券信息-wind'!E:I,5,0))</f>
        <v>#NAME?</v>
      </c>
      <c r="T63" s="4" t="e">
        <f t="shared" ca="1" si="7"/>
        <v>#NAME?</v>
      </c>
      <c r="U63" s="2" t="e">
        <f ca="1">IF(O63="","",IF(O64="",T62,VLOOKUP(O63,'债券信息-wind'!E:H,4,0)))</f>
        <v>#NAME?</v>
      </c>
      <c r="V63" t="e">
        <f t="shared" ca="1" si="8"/>
        <v>#NAME?</v>
      </c>
    </row>
    <row r="64" spans="12:22">
      <c r="L64" t="e">
        <f t="shared" ca="1" si="10"/>
        <v>#NAME?</v>
      </c>
      <c r="M64" s="20" t="e">
        <f ca="1">IF(L64="","",VLOOKUP(N63+9,'债券信息-wind'!E:H,2,0))</f>
        <v>#NAME?</v>
      </c>
      <c r="N64" s="20" t="e">
        <f t="shared" ca="1" si="9"/>
        <v>#NAME?</v>
      </c>
      <c r="O64" s="20" t="e">
        <f t="shared" ca="1" si="4"/>
        <v>#NAME?</v>
      </c>
      <c r="P64" s="2" t="e">
        <f ca="1">IF(O64="","",VLOOKUP(O63,'债券信息-wind'!E:H,3,0))</f>
        <v>#NAME?</v>
      </c>
      <c r="Q64" s="20" t="e">
        <f t="shared" ca="1" si="5"/>
        <v>#NAME?</v>
      </c>
      <c r="R64" s="5" t="e">
        <f t="shared" ca="1" si="6"/>
        <v>#NAME?</v>
      </c>
      <c r="S64" t="e">
        <f ca="1">IF(O64="","",VLOOKUP(O64,'债券信息-wind'!E:I,5,0))</f>
        <v>#NAME?</v>
      </c>
      <c r="T64" s="4" t="e">
        <f t="shared" ca="1" si="7"/>
        <v>#NAME?</v>
      </c>
      <c r="U64" s="2" t="e">
        <f ca="1">IF(O64="","",IF(O65="",T63,VLOOKUP(O64,'债券信息-wind'!E:H,4,0)))</f>
        <v>#NAME?</v>
      </c>
      <c r="V64" t="e">
        <f t="shared" ca="1" si="8"/>
        <v>#NAME?</v>
      </c>
    </row>
    <row r="65" spans="12:22">
      <c r="L65" t="e">
        <f t="shared" ca="1" si="10"/>
        <v>#NAME?</v>
      </c>
      <c r="M65" s="20" t="e">
        <f ca="1">IF(L65="","",VLOOKUP(N64+9,'债券信息-wind'!E:H,2,0))</f>
        <v>#NAME?</v>
      </c>
      <c r="N65" s="20" t="e">
        <f t="shared" ca="1" si="9"/>
        <v>#NAME?</v>
      </c>
      <c r="O65" s="20" t="e">
        <f t="shared" ca="1" si="4"/>
        <v>#NAME?</v>
      </c>
      <c r="P65" s="2" t="e">
        <f ca="1">IF(O65="","",VLOOKUP(O64,'债券信息-wind'!E:H,3,0))</f>
        <v>#NAME?</v>
      </c>
      <c r="Q65" s="20" t="e">
        <f t="shared" ca="1" si="5"/>
        <v>#NAME?</v>
      </c>
      <c r="R65" s="5" t="e">
        <f t="shared" ca="1" si="6"/>
        <v>#NAME?</v>
      </c>
      <c r="S65" t="e">
        <f ca="1">IF(O65="","",VLOOKUP(O65,'债券信息-wind'!E:I,5,0))</f>
        <v>#NAME?</v>
      </c>
      <c r="T65" s="4" t="e">
        <f t="shared" ca="1" si="7"/>
        <v>#NAME?</v>
      </c>
      <c r="U65" s="2" t="e">
        <f ca="1">IF(O65="","",IF(O66="",T64,VLOOKUP(O65,'债券信息-wind'!E:H,4,0)))</f>
        <v>#NAME?</v>
      </c>
      <c r="V65" t="e">
        <f t="shared" ca="1" si="8"/>
        <v>#NAME?</v>
      </c>
    </row>
    <row r="66" spans="12:22">
      <c r="L66" t="e">
        <f t="shared" ca="1" si="10"/>
        <v>#NAME?</v>
      </c>
      <c r="M66" s="20" t="e">
        <f ca="1">IF(L66="","",VLOOKUP(N65+9,'债券信息-wind'!E:H,2,0))</f>
        <v>#NAME?</v>
      </c>
      <c r="N66" s="20" t="e">
        <f t="shared" ca="1" si="9"/>
        <v>#NAME?</v>
      </c>
      <c r="O66" s="20" t="e">
        <f t="shared" ca="1" si="4"/>
        <v>#NAME?</v>
      </c>
      <c r="P66" s="2" t="e">
        <f ca="1">IF(O66="","",VLOOKUP(O65,'债券信息-wind'!E:H,3,0))</f>
        <v>#NAME?</v>
      </c>
      <c r="Q66" s="20" t="e">
        <f t="shared" ca="1" si="5"/>
        <v>#NAME?</v>
      </c>
      <c r="R66" s="5" t="e">
        <f t="shared" ca="1" si="6"/>
        <v>#NAME?</v>
      </c>
      <c r="S66" t="e">
        <f ca="1">IF(O66="","",VLOOKUP(O66,'债券信息-wind'!E:I,5,0))</f>
        <v>#NAME?</v>
      </c>
      <c r="T66" s="4" t="e">
        <f t="shared" ca="1" si="7"/>
        <v>#NAME?</v>
      </c>
      <c r="U66" s="2" t="e">
        <f ca="1">IF(O66="","",IF(O67="",T65,VLOOKUP(O66,'债券信息-wind'!E:H,4,0)))</f>
        <v>#NAME?</v>
      </c>
      <c r="V66" t="e">
        <f t="shared" ca="1" si="8"/>
        <v>#NAME?</v>
      </c>
    </row>
    <row r="67" spans="12:22">
      <c r="L67" t="e">
        <f t="shared" ca="1" si="10"/>
        <v>#NAME?</v>
      </c>
      <c r="M67" s="20" t="e">
        <f ca="1">IF(L67="","",VLOOKUP(N66+9,'债券信息-wind'!E:H,2,0))</f>
        <v>#NAME?</v>
      </c>
      <c r="N67" s="20" t="e">
        <f t="shared" ca="1" si="9"/>
        <v>#NAME?</v>
      </c>
      <c r="O67" s="20" t="e">
        <f t="shared" ca="1" si="4"/>
        <v>#NAME?</v>
      </c>
      <c r="P67" s="2" t="e">
        <f ca="1">IF(O67="","",VLOOKUP(O66,'债券信息-wind'!E:H,3,0))</f>
        <v>#NAME?</v>
      </c>
      <c r="Q67" s="20" t="e">
        <f t="shared" ca="1" si="5"/>
        <v>#NAME?</v>
      </c>
      <c r="R67" s="5" t="e">
        <f t="shared" ca="1" si="6"/>
        <v>#NAME?</v>
      </c>
      <c r="S67" t="e">
        <f ca="1">IF(O67="","",VLOOKUP(O67,'债券信息-wind'!E:I,5,0))</f>
        <v>#NAME?</v>
      </c>
      <c r="T67" s="4" t="e">
        <f t="shared" ca="1" si="7"/>
        <v>#NAME?</v>
      </c>
      <c r="U67" s="2" t="e">
        <f ca="1">IF(O67="","",IF(O68="",T66,VLOOKUP(O67,'债券信息-wind'!E:H,4,0)))</f>
        <v>#NAME?</v>
      </c>
      <c r="V67" t="e">
        <f t="shared" ca="1" si="8"/>
        <v>#NAME?</v>
      </c>
    </row>
    <row r="68" spans="12:22">
      <c r="L68" t="e">
        <f t="shared" ref="L68:L100" ca="1" si="11">IF(ROW(L67)-3&lt;$B$21,L67+1,"")</f>
        <v>#NAME?</v>
      </c>
      <c r="M68" s="20" t="e">
        <f ca="1">IF(L68="","",VLOOKUP(N67+9,'债券信息-wind'!E:H,2,0))</f>
        <v>#NAME?</v>
      </c>
      <c r="N68" s="20" t="e">
        <f t="shared" ca="1" si="9"/>
        <v>#NAME?</v>
      </c>
      <c r="O68" s="20" t="e">
        <f t="shared" ca="1" si="4"/>
        <v>#NAME?</v>
      </c>
      <c r="P68" s="2" t="e">
        <f ca="1">IF(O68="","",VLOOKUP(O67,'债券信息-wind'!E:H,3,0))</f>
        <v>#NAME?</v>
      </c>
      <c r="Q68" s="20" t="e">
        <f t="shared" ca="1" si="5"/>
        <v>#NAME?</v>
      </c>
      <c r="R68" s="5" t="e">
        <f t="shared" ca="1" si="6"/>
        <v>#NAME?</v>
      </c>
      <c r="S68" t="e">
        <f ca="1">IF(O68="","",VLOOKUP(O68,'债券信息-wind'!E:I,5,0))</f>
        <v>#NAME?</v>
      </c>
      <c r="T68" s="4" t="e">
        <f t="shared" ca="1" si="7"/>
        <v>#NAME?</v>
      </c>
      <c r="U68" s="2" t="e">
        <f ca="1">IF(O68="","",IF(O69="",T67,VLOOKUP(O68,'债券信息-wind'!E:H,4,0)))</f>
        <v>#NAME?</v>
      </c>
      <c r="V68" t="e">
        <f t="shared" ca="1" si="8"/>
        <v>#NAME?</v>
      </c>
    </row>
    <row r="69" spans="12:22">
      <c r="L69" t="e">
        <f t="shared" ca="1" si="11"/>
        <v>#NAME?</v>
      </c>
      <c r="M69" s="20" t="e">
        <f ca="1">IF(L69="","",VLOOKUP(N68+9,'债券信息-wind'!E:H,2,0))</f>
        <v>#NAME?</v>
      </c>
      <c r="N69" s="20" t="e">
        <f t="shared" ca="1" si="9"/>
        <v>#NAME?</v>
      </c>
      <c r="O69" s="20" t="e">
        <f t="shared" ref="O69:O100" ca="1" si="12">IF(M69&gt;DATE(YEAR($J$4),MONTH($J$4),DAY($J$4)),"",M69)</f>
        <v>#NAME?</v>
      </c>
      <c r="P69" s="2" t="e">
        <f ca="1">IF(O69="","",VLOOKUP(O68,'债券信息-wind'!E:H,3,0))</f>
        <v>#NAME?</v>
      </c>
      <c r="Q69" s="20" t="e">
        <f t="shared" ref="Q69:Q100" ca="1" si="13">IF(O69="","",IF(MONTH(DATE(IF(MONTH(N68)&gt;2,YEAR(N69),YEAR(N68)),2,29))=2,DATE(IF(MONTH(N68)&gt;2,YEAR(N69),YEAR(N68)),2,29),0))</f>
        <v>#NAME?</v>
      </c>
      <c r="R69" s="5" t="e">
        <f t="shared" ref="R69:R100" ca="1" si="14">IF(O69="","",IF(MEDIAN(O68,Q69,O69)=Q69,1,0))</f>
        <v>#NAME?</v>
      </c>
      <c r="S69" t="e">
        <f ca="1">IF(O69="","",VLOOKUP(O69,'债券信息-wind'!E:I,5,0))</f>
        <v>#NAME?</v>
      </c>
      <c r="T69" s="4" t="e">
        <f t="shared" ref="T69:T100" ca="1" si="15">IF(O69="","",T68-U69)</f>
        <v>#NAME?</v>
      </c>
      <c r="U69" s="2" t="e">
        <f ca="1">IF(O69="","",IF(O70="",T68,VLOOKUP(O69,'债券信息-wind'!E:H,4,0)))</f>
        <v>#NAME?</v>
      </c>
      <c r="V69" t="e">
        <f t="shared" ref="V69:V100" ca="1" si="16">IF(O69="","",S69+U69)</f>
        <v>#NAME?</v>
      </c>
    </row>
    <row r="70" spans="12:22">
      <c r="L70" t="e">
        <f t="shared" ca="1" si="11"/>
        <v>#NAME?</v>
      </c>
      <c r="M70" s="20" t="e">
        <f ca="1">IF(L70="","",VLOOKUP(N69+9,'债券信息-wind'!E:H,2,0))</f>
        <v>#NAME?</v>
      </c>
      <c r="N70" s="20" t="e">
        <f t="shared" ref="N70:N100" ca="1" si="17">IF(L70="","",IF(L71="",DATE(YEAR($B$6),MONTH($B$6),DAY($B$6)),DATE(YEAR(N69),12/$B$19+MONTH(N69),DAY($E$3))))</f>
        <v>#NAME?</v>
      </c>
      <c r="O70" s="20" t="e">
        <f t="shared" ca="1" si="12"/>
        <v>#NAME?</v>
      </c>
      <c r="P70" s="2" t="e">
        <f ca="1">IF(O70="","",VLOOKUP(O69,'债券信息-wind'!E:H,3,0))</f>
        <v>#NAME?</v>
      </c>
      <c r="Q70" s="20" t="e">
        <f t="shared" ca="1" si="13"/>
        <v>#NAME?</v>
      </c>
      <c r="R70" s="5" t="e">
        <f t="shared" ca="1" si="14"/>
        <v>#NAME?</v>
      </c>
      <c r="S70" t="e">
        <f ca="1">IF(O70="","",VLOOKUP(O70,'债券信息-wind'!E:I,5,0))</f>
        <v>#NAME?</v>
      </c>
      <c r="T70" s="4" t="e">
        <f t="shared" ca="1" si="15"/>
        <v>#NAME?</v>
      </c>
      <c r="U70" s="2" t="e">
        <f ca="1">IF(O70="","",IF(O71="",T69,VLOOKUP(O70,'债券信息-wind'!E:H,4,0)))</f>
        <v>#NAME?</v>
      </c>
      <c r="V70" t="e">
        <f t="shared" ca="1" si="16"/>
        <v>#NAME?</v>
      </c>
    </row>
    <row r="71" spans="12:22">
      <c r="L71" t="e">
        <f t="shared" ca="1" si="11"/>
        <v>#NAME?</v>
      </c>
      <c r="M71" s="20" t="e">
        <f ca="1">IF(L71="","",VLOOKUP(N70+9,'债券信息-wind'!E:H,2,0))</f>
        <v>#NAME?</v>
      </c>
      <c r="N71" s="20" t="e">
        <f t="shared" ca="1" si="17"/>
        <v>#NAME?</v>
      </c>
      <c r="O71" s="20" t="e">
        <f t="shared" ca="1" si="12"/>
        <v>#NAME?</v>
      </c>
      <c r="P71" s="2" t="e">
        <f ca="1">IF(O71="","",VLOOKUP(O70,'债券信息-wind'!E:H,3,0))</f>
        <v>#NAME?</v>
      </c>
      <c r="Q71" s="20" t="e">
        <f t="shared" ca="1" si="13"/>
        <v>#NAME?</v>
      </c>
      <c r="R71" s="5" t="e">
        <f t="shared" ca="1" si="14"/>
        <v>#NAME?</v>
      </c>
      <c r="S71" t="e">
        <f ca="1">IF(O71="","",VLOOKUP(O71,'债券信息-wind'!E:I,5,0))</f>
        <v>#NAME?</v>
      </c>
      <c r="T71" s="4" t="e">
        <f t="shared" ca="1" si="15"/>
        <v>#NAME?</v>
      </c>
      <c r="U71" s="2" t="e">
        <f ca="1">IF(O71="","",IF(O72="",T70,VLOOKUP(O71,'债券信息-wind'!E:H,4,0)))</f>
        <v>#NAME?</v>
      </c>
      <c r="V71" t="e">
        <f t="shared" ca="1" si="16"/>
        <v>#NAME?</v>
      </c>
    </row>
    <row r="72" spans="12:22">
      <c r="L72" t="e">
        <f t="shared" ca="1" si="11"/>
        <v>#NAME?</v>
      </c>
      <c r="M72" s="20" t="e">
        <f ca="1">IF(L72="","",VLOOKUP(N71+9,'债券信息-wind'!E:H,2,0))</f>
        <v>#NAME?</v>
      </c>
      <c r="N72" s="20" t="e">
        <f t="shared" ca="1" si="17"/>
        <v>#NAME?</v>
      </c>
      <c r="O72" s="20" t="e">
        <f t="shared" ca="1" si="12"/>
        <v>#NAME?</v>
      </c>
      <c r="P72" s="2" t="e">
        <f ca="1">IF(O72="","",VLOOKUP(O71,'债券信息-wind'!E:H,3,0))</f>
        <v>#NAME?</v>
      </c>
      <c r="Q72" s="20" t="e">
        <f t="shared" ca="1" si="13"/>
        <v>#NAME?</v>
      </c>
      <c r="R72" s="5" t="e">
        <f t="shared" ca="1" si="14"/>
        <v>#NAME?</v>
      </c>
      <c r="S72" t="e">
        <f ca="1">IF(O72="","",VLOOKUP(O72,'债券信息-wind'!E:I,5,0))</f>
        <v>#NAME?</v>
      </c>
      <c r="T72" s="4" t="e">
        <f t="shared" ca="1" si="15"/>
        <v>#NAME?</v>
      </c>
      <c r="U72" s="2" t="e">
        <f ca="1">IF(O72="","",IF(O73="",T71,VLOOKUP(O72,'债券信息-wind'!E:H,4,0)))</f>
        <v>#NAME?</v>
      </c>
      <c r="V72" t="e">
        <f t="shared" ca="1" si="16"/>
        <v>#NAME?</v>
      </c>
    </row>
    <row r="73" spans="12:22">
      <c r="L73" t="e">
        <f t="shared" ca="1" si="11"/>
        <v>#NAME?</v>
      </c>
      <c r="M73" s="20" t="e">
        <f ca="1">IF(L73="","",VLOOKUP(N72+9,'债券信息-wind'!E:H,2,0))</f>
        <v>#NAME?</v>
      </c>
      <c r="N73" s="20" t="e">
        <f t="shared" ca="1" si="17"/>
        <v>#NAME?</v>
      </c>
      <c r="O73" s="20" t="e">
        <f t="shared" ca="1" si="12"/>
        <v>#NAME?</v>
      </c>
      <c r="P73" s="2" t="e">
        <f ca="1">IF(O73="","",VLOOKUP(O72,'债券信息-wind'!E:H,3,0))</f>
        <v>#NAME?</v>
      </c>
      <c r="Q73" s="20" t="e">
        <f t="shared" ca="1" si="13"/>
        <v>#NAME?</v>
      </c>
      <c r="R73" s="5" t="e">
        <f t="shared" ca="1" si="14"/>
        <v>#NAME?</v>
      </c>
      <c r="S73" t="e">
        <f ca="1">IF(O73="","",VLOOKUP(O73,'债券信息-wind'!E:I,5,0))</f>
        <v>#NAME?</v>
      </c>
      <c r="T73" s="4" t="e">
        <f t="shared" ca="1" si="15"/>
        <v>#NAME?</v>
      </c>
      <c r="U73" s="2" t="e">
        <f ca="1">IF(O73="","",IF(O74="",T72,VLOOKUP(O73,'债券信息-wind'!E:H,4,0)))</f>
        <v>#NAME?</v>
      </c>
      <c r="V73" t="e">
        <f t="shared" ca="1" si="16"/>
        <v>#NAME?</v>
      </c>
    </row>
    <row r="74" spans="12:22">
      <c r="L74" t="e">
        <f t="shared" ca="1" si="11"/>
        <v>#NAME?</v>
      </c>
      <c r="M74" s="20" t="e">
        <f ca="1">IF(L74="","",VLOOKUP(N73+9,'债券信息-wind'!E:H,2,0))</f>
        <v>#NAME?</v>
      </c>
      <c r="N74" s="20" t="e">
        <f t="shared" ca="1" si="17"/>
        <v>#NAME?</v>
      </c>
      <c r="O74" s="20" t="e">
        <f t="shared" ca="1" si="12"/>
        <v>#NAME?</v>
      </c>
      <c r="P74" s="2" t="e">
        <f ca="1">IF(O74="","",VLOOKUP(O73,'债券信息-wind'!E:H,3,0))</f>
        <v>#NAME?</v>
      </c>
      <c r="Q74" s="20" t="e">
        <f t="shared" ca="1" si="13"/>
        <v>#NAME?</v>
      </c>
      <c r="R74" s="5" t="e">
        <f t="shared" ca="1" si="14"/>
        <v>#NAME?</v>
      </c>
      <c r="S74" t="e">
        <f ca="1">IF(O74="","",VLOOKUP(O74,'债券信息-wind'!E:I,5,0))</f>
        <v>#NAME?</v>
      </c>
      <c r="T74" s="4" t="e">
        <f t="shared" ca="1" si="15"/>
        <v>#NAME?</v>
      </c>
      <c r="U74" s="2" t="e">
        <f ca="1">IF(O74="","",IF(O75="",T73,VLOOKUP(O74,'债券信息-wind'!E:H,4,0)))</f>
        <v>#NAME?</v>
      </c>
      <c r="V74" t="e">
        <f t="shared" ca="1" si="16"/>
        <v>#NAME?</v>
      </c>
    </row>
    <row r="75" spans="12:22">
      <c r="L75" t="e">
        <f t="shared" ca="1" si="11"/>
        <v>#NAME?</v>
      </c>
      <c r="M75" s="20" t="e">
        <f ca="1">IF(L75="","",VLOOKUP(N74+9,'债券信息-wind'!E:H,2,0))</f>
        <v>#NAME?</v>
      </c>
      <c r="N75" s="20" t="e">
        <f t="shared" ca="1" si="17"/>
        <v>#NAME?</v>
      </c>
      <c r="O75" s="20" t="e">
        <f t="shared" ca="1" si="12"/>
        <v>#NAME?</v>
      </c>
      <c r="P75" s="2" t="e">
        <f ca="1">IF(O75="","",VLOOKUP(O74,'债券信息-wind'!E:H,3,0))</f>
        <v>#NAME?</v>
      </c>
      <c r="Q75" s="20" t="e">
        <f t="shared" ca="1" si="13"/>
        <v>#NAME?</v>
      </c>
      <c r="R75" s="5" t="e">
        <f t="shared" ca="1" si="14"/>
        <v>#NAME?</v>
      </c>
      <c r="S75" t="e">
        <f ca="1">IF(O75="","",VLOOKUP(O75,'债券信息-wind'!E:I,5,0))</f>
        <v>#NAME?</v>
      </c>
      <c r="T75" s="4" t="e">
        <f t="shared" ca="1" si="15"/>
        <v>#NAME?</v>
      </c>
      <c r="U75" s="2" t="e">
        <f ca="1">IF(O75="","",IF(O76="",T74,VLOOKUP(O75,'债券信息-wind'!E:H,4,0)))</f>
        <v>#NAME?</v>
      </c>
      <c r="V75" t="e">
        <f t="shared" ca="1" si="16"/>
        <v>#NAME?</v>
      </c>
    </row>
    <row r="76" spans="12:22">
      <c r="L76" t="e">
        <f t="shared" ca="1" si="11"/>
        <v>#NAME?</v>
      </c>
      <c r="M76" s="20" t="e">
        <f ca="1">IF(L76="","",VLOOKUP(N75+9,'债券信息-wind'!E:H,2,0))</f>
        <v>#NAME?</v>
      </c>
      <c r="N76" s="20" t="e">
        <f t="shared" ca="1" si="17"/>
        <v>#NAME?</v>
      </c>
      <c r="O76" s="20" t="e">
        <f t="shared" ca="1" si="12"/>
        <v>#NAME?</v>
      </c>
      <c r="P76" s="2" t="e">
        <f ca="1">IF(O76="","",VLOOKUP(O75,'债券信息-wind'!E:H,3,0))</f>
        <v>#NAME?</v>
      </c>
      <c r="Q76" s="20" t="e">
        <f t="shared" ca="1" si="13"/>
        <v>#NAME?</v>
      </c>
      <c r="R76" s="5" t="e">
        <f t="shared" ca="1" si="14"/>
        <v>#NAME?</v>
      </c>
      <c r="S76" t="e">
        <f ca="1">IF(O76="","",VLOOKUP(O76,'债券信息-wind'!E:I,5,0))</f>
        <v>#NAME?</v>
      </c>
      <c r="T76" s="4" t="e">
        <f t="shared" ca="1" si="15"/>
        <v>#NAME?</v>
      </c>
      <c r="U76" s="2" t="e">
        <f ca="1">IF(O76="","",IF(O77="",T75,VLOOKUP(O76,'债券信息-wind'!E:H,4,0)))</f>
        <v>#NAME?</v>
      </c>
      <c r="V76" t="e">
        <f t="shared" ca="1" si="16"/>
        <v>#NAME?</v>
      </c>
    </row>
    <row r="77" spans="12:22">
      <c r="L77" t="e">
        <f t="shared" ca="1" si="11"/>
        <v>#NAME?</v>
      </c>
      <c r="M77" s="20" t="e">
        <f ca="1">IF(L77="","",VLOOKUP(N76+9,'债券信息-wind'!E:H,2,0))</f>
        <v>#NAME?</v>
      </c>
      <c r="N77" s="20" t="e">
        <f t="shared" ca="1" si="17"/>
        <v>#NAME?</v>
      </c>
      <c r="O77" s="20" t="e">
        <f t="shared" ca="1" si="12"/>
        <v>#NAME?</v>
      </c>
      <c r="P77" s="2" t="e">
        <f ca="1">IF(O77="","",VLOOKUP(O76,'债券信息-wind'!E:H,3,0))</f>
        <v>#NAME?</v>
      </c>
      <c r="Q77" s="20" t="e">
        <f t="shared" ca="1" si="13"/>
        <v>#NAME?</v>
      </c>
      <c r="R77" s="5" t="e">
        <f t="shared" ca="1" si="14"/>
        <v>#NAME?</v>
      </c>
      <c r="S77" t="e">
        <f ca="1">IF(O77="","",VLOOKUP(O77,'债券信息-wind'!E:I,5,0))</f>
        <v>#NAME?</v>
      </c>
      <c r="T77" s="4" t="e">
        <f t="shared" ca="1" si="15"/>
        <v>#NAME?</v>
      </c>
      <c r="U77" s="2" t="e">
        <f ca="1">IF(O77="","",IF(O78="",T76,VLOOKUP(O77,'债券信息-wind'!E:H,4,0)))</f>
        <v>#NAME?</v>
      </c>
      <c r="V77" t="e">
        <f t="shared" ca="1" si="16"/>
        <v>#NAME?</v>
      </c>
    </row>
    <row r="78" spans="12:22">
      <c r="L78" t="e">
        <f t="shared" ca="1" si="11"/>
        <v>#NAME?</v>
      </c>
      <c r="M78" s="20" t="e">
        <f ca="1">IF(L78="","",VLOOKUP(N77+9,'债券信息-wind'!E:H,2,0))</f>
        <v>#NAME?</v>
      </c>
      <c r="N78" s="20" t="e">
        <f t="shared" ca="1" si="17"/>
        <v>#NAME?</v>
      </c>
      <c r="O78" s="20" t="e">
        <f t="shared" ca="1" si="12"/>
        <v>#NAME?</v>
      </c>
      <c r="P78" s="2" t="e">
        <f ca="1">IF(O78="","",VLOOKUP(O77,'债券信息-wind'!E:H,3,0))</f>
        <v>#NAME?</v>
      </c>
      <c r="Q78" s="20" t="e">
        <f t="shared" ca="1" si="13"/>
        <v>#NAME?</v>
      </c>
      <c r="R78" s="5" t="e">
        <f t="shared" ca="1" si="14"/>
        <v>#NAME?</v>
      </c>
      <c r="S78" t="e">
        <f ca="1">IF(O78="","",VLOOKUP(O78,'债券信息-wind'!E:I,5,0))</f>
        <v>#NAME?</v>
      </c>
      <c r="T78" s="4" t="e">
        <f t="shared" ca="1" si="15"/>
        <v>#NAME?</v>
      </c>
      <c r="U78" s="2" t="e">
        <f ca="1">IF(O78="","",IF(O79="",T77,VLOOKUP(O78,'债券信息-wind'!E:H,4,0)))</f>
        <v>#NAME?</v>
      </c>
      <c r="V78" t="e">
        <f t="shared" ca="1" si="16"/>
        <v>#NAME?</v>
      </c>
    </row>
    <row r="79" spans="12:22">
      <c r="L79" t="e">
        <f t="shared" ca="1" si="11"/>
        <v>#NAME?</v>
      </c>
      <c r="M79" s="20" t="e">
        <f ca="1">IF(L79="","",VLOOKUP(N78+9,'债券信息-wind'!E:H,2,0))</f>
        <v>#NAME?</v>
      </c>
      <c r="N79" s="20" t="e">
        <f t="shared" ca="1" si="17"/>
        <v>#NAME?</v>
      </c>
      <c r="O79" s="20" t="e">
        <f t="shared" ca="1" si="12"/>
        <v>#NAME?</v>
      </c>
      <c r="P79" s="2" t="e">
        <f ca="1">IF(O79="","",VLOOKUP(O78,'债券信息-wind'!E:H,3,0))</f>
        <v>#NAME?</v>
      </c>
      <c r="Q79" s="20" t="e">
        <f t="shared" ca="1" si="13"/>
        <v>#NAME?</v>
      </c>
      <c r="R79" s="5" t="e">
        <f t="shared" ca="1" si="14"/>
        <v>#NAME?</v>
      </c>
      <c r="S79" t="e">
        <f ca="1">IF(O79="","",VLOOKUP(O79,'债券信息-wind'!E:I,5,0))</f>
        <v>#NAME?</v>
      </c>
      <c r="T79" s="4" t="e">
        <f t="shared" ca="1" si="15"/>
        <v>#NAME?</v>
      </c>
      <c r="U79" s="2" t="e">
        <f ca="1">IF(O79="","",IF(O80="",T78,VLOOKUP(O79,'债券信息-wind'!E:H,4,0)))</f>
        <v>#NAME?</v>
      </c>
      <c r="V79" t="e">
        <f t="shared" ca="1" si="16"/>
        <v>#NAME?</v>
      </c>
    </row>
    <row r="80" spans="12:22">
      <c r="L80" t="e">
        <f t="shared" ca="1" si="11"/>
        <v>#NAME?</v>
      </c>
      <c r="M80" s="20" t="e">
        <f ca="1">IF(L80="","",VLOOKUP(N79+9,'债券信息-wind'!E:H,2,0))</f>
        <v>#NAME?</v>
      </c>
      <c r="N80" s="20" t="e">
        <f t="shared" ca="1" si="17"/>
        <v>#NAME?</v>
      </c>
      <c r="O80" s="20" t="e">
        <f t="shared" ca="1" si="12"/>
        <v>#NAME?</v>
      </c>
      <c r="P80" s="2" t="e">
        <f ca="1">IF(O80="","",VLOOKUP(O79,'债券信息-wind'!E:H,3,0))</f>
        <v>#NAME?</v>
      </c>
      <c r="Q80" s="20" t="e">
        <f t="shared" ca="1" si="13"/>
        <v>#NAME?</v>
      </c>
      <c r="R80" s="5" t="e">
        <f t="shared" ca="1" si="14"/>
        <v>#NAME?</v>
      </c>
      <c r="S80" t="e">
        <f ca="1">IF(O80="","",VLOOKUP(O80,'债券信息-wind'!E:I,5,0))</f>
        <v>#NAME?</v>
      </c>
      <c r="T80" s="4" t="e">
        <f t="shared" ca="1" si="15"/>
        <v>#NAME?</v>
      </c>
      <c r="U80" s="2" t="e">
        <f ca="1">IF(O80="","",IF(O81="",T79,VLOOKUP(O80,'债券信息-wind'!E:H,4,0)))</f>
        <v>#NAME?</v>
      </c>
      <c r="V80" t="e">
        <f t="shared" ca="1" si="16"/>
        <v>#NAME?</v>
      </c>
    </row>
    <row r="81" spans="12:22">
      <c r="L81" t="e">
        <f t="shared" ca="1" si="11"/>
        <v>#NAME?</v>
      </c>
      <c r="M81" s="20" t="e">
        <f ca="1">IF(L81="","",VLOOKUP(N80+9,'债券信息-wind'!E:H,2,0))</f>
        <v>#NAME?</v>
      </c>
      <c r="N81" s="20" t="e">
        <f t="shared" ca="1" si="17"/>
        <v>#NAME?</v>
      </c>
      <c r="O81" s="20" t="e">
        <f t="shared" ca="1" si="12"/>
        <v>#NAME?</v>
      </c>
      <c r="P81" s="2" t="e">
        <f ca="1">IF(O81="","",VLOOKUP(O80,'债券信息-wind'!E:H,3,0))</f>
        <v>#NAME?</v>
      </c>
      <c r="Q81" s="20" t="e">
        <f t="shared" ca="1" si="13"/>
        <v>#NAME?</v>
      </c>
      <c r="R81" s="5" t="e">
        <f t="shared" ca="1" si="14"/>
        <v>#NAME?</v>
      </c>
      <c r="S81" t="e">
        <f ca="1">IF(O81="","",VLOOKUP(O81,'债券信息-wind'!E:I,5,0))</f>
        <v>#NAME?</v>
      </c>
      <c r="T81" s="4" t="e">
        <f t="shared" ca="1" si="15"/>
        <v>#NAME?</v>
      </c>
      <c r="U81" s="2" t="e">
        <f ca="1">IF(O81="","",IF(O82="",T80,VLOOKUP(O81,'债券信息-wind'!E:H,4,0)))</f>
        <v>#NAME?</v>
      </c>
      <c r="V81" t="e">
        <f t="shared" ca="1" si="16"/>
        <v>#NAME?</v>
      </c>
    </row>
    <row r="82" spans="12:22">
      <c r="L82" t="e">
        <f t="shared" ca="1" si="11"/>
        <v>#NAME?</v>
      </c>
      <c r="M82" s="20" t="e">
        <f ca="1">IF(L82="","",VLOOKUP(N81+9,'债券信息-wind'!E:H,2,0))</f>
        <v>#NAME?</v>
      </c>
      <c r="N82" s="20" t="e">
        <f t="shared" ca="1" si="17"/>
        <v>#NAME?</v>
      </c>
      <c r="O82" s="20" t="e">
        <f t="shared" ca="1" si="12"/>
        <v>#NAME?</v>
      </c>
      <c r="P82" s="2" t="e">
        <f ca="1">IF(O82="","",VLOOKUP(O81,'债券信息-wind'!E:H,3,0))</f>
        <v>#NAME?</v>
      </c>
      <c r="Q82" s="20" t="e">
        <f t="shared" ca="1" si="13"/>
        <v>#NAME?</v>
      </c>
      <c r="R82" s="5" t="e">
        <f t="shared" ca="1" si="14"/>
        <v>#NAME?</v>
      </c>
      <c r="S82" t="e">
        <f ca="1">IF(O82="","",VLOOKUP(O82,'债券信息-wind'!E:I,5,0))</f>
        <v>#NAME?</v>
      </c>
      <c r="T82" s="4" t="e">
        <f t="shared" ca="1" si="15"/>
        <v>#NAME?</v>
      </c>
      <c r="U82" s="2" t="e">
        <f ca="1">IF(O82="","",IF(O83="",T81,VLOOKUP(O82,'债券信息-wind'!E:H,4,0)))</f>
        <v>#NAME?</v>
      </c>
      <c r="V82" t="e">
        <f t="shared" ca="1" si="16"/>
        <v>#NAME?</v>
      </c>
    </row>
    <row r="83" spans="12:22">
      <c r="L83" t="e">
        <f t="shared" ca="1" si="11"/>
        <v>#NAME?</v>
      </c>
      <c r="M83" s="20" t="e">
        <f ca="1">IF(L83="","",VLOOKUP(N82+9,'债券信息-wind'!E:H,2,0))</f>
        <v>#NAME?</v>
      </c>
      <c r="N83" s="20" t="e">
        <f t="shared" ca="1" si="17"/>
        <v>#NAME?</v>
      </c>
      <c r="O83" s="20" t="e">
        <f t="shared" ca="1" si="12"/>
        <v>#NAME?</v>
      </c>
      <c r="P83" s="2" t="e">
        <f ca="1">IF(O83="","",VLOOKUP(O82,'债券信息-wind'!E:H,3,0))</f>
        <v>#NAME?</v>
      </c>
      <c r="Q83" s="20" t="e">
        <f t="shared" ca="1" si="13"/>
        <v>#NAME?</v>
      </c>
      <c r="R83" s="5" t="e">
        <f t="shared" ca="1" si="14"/>
        <v>#NAME?</v>
      </c>
      <c r="S83" t="e">
        <f ca="1">IF(O83="","",VLOOKUP(O83,'债券信息-wind'!E:I,5,0))</f>
        <v>#NAME?</v>
      </c>
      <c r="T83" s="4" t="e">
        <f t="shared" ca="1" si="15"/>
        <v>#NAME?</v>
      </c>
      <c r="U83" s="2" t="e">
        <f ca="1">IF(O83="","",IF(O84="",T82,VLOOKUP(O83,'债券信息-wind'!E:H,4,0)))</f>
        <v>#NAME?</v>
      </c>
      <c r="V83" t="e">
        <f t="shared" ca="1" si="16"/>
        <v>#NAME?</v>
      </c>
    </row>
    <row r="84" spans="12:22">
      <c r="L84" t="e">
        <f t="shared" ca="1" si="11"/>
        <v>#NAME?</v>
      </c>
      <c r="M84" s="20" t="e">
        <f ca="1">IF(L84="","",VLOOKUP(N83+9,'债券信息-wind'!E:H,2,0))</f>
        <v>#NAME?</v>
      </c>
      <c r="N84" s="20" t="e">
        <f t="shared" ca="1" si="17"/>
        <v>#NAME?</v>
      </c>
      <c r="O84" s="20" t="e">
        <f t="shared" ca="1" si="12"/>
        <v>#NAME?</v>
      </c>
      <c r="P84" s="2" t="e">
        <f ca="1">IF(O84="","",VLOOKUP(O83,'债券信息-wind'!E:H,3,0))</f>
        <v>#NAME?</v>
      </c>
      <c r="Q84" s="20" t="e">
        <f t="shared" ca="1" si="13"/>
        <v>#NAME?</v>
      </c>
      <c r="R84" s="5" t="e">
        <f t="shared" ca="1" si="14"/>
        <v>#NAME?</v>
      </c>
      <c r="S84" t="e">
        <f ca="1">IF(O84="","",VLOOKUP(O84,'债券信息-wind'!E:I,5,0))</f>
        <v>#NAME?</v>
      </c>
      <c r="T84" s="4" t="e">
        <f t="shared" ca="1" si="15"/>
        <v>#NAME?</v>
      </c>
      <c r="U84" s="2" t="e">
        <f ca="1">IF(O84="","",IF(O85="",T83,VLOOKUP(O84,'债券信息-wind'!E:H,4,0)))</f>
        <v>#NAME?</v>
      </c>
      <c r="V84" t="e">
        <f t="shared" ca="1" si="16"/>
        <v>#NAME?</v>
      </c>
    </row>
    <row r="85" spans="12:22">
      <c r="L85" t="e">
        <f t="shared" ca="1" si="11"/>
        <v>#NAME?</v>
      </c>
      <c r="M85" s="20" t="e">
        <f ca="1">IF(L85="","",VLOOKUP(N84+9,'债券信息-wind'!E:H,2,0))</f>
        <v>#NAME?</v>
      </c>
      <c r="N85" s="20" t="e">
        <f t="shared" ca="1" si="17"/>
        <v>#NAME?</v>
      </c>
      <c r="O85" s="20" t="e">
        <f t="shared" ca="1" si="12"/>
        <v>#NAME?</v>
      </c>
      <c r="P85" s="2" t="e">
        <f ca="1">IF(O85="","",VLOOKUP(O84,'债券信息-wind'!E:H,3,0))</f>
        <v>#NAME?</v>
      </c>
      <c r="Q85" s="20" t="e">
        <f t="shared" ca="1" si="13"/>
        <v>#NAME?</v>
      </c>
      <c r="R85" s="5" t="e">
        <f t="shared" ca="1" si="14"/>
        <v>#NAME?</v>
      </c>
      <c r="S85" t="e">
        <f ca="1">IF(O85="","",VLOOKUP(O85,'债券信息-wind'!E:I,5,0))</f>
        <v>#NAME?</v>
      </c>
      <c r="T85" s="4" t="e">
        <f t="shared" ca="1" si="15"/>
        <v>#NAME?</v>
      </c>
      <c r="U85" s="2" t="e">
        <f ca="1">IF(O85="","",IF(O86="",T84,VLOOKUP(O85,'债券信息-wind'!E:H,4,0)))</f>
        <v>#NAME?</v>
      </c>
      <c r="V85" t="e">
        <f t="shared" ca="1" si="16"/>
        <v>#NAME?</v>
      </c>
    </row>
    <row r="86" spans="12:22">
      <c r="L86" t="e">
        <f t="shared" ca="1" si="11"/>
        <v>#NAME?</v>
      </c>
      <c r="M86" s="20" t="e">
        <f ca="1">IF(L86="","",VLOOKUP(N85+9,'债券信息-wind'!E:H,2,0))</f>
        <v>#NAME?</v>
      </c>
      <c r="N86" s="20" t="e">
        <f t="shared" ca="1" si="17"/>
        <v>#NAME?</v>
      </c>
      <c r="O86" s="20" t="e">
        <f t="shared" ca="1" si="12"/>
        <v>#NAME?</v>
      </c>
      <c r="P86" s="2" t="e">
        <f ca="1">IF(O86="","",VLOOKUP(O85,'债券信息-wind'!E:H,3,0))</f>
        <v>#NAME?</v>
      </c>
      <c r="Q86" s="20" t="e">
        <f t="shared" ca="1" si="13"/>
        <v>#NAME?</v>
      </c>
      <c r="R86" s="5" t="e">
        <f t="shared" ca="1" si="14"/>
        <v>#NAME?</v>
      </c>
      <c r="S86" t="e">
        <f ca="1">IF(O86="","",VLOOKUP(O86,'债券信息-wind'!E:I,5,0))</f>
        <v>#NAME?</v>
      </c>
      <c r="T86" s="4" t="e">
        <f t="shared" ca="1" si="15"/>
        <v>#NAME?</v>
      </c>
      <c r="U86" s="2" t="e">
        <f ca="1">IF(O86="","",IF(O87="",T85,VLOOKUP(O86,'债券信息-wind'!E:H,4,0)))</f>
        <v>#NAME?</v>
      </c>
      <c r="V86" t="e">
        <f t="shared" ca="1" si="16"/>
        <v>#NAME?</v>
      </c>
    </row>
    <row r="87" spans="12:22">
      <c r="L87" t="e">
        <f t="shared" ca="1" si="11"/>
        <v>#NAME?</v>
      </c>
      <c r="M87" s="20" t="e">
        <f ca="1">IF(L87="","",VLOOKUP(N86+9,'债券信息-wind'!E:H,2,0))</f>
        <v>#NAME?</v>
      </c>
      <c r="N87" s="20" t="e">
        <f t="shared" ca="1" si="17"/>
        <v>#NAME?</v>
      </c>
      <c r="O87" s="20" t="e">
        <f t="shared" ca="1" si="12"/>
        <v>#NAME?</v>
      </c>
      <c r="P87" s="2" t="e">
        <f ca="1">IF(O87="","",VLOOKUP(O86,'债券信息-wind'!E:H,3,0))</f>
        <v>#NAME?</v>
      </c>
      <c r="Q87" s="20" t="e">
        <f t="shared" ca="1" si="13"/>
        <v>#NAME?</v>
      </c>
      <c r="R87" s="5" t="e">
        <f t="shared" ca="1" si="14"/>
        <v>#NAME?</v>
      </c>
      <c r="S87" t="e">
        <f ca="1">IF(O87="","",VLOOKUP(O87,'债券信息-wind'!E:I,5,0))</f>
        <v>#NAME?</v>
      </c>
      <c r="T87" s="4" t="e">
        <f t="shared" ca="1" si="15"/>
        <v>#NAME?</v>
      </c>
      <c r="U87" s="2" t="e">
        <f ca="1">IF(O87="","",IF(O88="",T86,VLOOKUP(O87,'债券信息-wind'!E:H,4,0)))</f>
        <v>#NAME?</v>
      </c>
      <c r="V87" t="e">
        <f t="shared" ca="1" si="16"/>
        <v>#NAME?</v>
      </c>
    </row>
    <row r="88" spans="12:22">
      <c r="L88" t="e">
        <f t="shared" ca="1" si="11"/>
        <v>#NAME?</v>
      </c>
      <c r="M88" s="20" t="e">
        <f ca="1">IF(L88="","",VLOOKUP(N87+9,'债券信息-wind'!E:H,2,0))</f>
        <v>#NAME?</v>
      </c>
      <c r="N88" s="20" t="e">
        <f t="shared" ca="1" si="17"/>
        <v>#NAME?</v>
      </c>
      <c r="O88" s="20" t="e">
        <f t="shared" ca="1" si="12"/>
        <v>#NAME?</v>
      </c>
      <c r="P88" s="2" t="e">
        <f ca="1">IF(O88="","",VLOOKUP(O87,'债券信息-wind'!E:H,3,0))</f>
        <v>#NAME?</v>
      </c>
      <c r="Q88" s="20" t="e">
        <f t="shared" ca="1" si="13"/>
        <v>#NAME?</v>
      </c>
      <c r="R88" s="5" t="e">
        <f t="shared" ca="1" si="14"/>
        <v>#NAME?</v>
      </c>
      <c r="S88" t="e">
        <f ca="1">IF(O88="","",VLOOKUP(O88,'债券信息-wind'!E:I,5,0))</f>
        <v>#NAME?</v>
      </c>
      <c r="T88" s="4" t="e">
        <f t="shared" ca="1" si="15"/>
        <v>#NAME?</v>
      </c>
      <c r="U88" s="2" t="e">
        <f ca="1">IF(O88="","",IF(O89="",T87,VLOOKUP(O88,'债券信息-wind'!E:H,4,0)))</f>
        <v>#NAME?</v>
      </c>
      <c r="V88" t="e">
        <f t="shared" ca="1" si="16"/>
        <v>#NAME?</v>
      </c>
    </row>
    <row r="89" spans="12:22">
      <c r="L89" t="e">
        <f t="shared" ca="1" si="11"/>
        <v>#NAME?</v>
      </c>
      <c r="M89" s="20" t="e">
        <f ca="1">IF(L89="","",VLOOKUP(N88+9,'债券信息-wind'!E:H,2,0))</f>
        <v>#NAME?</v>
      </c>
      <c r="N89" s="20" t="e">
        <f t="shared" ca="1" si="17"/>
        <v>#NAME?</v>
      </c>
      <c r="O89" s="20" t="e">
        <f t="shared" ca="1" si="12"/>
        <v>#NAME?</v>
      </c>
      <c r="P89" s="2" t="e">
        <f ca="1">IF(O89="","",VLOOKUP(O88,'债券信息-wind'!E:H,3,0))</f>
        <v>#NAME?</v>
      </c>
      <c r="Q89" s="20" t="e">
        <f t="shared" ca="1" si="13"/>
        <v>#NAME?</v>
      </c>
      <c r="R89" s="5" t="e">
        <f t="shared" ca="1" si="14"/>
        <v>#NAME?</v>
      </c>
      <c r="S89" t="e">
        <f ca="1">IF(O89="","",VLOOKUP(O89,'债券信息-wind'!E:I,5,0))</f>
        <v>#NAME?</v>
      </c>
      <c r="T89" s="4" t="e">
        <f t="shared" ca="1" si="15"/>
        <v>#NAME?</v>
      </c>
      <c r="U89" s="2" t="e">
        <f ca="1">IF(O89="","",IF(O90="",T88,VLOOKUP(O89,'债券信息-wind'!E:H,4,0)))</f>
        <v>#NAME?</v>
      </c>
      <c r="V89" t="e">
        <f t="shared" ca="1" si="16"/>
        <v>#NAME?</v>
      </c>
    </row>
    <row r="90" spans="12:22">
      <c r="L90" t="e">
        <f t="shared" ca="1" si="11"/>
        <v>#NAME?</v>
      </c>
      <c r="M90" s="20" t="e">
        <f ca="1">IF(L90="","",VLOOKUP(N89+9,'债券信息-wind'!E:H,2,0))</f>
        <v>#NAME?</v>
      </c>
      <c r="N90" s="20" t="e">
        <f t="shared" ca="1" si="17"/>
        <v>#NAME?</v>
      </c>
      <c r="O90" s="20" t="e">
        <f t="shared" ca="1" si="12"/>
        <v>#NAME?</v>
      </c>
      <c r="P90" s="2" t="e">
        <f ca="1">IF(O90="","",VLOOKUP(O89,'债券信息-wind'!E:H,3,0))</f>
        <v>#NAME?</v>
      </c>
      <c r="Q90" s="20" t="e">
        <f t="shared" ca="1" si="13"/>
        <v>#NAME?</v>
      </c>
      <c r="R90" s="5" t="e">
        <f t="shared" ca="1" si="14"/>
        <v>#NAME?</v>
      </c>
      <c r="S90" t="e">
        <f ca="1">IF(O90="","",VLOOKUP(O90,'债券信息-wind'!E:I,5,0))</f>
        <v>#NAME?</v>
      </c>
      <c r="T90" s="4" t="e">
        <f t="shared" ca="1" si="15"/>
        <v>#NAME?</v>
      </c>
      <c r="U90" s="2" t="e">
        <f ca="1">IF(O90="","",IF(O91="",T89,VLOOKUP(O90,'债券信息-wind'!E:H,4,0)))</f>
        <v>#NAME?</v>
      </c>
      <c r="V90" t="e">
        <f t="shared" ca="1" si="16"/>
        <v>#NAME?</v>
      </c>
    </row>
    <row r="91" spans="12:22">
      <c r="L91" t="e">
        <f t="shared" ca="1" si="11"/>
        <v>#NAME?</v>
      </c>
      <c r="M91" s="20" t="e">
        <f ca="1">IF(L91="","",VLOOKUP(N90+9,'债券信息-wind'!E:H,2,0))</f>
        <v>#NAME?</v>
      </c>
      <c r="N91" s="20" t="e">
        <f t="shared" ca="1" si="17"/>
        <v>#NAME?</v>
      </c>
      <c r="O91" s="20" t="e">
        <f t="shared" ca="1" si="12"/>
        <v>#NAME?</v>
      </c>
      <c r="P91" s="2" t="e">
        <f ca="1">IF(O91="","",VLOOKUP(O90,'债券信息-wind'!E:H,3,0))</f>
        <v>#NAME?</v>
      </c>
      <c r="Q91" s="20" t="e">
        <f t="shared" ca="1" si="13"/>
        <v>#NAME?</v>
      </c>
      <c r="R91" s="5" t="e">
        <f t="shared" ca="1" si="14"/>
        <v>#NAME?</v>
      </c>
      <c r="S91" t="e">
        <f ca="1">IF(O91="","",VLOOKUP(O91,'债券信息-wind'!E:I,5,0))</f>
        <v>#NAME?</v>
      </c>
      <c r="T91" s="4" t="e">
        <f t="shared" ca="1" si="15"/>
        <v>#NAME?</v>
      </c>
      <c r="U91" s="2" t="e">
        <f ca="1">IF(O91="","",IF(O92="",T90,VLOOKUP(O91,'债券信息-wind'!E:H,4,0)))</f>
        <v>#NAME?</v>
      </c>
      <c r="V91" t="e">
        <f t="shared" ca="1" si="16"/>
        <v>#NAME?</v>
      </c>
    </row>
    <row r="92" spans="12:22">
      <c r="L92" t="e">
        <f t="shared" ca="1" si="11"/>
        <v>#NAME?</v>
      </c>
      <c r="M92" s="20" t="e">
        <f ca="1">IF(L92="","",VLOOKUP(N91+9,'债券信息-wind'!E:H,2,0))</f>
        <v>#NAME?</v>
      </c>
      <c r="N92" s="20" t="e">
        <f t="shared" ca="1" si="17"/>
        <v>#NAME?</v>
      </c>
      <c r="O92" s="20" t="e">
        <f t="shared" ca="1" si="12"/>
        <v>#NAME?</v>
      </c>
      <c r="P92" s="2" t="e">
        <f ca="1">IF(O92="","",VLOOKUP(O91,'债券信息-wind'!E:H,3,0))</f>
        <v>#NAME?</v>
      </c>
      <c r="Q92" s="20" t="e">
        <f t="shared" ca="1" si="13"/>
        <v>#NAME?</v>
      </c>
      <c r="R92" s="5" t="e">
        <f t="shared" ca="1" si="14"/>
        <v>#NAME?</v>
      </c>
      <c r="S92" t="e">
        <f ca="1">IF(O92="","",VLOOKUP(O92,'债券信息-wind'!E:I,5,0))</f>
        <v>#NAME?</v>
      </c>
      <c r="T92" s="4" t="e">
        <f t="shared" ca="1" si="15"/>
        <v>#NAME?</v>
      </c>
      <c r="U92" s="2" t="e">
        <f ca="1">IF(O92="","",IF(O93="",T91,VLOOKUP(O92,'债券信息-wind'!E:H,4,0)))</f>
        <v>#NAME?</v>
      </c>
      <c r="V92" t="e">
        <f t="shared" ca="1" si="16"/>
        <v>#NAME?</v>
      </c>
    </row>
    <row r="93" spans="12:22">
      <c r="L93" t="e">
        <f t="shared" ca="1" si="11"/>
        <v>#NAME?</v>
      </c>
      <c r="M93" s="20" t="e">
        <f ca="1">IF(L93="","",VLOOKUP(N92+9,'债券信息-wind'!E:H,2,0))</f>
        <v>#NAME?</v>
      </c>
      <c r="N93" s="20" t="e">
        <f t="shared" ca="1" si="17"/>
        <v>#NAME?</v>
      </c>
      <c r="O93" s="20" t="e">
        <f t="shared" ca="1" si="12"/>
        <v>#NAME?</v>
      </c>
      <c r="P93" s="2" t="e">
        <f ca="1">IF(O93="","",VLOOKUP(O92,'债券信息-wind'!E:H,3,0))</f>
        <v>#NAME?</v>
      </c>
      <c r="Q93" s="20" t="e">
        <f t="shared" ca="1" si="13"/>
        <v>#NAME?</v>
      </c>
      <c r="R93" s="5" t="e">
        <f t="shared" ca="1" si="14"/>
        <v>#NAME?</v>
      </c>
      <c r="S93" t="e">
        <f ca="1">IF(O93="","",VLOOKUP(O93,'债券信息-wind'!E:I,5,0))</f>
        <v>#NAME?</v>
      </c>
      <c r="T93" s="4" t="e">
        <f t="shared" ca="1" si="15"/>
        <v>#NAME?</v>
      </c>
      <c r="U93" s="2" t="e">
        <f ca="1">IF(O93="","",IF(O94="",T92,VLOOKUP(O93,'债券信息-wind'!E:H,4,0)))</f>
        <v>#NAME?</v>
      </c>
      <c r="V93" t="e">
        <f t="shared" ca="1" si="16"/>
        <v>#NAME?</v>
      </c>
    </row>
    <row r="94" spans="12:22">
      <c r="L94" t="e">
        <f t="shared" ca="1" si="11"/>
        <v>#NAME?</v>
      </c>
      <c r="M94" s="20" t="e">
        <f ca="1">IF(L94="","",VLOOKUP(N93+9,'债券信息-wind'!E:H,2,0))</f>
        <v>#NAME?</v>
      </c>
      <c r="N94" s="20" t="e">
        <f t="shared" ca="1" si="17"/>
        <v>#NAME?</v>
      </c>
      <c r="O94" s="20" t="e">
        <f t="shared" ca="1" si="12"/>
        <v>#NAME?</v>
      </c>
      <c r="P94" s="2" t="e">
        <f ca="1">IF(O94="","",VLOOKUP(O93,'债券信息-wind'!E:H,3,0))</f>
        <v>#NAME?</v>
      </c>
      <c r="Q94" s="20" t="e">
        <f t="shared" ca="1" si="13"/>
        <v>#NAME?</v>
      </c>
      <c r="R94" s="5" t="e">
        <f t="shared" ca="1" si="14"/>
        <v>#NAME?</v>
      </c>
      <c r="S94" t="e">
        <f ca="1">IF(O94="","",VLOOKUP(O94,'债券信息-wind'!E:I,5,0))</f>
        <v>#NAME?</v>
      </c>
      <c r="T94" s="4" t="e">
        <f t="shared" ca="1" si="15"/>
        <v>#NAME?</v>
      </c>
      <c r="U94" s="2" t="e">
        <f ca="1">IF(O94="","",IF(O95="",T93,VLOOKUP(O94,'债券信息-wind'!E:H,4,0)))</f>
        <v>#NAME?</v>
      </c>
      <c r="V94" t="e">
        <f t="shared" ca="1" si="16"/>
        <v>#NAME?</v>
      </c>
    </row>
    <row r="95" spans="12:22">
      <c r="L95" t="e">
        <f t="shared" ca="1" si="11"/>
        <v>#NAME?</v>
      </c>
      <c r="M95" s="20" t="e">
        <f ca="1">IF(L95="","",VLOOKUP(N94+9,'债券信息-wind'!E:H,2,0))</f>
        <v>#NAME?</v>
      </c>
      <c r="N95" s="20" t="e">
        <f t="shared" ca="1" si="17"/>
        <v>#NAME?</v>
      </c>
      <c r="O95" s="20" t="e">
        <f t="shared" ca="1" si="12"/>
        <v>#NAME?</v>
      </c>
      <c r="P95" s="2" t="e">
        <f ca="1">IF(O95="","",VLOOKUP(O94,'债券信息-wind'!E:H,3,0))</f>
        <v>#NAME?</v>
      </c>
      <c r="Q95" s="20" t="e">
        <f t="shared" ca="1" si="13"/>
        <v>#NAME?</v>
      </c>
      <c r="R95" s="5" t="e">
        <f t="shared" ca="1" si="14"/>
        <v>#NAME?</v>
      </c>
      <c r="S95" t="e">
        <f ca="1">IF(O95="","",VLOOKUP(O95,'债券信息-wind'!E:I,5,0))</f>
        <v>#NAME?</v>
      </c>
      <c r="T95" s="4" t="e">
        <f t="shared" ca="1" si="15"/>
        <v>#NAME?</v>
      </c>
      <c r="U95" s="2" t="e">
        <f ca="1">IF(O95="","",IF(O96="",T94,VLOOKUP(O95,'债券信息-wind'!E:H,4,0)))</f>
        <v>#NAME?</v>
      </c>
      <c r="V95" t="e">
        <f t="shared" ca="1" si="16"/>
        <v>#NAME?</v>
      </c>
    </row>
    <row r="96" spans="12:22">
      <c r="L96" t="e">
        <f t="shared" ca="1" si="11"/>
        <v>#NAME?</v>
      </c>
      <c r="M96" s="20" t="e">
        <f ca="1">IF(L96="","",VLOOKUP(N95+9,'债券信息-wind'!E:H,2,0))</f>
        <v>#NAME?</v>
      </c>
      <c r="N96" s="20" t="e">
        <f t="shared" ca="1" si="17"/>
        <v>#NAME?</v>
      </c>
      <c r="O96" s="20" t="e">
        <f t="shared" ca="1" si="12"/>
        <v>#NAME?</v>
      </c>
      <c r="P96" s="2" t="e">
        <f ca="1">IF(O96="","",VLOOKUP(O95,'债券信息-wind'!E:H,3,0))</f>
        <v>#NAME?</v>
      </c>
      <c r="Q96" s="20" t="e">
        <f t="shared" ca="1" si="13"/>
        <v>#NAME?</v>
      </c>
      <c r="R96" s="5" t="e">
        <f t="shared" ca="1" si="14"/>
        <v>#NAME?</v>
      </c>
      <c r="S96" t="e">
        <f ca="1">IF(O96="","",VLOOKUP(O96,'债券信息-wind'!E:I,5,0))</f>
        <v>#NAME?</v>
      </c>
      <c r="T96" s="4" t="e">
        <f t="shared" ca="1" si="15"/>
        <v>#NAME?</v>
      </c>
      <c r="U96" s="2" t="e">
        <f ca="1">IF(O96="","",IF(O97="",T95,VLOOKUP(O96,'债券信息-wind'!E:H,4,0)))</f>
        <v>#NAME?</v>
      </c>
      <c r="V96" t="e">
        <f t="shared" ca="1" si="16"/>
        <v>#NAME?</v>
      </c>
    </row>
    <row r="97" spans="12:22">
      <c r="L97" t="e">
        <f t="shared" ca="1" si="11"/>
        <v>#NAME?</v>
      </c>
      <c r="M97" s="20" t="e">
        <f ca="1">IF(L97="","",VLOOKUP(N96+9,'债券信息-wind'!E:H,2,0))</f>
        <v>#NAME?</v>
      </c>
      <c r="N97" s="20" t="e">
        <f t="shared" ca="1" si="17"/>
        <v>#NAME?</v>
      </c>
      <c r="O97" s="20" t="e">
        <f t="shared" ca="1" si="12"/>
        <v>#NAME?</v>
      </c>
      <c r="P97" s="2" t="e">
        <f ca="1">IF(O97="","",VLOOKUP(O96,'债券信息-wind'!E:H,3,0))</f>
        <v>#NAME?</v>
      </c>
      <c r="Q97" s="20" t="e">
        <f t="shared" ca="1" si="13"/>
        <v>#NAME?</v>
      </c>
      <c r="R97" s="5" t="e">
        <f t="shared" ca="1" si="14"/>
        <v>#NAME?</v>
      </c>
      <c r="S97" t="e">
        <f ca="1">IF(O97="","",VLOOKUP(O97,'债券信息-wind'!E:I,5,0))</f>
        <v>#NAME?</v>
      </c>
      <c r="T97" s="4" t="e">
        <f t="shared" ca="1" si="15"/>
        <v>#NAME?</v>
      </c>
      <c r="U97" s="2" t="e">
        <f ca="1">IF(O97="","",IF(O98="",T96,VLOOKUP(O97,'债券信息-wind'!E:H,4,0)))</f>
        <v>#NAME?</v>
      </c>
      <c r="V97" t="e">
        <f t="shared" ca="1" si="16"/>
        <v>#NAME?</v>
      </c>
    </row>
    <row r="98" spans="12:22">
      <c r="L98" t="e">
        <f t="shared" ca="1" si="11"/>
        <v>#NAME?</v>
      </c>
      <c r="M98" s="20" t="e">
        <f ca="1">IF(L98="","",VLOOKUP(N97+9,'债券信息-wind'!E:H,2,0))</f>
        <v>#NAME?</v>
      </c>
      <c r="N98" s="20" t="e">
        <f t="shared" ca="1" si="17"/>
        <v>#NAME?</v>
      </c>
      <c r="O98" s="20" t="e">
        <f t="shared" ca="1" si="12"/>
        <v>#NAME?</v>
      </c>
      <c r="P98" s="2" t="e">
        <f ca="1">IF(O98="","",VLOOKUP(O97,'债券信息-wind'!E:H,3,0))</f>
        <v>#NAME?</v>
      </c>
      <c r="Q98" s="20" t="e">
        <f t="shared" ca="1" si="13"/>
        <v>#NAME?</v>
      </c>
      <c r="R98" s="5" t="e">
        <f t="shared" ca="1" si="14"/>
        <v>#NAME?</v>
      </c>
      <c r="S98" t="e">
        <f ca="1">IF(O98="","",VLOOKUP(O98,'债券信息-wind'!E:I,5,0))</f>
        <v>#NAME?</v>
      </c>
      <c r="T98" s="4" t="e">
        <f t="shared" ca="1" si="15"/>
        <v>#NAME?</v>
      </c>
      <c r="U98" s="2" t="e">
        <f ca="1">IF(O98="","",IF(O99="",T97,VLOOKUP(O98,'债券信息-wind'!E:H,4,0)))</f>
        <v>#NAME?</v>
      </c>
      <c r="V98" t="e">
        <f t="shared" ca="1" si="16"/>
        <v>#NAME?</v>
      </c>
    </row>
    <row r="99" spans="12:22">
      <c r="L99" t="e">
        <f t="shared" ca="1" si="11"/>
        <v>#NAME?</v>
      </c>
      <c r="M99" s="20" t="e">
        <f ca="1">IF(L99="","",VLOOKUP(N98+9,'债券信息-wind'!E:H,2,0))</f>
        <v>#NAME?</v>
      </c>
      <c r="N99" s="20" t="e">
        <f t="shared" ca="1" si="17"/>
        <v>#NAME?</v>
      </c>
      <c r="O99" s="20" t="e">
        <f t="shared" ca="1" si="12"/>
        <v>#NAME?</v>
      </c>
      <c r="P99" s="2" t="e">
        <f ca="1">IF(O99="","",VLOOKUP(O98,'债券信息-wind'!E:H,3,0))</f>
        <v>#NAME?</v>
      </c>
      <c r="Q99" s="20" t="e">
        <f t="shared" ca="1" si="13"/>
        <v>#NAME?</v>
      </c>
      <c r="R99" s="5" t="e">
        <f t="shared" ca="1" si="14"/>
        <v>#NAME?</v>
      </c>
      <c r="S99" t="e">
        <f ca="1">IF(O99="","",VLOOKUP(O99,'债券信息-wind'!E:I,5,0))</f>
        <v>#NAME?</v>
      </c>
      <c r="T99" s="4" t="e">
        <f t="shared" ca="1" si="15"/>
        <v>#NAME?</v>
      </c>
      <c r="U99" s="2" t="e">
        <f ca="1">IF(O99="","",IF(O100="",T98,VLOOKUP(O99,'债券信息-wind'!E:H,4,0)))</f>
        <v>#NAME?</v>
      </c>
      <c r="V99" t="e">
        <f t="shared" ca="1" si="16"/>
        <v>#NAME?</v>
      </c>
    </row>
    <row r="100" spans="12:22">
      <c r="L100" t="e">
        <f t="shared" ca="1" si="11"/>
        <v>#NAME?</v>
      </c>
      <c r="M100" s="20" t="e">
        <f ca="1">IF(L100="","",VLOOKUP(N99+9,'债券信息-wind'!E:H,2,0))</f>
        <v>#NAME?</v>
      </c>
      <c r="N100" s="20" t="e">
        <f t="shared" ca="1" si="17"/>
        <v>#NAME?</v>
      </c>
      <c r="O100" s="20" t="e">
        <f t="shared" ca="1" si="12"/>
        <v>#NAME?</v>
      </c>
      <c r="P100" s="2" t="e">
        <f ca="1">IF(O100="","",VLOOKUP(O99,'债券信息-wind'!E:H,3,0))</f>
        <v>#NAME?</v>
      </c>
      <c r="Q100" s="20" t="e">
        <f t="shared" ca="1" si="13"/>
        <v>#NAME?</v>
      </c>
      <c r="R100" s="5" t="e">
        <f t="shared" ca="1" si="14"/>
        <v>#NAME?</v>
      </c>
      <c r="S100" t="e">
        <f ca="1">IF(O100="","",VLOOKUP(O100,'债券信息-wind'!E:I,5,0))</f>
        <v>#NAME?</v>
      </c>
      <c r="T100" s="4" t="e">
        <f t="shared" ca="1" si="15"/>
        <v>#NAME?</v>
      </c>
      <c r="U100" s="2" t="e">
        <f ca="1">IF(O100="","",IF(O101="",T99,VLOOKUP(O100,'债券信息-wind'!E:H,4,0)))</f>
        <v>#NAME?</v>
      </c>
      <c r="V100" t="e">
        <f t="shared" ca="1" si="16"/>
        <v>#NAME?</v>
      </c>
    </row>
  </sheetData>
  <mergeCells count="8">
    <mergeCell ref="I31:J31"/>
    <mergeCell ref="I25:J25"/>
    <mergeCell ref="D1:G1"/>
    <mergeCell ref="A1:B1"/>
    <mergeCell ref="L1:V1"/>
    <mergeCell ref="I1:J1"/>
    <mergeCell ref="I10:J10"/>
    <mergeCell ref="I18:J18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测试集</vt:lpstr>
      <vt:lpstr>Bond Calculator!</vt:lpstr>
      <vt:lpstr>inter-BC</vt:lpstr>
      <vt:lpstr>债券信息</vt:lpstr>
      <vt:lpstr>到期收益率</vt:lpstr>
      <vt:lpstr>持有期收益率</vt:lpstr>
      <vt:lpstr>浮息-到期收益率</vt:lpstr>
      <vt:lpstr>债券现金流（固息、浮息、累进）</vt:lpstr>
      <vt:lpstr>行权现金流（回售&amp;赎回）</vt:lpstr>
      <vt:lpstr>行权现金流（永续债延期）</vt:lpstr>
      <vt:lpstr>应计利息-买入</vt:lpstr>
      <vt:lpstr>应计利息-卖出</vt:lpstr>
      <vt:lpstr>债券信息-wind</vt:lpstr>
      <vt:lpstr>债券现金流（利随本清、贴现)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2021-07-13T11:43:31Z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a2701679</vt:lpwstr>
  </property>
</Properties>
</file>