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ets (excel &amp; csv)\"/>
    </mc:Choice>
  </mc:AlternateContent>
  <xr:revisionPtr revIDLastSave="0" documentId="13_ncr:1_{AC9F356F-5FA4-4A93-B496-FB9BD16EB3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model" sheetId="2" r:id="rId2"/>
    <sheet name="dashboar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E15" i="2"/>
  <c r="D16" i="2"/>
  <c r="E16" i="2" s="1"/>
  <c r="D15" i="2"/>
  <c r="D14" i="2"/>
  <c r="E14" i="2" s="1"/>
  <c r="D13" i="2"/>
  <c r="E13" i="2" s="1"/>
  <c r="E19" i="2" l="1"/>
  <c r="E20" i="2" s="1"/>
  <c r="I17" i="4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  <c r="H4" i="1"/>
  <c r="H5" i="1"/>
  <c r="L5" i="1" s="1"/>
  <c r="M5" i="1" s="1"/>
  <c r="N5" i="1" s="1"/>
  <c r="H6" i="1"/>
  <c r="H7" i="1"/>
  <c r="H8" i="1"/>
  <c r="H9" i="1"/>
  <c r="H10" i="1"/>
  <c r="H11" i="1"/>
  <c r="H12" i="1"/>
  <c r="H13" i="1"/>
  <c r="L13" i="1" s="1"/>
  <c r="M13" i="1" s="1"/>
  <c r="N13" i="1" s="1"/>
  <c r="H14" i="1"/>
  <c r="H15" i="1"/>
  <c r="H16" i="1"/>
  <c r="H17" i="1"/>
  <c r="H18" i="1"/>
  <c r="H19" i="1"/>
  <c r="H20" i="1"/>
  <c r="H21" i="1"/>
  <c r="L21" i="1" s="1"/>
  <c r="M21" i="1" s="1"/>
  <c r="N21" i="1" s="1"/>
  <c r="H22" i="1"/>
  <c r="H23" i="1"/>
  <c r="H24" i="1"/>
  <c r="H25" i="1"/>
  <c r="H3" i="1"/>
  <c r="L19" i="1" l="1"/>
  <c r="M19" i="1" s="1"/>
  <c r="N19" i="1" s="1"/>
  <c r="L10" i="1"/>
  <c r="M10" i="1" s="1"/>
  <c r="N10" i="1" s="1"/>
  <c r="L25" i="1"/>
  <c r="M25" i="1" s="1"/>
  <c r="N25" i="1" s="1"/>
  <c r="L17" i="1"/>
  <c r="M17" i="1" s="1"/>
  <c r="N17" i="1" s="1"/>
  <c r="L9" i="1"/>
  <c r="M9" i="1" s="1"/>
  <c r="N9" i="1" s="1"/>
  <c r="L20" i="1"/>
  <c r="M20" i="1" s="1"/>
  <c r="N20" i="1" s="1"/>
  <c r="L24" i="1"/>
  <c r="M24" i="1" s="1"/>
  <c r="N24" i="1" s="1"/>
  <c r="L16" i="1"/>
  <c r="M16" i="1" s="1"/>
  <c r="N16" i="1" s="1"/>
  <c r="L8" i="1"/>
  <c r="M8" i="1" s="1"/>
  <c r="N8" i="1" s="1"/>
  <c r="L12" i="1"/>
  <c r="M12" i="1" s="1"/>
  <c r="N12" i="1" s="1"/>
  <c r="L11" i="1"/>
  <c r="M11" i="1" s="1"/>
  <c r="N11" i="1" s="1"/>
  <c r="L18" i="1"/>
  <c r="M18" i="1" s="1"/>
  <c r="N18" i="1" s="1"/>
  <c r="L15" i="1"/>
  <c r="M15" i="1" s="1"/>
  <c r="N15" i="1" s="1"/>
  <c r="L4" i="1"/>
  <c r="M4" i="1" s="1"/>
  <c r="N4" i="1" s="1"/>
  <c r="L3" i="1"/>
  <c r="M3" i="1" s="1"/>
  <c r="N3" i="1" s="1"/>
  <c r="L23" i="1"/>
  <c r="M23" i="1" s="1"/>
  <c r="N23" i="1" s="1"/>
  <c r="L7" i="1"/>
  <c r="M7" i="1" s="1"/>
  <c r="N7" i="1" s="1"/>
  <c r="L22" i="1"/>
  <c r="M22" i="1" s="1"/>
  <c r="N22" i="1" s="1"/>
  <c r="L14" i="1"/>
  <c r="M14" i="1" s="1"/>
  <c r="N14" i="1" s="1"/>
  <c r="L6" i="1"/>
  <c r="M6" i="1" s="1"/>
  <c r="N6" i="1" s="1"/>
  <c r="F17" i="4"/>
  <c r="N27" i="1" l="1"/>
  <c r="N28" i="1" s="1"/>
  <c r="N29" i="1" s="1"/>
</calcChain>
</file>

<file path=xl/sharedStrings.xml><?xml version="1.0" encoding="utf-8"?>
<sst xmlns="http://schemas.openxmlformats.org/spreadsheetml/2006/main" count="187" uniqueCount="77">
  <si>
    <t>Price</t>
  </si>
  <si>
    <t>Screen</t>
  </si>
  <si>
    <t>Capacity</t>
  </si>
  <si>
    <t>Connectivity</t>
  </si>
  <si>
    <t xml:space="preserve">Gen </t>
  </si>
  <si>
    <t>Mini</t>
  </si>
  <si>
    <t>16GB</t>
  </si>
  <si>
    <t>Wifi</t>
  </si>
  <si>
    <t>Previous</t>
  </si>
  <si>
    <t>32GB</t>
  </si>
  <si>
    <t>Current</t>
  </si>
  <si>
    <t>Air</t>
  </si>
  <si>
    <t>64GB</t>
  </si>
  <si>
    <t>Cellular</t>
  </si>
  <si>
    <t>128GB</t>
  </si>
  <si>
    <t>current</t>
  </si>
  <si>
    <t>Pro</t>
  </si>
  <si>
    <t>Sl.No</t>
  </si>
  <si>
    <t>Product</t>
  </si>
  <si>
    <t>16GB Wifi Mini 2</t>
  </si>
  <si>
    <t>32GB Wifi Mini 2</t>
  </si>
  <si>
    <t>16GB Wifi Mini 4</t>
  </si>
  <si>
    <t>16GB Wifi Air</t>
  </si>
  <si>
    <t>64GB Wifi Mini 4</t>
  </si>
  <si>
    <t>32GB Wifi Air</t>
  </si>
  <si>
    <t>16GB Wifi Air 2</t>
  </si>
  <si>
    <t>16GB Cellular Mini 4</t>
  </si>
  <si>
    <t>16GB Cellular Air</t>
  </si>
  <si>
    <t>128GB Wifi Mini 4</t>
  </si>
  <si>
    <t>64 GB Wifi 2</t>
  </si>
  <si>
    <t>3263 Cellular Mini 2</t>
  </si>
  <si>
    <t>64GB Cellular Mini 4</t>
  </si>
  <si>
    <t>32GB Cellular Air</t>
  </si>
  <si>
    <t>16GB Cellular Air 2</t>
  </si>
  <si>
    <t>128GB Wifi Air 2</t>
  </si>
  <si>
    <t>128GB Cellular Mini 4</t>
  </si>
  <si>
    <t>64GB Cellular Air 2</t>
  </si>
  <si>
    <t>32GB Wifi Pro</t>
  </si>
  <si>
    <t>128GB Cellular Air 2</t>
  </si>
  <si>
    <t>128GB Wifi Pro</t>
  </si>
  <si>
    <t xml:space="preserve">128 GB Cellular pro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</si>
  <si>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</si>
  <si>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</si>
  <si>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</si>
  <si>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</si>
  <si>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</si>
  <si>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</si>
  <si>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</si>
  <si>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</si>
  <si>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</si>
  <si>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c</t>
  </si>
  <si>
    <t>m1</t>
  </si>
  <si>
    <t>m2</t>
  </si>
  <si>
    <t>m3</t>
  </si>
  <si>
    <t>m4</t>
  </si>
  <si>
    <t>Encoded Data</t>
  </si>
  <si>
    <t>Price(USD)=</t>
  </si>
  <si>
    <t>SCREEN</t>
  </si>
  <si>
    <t>CAPACITY</t>
  </si>
  <si>
    <t>CONNECTIVITY</t>
  </si>
  <si>
    <t>GENERATION</t>
  </si>
  <si>
    <t>PRICE(USD)</t>
  </si>
  <si>
    <t>PRICE(INR)</t>
  </si>
  <si>
    <t>Price(INR)=</t>
  </si>
  <si>
    <t>//Overall correlation between X and Y variables</t>
  </si>
  <si>
    <t>//Explainability of Y variable by X variable</t>
  </si>
  <si>
    <t>//Better version of R2</t>
  </si>
  <si>
    <t>//Number of observations considered while building the model</t>
  </si>
  <si>
    <t>Features of new Ipad=</t>
  </si>
  <si>
    <t xml:space="preserve"> </t>
  </si>
  <si>
    <t>Residual</t>
  </si>
  <si>
    <t>Squarred Residuals</t>
  </si>
  <si>
    <t>Predicted Price</t>
  </si>
  <si>
    <t>Average Price =</t>
  </si>
  <si>
    <t>Mean Square Error</t>
  </si>
  <si>
    <t>Root mean square error</t>
  </si>
  <si>
    <t>Relative Root mean square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</si>
</sst>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164" fontId="0" fillId="0" borderId="0" xfId="0" applyNumberFormat="1" applyFill="1" applyBorder="1" applyAlignment="1"/>
    <xf numFmtId="164" fontId="0" fillId="0" borderId="1" xfId="0" applyNumberFormat="1" applyFill="1" applyBorder="1" applyAlignment="1"/>
    <xf numFmtId="1" fontId="0" fillId="0" borderId="0" xfId="0" applyNumberFormat="1"/>
    <xf numFmtId="0" fontId="3" fillId="0" borderId="0" xfId="0" applyFont="1"/>
    <xf numFmtId="0" fontId="0" fillId="3" borderId="0" xfId="0" applyFill="1"/>
    <xf numFmtId="1" fontId="0" fillId="3" borderId="0" xfId="0" applyNumberFormat="1" applyFill="1"/>
    <xf numFmtId="2" fontId="0" fillId="0" borderId="0" xfId="0" applyNumberFormat="1"/>
    <xf numFmtId="0" fontId="2" fillId="0" borderId="0" xfId="0" applyFont="1" applyAlignment="1">
      <alignment wrapText="1"/>
    </xf>
    <xf numFmtId="9" fontId="0" fillId="0" borderId="0" xfId="1" applyFont="1"/>
    <xf numFmtId="0" fontId="4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" fontId="0" fillId="4" borderId="3" xfId="0" applyNumberFormat="1" applyFill="1" applyBorder="1" applyAlignment="1">
      <alignment horizontal="center" vertical="center"/>
    </xf>
    <xf numFmtId="1" fontId="0" fillId="4" borderId="4" xfId="0" applyNumberFormat="1" applyFill="1" applyBorder="1" applyAlignment="1">
      <alignment horizontal="center" vertical="center"/>
    </xf>
    <xf numFmtId="1" fontId="0" fillId="4" borderId="5" xfId="0" applyNumberFormat="1" applyFill="1" applyBorder="1" applyAlignment="1">
      <alignment horizontal="center" vertical="center"/>
    </xf>
    <xf numFmtId="1" fontId="0" fillId="4" borderId="6" xfId="0" applyNumberFormat="1" applyFill="1" applyBorder="1" applyAlignment="1">
      <alignment horizontal="center" vertical="center"/>
    </xf>
    <xf numFmtId="1" fontId="0" fillId="4" borderId="7" xfId="0" applyNumberFormat="1" applyFill="1" applyBorder="1" applyAlignment="1">
      <alignment horizontal="center" vertical="center"/>
    </xf>
    <xf numFmtId="1" fontId="0" fillId="4" borderId="8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9"/>
  <sheetViews>
    <sheetView tabSelected="1" zoomScale="85" zoomScaleNormal="126" workbookViewId="0">
      <selection activeCell="D2" sqref="D2"/>
    </sheetView>
  </sheetViews>
  <sheetFormatPr defaultColWidth="8.88671875" defaultRowHeight="14.4" x14ac:dyDescent="0.3"/>
  <cols>
    <col min="2" max="2" width="20.109375" bestFit="1" customWidth="1"/>
    <col min="3" max="3" width="7.6640625" bestFit="1" customWidth="1"/>
    <col min="4" max="4" width="7.5546875" bestFit="1" customWidth="1"/>
    <col min="5" max="5" width="9.33203125" bestFit="1" customWidth="1"/>
    <col min="6" max="6" width="13.44140625" bestFit="1" customWidth="1"/>
    <col min="7" max="7" width="8.6640625" bestFit="1" customWidth="1"/>
    <col min="8" max="8" width="7.5546875" bestFit="1" customWidth="1"/>
    <col min="9" max="9" width="9.33203125" customWidth="1"/>
    <col min="10" max="10" width="13.44140625" bestFit="1" customWidth="1"/>
    <col min="12" max="12" width="15.109375" bestFit="1" customWidth="1"/>
    <col min="13" max="13" width="13.77734375" customWidth="1"/>
    <col min="14" max="14" width="19.88671875" bestFit="1" customWidth="1"/>
    <col min="17" max="17" width="14" customWidth="1"/>
  </cols>
  <sheetData>
    <row r="2" spans="1:18" ht="15.6" x14ac:dyDescent="0.3">
      <c r="A2" s="1" t="s">
        <v>17</v>
      </c>
      <c r="B2" s="4" t="s">
        <v>18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72</v>
      </c>
      <c r="M2" s="1" t="s">
        <v>70</v>
      </c>
      <c r="N2" s="1" t="s">
        <v>71</v>
      </c>
    </row>
    <row r="3" spans="1:18" x14ac:dyDescent="0.3">
      <c r="A3" s="2">
        <v>1</v>
      </c>
      <c r="B3" s="3" t="s">
        <v>19</v>
      </c>
      <c r="C3" s="2">
        <v>279</v>
      </c>
      <c r="D3" s="2" t="s">
        <v>5</v>
      </c>
      <c r="E3" s="2" t="s">
        <v>6</v>
      </c>
      <c r="F3" s="2" t="s">
        <v>7</v>
      </c>
      <c r="G3" s="2" t="s">
        <v>8</v>
      </c>
      <c r="H3">
        <f>VLOOKUP(D3,$Q$9:$R$11,2,0)</f>
        <v>1</v>
      </c>
      <c r="I3">
        <f>VLOOKUP(E3,$Q$14:$R$17,2,0)</f>
        <v>1</v>
      </c>
      <c r="J3">
        <f>VLOOKUP(F3,$Q$20:$R$21,2,0)</f>
        <v>1</v>
      </c>
      <c r="K3">
        <f>VLOOKUP(G3,$Q$24:$R$25,2,0)</f>
        <v>1</v>
      </c>
      <c r="L3">
        <f>H3*145+I3*73.8+J3*126.8+K3*62.2-98.1</f>
        <v>309.70000000000005</v>
      </c>
      <c r="M3">
        <f>L3-C3</f>
        <v>30.700000000000045</v>
      </c>
      <c r="N3">
        <f>M3*M3</f>
        <v>942.49000000000274</v>
      </c>
    </row>
    <row r="4" spans="1:18" x14ac:dyDescent="0.3">
      <c r="A4" s="2">
        <v>2</v>
      </c>
      <c r="B4" s="3" t="s">
        <v>20</v>
      </c>
      <c r="C4" s="2">
        <v>379</v>
      </c>
      <c r="D4" s="2" t="s">
        <v>5</v>
      </c>
      <c r="E4" s="2" t="s">
        <v>9</v>
      </c>
      <c r="F4" s="2" t="s">
        <v>7</v>
      </c>
      <c r="G4" s="2" t="s">
        <v>8</v>
      </c>
      <c r="H4">
        <f t="shared" ref="H4:H25" si="0">VLOOKUP(D4,$Q$9:$R$11,2,0)</f>
        <v>1</v>
      </c>
      <c r="I4">
        <f t="shared" ref="I4:I25" si="1">VLOOKUP(E4,$Q$14:$R$17,2,0)</f>
        <v>2</v>
      </c>
      <c r="J4">
        <f t="shared" ref="J4:J25" si="2">VLOOKUP(F4,$Q$20:$R$21,2,0)</f>
        <v>1</v>
      </c>
      <c r="K4">
        <f t="shared" ref="K4:K25" si="3">VLOOKUP(G4,$Q$24:$R$25,2,0)</f>
        <v>1</v>
      </c>
      <c r="L4">
        <f>H4*145+I4*73.8+J4*126.8+K4*62.2-98.1</f>
        <v>383.5</v>
      </c>
      <c r="M4">
        <f t="shared" ref="M4:M25" si="4">L4-C4</f>
        <v>4.5</v>
      </c>
      <c r="N4">
        <f t="shared" ref="N4:N25" si="5">M4*M4</f>
        <v>20.25</v>
      </c>
    </row>
    <row r="5" spans="1:18" x14ac:dyDescent="0.3">
      <c r="A5" s="2">
        <v>3</v>
      </c>
      <c r="B5" s="3" t="s">
        <v>21</v>
      </c>
      <c r="C5" s="2">
        <v>399</v>
      </c>
      <c r="D5" s="2" t="s">
        <v>5</v>
      </c>
      <c r="E5" s="2" t="s">
        <v>6</v>
      </c>
      <c r="F5" s="2" t="s">
        <v>7</v>
      </c>
      <c r="G5" s="2" t="s">
        <v>10</v>
      </c>
      <c r="H5">
        <f t="shared" si="0"/>
        <v>1</v>
      </c>
      <c r="I5">
        <f t="shared" si="1"/>
        <v>1</v>
      </c>
      <c r="J5">
        <f t="shared" si="2"/>
        <v>1</v>
      </c>
      <c r="K5">
        <f t="shared" si="3"/>
        <v>2</v>
      </c>
      <c r="L5">
        <f t="shared" ref="L5:L25" si="6">H5*145+I5*73.8+J5*126.8+K5*62.2-98.1</f>
        <v>371.9</v>
      </c>
      <c r="M5">
        <f t="shared" si="4"/>
        <v>-27.100000000000023</v>
      </c>
      <c r="N5">
        <f t="shared" si="5"/>
        <v>734.41000000000122</v>
      </c>
    </row>
    <row r="6" spans="1:18" x14ac:dyDescent="0.3">
      <c r="A6" s="2">
        <v>4</v>
      </c>
      <c r="B6" s="3" t="s">
        <v>22</v>
      </c>
      <c r="C6" s="2">
        <v>399</v>
      </c>
      <c r="D6" s="2" t="s">
        <v>11</v>
      </c>
      <c r="E6" s="2" t="s">
        <v>6</v>
      </c>
      <c r="F6" s="2" t="s">
        <v>7</v>
      </c>
      <c r="G6" s="2" t="s">
        <v>8</v>
      </c>
      <c r="H6">
        <f t="shared" si="0"/>
        <v>2</v>
      </c>
      <c r="I6">
        <f t="shared" si="1"/>
        <v>1</v>
      </c>
      <c r="J6">
        <f t="shared" si="2"/>
        <v>1</v>
      </c>
      <c r="K6">
        <f t="shared" si="3"/>
        <v>1</v>
      </c>
      <c r="L6">
        <f t="shared" si="6"/>
        <v>454.70000000000005</v>
      </c>
      <c r="M6">
        <f t="shared" si="4"/>
        <v>55.700000000000045</v>
      </c>
      <c r="N6">
        <f t="shared" si="5"/>
        <v>3102.4900000000052</v>
      </c>
    </row>
    <row r="7" spans="1:18" x14ac:dyDescent="0.3">
      <c r="A7" s="2">
        <v>5</v>
      </c>
      <c r="B7" s="3" t="s">
        <v>19</v>
      </c>
      <c r="C7" s="2">
        <v>409</v>
      </c>
      <c r="D7" s="2" t="s">
        <v>5</v>
      </c>
      <c r="E7" s="2" t="s">
        <v>6</v>
      </c>
      <c r="F7" s="2" t="s">
        <v>7</v>
      </c>
      <c r="G7" s="2" t="s">
        <v>8</v>
      </c>
      <c r="H7">
        <f t="shared" si="0"/>
        <v>1</v>
      </c>
      <c r="I7">
        <f t="shared" si="1"/>
        <v>1</v>
      </c>
      <c r="J7">
        <f t="shared" si="2"/>
        <v>1</v>
      </c>
      <c r="K7">
        <f t="shared" si="3"/>
        <v>1</v>
      </c>
      <c r="L7">
        <f t="shared" si="6"/>
        <v>309.70000000000005</v>
      </c>
      <c r="M7">
        <f t="shared" si="4"/>
        <v>-99.299999999999955</v>
      </c>
      <c r="N7">
        <f t="shared" si="5"/>
        <v>9860.4899999999907</v>
      </c>
    </row>
    <row r="8" spans="1:18" ht="15.6" x14ac:dyDescent="0.3">
      <c r="A8" s="2">
        <v>6</v>
      </c>
      <c r="B8" s="3" t="s">
        <v>23</v>
      </c>
      <c r="C8" s="2">
        <v>499</v>
      </c>
      <c r="D8" s="2" t="s">
        <v>5</v>
      </c>
      <c r="E8" s="2" t="s">
        <v>12</v>
      </c>
      <c r="F8" s="2" t="s">
        <v>7</v>
      </c>
      <c r="G8" s="2" t="s">
        <v>10</v>
      </c>
      <c r="H8">
        <f t="shared" si="0"/>
        <v>1</v>
      </c>
      <c r="I8">
        <f t="shared" si="1"/>
        <v>3</v>
      </c>
      <c r="J8">
        <f t="shared" si="2"/>
        <v>1</v>
      </c>
      <c r="K8">
        <f t="shared" si="3"/>
        <v>2</v>
      </c>
      <c r="L8">
        <f t="shared" si="6"/>
        <v>519.5</v>
      </c>
      <c r="M8">
        <f t="shared" si="4"/>
        <v>20.5</v>
      </c>
      <c r="N8">
        <f t="shared" si="5"/>
        <v>420.25</v>
      </c>
      <c r="Q8" s="1" t="s">
        <v>1</v>
      </c>
    </row>
    <row r="9" spans="1:18" x14ac:dyDescent="0.3">
      <c r="A9" s="2">
        <v>7</v>
      </c>
      <c r="B9" s="3" t="s">
        <v>24</v>
      </c>
      <c r="C9" s="2">
        <v>499</v>
      </c>
      <c r="D9" s="2" t="s">
        <v>11</v>
      </c>
      <c r="E9" s="2" t="s">
        <v>9</v>
      </c>
      <c r="F9" s="2" t="s">
        <v>7</v>
      </c>
      <c r="G9" s="2" t="s">
        <v>8</v>
      </c>
      <c r="H9">
        <f t="shared" si="0"/>
        <v>2</v>
      </c>
      <c r="I9">
        <f t="shared" si="1"/>
        <v>2</v>
      </c>
      <c r="J9">
        <f t="shared" si="2"/>
        <v>1</v>
      </c>
      <c r="K9">
        <f t="shared" si="3"/>
        <v>1</v>
      </c>
      <c r="L9">
        <f t="shared" si="6"/>
        <v>528.5</v>
      </c>
      <c r="M9">
        <f t="shared" si="4"/>
        <v>29.5</v>
      </c>
      <c r="N9">
        <f t="shared" si="5"/>
        <v>870.25</v>
      </c>
      <c r="Q9" t="s">
        <v>5</v>
      </c>
      <c r="R9">
        <v>1</v>
      </c>
    </row>
    <row r="10" spans="1:18" x14ac:dyDescent="0.3">
      <c r="A10" s="2">
        <v>8</v>
      </c>
      <c r="B10" s="3" t="s">
        <v>25</v>
      </c>
      <c r="C10" s="2">
        <v>499</v>
      </c>
      <c r="D10" s="2" t="s">
        <v>11</v>
      </c>
      <c r="E10" s="2" t="s">
        <v>6</v>
      </c>
      <c r="F10" s="2" t="s">
        <v>7</v>
      </c>
      <c r="G10" s="2" t="s">
        <v>10</v>
      </c>
      <c r="H10">
        <f t="shared" si="0"/>
        <v>2</v>
      </c>
      <c r="I10">
        <f t="shared" si="1"/>
        <v>1</v>
      </c>
      <c r="J10">
        <f t="shared" si="2"/>
        <v>1</v>
      </c>
      <c r="K10">
        <f t="shared" si="3"/>
        <v>2</v>
      </c>
      <c r="L10">
        <f t="shared" si="6"/>
        <v>516.9</v>
      </c>
      <c r="M10">
        <f t="shared" si="4"/>
        <v>17.899999999999977</v>
      </c>
      <c r="N10">
        <f t="shared" si="5"/>
        <v>320.40999999999917</v>
      </c>
      <c r="Q10" t="s">
        <v>11</v>
      </c>
      <c r="R10">
        <v>2</v>
      </c>
    </row>
    <row r="11" spans="1:18" x14ac:dyDescent="0.3">
      <c r="A11" s="2">
        <v>9</v>
      </c>
      <c r="B11" s="3" t="s">
        <v>26</v>
      </c>
      <c r="C11" s="2">
        <v>529</v>
      </c>
      <c r="D11" s="2" t="s">
        <v>5</v>
      </c>
      <c r="E11" s="2" t="s">
        <v>6</v>
      </c>
      <c r="F11" s="2" t="s">
        <v>13</v>
      </c>
      <c r="G11" s="2" t="s">
        <v>10</v>
      </c>
      <c r="H11">
        <f t="shared" si="0"/>
        <v>1</v>
      </c>
      <c r="I11">
        <f t="shared" si="1"/>
        <v>1</v>
      </c>
      <c r="J11">
        <f t="shared" si="2"/>
        <v>2</v>
      </c>
      <c r="K11">
        <f t="shared" si="3"/>
        <v>2</v>
      </c>
      <c r="L11">
        <f t="shared" si="6"/>
        <v>498.69999999999993</v>
      </c>
      <c r="M11">
        <f t="shared" si="4"/>
        <v>-30.300000000000068</v>
      </c>
      <c r="N11">
        <f t="shared" si="5"/>
        <v>918.09000000000412</v>
      </c>
      <c r="Q11" t="s">
        <v>16</v>
      </c>
      <c r="R11">
        <v>3</v>
      </c>
    </row>
    <row r="12" spans="1:18" x14ac:dyDescent="0.3">
      <c r="A12" s="2">
        <v>10</v>
      </c>
      <c r="B12" s="3" t="s">
        <v>27</v>
      </c>
      <c r="C12" s="2">
        <v>529</v>
      </c>
      <c r="D12" s="2" t="s">
        <v>11</v>
      </c>
      <c r="E12" s="2" t="s">
        <v>6</v>
      </c>
      <c r="F12" s="2" t="s">
        <v>13</v>
      </c>
      <c r="G12" s="2" t="s">
        <v>8</v>
      </c>
      <c r="H12">
        <f t="shared" si="0"/>
        <v>2</v>
      </c>
      <c r="I12">
        <f t="shared" si="1"/>
        <v>1</v>
      </c>
      <c r="J12">
        <f t="shared" si="2"/>
        <v>2</v>
      </c>
      <c r="K12">
        <f t="shared" si="3"/>
        <v>1</v>
      </c>
      <c r="L12">
        <f t="shared" si="6"/>
        <v>581.5</v>
      </c>
      <c r="M12">
        <f t="shared" si="4"/>
        <v>52.5</v>
      </c>
      <c r="N12">
        <f t="shared" si="5"/>
        <v>2756.25</v>
      </c>
    </row>
    <row r="13" spans="1:18" ht="15.6" x14ac:dyDescent="0.3">
      <c r="A13" s="2">
        <v>11</v>
      </c>
      <c r="B13" s="3" t="s">
        <v>28</v>
      </c>
      <c r="C13" s="2">
        <v>599</v>
      </c>
      <c r="D13" s="2" t="s">
        <v>5</v>
      </c>
      <c r="E13" s="2" t="s">
        <v>14</v>
      </c>
      <c r="F13" s="2" t="s">
        <v>7</v>
      </c>
      <c r="G13" s="2" t="s">
        <v>10</v>
      </c>
      <c r="H13">
        <f t="shared" si="0"/>
        <v>1</v>
      </c>
      <c r="I13">
        <f t="shared" si="1"/>
        <v>4</v>
      </c>
      <c r="J13">
        <f t="shared" si="2"/>
        <v>1</v>
      </c>
      <c r="K13">
        <f t="shared" si="3"/>
        <v>2</v>
      </c>
      <c r="L13">
        <f t="shared" si="6"/>
        <v>593.29999999999995</v>
      </c>
      <c r="M13">
        <f t="shared" si="4"/>
        <v>-5.7000000000000455</v>
      </c>
      <c r="N13">
        <f t="shared" si="5"/>
        <v>32.490000000000521</v>
      </c>
      <c r="Q13" s="1" t="s">
        <v>2</v>
      </c>
    </row>
    <row r="14" spans="1:18" x14ac:dyDescent="0.3">
      <c r="A14" s="2">
        <v>12</v>
      </c>
      <c r="B14" s="3" t="s">
        <v>29</v>
      </c>
      <c r="C14" s="2">
        <v>599</v>
      </c>
      <c r="D14" s="2" t="s">
        <v>11</v>
      </c>
      <c r="E14" s="2" t="s">
        <v>12</v>
      </c>
      <c r="F14" s="2" t="s">
        <v>7</v>
      </c>
      <c r="G14" s="2" t="s">
        <v>15</v>
      </c>
      <c r="H14">
        <f t="shared" si="0"/>
        <v>2</v>
      </c>
      <c r="I14">
        <f t="shared" si="1"/>
        <v>3</v>
      </c>
      <c r="J14">
        <f t="shared" si="2"/>
        <v>1</v>
      </c>
      <c r="K14">
        <f t="shared" si="3"/>
        <v>2</v>
      </c>
      <c r="L14">
        <f t="shared" si="6"/>
        <v>664.49999999999989</v>
      </c>
      <c r="M14">
        <f t="shared" si="4"/>
        <v>65.499999999999886</v>
      </c>
      <c r="N14">
        <f t="shared" si="5"/>
        <v>4290.2499999999854</v>
      </c>
      <c r="Q14" t="s">
        <v>6</v>
      </c>
      <c r="R14">
        <v>1</v>
      </c>
    </row>
    <row r="15" spans="1:18" x14ac:dyDescent="0.3">
      <c r="A15" s="2">
        <v>13</v>
      </c>
      <c r="B15" s="3" t="s">
        <v>30</v>
      </c>
      <c r="C15" s="2">
        <v>609</v>
      </c>
      <c r="D15" s="2" t="s">
        <v>5</v>
      </c>
      <c r="E15" s="2" t="s">
        <v>9</v>
      </c>
      <c r="F15" s="2" t="s">
        <v>13</v>
      </c>
      <c r="G15" s="2" t="s">
        <v>8</v>
      </c>
      <c r="H15">
        <f t="shared" si="0"/>
        <v>1</v>
      </c>
      <c r="I15">
        <f t="shared" si="1"/>
        <v>2</v>
      </c>
      <c r="J15">
        <f t="shared" si="2"/>
        <v>2</v>
      </c>
      <c r="K15">
        <f t="shared" si="3"/>
        <v>1</v>
      </c>
      <c r="L15">
        <f t="shared" si="6"/>
        <v>510.30000000000007</v>
      </c>
      <c r="M15">
        <f t="shared" si="4"/>
        <v>-98.699999999999932</v>
      </c>
      <c r="N15">
        <f t="shared" si="5"/>
        <v>9741.689999999986</v>
      </c>
      <c r="Q15" t="s">
        <v>9</v>
      </c>
      <c r="R15">
        <v>2</v>
      </c>
    </row>
    <row r="16" spans="1:18" x14ac:dyDescent="0.3">
      <c r="A16" s="2">
        <v>14</v>
      </c>
      <c r="B16" s="3" t="s">
        <v>31</v>
      </c>
      <c r="C16" s="2">
        <v>629</v>
      </c>
      <c r="D16" s="2" t="s">
        <v>5</v>
      </c>
      <c r="E16" s="2" t="s">
        <v>12</v>
      </c>
      <c r="F16" s="2" t="s">
        <v>13</v>
      </c>
      <c r="G16" s="2" t="s">
        <v>10</v>
      </c>
      <c r="H16">
        <f t="shared" si="0"/>
        <v>1</v>
      </c>
      <c r="I16">
        <f t="shared" si="1"/>
        <v>3</v>
      </c>
      <c r="J16">
        <f t="shared" si="2"/>
        <v>2</v>
      </c>
      <c r="K16">
        <f t="shared" si="3"/>
        <v>2</v>
      </c>
      <c r="L16">
        <f t="shared" si="6"/>
        <v>646.29999999999995</v>
      </c>
      <c r="M16">
        <f t="shared" si="4"/>
        <v>17.299999999999955</v>
      </c>
      <c r="N16">
        <f t="shared" si="5"/>
        <v>299.28999999999843</v>
      </c>
      <c r="Q16" t="s">
        <v>12</v>
      </c>
      <c r="R16">
        <v>3</v>
      </c>
    </row>
    <row r="17" spans="1:18" x14ac:dyDescent="0.3">
      <c r="A17" s="2">
        <v>15</v>
      </c>
      <c r="B17" s="3" t="s">
        <v>32</v>
      </c>
      <c r="C17" s="2">
        <v>629</v>
      </c>
      <c r="D17" s="2" t="s">
        <v>11</v>
      </c>
      <c r="E17" s="2" t="s">
        <v>9</v>
      </c>
      <c r="F17" s="2" t="s">
        <v>13</v>
      </c>
      <c r="G17" s="2" t="s">
        <v>8</v>
      </c>
      <c r="H17">
        <f t="shared" si="0"/>
        <v>2</v>
      </c>
      <c r="I17">
        <f t="shared" si="1"/>
        <v>2</v>
      </c>
      <c r="J17">
        <f t="shared" si="2"/>
        <v>2</v>
      </c>
      <c r="K17">
        <f t="shared" si="3"/>
        <v>1</v>
      </c>
      <c r="L17">
        <f t="shared" si="6"/>
        <v>655.30000000000007</v>
      </c>
      <c r="M17">
        <f t="shared" si="4"/>
        <v>26.300000000000068</v>
      </c>
      <c r="N17">
        <f t="shared" si="5"/>
        <v>691.69000000000358</v>
      </c>
      <c r="Q17" t="s">
        <v>14</v>
      </c>
      <c r="R17">
        <v>4</v>
      </c>
    </row>
    <row r="18" spans="1:18" x14ac:dyDescent="0.3">
      <c r="A18" s="2">
        <v>16</v>
      </c>
      <c r="B18" s="3" t="s">
        <v>33</v>
      </c>
      <c r="C18" s="2">
        <v>629</v>
      </c>
      <c r="D18" s="2" t="s">
        <v>11</v>
      </c>
      <c r="E18" s="2" t="s">
        <v>6</v>
      </c>
      <c r="F18" s="2" t="s">
        <v>13</v>
      </c>
      <c r="G18" s="2" t="s">
        <v>10</v>
      </c>
      <c r="H18">
        <f t="shared" si="0"/>
        <v>2</v>
      </c>
      <c r="I18">
        <f t="shared" si="1"/>
        <v>1</v>
      </c>
      <c r="J18">
        <f t="shared" si="2"/>
        <v>2</v>
      </c>
      <c r="K18">
        <f t="shared" si="3"/>
        <v>2</v>
      </c>
      <c r="L18">
        <f t="shared" si="6"/>
        <v>643.69999999999993</v>
      </c>
      <c r="M18">
        <f t="shared" si="4"/>
        <v>14.699999999999932</v>
      </c>
      <c r="N18">
        <f t="shared" si="5"/>
        <v>216.08999999999799</v>
      </c>
    </row>
    <row r="19" spans="1:18" ht="15.6" x14ac:dyDescent="0.3">
      <c r="A19" s="2">
        <v>17</v>
      </c>
      <c r="B19" s="3" t="s">
        <v>34</v>
      </c>
      <c r="C19" s="2">
        <v>699</v>
      </c>
      <c r="D19" s="2" t="s">
        <v>11</v>
      </c>
      <c r="E19" s="2" t="s">
        <v>14</v>
      </c>
      <c r="F19" s="2" t="s">
        <v>7</v>
      </c>
      <c r="G19" s="2" t="s">
        <v>10</v>
      </c>
      <c r="H19">
        <f t="shared" si="0"/>
        <v>2</v>
      </c>
      <c r="I19">
        <f t="shared" si="1"/>
        <v>4</v>
      </c>
      <c r="J19">
        <f t="shared" si="2"/>
        <v>1</v>
      </c>
      <c r="K19">
        <f t="shared" si="3"/>
        <v>2</v>
      </c>
      <c r="L19">
        <f t="shared" si="6"/>
        <v>738.3</v>
      </c>
      <c r="M19">
        <f t="shared" si="4"/>
        <v>39.299999999999955</v>
      </c>
      <c r="N19">
        <f t="shared" si="5"/>
        <v>1544.4899999999964</v>
      </c>
      <c r="Q19" s="1" t="s">
        <v>3</v>
      </c>
    </row>
    <row r="20" spans="1:18" x14ac:dyDescent="0.3">
      <c r="A20" s="2">
        <v>18</v>
      </c>
      <c r="B20" s="3" t="s">
        <v>35</v>
      </c>
      <c r="C20" s="2">
        <v>729</v>
      </c>
      <c r="D20" s="2" t="s">
        <v>5</v>
      </c>
      <c r="E20" s="2" t="s">
        <v>14</v>
      </c>
      <c r="F20" s="2" t="s">
        <v>13</v>
      </c>
      <c r="G20" s="2" t="s">
        <v>10</v>
      </c>
      <c r="H20">
        <f t="shared" si="0"/>
        <v>1</v>
      </c>
      <c r="I20">
        <f t="shared" si="1"/>
        <v>4</v>
      </c>
      <c r="J20">
        <f t="shared" si="2"/>
        <v>2</v>
      </c>
      <c r="K20">
        <f t="shared" si="3"/>
        <v>2</v>
      </c>
      <c r="L20">
        <f t="shared" si="6"/>
        <v>720.09999999999991</v>
      </c>
      <c r="M20">
        <f t="shared" si="4"/>
        <v>-8.9000000000000909</v>
      </c>
      <c r="N20">
        <f t="shared" si="5"/>
        <v>79.210000000001614</v>
      </c>
      <c r="Q20" s="2" t="s">
        <v>7</v>
      </c>
      <c r="R20">
        <v>1</v>
      </c>
    </row>
    <row r="21" spans="1:18" x14ac:dyDescent="0.3">
      <c r="A21" s="2">
        <v>19</v>
      </c>
      <c r="B21" s="3" t="s">
        <v>36</v>
      </c>
      <c r="C21" s="2">
        <v>729</v>
      </c>
      <c r="D21" s="2" t="s">
        <v>11</v>
      </c>
      <c r="E21" s="2" t="s">
        <v>12</v>
      </c>
      <c r="F21" s="2" t="s">
        <v>13</v>
      </c>
      <c r="G21" s="2" t="s">
        <v>10</v>
      </c>
      <c r="H21">
        <f t="shared" si="0"/>
        <v>2</v>
      </c>
      <c r="I21">
        <f t="shared" si="1"/>
        <v>3</v>
      </c>
      <c r="J21">
        <f t="shared" si="2"/>
        <v>2</v>
      </c>
      <c r="K21">
        <f t="shared" si="3"/>
        <v>2</v>
      </c>
      <c r="L21">
        <f t="shared" si="6"/>
        <v>791.3</v>
      </c>
      <c r="M21">
        <f t="shared" si="4"/>
        <v>62.299999999999955</v>
      </c>
      <c r="N21">
        <f t="shared" si="5"/>
        <v>3881.2899999999945</v>
      </c>
      <c r="Q21" s="2" t="s">
        <v>13</v>
      </c>
      <c r="R21">
        <v>2</v>
      </c>
    </row>
    <row r="22" spans="1:18" x14ac:dyDescent="0.3">
      <c r="A22" s="2">
        <v>20</v>
      </c>
      <c r="B22" s="3" t="s">
        <v>37</v>
      </c>
      <c r="C22" s="2">
        <v>799</v>
      </c>
      <c r="D22" s="2" t="s">
        <v>16</v>
      </c>
      <c r="E22" s="2" t="s">
        <v>9</v>
      </c>
      <c r="F22" s="2" t="s">
        <v>7</v>
      </c>
      <c r="G22" s="2" t="s">
        <v>10</v>
      </c>
      <c r="H22">
        <f t="shared" si="0"/>
        <v>3</v>
      </c>
      <c r="I22">
        <f t="shared" si="1"/>
        <v>2</v>
      </c>
      <c r="J22">
        <f t="shared" si="2"/>
        <v>1</v>
      </c>
      <c r="K22">
        <f t="shared" si="3"/>
        <v>2</v>
      </c>
      <c r="L22">
        <f t="shared" si="6"/>
        <v>735.69999999999993</v>
      </c>
      <c r="M22">
        <f t="shared" si="4"/>
        <v>-63.300000000000068</v>
      </c>
      <c r="N22">
        <f t="shared" si="5"/>
        <v>4006.8900000000085</v>
      </c>
    </row>
    <row r="23" spans="1:18" ht="15.6" x14ac:dyDescent="0.3">
      <c r="A23" s="2">
        <v>21</v>
      </c>
      <c r="B23" s="3" t="s">
        <v>38</v>
      </c>
      <c r="C23" s="2">
        <v>829</v>
      </c>
      <c r="D23" s="2" t="s">
        <v>11</v>
      </c>
      <c r="E23" s="2" t="s">
        <v>14</v>
      </c>
      <c r="F23" s="2" t="s">
        <v>13</v>
      </c>
      <c r="G23" s="2" t="s">
        <v>10</v>
      </c>
      <c r="H23">
        <f t="shared" si="0"/>
        <v>2</v>
      </c>
      <c r="I23">
        <f t="shared" si="1"/>
        <v>4</v>
      </c>
      <c r="J23">
        <f t="shared" si="2"/>
        <v>2</v>
      </c>
      <c r="K23">
        <f t="shared" si="3"/>
        <v>2</v>
      </c>
      <c r="L23">
        <f t="shared" si="6"/>
        <v>865.1</v>
      </c>
      <c r="M23">
        <f t="shared" si="4"/>
        <v>36.100000000000023</v>
      </c>
      <c r="N23">
        <f t="shared" si="5"/>
        <v>1303.2100000000016</v>
      </c>
      <c r="Q23" s="1" t="s">
        <v>4</v>
      </c>
    </row>
    <row r="24" spans="1:18" x14ac:dyDescent="0.3">
      <c r="A24" s="2">
        <v>22</v>
      </c>
      <c r="B24" s="3" t="s">
        <v>39</v>
      </c>
      <c r="C24" s="2">
        <v>949</v>
      </c>
      <c r="D24" s="2" t="s">
        <v>16</v>
      </c>
      <c r="E24" s="2" t="s">
        <v>14</v>
      </c>
      <c r="F24" s="2" t="s">
        <v>7</v>
      </c>
      <c r="G24" s="2" t="s">
        <v>10</v>
      </c>
      <c r="H24">
        <f t="shared" si="0"/>
        <v>3</v>
      </c>
      <c r="I24">
        <f t="shared" si="1"/>
        <v>4</v>
      </c>
      <c r="J24">
        <f t="shared" si="2"/>
        <v>1</v>
      </c>
      <c r="K24">
        <f t="shared" si="3"/>
        <v>2</v>
      </c>
      <c r="L24">
        <f t="shared" si="6"/>
        <v>883.3</v>
      </c>
      <c r="M24">
        <f t="shared" si="4"/>
        <v>-65.700000000000045</v>
      </c>
      <c r="N24">
        <f t="shared" si="5"/>
        <v>4316.4900000000061</v>
      </c>
      <c r="Q24" s="2" t="s">
        <v>8</v>
      </c>
      <c r="R24">
        <v>1</v>
      </c>
    </row>
    <row r="25" spans="1:18" x14ac:dyDescent="0.3">
      <c r="A25" s="2">
        <v>23</v>
      </c>
      <c r="B25" s="3" t="s">
        <v>40</v>
      </c>
      <c r="C25" s="2">
        <v>1079</v>
      </c>
      <c r="D25" s="2" t="s">
        <v>16</v>
      </c>
      <c r="E25" s="2" t="s">
        <v>14</v>
      </c>
      <c r="F25" s="2" t="s">
        <v>13</v>
      </c>
      <c r="G25" s="2" t="s">
        <v>10</v>
      </c>
      <c r="H25">
        <f t="shared" si="0"/>
        <v>3</v>
      </c>
      <c r="I25">
        <f t="shared" si="1"/>
        <v>4</v>
      </c>
      <c r="J25">
        <f t="shared" si="2"/>
        <v>2</v>
      </c>
      <c r="K25">
        <f t="shared" si="3"/>
        <v>2</v>
      </c>
      <c r="L25">
        <f t="shared" si="6"/>
        <v>1010.1</v>
      </c>
      <c r="M25">
        <f t="shared" si="4"/>
        <v>-68.899999999999977</v>
      </c>
      <c r="N25">
        <f t="shared" si="5"/>
        <v>4747.2099999999973</v>
      </c>
      <c r="Q25" s="2" t="s">
        <v>10</v>
      </c>
      <c r="R25">
        <v>2</v>
      </c>
    </row>
    <row r="27" spans="1:18" ht="28.2" customHeight="1" x14ac:dyDescent="0.3">
      <c r="M27" s="18" t="s">
        <v>74</v>
      </c>
      <c r="N27" s="17">
        <f>AVERAGE(N3:N25)</f>
        <v>2395.4639130434771</v>
      </c>
    </row>
    <row r="28" spans="1:18" ht="28.2" customHeight="1" x14ac:dyDescent="0.3">
      <c r="B28" s="1" t="s">
        <v>73</v>
      </c>
      <c r="C28" s="17">
        <f>AVERAGE(C3:C25)</f>
        <v>605.52173913043475</v>
      </c>
      <c r="M28" s="18" t="s">
        <v>75</v>
      </c>
      <c r="N28" s="17">
        <f>SQRT(N27)</f>
        <v>48.943476715937102</v>
      </c>
    </row>
    <row r="29" spans="1:18" ht="43.2" x14ac:dyDescent="0.3">
      <c r="M29" s="18" t="s">
        <v>76</v>
      </c>
      <c r="N29" s="19">
        <f>N28/C28</f>
        <v>8.0828603752893899E-2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E201-597E-482D-B74B-88F8C7A25AC0}">
  <dimension ref="A1:E24"/>
  <sheetViews>
    <sheetView zoomScale="70" zoomScaleNormal="70" workbookViewId="0">
      <selection activeCell="D31" sqref="D31"/>
    </sheetView>
  </sheetViews>
  <sheetFormatPr defaultRowHeight="14.4" x14ac:dyDescent="0.3"/>
  <cols>
    <col min="2" max="2" width="18.109375" bestFit="1" customWidth="1"/>
    <col min="3" max="3" width="13.109375" bestFit="1" customWidth="1"/>
    <col min="4" max="4" width="57" bestFit="1" customWidth="1"/>
    <col min="5" max="5" width="20.33203125" customWidth="1"/>
    <col min="7" max="7" width="12.5546875" customWidth="1"/>
  </cols>
  <sheetData>
    <row r="1" spans="1:5" x14ac:dyDescent="0.3">
      <c r="B1" t="s">
        <v>41</v>
      </c>
    </row>
    <row r="2" spans="1:5" ht="15" thickBot="1" x14ac:dyDescent="0.35"/>
    <row r="3" spans="1:5" x14ac:dyDescent="0.3">
      <c r="B3" s="8" t="s">
        <v>42</v>
      </c>
      <c r="C3" s="8"/>
    </row>
    <row r="4" spans="1:5" x14ac:dyDescent="0.3">
      <c r="B4" s="5" t="s">
        <v>43</v>
      </c>
      <c r="C4" s="9">
        <v>0.96486774642512085</v>
      </c>
      <c r="D4" t="s">
        <v>64</v>
      </c>
    </row>
    <row r="5" spans="1:5" x14ac:dyDescent="0.3">
      <c r="B5" s="5" t="s">
        <v>44</v>
      </c>
      <c r="C5" s="9">
        <v>0.93096976809149135</v>
      </c>
      <c r="D5" t="s">
        <v>65</v>
      </c>
    </row>
    <row r="6" spans="1:5" x14ac:dyDescent="0.3">
      <c r="B6" s="5" t="s">
        <v>45</v>
      </c>
      <c r="C6" s="9">
        <v>0.91562971655626724</v>
      </c>
      <c r="D6" t="s">
        <v>66</v>
      </c>
    </row>
    <row r="7" spans="1:5" x14ac:dyDescent="0.3">
      <c r="B7" s="5" t="s">
        <v>46</v>
      </c>
      <c r="C7" s="9">
        <v>55.324561926967846</v>
      </c>
    </row>
    <row r="8" spans="1:5" ht="15" thickBot="1" x14ac:dyDescent="0.35">
      <c r="B8" s="6" t="s">
        <v>47</v>
      </c>
      <c r="C8" s="10">
        <v>23</v>
      </c>
      <c r="D8" t="s">
        <v>67</v>
      </c>
    </row>
    <row r="10" spans="1:5" ht="15" thickBot="1" x14ac:dyDescent="0.35"/>
    <row r="11" spans="1:5" x14ac:dyDescent="0.3">
      <c r="B11" s="7"/>
      <c r="C11" s="7" t="s">
        <v>49</v>
      </c>
      <c r="D11" s="14" t="s">
        <v>68</v>
      </c>
      <c r="E11" s="14" t="s">
        <v>55</v>
      </c>
    </row>
    <row r="12" spans="1:5" x14ac:dyDescent="0.3">
      <c r="A12" t="s">
        <v>50</v>
      </c>
      <c r="B12" s="5" t="s">
        <v>48</v>
      </c>
      <c r="C12" s="11">
        <v>-98.058596482763932</v>
      </c>
    </row>
    <row r="13" spans="1:5" x14ac:dyDescent="0.3">
      <c r="A13" t="s">
        <v>51</v>
      </c>
      <c r="B13" s="5" t="s">
        <v>1</v>
      </c>
      <c r="C13" s="11">
        <v>144.96417629604613</v>
      </c>
      <c r="D13" t="str">
        <f>dashboard!C9</f>
        <v>Air</v>
      </c>
      <c r="E13">
        <f>VLOOKUP(D13,Data!Q9:R11,2,0)</f>
        <v>2</v>
      </c>
    </row>
    <row r="14" spans="1:5" x14ac:dyDescent="0.3">
      <c r="A14" t="s">
        <v>52</v>
      </c>
      <c r="B14" s="5" t="s">
        <v>2</v>
      </c>
      <c r="C14" s="11">
        <v>73.770414686512424</v>
      </c>
      <c r="D14" t="str">
        <f>dashboard!F9</f>
        <v>128GB</v>
      </c>
      <c r="E14">
        <f>VLOOKUP(D14,Data!Q14:R17,2,0)</f>
        <v>4</v>
      </c>
    </row>
    <row r="15" spans="1:5" x14ac:dyDescent="0.3">
      <c r="A15" t="s">
        <v>53</v>
      </c>
      <c r="B15" s="5" t="s">
        <v>3</v>
      </c>
      <c r="C15" s="11">
        <v>126.7642872650955</v>
      </c>
      <c r="D15" t="str">
        <f>dashboard!I9</f>
        <v>Wifi</v>
      </c>
      <c r="E15">
        <f>VLOOKUP(D15,Data!Q20:R21,2,0)</f>
        <v>1</v>
      </c>
    </row>
    <row r="16" spans="1:5" ht="15" thickBot="1" x14ac:dyDescent="0.35">
      <c r="A16" t="s">
        <v>54</v>
      </c>
      <c r="B16" s="6" t="s">
        <v>4</v>
      </c>
      <c r="C16" s="12">
        <v>62.155815019419691</v>
      </c>
      <c r="D16" t="str">
        <f>dashboard!L9</f>
        <v>Current</v>
      </c>
      <c r="E16">
        <f>VLOOKUP(D16,Data!Q24:R25,2,0)</f>
        <v>2</v>
      </c>
    </row>
    <row r="19" spans="4:5" x14ac:dyDescent="0.3">
      <c r="D19" s="15" t="s">
        <v>56</v>
      </c>
      <c r="E19" s="16">
        <f>C13*E13+C14*E14+C15*E15+C16*E16+C12</f>
        <v>738.02733215931289</v>
      </c>
    </row>
    <row r="20" spans="4:5" x14ac:dyDescent="0.3">
      <c r="D20" t="s">
        <v>63</v>
      </c>
      <c r="E20" s="13">
        <f>E19*74</f>
        <v>54614.022579789154</v>
      </c>
    </row>
    <row r="24" spans="4:5" x14ac:dyDescent="0.3">
      <c r="D24" t="s">
        <v>69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000A-B5AF-48DE-A261-38C6600D229D}">
  <dimension ref="C6:M20"/>
  <sheetViews>
    <sheetView showGridLines="0" showRowColHeaders="0" topLeftCell="A4" zoomScale="147" zoomScaleNormal="178" workbookViewId="0">
      <selection activeCell="E17" sqref="E17"/>
    </sheetView>
  </sheetViews>
  <sheetFormatPr defaultRowHeight="14.4" x14ac:dyDescent="0.3"/>
  <sheetData>
    <row r="6" spans="3:13" ht="15" thickBot="1" x14ac:dyDescent="0.35"/>
    <row r="7" spans="3:13" x14ac:dyDescent="0.3">
      <c r="C7" s="20" t="s">
        <v>57</v>
      </c>
      <c r="D7" s="21"/>
      <c r="F7" s="20" t="s">
        <v>58</v>
      </c>
      <c r="G7" s="21"/>
      <c r="I7" s="20" t="s">
        <v>59</v>
      </c>
      <c r="J7" s="21"/>
      <c r="L7" s="20" t="s">
        <v>60</v>
      </c>
      <c r="M7" s="21"/>
    </row>
    <row r="8" spans="3:13" ht="15" thickBot="1" x14ac:dyDescent="0.35">
      <c r="C8" s="22"/>
      <c r="D8" s="23"/>
      <c r="F8" s="22"/>
      <c r="G8" s="23"/>
      <c r="I8" s="28"/>
      <c r="J8" s="29"/>
      <c r="L8" s="28"/>
      <c r="M8" s="29"/>
    </row>
    <row r="9" spans="3:13" x14ac:dyDescent="0.3">
      <c r="C9" s="24" t="s">
        <v>11</v>
      </c>
      <c r="D9" s="25"/>
      <c r="F9" s="24" t="s">
        <v>14</v>
      </c>
      <c r="G9" s="25"/>
      <c r="I9" s="30" t="s">
        <v>7</v>
      </c>
      <c r="J9" s="31"/>
      <c r="L9" s="30" t="s">
        <v>10</v>
      </c>
      <c r="M9" s="31"/>
    </row>
    <row r="10" spans="3:13" x14ac:dyDescent="0.3">
      <c r="C10" s="24"/>
      <c r="D10" s="25"/>
      <c r="F10" s="24"/>
      <c r="G10" s="25"/>
      <c r="I10" s="24"/>
      <c r="J10" s="25"/>
      <c r="L10" s="24"/>
      <c r="M10" s="25"/>
    </row>
    <row r="11" spans="3:13" ht="15" thickBot="1" x14ac:dyDescent="0.35">
      <c r="C11" s="26"/>
      <c r="D11" s="27"/>
      <c r="F11" s="26"/>
      <c r="G11" s="27"/>
      <c r="I11" s="26"/>
      <c r="J11" s="27"/>
      <c r="L11" s="26"/>
      <c r="M11" s="27"/>
    </row>
    <row r="14" spans="3:13" ht="15" thickBot="1" x14ac:dyDescent="0.35"/>
    <row r="15" spans="3:13" x14ac:dyDescent="0.3">
      <c r="F15" s="20" t="s">
        <v>61</v>
      </c>
      <c r="G15" s="21"/>
      <c r="I15" s="20" t="s">
        <v>62</v>
      </c>
      <c r="J15" s="21"/>
    </row>
    <row r="16" spans="3:13" ht="15" thickBot="1" x14ac:dyDescent="0.35">
      <c r="F16" s="28"/>
      <c r="G16" s="29"/>
      <c r="I16" s="28"/>
      <c r="J16" s="29"/>
    </row>
    <row r="17" spans="6:12" x14ac:dyDescent="0.3">
      <c r="F17" s="32">
        <f>model!E19</f>
        <v>738.02733215931289</v>
      </c>
      <c r="G17" s="33"/>
      <c r="I17" s="32">
        <f>model!E20</f>
        <v>54614.022579789154</v>
      </c>
      <c r="J17" s="33"/>
      <c r="L17" t="s">
        <v>69</v>
      </c>
    </row>
    <row r="18" spans="6:12" x14ac:dyDescent="0.3">
      <c r="F18" s="34"/>
      <c r="G18" s="35"/>
      <c r="I18" s="34"/>
      <c r="J18" s="35"/>
    </row>
    <row r="19" spans="6:12" ht="15" thickBot="1" x14ac:dyDescent="0.35">
      <c r="F19" s="36"/>
      <c r="G19" s="37"/>
      <c r="I19" s="36"/>
      <c r="J19" s="37"/>
    </row>
    <row r="20" spans="6:12" x14ac:dyDescent="0.3">
      <c r="I20" t="s">
        <v>69</v>
      </c>
    </row>
  </sheetData>
  <mergeCells count="12">
    <mergeCell ref="L7:M8"/>
    <mergeCell ref="L9:M11"/>
    <mergeCell ref="F15:G16"/>
    <mergeCell ref="F17:G19"/>
    <mergeCell ref="I15:J16"/>
    <mergeCell ref="I17:J19"/>
    <mergeCell ref="C7:D8"/>
    <mergeCell ref="C9:D11"/>
    <mergeCell ref="F7:G8"/>
    <mergeCell ref="F9:G11"/>
    <mergeCell ref="I7:J8"/>
    <mergeCell ref="I9:J1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A87F31A-609E-4817-9173-1FCF603F6AF0}">
          <x14:formula1>
            <xm:f>Data!$Q$9:$Q$11</xm:f>
          </x14:formula1>
          <xm:sqref>C9:D11</xm:sqref>
        </x14:dataValidation>
        <x14:dataValidation type="list" allowBlank="1" showInputMessage="1" showErrorMessage="1" xr:uid="{E40C9611-20F0-47C1-BD91-08B462648A08}">
          <x14:formula1>
            <xm:f>Data!$Q$14:$Q$17</xm:f>
          </x14:formula1>
          <xm:sqref>F9:G11</xm:sqref>
        </x14:dataValidation>
        <x14:dataValidation type="list" allowBlank="1" showInputMessage="1" showErrorMessage="1" xr:uid="{08A4914C-BB66-4F17-893E-969E8AEA9CFD}">
          <x14:formula1>
            <xm:f>Data!$Q$20:$Q$21</xm:f>
          </x14:formula1>
          <xm:sqref>I9:J11</xm:sqref>
        </x14:dataValidation>
        <x14:dataValidation type="list" allowBlank="1" showInputMessage="1" showErrorMessage="1" xr:uid="{82E31697-FDBB-4F5E-AD69-11411BE2C963}">
          <x14:formula1>
            <xm:f>Data!$Q$24:$Q$25</xm:f>
          </x14:formula1>
          <xm:sqref>L9:M11</xm:sqref>
        </x14:dataValidation>
        <x14:dataValidation type="list" allowBlank="1" showInputMessage="1" showErrorMessage="1" xr:uid="{5CB2AF6B-9B1F-4E8D-8A58-83A1053AD351}">
          <x14:formula1>
            <xm:f>model!$E$19</xm:f>
          </x14:formula1>
          <xm:sqref>F17:G19</xm:sqref>
        </x14:dataValidation>
        <x14:dataValidation type="list" allowBlank="1" showInputMessage="1" showErrorMessage="1" xr:uid="{B6EAA5B9-EAE4-413A-AFC9-31358C3D8CC5}">
          <x14:formula1>
            <xm:f>model!$E$20</xm:f>
          </x14:formula1>
          <xm:sqref>I17:J19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model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</dc:creator>
  <cp:lastModifiedBy>acer</cp:lastModifiedBy>
  <dcterms:created xsi:type="dcterms:W3CDTF">2020-08-31T11:20:15Z</dcterms:created>
  <dcterms:modified xsi:type="dcterms:W3CDTF">2022-07-30T01:00:50Z</dcterms:modified>
</cp:coreProperties>
</file>