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rahul_ravi_ugent_be/Documents/Detricon LCA/Manuscript literature/"/>
    </mc:Choice>
  </mc:AlternateContent>
  <xr:revisionPtr revIDLastSave="213" documentId="8_{F061FA72-8795-4F49-8E9E-53A105AFEB1E}" xr6:coauthVersionLast="47" xr6:coauthVersionMax="47" xr10:uidLastSave="{1A7BD9CD-1BD7-4C65-A6AC-0DCCE54885E5}"/>
  <bookViews>
    <workbookView xWindow="-120" yWindow="-120" windowWidth="29040" windowHeight="15840" activeTab="4" xr2:uid="{BCF8F95D-B528-465A-89E9-D747214FFF36}"/>
  </bookViews>
  <sheets>
    <sheet name="Foreground processes_S1" sheetId="1" r:id="rId1"/>
    <sheet name="Foreground processes_S2" sheetId="2" r:id="rId2"/>
    <sheet name="Foreground processes_S3" sheetId="3" r:id="rId3"/>
    <sheet name="Foreground processes_S4" sheetId="4" r:id="rId4"/>
    <sheet name="Background proces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3" l="1"/>
  <c r="H37" i="3"/>
  <c r="H36" i="3"/>
  <c r="F123" i="5"/>
  <c r="H28" i="4" l="1"/>
  <c r="H27" i="4"/>
  <c r="H26" i="4"/>
  <c r="H35" i="3"/>
  <c r="H34" i="3"/>
  <c r="H33" i="3"/>
  <c r="H25" i="4"/>
  <c r="H26" i="3"/>
  <c r="H32" i="2"/>
  <c r="H31" i="2"/>
  <c r="H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tc={A50D4E51-7EC5-4471-98F0-A9E017CCEB74}</author>
    <author>tc={A831CA3E-F116-4C91-9438-180FDE0862AE}</author>
  </authors>
  <commentList>
    <comment ref="D4" authorId="0" shapeId="0" xr:uid="{A50D4E51-7EC5-4471-98F0-A9E017CCEB74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 of the process data i.e. literature (L), experiment (E), modelling (M), and personal communication with expert / company (C).</t>
      </text>
    </comment>
    <comment ref="E6" authorId="1" shapeId="0" xr:uid="{A831CA3E-F116-4C91-9438-180FDE0862A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density: 1000 kg/m3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tc={768F69B1-D63D-4513-A934-967B3BCD73F5}</author>
    <author>tc={FB354718-CE94-4321-B081-5363764FD6C7}</author>
  </authors>
  <commentList>
    <comment ref="D5" authorId="0" shapeId="0" xr:uid="{768F69B1-D63D-4513-A934-967B3BCD73F5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 of the process data i.e. literature (L), experiment (E), modelling (M), and personal communication with expert / company (C).</t>
      </text>
    </comment>
    <comment ref="E7" authorId="1" shapeId="0" xr:uid="{FB354718-CE94-4321-B081-5363764FD6C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density: 1000 kg/m3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tc={9FE2DC5F-74D0-47AC-9030-F895B1F73672}</author>
    <author>tc={22066305-218E-4621-9192-E9E687C78506}</author>
  </authors>
  <commentList>
    <comment ref="D5" authorId="0" shapeId="0" xr:uid="{9FE2DC5F-74D0-47AC-9030-F895B1F73672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 of the process data i.e. literature (L), experiment (E), modelling (M), and personal communication with expert / company (C).</t>
      </text>
    </comment>
    <comment ref="E7" authorId="1" shapeId="0" xr:uid="{22066305-218E-4621-9192-E9E687C7850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density: 1000 kg/m3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tc={626C6EC3-9948-4C9E-B477-A0C8DC2BBD63}</author>
    <author>tc={27C2F393-E81F-43DD-A0B1-0FC3041ACDE2}</author>
  </authors>
  <commentList>
    <comment ref="D5" authorId="0" shapeId="0" xr:uid="{626C6EC3-9948-4C9E-B477-A0C8DC2BBD63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 of the process data i.e. literature (L), experiment (E), modelling (M), and personal communication with expert / company (C).</t>
      </text>
    </comment>
    <comment ref="E7" authorId="1" shapeId="0" xr:uid="{27C2F393-E81F-43DD-A0B1-0FC3041ACDE2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density: 1000 kg/m3</t>
      </text>
    </comment>
  </commentList>
</comments>
</file>

<file path=xl/sharedStrings.xml><?xml version="1.0" encoding="utf-8"?>
<sst xmlns="http://schemas.openxmlformats.org/spreadsheetml/2006/main" count="887" uniqueCount="273">
  <si>
    <t>Technosphere</t>
  </si>
  <si>
    <t>Biosphere</t>
  </si>
  <si>
    <t>Reference product</t>
  </si>
  <si>
    <t>Activity</t>
  </si>
  <si>
    <t>Exchange</t>
  </si>
  <si>
    <t>Data origin</t>
  </si>
  <si>
    <t>Description</t>
  </si>
  <si>
    <t>Unit</t>
  </si>
  <si>
    <t>S1</t>
  </si>
  <si>
    <t>Comment</t>
  </si>
  <si>
    <t>Dist</t>
  </si>
  <si>
    <r>
      <t>μ</t>
    </r>
    <r>
      <rPr>
        <vertAlign val="subscript"/>
        <sz val="11"/>
        <color theme="1"/>
        <rFont val="Calibri"/>
        <family val="2"/>
        <scheme val="minor"/>
      </rPr>
      <t>a</t>
    </r>
  </si>
  <si>
    <t>σ</t>
  </si>
  <si>
    <t>minimum</t>
  </si>
  <si>
    <t>maximum</t>
  </si>
  <si>
    <t>Influent LF</t>
  </si>
  <si>
    <t>C</t>
  </si>
  <si>
    <t>Functional unit</t>
  </si>
  <si>
    <t>tonne</t>
  </si>
  <si>
    <t>Nitrification-denitrification</t>
  </si>
  <si>
    <t>Methanol</t>
  </si>
  <si>
    <t>M</t>
  </si>
  <si>
    <t>C-source for biological treatment</t>
  </si>
  <si>
    <t>kg</t>
  </si>
  <si>
    <t>Triangular</t>
  </si>
  <si>
    <t>Methanol for denitrification</t>
  </si>
  <si>
    <t>Infrastructure</t>
  </si>
  <si>
    <t>Infrastructure for 1 FU</t>
  </si>
  <si>
    <t>qty</t>
  </si>
  <si>
    <t>market for electricity, high voltage</t>
  </si>
  <si>
    <t>Electricity for biological treatment</t>
  </si>
  <si>
    <t>kWh</t>
  </si>
  <si>
    <t>Includes aeration, mixing and pumping</t>
  </si>
  <si>
    <t>Dinitrogen monoxide</t>
  </si>
  <si>
    <t>L</t>
  </si>
  <si>
    <t>Fugitive emissions</t>
  </si>
  <si>
    <t>Hou et al., 2017</t>
  </si>
  <si>
    <t>Sludge</t>
  </si>
  <si>
    <t>Biological effluent</t>
  </si>
  <si>
    <t>Effluent</t>
  </si>
  <si>
    <t>Field_application_Biological effluent</t>
  </si>
  <si>
    <t>transport, freight, lorry 7.5-16 metric ton, EURO6</t>
  </si>
  <si>
    <t>transport of biological effluent</t>
  </si>
  <si>
    <t>t-km</t>
  </si>
  <si>
    <t>Normal</t>
  </si>
  <si>
    <t>Nitrate</t>
  </si>
  <si>
    <t>Emissions from field application</t>
  </si>
  <si>
    <t>Biological effluent after AD</t>
  </si>
  <si>
    <t>Sludge transport</t>
  </si>
  <si>
    <t>Sludge from biological treatment: 230 kg. Storage upto 9 months followed by transport. Transported to France: distance 200 km (0.23*200)</t>
  </si>
  <si>
    <t>Ammonia</t>
  </si>
  <si>
    <t>Storage emissions</t>
  </si>
  <si>
    <t>Methane</t>
  </si>
  <si>
    <t>Lognormal</t>
  </si>
  <si>
    <t>Weibull</t>
  </si>
  <si>
    <t>Reference product and/or output</t>
  </si>
  <si>
    <t>S2</t>
  </si>
  <si>
    <r>
      <t>μ</t>
    </r>
    <r>
      <rPr>
        <b/>
        <vertAlign val="subscript"/>
        <sz val="11"/>
        <color theme="1"/>
        <rFont val="Calibri"/>
        <family val="2"/>
        <scheme val="minor"/>
      </rPr>
      <t>a</t>
    </r>
  </si>
  <si>
    <t>Stripping and scrubbing</t>
  </si>
  <si>
    <t>market for nitric acid, without water, in 50% solution state</t>
  </si>
  <si>
    <t>Nitric acid for stripping</t>
  </si>
  <si>
    <t>Electricity for SAS</t>
  </si>
  <si>
    <t>tap water production, conventional treatment</t>
  </si>
  <si>
    <t>Freshwater for SAS</t>
  </si>
  <si>
    <t>Stripped effluent</t>
  </si>
  <si>
    <t>Output from SAS</t>
  </si>
  <si>
    <t>Ammonium nitrate</t>
  </si>
  <si>
    <t>Constructed wetlands</t>
  </si>
  <si>
    <t>Infrastructure for CW</t>
  </si>
  <si>
    <t>Transformation, from arable land</t>
  </si>
  <si>
    <t xml:space="preserve">Land requirement </t>
  </si>
  <si>
    <t>m2</t>
  </si>
  <si>
    <t>Land requirement to meet N effluent discharge norms</t>
  </si>
  <si>
    <t>Biological effluent after NDN</t>
  </si>
  <si>
    <t>Reference flow</t>
  </si>
  <si>
    <t>Field application</t>
  </si>
  <si>
    <t>Transport of ammonium nitrate</t>
  </si>
  <si>
    <t>0.025*200 km</t>
  </si>
  <si>
    <t xml:space="preserve"> market for inorganic nitrogen fertiliser, as N</t>
  </si>
  <si>
    <t>Avoided N fertiliser</t>
  </si>
  <si>
    <t>NH4-N in product: 45% (NH3 emissions = 2.5% TAN)</t>
  </si>
  <si>
    <t>1% of total N in product</t>
  </si>
  <si>
    <t>15.8% of total N in product</t>
  </si>
  <si>
    <t>S3</t>
  </si>
  <si>
    <t>Trommel filter</t>
  </si>
  <si>
    <t>Electricity usage for trommel filter</t>
  </si>
  <si>
    <t>trommel filter rejects</t>
  </si>
  <si>
    <t>effluent from trommel filter</t>
  </si>
  <si>
    <t>Microfiltration</t>
  </si>
  <si>
    <t>Filtrate</t>
  </si>
  <si>
    <t>Transport of filtrate</t>
  </si>
  <si>
    <t>250 km; 95 kg*250 km</t>
  </si>
  <si>
    <t>Permeate</t>
  </si>
  <si>
    <t>Reverse osmosis</t>
  </si>
  <si>
    <t>Electricity for RO</t>
  </si>
  <si>
    <t>sulfuric acid</t>
  </si>
  <si>
    <t>Sulfuric acid usage prior to evaporation</t>
  </si>
  <si>
    <t>sodium hypchlorite</t>
  </si>
  <si>
    <t>Cleaning agent</t>
  </si>
  <si>
    <t>RO permeate</t>
  </si>
  <si>
    <t>Permeate from RO</t>
  </si>
  <si>
    <t>Condensate from evaporator</t>
  </si>
  <si>
    <t>Recirculated flow</t>
  </si>
  <si>
    <t>RO concentrate</t>
  </si>
  <si>
    <t>Concentrate from RO</t>
  </si>
  <si>
    <t>Evaporator</t>
  </si>
  <si>
    <t>Evaporator condensate</t>
  </si>
  <si>
    <t>Amount of condensate produced</t>
  </si>
  <si>
    <t>Mineral concentrate</t>
  </si>
  <si>
    <t>Final product</t>
  </si>
  <si>
    <t>Electricity</t>
  </si>
  <si>
    <t>Antifoaming agent</t>
  </si>
  <si>
    <t>Transport of final product</t>
  </si>
  <si>
    <t>250 km; 106.87 kg</t>
  </si>
  <si>
    <t>market for inorganic potassium fertilizer, as K2O</t>
  </si>
  <si>
    <t>Avoided fertilizer</t>
  </si>
  <si>
    <t>Ion exchanger</t>
  </si>
  <si>
    <t>Clean water</t>
  </si>
  <si>
    <t>Aeration tank</t>
  </si>
  <si>
    <t>Iron chloride</t>
  </si>
  <si>
    <t>Coagulant</t>
  </si>
  <si>
    <t>Recirculated process water</t>
  </si>
  <si>
    <t>effluent from aeration tank</t>
  </si>
  <si>
    <t>Storage</t>
  </si>
  <si>
    <t>Emissions</t>
  </si>
  <si>
    <t>Permeate from aeration tank</t>
  </si>
  <si>
    <t>Process water</t>
  </si>
  <si>
    <t>Condensed Ammonia water</t>
  </si>
  <si>
    <t>Concentrate</t>
  </si>
  <si>
    <t>Value</t>
  </si>
  <si>
    <t>geo mean</t>
  </si>
  <si>
    <t>std dev</t>
  </si>
  <si>
    <t>market for methanol</t>
  </si>
  <si>
    <t>market for transport, freight, sea, tanker for liquid goods other than petroleum and liquefied natural gas</t>
  </si>
  <si>
    <t>ton kilometer</t>
  </si>
  <si>
    <t>ecoinvent</t>
  </si>
  <si>
    <t>market group for transport, freight train</t>
  </si>
  <si>
    <t>market group for transport, freight, inland waterways, barge</t>
  </si>
  <si>
    <t>market group for transport, freight, lorry, unspecified</t>
  </si>
  <si>
    <t>kilogram</t>
  </si>
  <si>
    <t>Ozone</t>
  </si>
  <si>
    <t>kilowatt hour</t>
  </si>
  <si>
    <t>electricity production, hydro, run-of-river</t>
  </si>
  <si>
    <t>electricity production, natural gas, combined cycle power plant</t>
  </si>
  <si>
    <t>electricity production, oil</t>
  </si>
  <si>
    <t>electricity production, wind, 1-3MW turbine, offshore</t>
  </si>
  <si>
    <t>electricity production, wind, &gt;3MW turbine, onshore</t>
  </si>
  <si>
    <t>market for transmission network, electricity, high voltage</t>
  </si>
  <si>
    <t>kilometer</t>
  </si>
  <si>
    <t>transmission network construction, long-distance</t>
  </si>
  <si>
    <t>Excavation, hydraulic digger</t>
  </si>
  <si>
    <r>
      <t>m</t>
    </r>
    <r>
      <rPr>
        <vertAlign val="superscript"/>
        <sz val="11"/>
        <color theme="1"/>
        <rFont val="Arial"/>
        <family val="2"/>
      </rPr>
      <t>3</t>
    </r>
  </si>
  <si>
    <t>Electricity, medium voltage</t>
  </si>
  <si>
    <t>Concrete, exacting</t>
  </si>
  <si>
    <t>Reinforcing steel</t>
  </si>
  <si>
    <t>Tap water</t>
  </si>
  <si>
    <t>Aluminium, cast alloy</t>
  </si>
  <si>
    <t>Limestone, crushed, washed</t>
  </si>
  <si>
    <t>Chromium steel 18/8</t>
  </si>
  <si>
    <t>Flat glass, uncoated</t>
  </si>
  <si>
    <t>Copper</t>
  </si>
  <si>
    <t>Synthetic rubber</t>
  </si>
  <si>
    <t>Rock wool mat, packed</t>
  </si>
  <si>
    <t>Chemicals organic</t>
  </si>
  <si>
    <t>bitumen</t>
  </si>
  <si>
    <t>Chemicals inorganic</t>
  </si>
  <si>
    <t>Polyethylene, LDPE, granulate</t>
  </si>
  <si>
    <t>Polyethylene, HDPE, granulate</t>
  </si>
  <si>
    <t>Extrusion, plastic pipes</t>
  </si>
  <si>
    <t>Transformation, from pasture and meadow</t>
  </si>
  <si>
    <r>
      <t>m</t>
    </r>
    <r>
      <rPr>
        <vertAlign val="superscript"/>
        <sz val="11"/>
        <color theme="1"/>
        <rFont val="Arial"/>
        <family val="2"/>
      </rPr>
      <t>2</t>
    </r>
  </si>
  <si>
    <t>Occupation, construction site</t>
  </si>
  <si>
    <t>Transformation, to industrial area, built up</t>
  </si>
  <si>
    <r>
      <t>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a</t>
    </r>
  </si>
  <si>
    <t>Transformation, to industrial area, vegetation</t>
  </si>
  <si>
    <t>Occupation, industrial area, built up</t>
  </si>
  <si>
    <t>Occupation, industrial area, vegetation</t>
  </si>
  <si>
    <t>market for transport, freight train</t>
  </si>
  <si>
    <t>market for transport, freight, inland waterways, barge</t>
  </si>
  <si>
    <t>market for transport, freight, lorry, unspecified</t>
  </si>
  <si>
    <t>nitric acid production, product in 50% solution state</t>
  </si>
  <si>
    <t>Nitrogen</t>
  </si>
  <si>
    <t>Nitrogen oxides</t>
  </si>
  <si>
    <t>Water</t>
  </si>
  <si>
    <t>cubic meter</t>
  </si>
  <si>
    <t>Water, unspecified natural origin</t>
  </si>
  <si>
    <t>chemical factory construction, organics</t>
  </si>
  <si>
    <t>unit</t>
  </si>
  <si>
    <t>market for ammonia, anhydrous, liquid</t>
  </si>
  <si>
    <t>market for electricity, low voltage</t>
  </si>
  <si>
    <t>market for steam, in chemical industry</t>
  </si>
  <si>
    <t>market for tap water</t>
  </si>
  <si>
    <t>market group for electricity, low voltage</t>
  </si>
  <si>
    <t>Water, lake</t>
  </si>
  <si>
    <t>Water, river</t>
  </si>
  <si>
    <t>tap water production, conventional with biological treatment</t>
  </si>
  <si>
    <t>market for activated carbon, granular</t>
  </si>
  <si>
    <t>market for activated silica</t>
  </si>
  <si>
    <t>market for aluminium sulfate, powder</t>
  </si>
  <si>
    <t>market for diesel, burned in building machine</t>
  </si>
  <si>
    <t>megajoule</t>
  </si>
  <si>
    <t>market for heat, district or industrial, natural gas</t>
  </si>
  <si>
    <t>market for lime, hydrated, loose weight</t>
  </si>
  <si>
    <t>market for oxygen, liquid</t>
  </si>
  <si>
    <t>market for polyacrylamide</t>
  </si>
  <si>
    <t>market for potassium permanganate</t>
  </si>
  <si>
    <t>market for silica sand</t>
  </si>
  <si>
    <t>market for sodium hydroxide, without water, in 50% solution state</t>
  </si>
  <si>
    <t>market for sodium hypochlorite, without water, in 15% solution state</t>
  </si>
  <si>
    <t>market for sodium phosphate</t>
  </si>
  <si>
    <t>market for sodium pyrophosphate</t>
  </si>
  <si>
    <t>market for spent activated carbon, granular</t>
  </si>
  <si>
    <t>market for wastewater, unpolluted</t>
  </si>
  <si>
    <t>market group for electricity, medium voltage</t>
  </si>
  <si>
    <t>water works construction, capacity 1.1E10l/year, conventional treatment</t>
  </si>
  <si>
    <r>
      <t>m</t>
    </r>
    <r>
      <rPr>
        <vertAlign val="superscript"/>
        <sz val="10"/>
        <color rgb="FF000000"/>
        <rFont val="Arial"/>
        <family val="2"/>
      </rPr>
      <t>3</t>
    </r>
  </si>
  <si>
    <t>literature</t>
  </si>
  <si>
    <t>market for inorganic fertiliser, as N</t>
  </si>
  <si>
    <t>market for inorganic nitrogen fertiliser, as N</t>
  </si>
  <si>
    <t>nutrient supply from NPK (15-15-15) fertiliser</t>
  </si>
  <si>
    <t>nutrient supply from ammonium nitrate phosphate</t>
  </si>
  <si>
    <t>nutrient supply from ammonium sulfate</t>
  </si>
  <si>
    <t>nutrient supply from calcium ammonium nitrate</t>
  </si>
  <si>
    <t>nutrient supply from diammonium phosphate</t>
  </si>
  <si>
    <t>nutrient supply from monoammonium phosphate</t>
  </si>
  <si>
    <t>nutrient supply from potassium nitrate</t>
  </si>
  <si>
    <t>nutrient supply from urea</t>
  </si>
  <si>
    <t>nutrient supply from urea ammonium nitrate mix</t>
  </si>
  <si>
    <t>microfiltration module</t>
  </si>
  <si>
    <t>Ceramic</t>
  </si>
  <si>
    <t>casette (Stainless steel)</t>
  </si>
  <si>
    <t>tubes and pipes (PVC)</t>
  </si>
  <si>
    <t>mass of connectors (caps and frames)_Steel</t>
  </si>
  <si>
    <t>membrane caps_polypropylene</t>
  </si>
  <si>
    <t>sodium hypochlorite usage</t>
  </si>
  <si>
    <t>NaOH</t>
  </si>
  <si>
    <t>reverse osmosis module</t>
  </si>
  <si>
    <t>seawater reverse osmosis module production, 8-inch spiral wound, baseline</t>
  </si>
  <si>
    <t>evaporator</t>
  </si>
  <si>
    <t>brass</t>
  </si>
  <si>
    <t>steel</t>
  </si>
  <si>
    <t>ion exchanger</t>
  </si>
  <si>
    <t>kg/FU</t>
  </si>
  <si>
    <t>Concrete</t>
  </si>
  <si>
    <t>Polyethene (PE)</t>
  </si>
  <si>
    <t>Ion exchange medium_anionic resin</t>
  </si>
  <si>
    <t>NH4-N in product: 80% (NH3 emissions = 2.5% TAN)</t>
  </si>
  <si>
    <t>NH4-N in product: 10% (NH3 emissions = 2.5% TAN)</t>
  </si>
  <si>
    <t>KCl, as K2O</t>
  </si>
  <si>
    <t>Field application_Evaporator concentrate</t>
  </si>
  <si>
    <t>Field application_RO concentrate</t>
  </si>
  <si>
    <t>Electricity_aeration</t>
  </si>
  <si>
    <t>Output from aeration</t>
  </si>
  <si>
    <t>antifoaming agent, adipic acid</t>
  </si>
  <si>
    <t>0.26 g NH3-N m-3 d-1 (Loyon et al., 2007); considering 6 months storage</t>
  </si>
  <si>
    <t>5.6 g CH4-C m-3 d-1 (Loyon et al., 2007); considering 6 months storage</t>
  </si>
  <si>
    <t>infrastructure for NDN</t>
  </si>
  <si>
    <t>clay, brick</t>
  </si>
  <si>
    <t>concrete, normal</t>
  </si>
  <si>
    <t>electricity, high voltage</t>
  </si>
  <si>
    <t>extrusion of plastic sheets and thermoforming, inline</t>
  </si>
  <si>
    <t>gravel, round</t>
  </si>
  <si>
    <t>Occupation, arable land, unspecified use</t>
  </si>
  <si>
    <t>reinforcing steel</t>
  </si>
  <si>
    <t>sand</t>
  </si>
  <si>
    <r>
      <t>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Calibri"/>
        <family val="2"/>
      </rPr>
      <t>*a</t>
    </r>
  </si>
  <si>
    <t>ammonia</t>
  </si>
  <si>
    <t>x</t>
  </si>
  <si>
    <t>Emissions from constructed wetland</t>
  </si>
  <si>
    <t>m2-year</t>
  </si>
  <si>
    <t>Sludge management</t>
  </si>
  <si>
    <t>market for phosphate fertiliser, as P2O5</t>
  </si>
  <si>
    <t>Avoided P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</si>
</sst>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2" borderId="1" xfId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2" fillId="2" borderId="1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11" fontId="0" fillId="0" borderId="1" xfId="0" applyNumberFormat="1" applyBorder="1"/>
    <xf numFmtId="0" fontId="3" fillId="2" borderId="1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0" fontId="9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hul Ravi" id="{52E3DCBC-15EE-4A4B-8D9D-27EAD00C740F}" userId="S::Rahul.Ravi@UGent.be::79e69abf-bc95-4706-a5f1-12e88ba032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2-01-28T04:51:59.03" personId="{52E3DCBC-15EE-4A4B-8D9D-27EAD00C740F}" id="{A50D4E51-7EC5-4471-98F0-A9E017CCEB74}">
    <text>Origin of the process data i.e. literature (L), experiment (E), modelling (M), and personal communication with expert / company (C).</text>
  </threadedComment>
  <threadedComment ref="E6" dT="2022-01-28T04:53:34.68" personId="{52E3DCBC-15EE-4A4B-8D9D-27EAD00C740F}" id="{A831CA3E-F116-4C91-9438-180FDE0862AE}">
    <text>Assumed density: 1000 kg/m3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5" dT="2022-01-28T04:51:59.03" personId="{52E3DCBC-15EE-4A4B-8D9D-27EAD00C740F}" id="{768F69B1-D63D-4513-A934-967B3BCD73F5}">
    <text>Origin of the process data i.e. literature (L), experiment (E), modelling (M), and personal communication with expert / company (C).</text>
  </threadedComment>
  <threadedComment ref="E7" dT="2022-01-28T04:53:34.68" personId="{52E3DCBC-15EE-4A4B-8D9D-27EAD00C740F}" id="{FB354718-CE94-4321-B081-5363764FD6C7}">
    <text>Assumed density: 1000 kg/m3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2-01-28T04:51:59.03" personId="{52E3DCBC-15EE-4A4B-8D9D-27EAD00C740F}" id="{9FE2DC5F-74D0-47AC-9030-F895B1F73672}">
    <text>Origin of the process data i.e. literature (L), experiment (E), modelling (M), and personal communication with expert / company (C).</text>
  </threadedComment>
  <threadedComment ref="E7" dT="2022-01-28T04:53:34.68" personId="{52E3DCBC-15EE-4A4B-8D9D-27EAD00C740F}" id="{22066305-218E-4621-9192-E9E687C78506}">
    <text>Assumed density: 1000 kg/m3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5" dT="2022-01-28T04:51:59.03" personId="{52E3DCBC-15EE-4A4B-8D9D-27EAD00C740F}" id="{626C6EC3-9948-4C9E-B477-A0C8DC2BBD63}">
    <text>Origin of the process data i.e. literature (L), experiment (E), modelling (M), and personal communication with expert / company (C).</text>
  </threadedComment>
  <threadedComment ref="E7" dT="2022-01-28T04:53:34.68" personId="{52E3DCBC-15EE-4A4B-8D9D-27EAD00C740F}" id="{27C2F393-E81F-43DD-A0B1-0FC3041ACDE2}">
    <text>Assumed density: 1000 kg/m3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A9B9-92A4-4A51-ADA6-5FDCE802B4A4}">
  <dimension ref="B2:L206"/>
  <sheetViews>
    <sheetView workbookViewId="0">
      <pane xSplit="3" ySplit="10" topLeftCell="D11" activePane="bottomRight" state="frozen"/>
      <selection pane="topRight" activeCell="D1" sqref="D1"/>
      <selection pane="bottomLeft" activeCell="A13" sqref="A13"/>
      <selection pane="bottomRight" activeCell="E19" sqref="E19"/>
    </sheetView>
  </sheetViews>
  <sheetFormatPr defaultColWidth="9.140625" defaultRowHeight="15" x14ac:dyDescent="0.25"/>
  <cols>
    <col min="2" max="2" width="41.140625" customWidth="1"/>
    <col min="3" max="3" width="60.7109375" customWidth="1"/>
    <col min="4" max="4" width="17.42578125" customWidth="1"/>
    <col min="5" max="5" width="38.85546875" customWidth="1"/>
    <col min="6" max="10" width="11.7109375" customWidth="1"/>
    <col min="11" max="11" width="12.85546875" customWidth="1"/>
    <col min="12" max="12" width="65" customWidth="1"/>
  </cols>
  <sheetData>
    <row r="2" spans="2:12" x14ac:dyDescent="0.25">
      <c r="B2" s="1" t="s">
        <v>0</v>
      </c>
      <c r="C2" s="2" t="s">
        <v>1</v>
      </c>
      <c r="D2" s="3" t="s">
        <v>2</v>
      </c>
    </row>
    <row r="3" spans="2:12" ht="15.75" thickBot="1" x14ac:dyDescent="0.3"/>
    <row r="4" spans="2:12" ht="30" customHeight="1" x14ac:dyDescent="0.25"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39" t="s">
        <v>8</v>
      </c>
      <c r="H4" s="40"/>
      <c r="I4" s="40"/>
      <c r="J4" s="40"/>
      <c r="K4" s="41"/>
      <c r="L4" s="5" t="s">
        <v>9</v>
      </c>
    </row>
    <row r="5" spans="2:12" ht="18" x14ac:dyDescent="0.35">
      <c r="B5" s="6"/>
      <c r="C5" s="6"/>
      <c r="D5" s="6"/>
      <c r="E5" s="6"/>
      <c r="F5" s="6"/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6"/>
    </row>
    <row r="6" spans="2:12" x14ac:dyDescent="0.25">
      <c r="B6" s="8"/>
      <c r="C6" s="9" t="s">
        <v>15</v>
      </c>
      <c r="D6" s="7" t="s">
        <v>16</v>
      </c>
      <c r="E6" s="7" t="s">
        <v>17</v>
      </c>
      <c r="F6" s="7" t="s">
        <v>18</v>
      </c>
      <c r="G6" s="7"/>
      <c r="H6" s="7">
        <v>1</v>
      </c>
      <c r="I6" s="7"/>
      <c r="J6" s="7"/>
      <c r="K6" s="7"/>
      <c r="L6" s="6"/>
    </row>
    <row r="7" spans="2:12" x14ac:dyDescent="0.25">
      <c r="B7" s="42" t="s">
        <v>19</v>
      </c>
      <c r="C7" s="10" t="s">
        <v>20</v>
      </c>
      <c r="D7" s="7" t="s">
        <v>21</v>
      </c>
      <c r="E7" s="7" t="s">
        <v>22</v>
      </c>
      <c r="F7" s="7" t="s">
        <v>23</v>
      </c>
      <c r="G7" s="7" t="s">
        <v>24</v>
      </c>
      <c r="H7" s="7">
        <v>1.9</v>
      </c>
      <c r="I7" s="7"/>
      <c r="J7" s="7">
        <v>1.9</v>
      </c>
      <c r="K7" s="7">
        <v>6.81</v>
      </c>
      <c r="L7" s="6" t="s">
        <v>25</v>
      </c>
    </row>
    <row r="8" spans="2:12" x14ac:dyDescent="0.25">
      <c r="B8" s="43"/>
      <c r="C8" s="10" t="s">
        <v>26</v>
      </c>
      <c r="D8" s="7"/>
      <c r="E8" s="7" t="s">
        <v>27</v>
      </c>
      <c r="F8" s="7" t="s">
        <v>28</v>
      </c>
      <c r="G8" s="7"/>
      <c r="H8" s="7">
        <v>1</v>
      </c>
      <c r="I8" s="7"/>
      <c r="J8" s="7"/>
      <c r="K8" s="7"/>
      <c r="L8" s="6"/>
    </row>
    <row r="9" spans="2:12" x14ac:dyDescent="0.25">
      <c r="B9" s="43"/>
      <c r="C9" s="10" t="s">
        <v>29</v>
      </c>
      <c r="D9" s="7" t="s">
        <v>21</v>
      </c>
      <c r="E9" s="7" t="s">
        <v>30</v>
      </c>
      <c r="F9" s="7" t="s">
        <v>31</v>
      </c>
      <c r="G9" s="7" t="s">
        <v>24</v>
      </c>
      <c r="H9" s="7">
        <v>9.93</v>
      </c>
      <c r="I9" s="7"/>
      <c r="J9" s="7">
        <v>7.05</v>
      </c>
      <c r="K9" s="7">
        <v>11.37</v>
      </c>
      <c r="L9" s="6" t="s">
        <v>32</v>
      </c>
    </row>
    <row r="10" spans="2:12" x14ac:dyDescent="0.25">
      <c r="B10" s="43"/>
      <c r="C10" s="2" t="s">
        <v>33</v>
      </c>
      <c r="D10" s="7" t="s">
        <v>34</v>
      </c>
      <c r="E10" s="7" t="s">
        <v>35</v>
      </c>
      <c r="F10" s="7" t="s">
        <v>23</v>
      </c>
      <c r="G10" s="7"/>
      <c r="H10" s="7">
        <v>0.03</v>
      </c>
      <c r="I10" s="7"/>
      <c r="J10" s="7"/>
      <c r="K10" s="7"/>
      <c r="L10" s="6" t="s">
        <v>36</v>
      </c>
    </row>
    <row r="11" spans="2:12" x14ac:dyDescent="0.25">
      <c r="B11" s="43"/>
      <c r="C11" s="3" t="s">
        <v>37</v>
      </c>
      <c r="D11" s="7" t="s">
        <v>21</v>
      </c>
      <c r="E11" s="7" t="s">
        <v>37</v>
      </c>
      <c r="F11" s="7" t="s">
        <v>23</v>
      </c>
      <c r="G11" s="7"/>
      <c r="H11" s="7">
        <v>250</v>
      </c>
      <c r="I11" s="7"/>
      <c r="J11" s="6"/>
      <c r="K11" s="6"/>
      <c r="L11" s="6"/>
    </row>
    <row r="12" spans="2:12" x14ac:dyDescent="0.25">
      <c r="B12" s="44"/>
      <c r="C12" s="3" t="s">
        <v>38</v>
      </c>
      <c r="D12" s="7" t="s">
        <v>21</v>
      </c>
      <c r="E12" s="7" t="s">
        <v>39</v>
      </c>
      <c r="F12" s="7" t="s">
        <v>23</v>
      </c>
      <c r="G12" s="7"/>
      <c r="H12" s="7">
        <v>750</v>
      </c>
      <c r="I12" s="7"/>
      <c r="J12" s="6"/>
      <c r="K12" s="6"/>
      <c r="L12" s="6"/>
    </row>
    <row r="13" spans="2:12" x14ac:dyDescent="0.25">
      <c r="B13" s="45" t="s">
        <v>40</v>
      </c>
      <c r="C13" s="1" t="s">
        <v>41</v>
      </c>
      <c r="D13" s="7" t="s">
        <v>16</v>
      </c>
      <c r="E13" s="7" t="s">
        <v>42</v>
      </c>
      <c r="F13" s="7" t="s">
        <v>43</v>
      </c>
      <c r="G13" s="7" t="s">
        <v>44</v>
      </c>
      <c r="H13" s="7">
        <v>4.72</v>
      </c>
      <c r="I13" s="7"/>
      <c r="J13" s="11">
        <v>7.0157932071700371</v>
      </c>
      <c r="K13" s="7">
        <v>6.36</v>
      </c>
      <c r="L13" s="6"/>
    </row>
    <row r="14" spans="2:12" x14ac:dyDescent="0.25">
      <c r="B14" s="45"/>
      <c r="C14" s="2" t="s">
        <v>45</v>
      </c>
      <c r="D14" s="7" t="s">
        <v>34</v>
      </c>
      <c r="E14" s="7" t="s">
        <v>46</v>
      </c>
      <c r="F14" s="7" t="s">
        <v>23</v>
      </c>
      <c r="G14" s="7" t="s">
        <v>44</v>
      </c>
      <c r="H14" s="7">
        <v>0.12</v>
      </c>
      <c r="I14" s="7"/>
      <c r="J14" s="6"/>
      <c r="K14" s="6"/>
      <c r="L14" s="6"/>
    </row>
    <row r="15" spans="2:12" x14ac:dyDescent="0.25">
      <c r="B15" s="45"/>
      <c r="C15" s="2" t="s">
        <v>50</v>
      </c>
      <c r="D15" s="7" t="s">
        <v>34</v>
      </c>
      <c r="E15" s="7" t="s">
        <v>46</v>
      </c>
      <c r="F15" s="7" t="s">
        <v>23</v>
      </c>
      <c r="G15" s="7" t="s">
        <v>44</v>
      </c>
      <c r="H15" s="17">
        <v>2E-3</v>
      </c>
      <c r="I15" s="7"/>
      <c r="J15" s="6"/>
      <c r="K15" s="6"/>
      <c r="L15" s="6"/>
    </row>
    <row r="16" spans="2:12" x14ac:dyDescent="0.25">
      <c r="B16" s="45"/>
      <c r="C16" s="2" t="s">
        <v>33</v>
      </c>
      <c r="D16" s="7" t="s">
        <v>34</v>
      </c>
      <c r="E16" s="7" t="s">
        <v>46</v>
      </c>
      <c r="F16" s="7" t="s">
        <v>23</v>
      </c>
      <c r="G16" s="7" t="s">
        <v>44</v>
      </c>
      <c r="H16" s="17">
        <v>2.3E-3</v>
      </c>
      <c r="I16" s="7"/>
      <c r="J16" s="6"/>
      <c r="K16" s="6"/>
      <c r="L16" s="6"/>
    </row>
    <row r="17" spans="2:12" x14ac:dyDescent="0.25">
      <c r="B17" s="45"/>
      <c r="C17" s="3" t="s">
        <v>38</v>
      </c>
      <c r="D17" s="7" t="s">
        <v>16</v>
      </c>
      <c r="E17" s="7" t="s">
        <v>47</v>
      </c>
      <c r="F17" s="7" t="s">
        <v>23</v>
      </c>
      <c r="G17" s="7"/>
      <c r="H17" s="7">
        <v>750</v>
      </c>
      <c r="I17" s="7"/>
      <c r="J17" s="6"/>
      <c r="K17" s="6"/>
      <c r="L17" s="6"/>
    </row>
    <row r="18" spans="2:12" ht="45" x14ac:dyDescent="0.25">
      <c r="B18" s="42" t="s">
        <v>270</v>
      </c>
      <c r="C18" s="12" t="s">
        <v>41</v>
      </c>
      <c r="D18" s="7" t="s">
        <v>16</v>
      </c>
      <c r="E18" s="7" t="s">
        <v>48</v>
      </c>
      <c r="F18" s="7" t="s">
        <v>43</v>
      </c>
      <c r="G18" s="6"/>
      <c r="H18" s="7">
        <v>46</v>
      </c>
      <c r="I18" s="7"/>
      <c r="J18" s="6"/>
      <c r="K18" s="6"/>
      <c r="L18" s="13" t="s">
        <v>49</v>
      </c>
    </row>
    <row r="19" spans="2:12" x14ac:dyDescent="0.25">
      <c r="B19" s="43"/>
      <c r="C19" s="12" t="s">
        <v>271</v>
      </c>
      <c r="D19" s="7" t="s">
        <v>34</v>
      </c>
      <c r="E19" s="7" t="s">
        <v>272</v>
      </c>
      <c r="F19" s="7" t="s">
        <v>23</v>
      </c>
      <c r="G19" s="6"/>
      <c r="H19" s="7">
        <v>0.77</v>
      </c>
      <c r="I19" s="7"/>
      <c r="J19" s="6"/>
      <c r="K19" s="6"/>
      <c r="L19" s="13"/>
    </row>
    <row r="20" spans="2:12" x14ac:dyDescent="0.25">
      <c r="B20" s="43"/>
      <c r="C20" s="2" t="s">
        <v>50</v>
      </c>
      <c r="D20" s="7" t="s">
        <v>34</v>
      </c>
      <c r="E20" s="7" t="s">
        <v>51</v>
      </c>
      <c r="F20" s="7" t="s">
        <v>23</v>
      </c>
      <c r="G20" s="6"/>
      <c r="H20" s="7">
        <v>0.01</v>
      </c>
      <c r="I20" s="7"/>
      <c r="J20" s="6"/>
      <c r="K20" s="6"/>
      <c r="L20" s="6" t="s">
        <v>254</v>
      </c>
    </row>
    <row r="21" spans="2:12" x14ac:dyDescent="0.25">
      <c r="B21" s="43"/>
      <c r="C21" s="2" t="s">
        <v>52</v>
      </c>
      <c r="D21" s="7" t="s">
        <v>34</v>
      </c>
      <c r="E21" s="7" t="s">
        <v>51</v>
      </c>
      <c r="F21" s="7" t="s">
        <v>23</v>
      </c>
      <c r="G21" s="6"/>
      <c r="H21" s="7">
        <v>0.33</v>
      </c>
      <c r="I21" s="7"/>
      <c r="J21" s="6"/>
      <c r="K21" s="6"/>
      <c r="L21" s="6" t="s">
        <v>255</v>
      </c>
    </row>
    <row r="22" spans="2:12" x14ac:dyDescent="0.25">
      <c r="B22" s="44"/>
      <c r="C22" s="3" t="s">
        <v>37</v>
      </c>
      <c r="D22" s="7" t="s">
        <v>34</v>
      </c>
      <c r="E22" s="6"/>
      <c r="F22" s="7" t="s">
        <v>23</v>
      </c>
      <c r="G22" s="6"/>
      <c r="H22" s="7">
        <v>250</v>
      </c>
      <c r="I22" s="6"/>
      <c r="J22" s="6"/>
      <c r="K22" s="6"/>
      <c r="L22" s="6"/>
    </row>
    <row r="203" spans="4:4" x14ac:dyDescent="0.25">
      <c r="D203" t="s">
        <v>44</v>
      </c>
    </row>
    <row r="204" spans="4:4" x14ac:dyDescent="0.25">
      <c r="D204" t="s">
        <v>53</v>
      </c>
    </row>
    <row r="205" spans="4:4" x14ac:dyDescent="0.25">
      <c r="D205" t="s">
        <v>24</v>
      </c>
    </row>
    <row r="206" spans="4:4" x14ac:dyDescent="0.25">
      <c r="D206" t="s">
        <v>54</v>
      </c>
    </row>
  </sheetData>
  <mergeCells count="4">
    <mergeCell ref="G4:K4"/>
    <mergeCell ref="B7:B12"/>
    <mergeCell ref="B13:B17"/>
    <mergeCell ref="B18:B22"/>
  </mergeCells>
  <dataValidations count="1">
    <dataValidation type="list" allowBlank="1" showInputMessage="1" showErrorMessage="1" sqref="G6:G11 G13:G17" xr:uid="{B02E5C61-C467-4591-9A86-8616004781C9}">
      <formula1>$D$203:$D$206</formula1>
    </dataValidation>
  </dataValidations>
  <hyperlinks>
    <hyperlink ref="C7" location="'Background processes'!B6" display="Methanol" xr:uid="{D20CF55C-89D6-41B4-A9F6-B5AE8F758CB9}"/>
    <hyperlink ref="C9" location="'Background processes'!B12" display="market for electricity, high voltage" xr:uid="{41BC9B17-3DD4-4552-8FBD-717DA2CA2FED}"/>
    <hyperlink ref="C8" location="'Background processes'!B24" display="Infrastructure" xr:uid="{47B54663-F060-46AF-9464-C28FC354436C}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3CB7-4056-46E5-B92C-C00A57FE2CDD}">
  <dimension ref="B2:K137"/>
  <sheetViews>
    <sheetView workbookViewId="0">
      <pane xSplit="3" ySplit="6" topLeftCell="D10" activePane="bottomRight" state="frozen"/>
      <selection pane="topRight" activeCell="D1" sqref="D1"/>
      <selection pane="bottomLeft" activeCell="A13" sqref="A13"/>
      <selection pane="bottomRight" activeCell="C19" sqref="C19"/>
    </sheetView>
  </sheetViews>
  <sheetFormatPr defaultColWidth="9.140625" defaultRowHeight="15" x14ac:dyDescent="0.25"/>
  <cols>
    <col min="2" max="2" width="41.140625" customWidth="1"/>
    <col min="3" max="3" width="60.7109375" customWidth="1"/>
    <col min="4" max="4" width="18.7109375" customWidth="1"/>
    <col min="5" max="5" width="38.85546875" customWidth="1"/>
    <col min="6" max="6" width="11.7109375" customWidth="1"/>
    <col min="10" max="10" width="14.85546875" customWidth="1"/>
    <col min="11" max="11" width="65" customWidth="1"/>
  </cols>
  <sheetData>
    <row r="2" spans="2:11" ht="30" x14ac:dyDescent="0.25">
      <c r="B2" s="1" t="s">
        <v>0</v>
      </c>
      <c r="C2" s="2" t="s">
        <v>1</v>
      </c>
      <c r="D2" s="14" t="s">
        <v>55</v>
      </c>
    </row>
    <row r="3" spans="2:11" x14ac:dyDescent="0.25">
      <c r="D3" s="15"/>
    </row>
    <row r="4" spans="2:11" ht="15.75" thickBot="1" x14ac:dyDescent="0.3"/>
    <row r="5" spans="2:11" ht="30" customHeight="1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39" t="s">
        <v>56</v>
      </c>
      <c r="H5" s="40"/>
      <c r="I5" s="40"/>
      <c r="J5" s="41"/>
      <c r="K5" s="5" t="s">
        <v>9</v>
      </c>
    </row>
    <row r="6" spans="2:11" ht="18" x14ac:dyDescent="0.35">
      <c r="B6" s="6"/>
      <c r="C6" s="6"/>
      <c r="D6" s="6"/>
      <c r="E6" s="6"/>
      <c r="F6" s="6"/>
      <c r="G6" s="9" t="s">
        <v>10</v>
      </c>
      <c r="H6" s="9" t="s">
        <v>57</v>
      </c>
      <c r="I6" s="9" t="s">
        <v>13</v>
      </c>
      <c r="J6" s="9" t="s">
        <v>14</v>
      </c>
      <c r="K6" s="7"/>
    </row>
    <row r="7" spans="2:11" x14ac:dyDescent="0.25">
      <c r="B7" s="8"/>
      <c r="C7" s="9" t="s">
        <v>15</v>
      </c>
      <c r="D7" s="7" t="s">
        <v>16</v>
      </c>
      <c r="E7" s="7" t="s">
        <v>17</v>
      </c>
      <c r="F7" s="7" t="s">
        <v>18</v>
      </c>
      <c r="G7" s="7"/>
      <c r="H7" s="7">
        <v>1</v>
      </c>
      <c r="I7" s="7"/>
      <c r="J7" s="7"/>
      <c r="K7" s="7"/>
    </row>
    <row r="8" spans="2:11" x14ac:dyDescent="0.25">
      <c r="B8" s="42" t="s">
        <v>58</v>
      </c>
      <c r="C8" s="1" t="s">
        <v>59</v>
      </c>
      <c r="D8" s="7" t="s">
        <v>21</v>
      </c>
      <c r="E8" s="7" t="s">
        <v>60</v>
      </c>
      <c r="F8" s="7" t="s">
        <v>23</v>
      </c>
      <c r="G8" s="7"/>
      <c r="H8" s="7">
        <v>4.54</v>
      </c>
      <c r="I8" s="7"/>
      <c r="J8" s="7"/>
      <c r="K8" s="7"/>
    </row>
    <row r="9" spans="2:11" x14ac:dyDescent="0.25">
      <c r="B9" s="43"/>
      <c r="C9" s="10" t="s">
        <v>29</v>
      </c>
      <c r="D9" s="7" t="s">
        <v>21</v>
      </c>
      <c r="E9" s="7" t="s">
        <v>61</v>
      </c>
      <c r="F9" s="7" t="s">
        <v>31</v>
      </c>
      <c r="G9" s="7"/>
      <c r="H9" s="7">
        <v>2.13</v>
      </c>
      <c r="I9" s="7"/>
      <c r="J9" s="7"/>
      <c r="K9" s="7"/>
    </row>
    <row r="10" spans="2:11" x14ac:dyDescent="0.25">
      <c r="B10" s="43"/>
      <c r="C10" s="10" t="s">
        <v>62</v>
      </c>
      <c r="D10" s="7" t="s">
        <v>21</v>
      </c>
      <c r="E10" s="7" t="s">
        <v>63</v>
      </c>
      <c r="F10" s="7" t="s">
        <v>23</v>
      </c>
      <c r="G10" s="7"/>
      <c r="H10" s="7">
        <v>16</v>
      </c>
      <c r="I10" s="7"/>
      <c r="J10" s="7"/>
      <c r="K10" s="7"/>
    </row>
    <row r="11" spans="2:11" x14ac:dyDescent="0.25">
      <c r="B11" s="43"/>
      <c r="C11" s="14" t="s">
        <v>64</v>
      </c>
      <c r="D11" s="7" t="s">
        <v>21</v>
      </c>
      <c r="E11" s="7" t="s">
        <v>65</v>
      </c>
      <c r="F11" s="7" t="s">
        <v>23</v>
      </c>
      <c r="G11" s="7"/>
      <c r="H11" s="7">
        <v>1000</v>
      </c>
      <c r="I11" s="7"/>
      <c r="J11" s="7"/>
      <c r="K11" s="7"/>
    </row>
    <row r="12" spans="2:11" x14ac:dyDescent="0.25">
      <c r="B12" s="44"/>
      <c r="C12" s="14" t="s">
        <v>66</v>
      </c>
      <c r="D12" s="7" t="s">
        <v>21</v>
      </c>
      <c r="E12" s="7" t="s">
        <v>65</v>
      </c>
      <c r="F12" s="7" t="s">
        <v>23</v>
      </c>
      <c r="G12" s="7"/>
      <c r="H12" s="7">
        <v>25</v>
      </c>
      <c r="I12" s="7"/>
      <c r="J12" s="7"/>
      <c r="K12" s="7"/>
    </row>
    <row r="13" spans="2:11" x14ac:dyDescent="0.25">
      <c r="B13" s="42" t="s">
        <v>19</v>
      </c>
      <c r="C13" s="10" t="s">
        <v>20</v>
      </c>
      <c r="D13" s="7" t="s">
        <v>21</v>
      </c>
      <c r="E13" s="7" t="s">
        <v>22</v>
      </c>
      <c r="F13" s="7" t="s">
        <v>23</v>
      </c>
      <c r="G13" s="7" t="s">
        <v>24</v>
      </c>
      <c r="H13" s="7">
        <v>1.44</v>
      </c>
      <c r="I13" s="7"/>
      <c r="J13" s="7">
        <v>1.9</v>
      </c>
      <c r="K13" s="7"/>
    </row>
    <row r="14" spans="2:11" x14ac:dyDescent="0.25">
      <c r="B14" s="43"/>
      <c r="C14" s="10" t="s">
        <v>26</v>
      </c>
      <c r="D14" s="7" t="s">
        <v>34</v>
      </c>
      <c r="E14" s="7" t="s">
        <v>27</v>
      </c>
      <c r="F14" s="7" t="s">
        <v>28</v>
      </c>
      <c r="G14" s="7"/>
      <c r="H14" s="7">
        <v>1</v>
      </c>
      <c r="I14" s="7"/>
      <c r="J14" s="7"/>
      <c r="K14" s="7"/>
    </row>
    <row r="15" spans="2:11" x14ac:dyDescent="0.25">
      <c r="B15" s="43"/>
      <c r="C15" s="10" t="s">
        <v>29</v>
      </c>
      <c r="D15" s="7" t="s">
        <v>21</v>
      </c>
      <c r="E15" s="7" t="s">
        <v>30</v>
      </c>
      <c r="F15" s="7" t="s">
        <v>31</v>
      </c>
      <c r="G15" s="7" t="s">
        <v>24</v>
      </c>
      <c r="H15" s="7">
        <v>6.45</v>
      </c>
      <c r="I15" s="7"/>
      <c r="J15" s="7"/>
      <c r="K15" s="7"/>
    </row>
    <row r="16" spans="2:11" x14ac:dyDescent="0.25">
      <c r="B16" s="43"/>
      <c r="C16" s="2" t="s">
        <v>33</v>
      </c>
      <c r="D16" s="7" t="s">
        <v>34</v>
      </c>
      <c r="E16" s="7" t="s">
        <v>35</v>
      </c>
      <c r="F16" s="7" t="s">
        <v>23</v>
      </c>
      <c r="G16" s="7"/>
      <c r="H16" s="7">
        <v>0.03</v>
      </c>
      <c r="I16" s="7"/>
      <c r="J16" s="7"/>
      <c r="K16" s="7"/>
    </row>
    <row r="17" spans="2:11" x14ac:dyDescent="0.25">
      <c r="B17" s="43"/>
      <c r="C17" s="3" t="s">
        <v>37</v>
      </c>
      <c r="D17" s="7" t="s">
        <v>21</v>
      </c>
      <c r="E17" s="7" t="s">
        <v>37</v>
      </c>
      <c r="F17" s="7" t="s">
        <v>23</v>
      </c>
      <c r="G17" s="7"/>
      <c r="H17" s="7">
        <v>250</v>
      </c>
      <c r="I17" s="7"/>
      <c r="J17" s="6"/>
      <c r="K17" s="7"/>
    </row>
    <row r="18" spans="2:11" x14ac:dyDescent="0.25">
      <c r="B18" s="44"/>
      <c r="C18" s="3" t="s">
        <v>38</v>
      </c>
      <c r="D18" s="7" t="s">
        <v>21</v>
      </c>
      <c r="E18" s="7" t="s">
        <v>39</v>
      </c>
      <c r="F18" s="7" t="s">
        <v>23</v>
      </c>
      <c r="G18" s="7"/>
      <c r="H18" s="7">
        <v>750</v>
      </c>
      <c r="I18" s="7"/>
      <c r="J18" s="6"/>
      <c r="K18" s="7"/>
    </row>
    <row r="19" spans="2:11" x14ac:dyDescent="0.25">
      <c r="B19" s="45" t="s">
        <v>67</v>
      </c>
      <c r="C19" s="10" t="s">
        <v>68</v>
      </c>
      <c r="D19" s="7" t="s">
        <v>34</v>
      </c>
      <c r="E19" s="7" t="s">
        <v>27</v>
      </c>
      <c r="F19" s="7" t="s">
        <v>28</v>
      </c>
      <c r="G19" s="7"/>
      <c r="H19" s="7">
        <v>1</v>
      </c>
      <c r="I19" s="7"/>
      <c r="J19" s="11"/>
      <c r="K19" s="7"/>
    </row>
    <row r="20" spans="2:11" x14ac:dyDescent="0.25">
      <c r="B20" s="45"/>
      <c r="C20" s="2" t="s">
        <v>33</v>
      </c>
      <c r="D20" s="7" t="s">
        <v>34</v>
      </c>
      <c r="E20" s="7" t="s">
        <v>268</v>
      </c>
      <c r="F20" s="7" t="s">
        <v>23</v>
      </c>
      <c r="G20" s="7"/>
      <c r="H20" s="17">
        <v>6.7000000000000002E-4</v>
      </c>
      <c r="I20" s="7"/>
      <c r="J20" s="11"/>
      <c r="K20" s="7"/>
    </row>
    <row r="21" spans="2:11" x14ac:dyDescent="0.25">
      <c r="B21" s="45"/>
      <c r="C21" s="2" t="s">
        <v>69</v>
      </c>
      <c r="D21" s="7" t="s">
        <v>34</v>
      </c>
      <c r="E21" s="7" t="s">
        <v>70</v>
      </c>
      <c r="F21" s="7" t="s">
        <v>269</v>
      </c>
      <c r="G21" s="7"/>
      <c r="H21" s="7">
        <v>0.69</v>
      </c>
      <c r="I21" s="7"/>
      <c r="J21" s="11"/>
      <c r="K21" s="7" t="s">
        <v>72</v>
      </c>
    </row>
    <row r="22" spans="2:11" x14ac:dyDescent="0.25">
      <c r="B22" s="45"/>
      <c r="C22" s="3" t="s">
        <v>38</v>
      </c>
      <c r="D22" s="7" t="s">
        <v>16</v>
      </c>
      <c r="E22" s="7" t="s">
        <v>73</v>
      </c>
      <c r="F22" s="7" t="s">
        <v>23</v>
      </c>
      <c r="G22" s="7"/>
      <c r="H22" s="7">
        <v>750</v>
      </c>
      <c r="I22" s="7"/>
      <c r="J22" s="6"/>
      <c r="K22" s="7"/>
    </row>
    <row r="23" spans="2:11" x14ac:dyDescent="0.25">
      <c r="B23" s="42" t="s">
        <v>270</v>
      </c>
      <c r="C23" s="12" t="s">
        <v>271</v>
      </c>
      <c r="D23" s="7" t="s">
        <v>34</v>
      </c>
      <c r="E23" s="7" t="s">
        <v>272</v>
      </c>
      <c r="F23" s="7" t="s">
        <v>23</v>
      </c>
      <c r="G23" s="7"/>
      <c r="H23" s="7">
        <v>0.82</v>
      </c>
      <c r="I23" s="7"/>
      <c r="J23" s="6"/>
      <c r="K23" s="7"/>
    </row>
    <row r="24" spans="2:11" ht="24.75" customHeight="1" x14ac:dyDescent="0.25">
      <c r="B24" s="43"/>
      <c r="C24" s="12" t="s">
        <v>41</v>
      </c>
      <c r="D24" s="7" t="s">
        <v>16</v>
      </c>
      <c r="E24" s="7" t="s">
        <v>48</v>
      </c>
      <c r="F24" s="7" t="s">
        <v>43</v>
      </c>
      <c r="G24" s="6"/>
      <c r="H24" s="7">
        <v>46</v>
      </c>
      <c r="I24" s="7"/>
      <c r="J24" s="6"/>
      <c r="K24" s="7"/>
    </row>
    <row r="25" spans="2:11" x14ac:dyDescent="0.25">
      <c r="B25" s="43"/>
      <c r="C25" s="2" t="s">
        <v>50</v>
      </c>
      <c r="D25" s="7" t="s">
        <v>34</v>
      </c>
      <c r="E25" s="7" t="s">
        <v>51</v>
      </c>
      <c r="F25" s="7" t="s">
        <v>23</v>
      </c>
      <c r="G25" s="6"/>
      <c r="H25" s="7">
        <v>0.01</v>
      </c>
      <c r="I25" s="7"/>
      <c r="J25" s="6"/>
      <c r="K25" s="7"/>
    </row>
    <row r="26" spans="2:11" x14ac:dyDescent="0.25">
      <c r="B26" s="43"/>
      <c r="C26" s="2" t="s">
        <v>52</v>
      </c>
      <c r="D26" s="7" t="s">
        <v>34</v>
      </c>
      <c r="E26" s="7" t="s">
        <v>51</v>
      </c>
      <c r="F26" s="7" t="s">
        <v>23</v>
      </c>
      <c r="G26" s="6"/>
      <c r="H26" s="7">
        <v>0.03</v>
      </c>
      <c r="I26" s="7"/>
      <c r="J26" s="6"/>
      <c r="K26" s="7"/>
    </row>
    <row r="27" spans="2:11" x14ac:dyDescent="0.25">
      <c r="B27" s="44"/>
      <c r="C27" s="3" t="s">
        <v>37</v>
      </c>
      <c r="D27" s="7" t="s">
        <v>34</v>
      </c>
      <c r="E27" s="7" t="s">
        <v>74</v>
      </c>
      <c r="F27" s="7" t="s">
        <v>23</v>
      </c>
      <c r="G27" s="6"/>
      <c r="H27" s="7">
        <v>250</v>
      </c>
      <c r="I27" s="6"/>
      <c r="J27" s="6"/>
      <c r="K27" s="7"/>
    </row>
    <row r="28" spans="2:11" x14ac:dyDescent="0.25">
      <c r="B28" s="45" t="s">
        <v>75</v>
      </c>
      <c r="C28" s="12" t="s">
        <v>41</v>
      </c>
      <c r="D28" s="7" t="s">
        <v>16</v>
      </c>
      <c r="E28" s="7" t="s">
        <v>76</v>
      </c>
      <c r="F28" s="7" t="s">
        <v>43</v>
      </c>
      <c r="G28" s="6"/>
      <c r="H28" s="7">
        <v>5</v>
      </c>
      <c r="I28" s="6"/>
      <c r="J28" s="6"/>
      <c r="K28" s="7" t="s">
        <v>77</v>
      </c>
    </row>
    <row r="29" spans="2:11" x14ac:dyDescent="0.25">
      <c r="B29" s="45"/>
      <c r="C29" s="10" t="s">
        <v>78</v>
      </c>
      <c r="D29" s="7" t="s">
        <v>21</v>
      </c>
      <c r="E29" s="7" t="s">
        <v>79</v>
      </c>
      <c r="F29" s="7" t="s">
        <v>23</v>
      </c>
      <c r="G29" s="6"/>
      <c r="H29" s="7">
        <v>-2.2000000000000002</v>
      </c>
      <c r="I29" s="6"/>
      <c r="J29" s="6"/>
      <c r="K29" s="7"/>
    </row>
    <row r="30" spans="2:11" x14ac:dyDescent="0.25">
      <c r="B30" s="45"/>
      <c r="C30" s="2" t="s">
        <v>50</v>
      </c>
      <c r="D30" s="7" t="s">
        <v>34</v>
      </c>
      <c r="E30" s="7" t="s">
        <v>46</v>
      </c>
      <c r="F30" s="7" t="s">
        <v>23</v>
      </c>
      <c r="G30" s="6"/>
      <c r="H30" s="6">
        <f>(45%*2.2)*2.5%</f>
        <v>2.4750000000000005E-2</v>
      </c>
      <c r="I30" s="6"/>
      <c r="J30" s="6"/>
      <c r="K30" s="7" t="s">
        <v>80</v>
      </c>
    </row>
    <row r="31" spans="2:11" x14ac:dyDescent="0.25">
      <c r="B31" s="45"/>
      <c r="C31" s="2" t="s">
        <v>33</v>
      </c>
      <c r="D31" s="7" t="s">
        <v>34</v>
      </c>
      <c r="E31" s="7" t="s">
        <v>46</v>
      </c>
      <c r="F31" s="7" t="s">
        <v>23</v>
      </c>
      <c r="G31" s="6"/>
      <c r="H31" s="6">
        <f>1%*2.2</f>
        <v>2.2000000000000002E-2</v>
      </c>
      <c r="I31" s="6"/>
      <c r="J31" s="6"/>
      <c r="K31" s="7" t="s">
        <v>81</v>
      </c>
    </row>
    <row r="32" spans="2:11" x14ac:dyDescent="0.25">
      <c r="B32" s="45"/>
      <c r="C32" s="2" t="s">
        <v>45</v>
      </c>
      <c r="D32" s="7" t="s">
        <v>34</v>
      </c>
      <c r="E32" s="7" t="s">
        <v>46</v>
      </c>
      <c r="F32" s="7" t="s">
        <v>23</v>
      </c>
      <c r="G32" s="6"/>
      <c r="H32" s="6">
        <f>15.8%*2.2</f>
        <v>0.34760000000000002</v>
      </c>
      <c r="I32" s="6"/>
      <c r="J32" s="6"/>
      <c r="K32" s="7" t="s">
        <v>82</v>
      </c>
    </row>
    <row r="134" spans="4:4" x14ac:dyDescent="0.25">
      <c r="D134" t="s">
        <v>44</v>
      </c>
    </row>
    <row r="135" spans="4:4" x14ac:dyDescent="0.25">
      <c r="D135" t="s">
        <v>53</v>
      </c>
    </row>
    <row r="136" spans="4:4" x14ac:dyDescent="0.25">
      <c r="D136" t="s">
        <v>24</v>
      </c>
    </row>
    <row r="137" spans="4:4" x14ac:dyDescent="0.25">
      <c r="D137" t="s">
        <v>54</v>
      </c>
    </row>
  </sheetData>
  <mergeCells count="6">
    <mergeCell ref="B28:B32"/>
    <mergeCell ref="G5:J5"/>
    <mergeCell ref="B8:B12"/>
    <mergeCell ref="B13:B18"/>
    <mergeCell ref="B19:B22"/>
    <mergeCell ref="B23:B27"/>
  </mergeCells>
  <dataValidations count="1">
    <dataValidation type="list" allowBlank="1" showInputMessage="1" showErrorMessage="1" sqref="G7 G19:G23 G13:G17" xr:uid="{A28F4F2D-828E-471D-B26C-F1F0D9388F28}">
      <formula1>$D$205:$D$208</formula1>
    </dataValidation>
  </dataValidations>
  <hyperlinks>
    <hyperlink ref="C13" location="'Background processes'!B6" display="Methanol" xr:uid="{1654608A-5F2E-47B1-9D57-DAF58526BA7B}"/>
    <hyperlink ref="C15" location="'Background processes'!B12" display="market for electricity, high voltage" xr:uid="{B68459CD-0440-4C9B-8DEF-DCA1312DF5AC}"/>
    <hyperlink ref="C14" location="'Background processes'!B24" display="Infrastructure" xr:uid="{756180D7-B7D3-433F-855C-78E8527B0463}"/>
    <hyperlink ref="C8" location="'Background processes'!B45" display="market for nitric acid, without water, in 50% solution state" xr:uid="{3335F074-B337-4AFB-8D77-F8F10BE6A33D}"/>
    <hyperlink ref="C9" location="'Background processes'!B12" display="market for electricity, high voltage" xr:uid="{03004DFD-D073-4F9F-A147-F8EF56C58BFE}"/>
    <hyperlink ref="C10" location="'Background processes'!B65" display="tap water production, conventional treatment" xr:uid="{16C95123-93A3-4DB6-980D-C08E8D8760F9}"/>
    <hyperlink ref="C19" location="'Background processes'!B87" display="Infrastructure for CW" xr:uid="{46DE0DCB-126C-46F6-B4B8-8BBDA61DF392}"/>
    <hyperlink ref="C29" location="'Background processes'!B111" display=" market for inorganic nitrogen fertiliser, as N" xr:uid="{6D763BF9-66E3-4FE4-A509-7D31F18271E9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22CF-11B7-403A-ACF6-A92BFA5A5EA7}">
  <dimension ref="B2:K142"/>
  <sheetViews>
    <sheetView workbookViewId="0">
      <pane xSplit="3" ySplit="6" topLeftCell="D16" activePane="bottomRight" state="frozen"/>
      <selection pane="topRight" activeCell="D1" sqref="D1"/>
      <selection pane="bottomLeft" activeCell="A13" sqref="A13"/>
      <selection pane="bottomRight" activeCell="C34" sqref="C34"/>
    </sheetView>
  </sheetViews>
  <sheetFormatPr defaultColWidth="9.140625" defaultRowHeight="15" x14ac:dyDescent="0.25"/>
  <cols>
    <col min="2" max="2" width="41.140625" customWidth="1"/>
    <col min="3" max="3" width="60.7109375" customWidth="1"/>
    <col min="4" max="4" width="18.7109375" customWidth="1"/>
    <col min="5" max="5" width="38.85546875" customWidth="1"/>
    <col min="6" max="6" width="11.7109375" customWidth="1"/>
    <col min="10" max="10" width="14.85546875" customWidth="1"/>
    <col min="11" max="11" width="65" customWidth="1"/>
  </cols>
  <sheetData>
    <row r="2" spans="2:11" ht="30" x14ac:dyDescent="0.25">
      <c r="B2" s="12" t="s">
        <v>0</v>
      </c>
      <c r="C2" s="16" t="s">
        <v>1</v>
      </c>
      <c r="D2" s="14" t="s">
        <v>55</v>
      </c>
    </row>
    <row r="3" spans="2:11" x14ac:dyDescent="0.25">
      <c r="D3" s="15"/>
    </row>
    <row r="4" spans="2:11" ht="15.75" thickBot="1" x14ac:dyDescent="0.3"/>
    <row r="5" spans="2:11" ht="30" customHeight="1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39" t="s">
        <v>83</v>
      </c>
      <c r="H5" s="40"/>
      <c r="I5" s="40"/>
      <c r="J5" s="41"/>
      <c r="K5" s="5" t="s">
        <v>9</v>
      </c>
    </row>
    <row r="6" spans="2:11" ht="18" x14ac:dyDescent="0.35">
      <c r="B6" s="6"/>
      <c r="C6" s="6"/>
      <c r="D6" s="6"/>
      <c r="E6" s="6"/>
      <c r="F6" s="6"/>
      <c r="G6" s="7" t="s">
        <v>10</v>
      </c>
      <c r="H6" s="7" t="s">
        <v>11</v>
      </c>
      <c r="I6" s="7" t="s">
        <v>13</v>
      </c>
      <c r="J6" s="7" t="s">
        <v>14</v>
      </c>
      <c r="K6" s="6"/>
    </row>
    <row r="7" spans="2:11" x14ac:dyDescent="0.25">
      <c r="B7" s="42" t="s">
        <v>84</v>
      </c>
      <c r="C7" s="9" t="s">
        <v>15</v>
      </c>
      <c r="D7" s="7"/>
      <c r="E7" s="7" t="s">
        <v>17</v>
      </c>
      <c r="F7" s="7" t="s">
        <v>18</v>
      </c>
      <c r="G7" s="7"/>
      <c r="H7" s="7">
        <v>1</v>
      </c>
      <c r="I7" s="7"/>
      <c r="J7" s="7"/>
      <c r="K7" s="7"/>
    </row>
    <row r="8" spans="2:11" x14ac:dyDescent="0.25">
      <c r="B8" s="43"/>
      <c r="C8" s="10" t="s">
        <v>29</v>
      </c>
      <c r="D8" s="7" t="s">
        <v>16</v>
      </c>
      <c r="E8" s="7" t="s">
        <v>85</v>
      </c>
      <c r="F8" s="7" t="s">
        <v>31</v>
      </c>
      <c r="G8" s="7"/>
      <c r="H8" s="7">
        <v>0.18</v>
      </c>
      <c r="I8" s="7"/>
      <c r="J8" s="7"/>
      <c r="K8" s="6"/>
    </row>
    <row r="9" spans="2:11" x14ac:dyDescent="0.25">
      <c r="B9" s="43"/>
      <c r="C9" s="14" t="s">
        <v>86</v>
      </c>
      <c r="D9" s="7" t="s">
        <v>16</v>
      </c>
      <c r="E9" s="7"/>
      <c r="F9" s="7" t="s">
        <v>23</v>
      </c>
      <c r="G9" s="7"/>
      <c r="H9" s="7">
        <v>50</v>
      </c>
      <c r="I9" s="7"/>
      <c r="J9" s="7"/>
      <c r="K9" s="6"/>
    </row>
    <row r="10" spans="2:11" x14ac:dyDescent="0.25">
      <c r="B10" s="43"/>
      <c r="C10" s="14" t="s">
        <v>87</v>
      </c>
      <c r="D10" s="7" t="s">
        <v>16</v>
      </c>
      <c r="E10" s="7" t="s">
        <v>65</v>
      </c>
      <c r="F10" s="7" t="s">
        <v>23</v>
      </c>
      <c r="G10" s="7"/>
      <c r="H10" s="7">
        <v>950</v>
      </c>
      <c r="I10" s="7"/>
      <c r="J10" s="7"/>
      <c r="K10" s="6"/>
    </row>
    <row r="11" spans="2:11" x14ac:dyDescent="0.25">
      <c r="B11" s="43" t="s">
        <v>88</v>
      </c>
      <c r="C11" s="10" t="s">
        <v>26</v>
      </c>
      <c r="D11" s="7" t="s">
        <v>34</v>
      </c>
      <c r="E11" s="7" t="s">
        <v>27</v>
      </c>
      <c r="F11" s="7" t="s">
        <v>28</v>
      </c>
      <c r="G11" s="7"/>
      <c r="H11" s="7">
        <v>1</v>
      </c>
      <c r="I11" s="7"/>
      <c r="J11" s="7"/>
      <c r="K11" s="7"/>
    </row>
    <row r="12" spans="2:11" x14ac:dyDescent="0.25">
      <c r="B12" s="43"/>
      <c r="C12" s="10" t="s">
        <v>29</v>
      </c>
      <c r="D12" s="7" t="s">
        <v>21</v>
      </c>
      <c r="E12" s="7" t="s">
        <v>30</v>
      </c>
      <c r="F12" s="7" t="s">
        <v>31</v>
      </c>
      <c r="G12" s="7" t="s">
        <v>24</v>
      </c>
      <c r="H12" s="7">
        <v>4.4800000000000004</v>
      </c>
      <c r="I12" s="7"/>
      <c r="J12" s="7"/>
      <c r="K12" s="7"/>
    </row>
    <row r="13" spans="2:11" x14ac:dyDescent="0.25">
      <c r="B13" s="43"/>
      <c r="C13" s="3" t="s">
        <v>89</v>
      </c>
      <c r="D13" s="7" t="s">
        <v>21</v>
      </c>
      <c r="E13" s="7" t="s">
        <v>37</v>
      </c>
      <c r="F13" s="7" t="s">
        <v>23</v>
      </c>
      <c r="G13" s="7"/>
      <c r="H13" s="7">
        <v>95</v>
      </c>
      <c r="I13" s="7"/>
      <c r="J13" s="6"/>
      <c r="K13" s="6"/>
    </row>
    <row r="14" spans="2:11" x14ac:dyDescent="0.25">
      <c r="B14" s="43"/>
      <c r="C14" s="12" t="s">
        <v>41</v>
      </c>
      <c r="D14" s="7" t="s">
        <v>34</v>
      </c>
      <c r="E14" s="7" t="s">
        <v>90</v>
      </c>
      <c r="F14" s="7" t="s">
        <v>43</v>
      </c>
      <c r="G14" s="7"/>
      <c r="H14" s="7">
        <v>23.75</v>
      </c>
      <c r="I14" s="7"/>
      <c r="J14" s="6"/>
      <c r="K14" s="7" t="s">
        <v>91</v>
      </c>
    </row>
    <row r="15" spans="2:11" x14ac:dyDescent="0.25">
      <c r="B15" s="44"/>
      <c r="C15" s="3" t="s">
        <v>92</v>
      </c>
      <c r="D15" s="7" t="s">
        <v>21</v>
      </c>
      <c r="E15" s="7" t="s">
        <v>39</v>
      </c>
      <c r="F15" s="7" t="s">
        <v>23</v>
      </c>
      <c r="G15" s="7"/>
      <c r="H15" s="7">
        <v>855</v>
      </c>
      <c r="I15" s="7"/>
      <c r="J15" s="6"/>
      <c r="K15" s="7"/>
    </row>
    <row r="16" spans="2:11" x14ac:dyDescent="0.25">
      <c r="B16" s="45" t="s">
        <v>93</v>
      </c>
      <c r="C16" s="10" t="s">
        <v>26</v>
      </c>
      <c r="D16" s="7" t="s">
        <v>34</v>
      </c>
      <c r="E16" s="7" t="s">
        <v>27</v>
      </c>
      <c r="F16" s="7" t="s">
        <v>28</v>
      </c>
      <c r="G16" s="7"/>
      <c r="H16" s="7">
        <v>1</v>
      </c>
      <c r="I16" s="7"/>
      <c r="J16" s="11"/>
      <c r="K16" s="7"/>
    </row>
    <row r="17" spans="2:11" x14ac:dyDescent="0.25">
      <c r="B17" s="45"/>
      <c r="C17" s="10" t="s">
        <v>29</v>
      </c>
      <c r="D17" s="7" t="s">
        <v>16</v>
      </c>
      <c r="E17" s="7" t="s">
        <v>94</v>
      </c>
      <c r="F17" s="7" t="s">
        <v>31</v>
      </c>
      <c r="G17" s="7"/>
      <c r="H17" s="7">
        <v>3.56</v>
      </c>
      <c r="I17" s="7"/>
      <c r="J17" s="11"/>
      <c r="K17" s="7" t="s">
        <v>72</v>
      </c>
    </row>
    <row r="18" spans="2:11" x14ac:dyDescent="0.25">
      <c r="B18" s="45"/>
      <c r="C18" s="10" t="s">
        <v>95</v>
      </c>
      <c r="D18" s="7" t="s">
        <v>16</v>
      </c>
      <c r="E18" s="7" t="s">
        <v>96</v>
      </c>
      <c r="F18" s="7" t="s">
        <v>23</v>
      </c>
      <c r="G18" s="7"/>
      <c r="H18" s="7">
        <v>2.09</v>
      </c>
      <c r="I18" s="7"/>
      <c r="J18" s="11"/>
      <c r="K18" s="7"/>
    </row>
    <row r="19" spans="2:11" x14ac:dyDescent="0.25">
      <c r="B19" s="45"/>
      <c r="C19" s="10" t="s">
        <v>97</v>
      </c>
      <c r="D19" s="7" t="s">
        <v>16</v>
      </c>
      <c r="E19" s="7" t="s">
        <v>98</v>
      </c>
      <c r="F19" s="7" t="s">
        <v>23</v>
      </c>
      <c r="G19" s="7"/>
      <c r="H19" s="17">
        <v>9.4999999999999998E-3</v>
      </c>
      <c r="I19" s="7"/>
      <c r="J19" s="11"/>
      <c r="K19" s="7"/>
    </row>
    <row r="20" spans="2:11" x14ac:dyDescent="0.25">
      <c r="B20" s="45"/>
      <c r="C20" s="3" t="s">
        <v>99</v>
      </c>
      <c r="D20" s="7" t="s">
        <v>16</v>
      </c>
      <c r="E20" s="7" t="s">
        <v>100</v>
      </c>
      <c r="F20" s="7" t="s">
        <v>23</v>
      </c>
      <c r="G20" s="7"/>
      <c r="H20" s="7">
        <v>213.75</v>
      </c>
      <c r="I20" s="7"/>
      <c r="J20" s="11"/>
      <c r="K20" s="7"/>
    </row>
    <row r="21" spans="2:11" x14ac:dyDescent="0.25">
      <c r="B21" s="45"/>
      <c r="C21" s="3" t="s">
        <v>101</v>
      </c>
      <c r="D21" s="7" t="s">
        <v>16</v>
      </c>
      <c r="E21" s="7" t="s">
        <v>102</v>
      </c>
      <c r="F21" s="7" t="s">
        <v>23</v>
      </c>
      <c r="G21" s="7"/>
      <c r="H21" s="7">
        <v>106.88</v>
      </c>
      <c r="I21" s="7"/>
      <c r="J21" s="11"/>
      <c r="K21" s="7"/>
    </row>
    <row r="22" spans="2:11" x14ac:dyDescent="0.25">
      <c r="B22" s="45"/>
      <c r="C22" s="3" t="s">
        <v>103</v>
      </c>
      <c r="D22" s="7" t="s">
        <v>16</v>
      </c>
      <c r="E22" s="7" t="s">
        <v>104</v>
      </c>
      <c r="F22" s="7" t="s">
        <v>23</v>
      </c>
      <c r="G22" s="7"/>
      <c r="H22" s="7">
        <v>748.13</v>
      </c>
      <c r="I22" s="7"/>
      <c r="J22" s="6"/>
      <c r="K22" s="6"/>
    </row>
    <row r="23" spans="2:11" x14ac:dyDescent="0.25">
      <c r="B23" s="42" t="s">
        <v>105</v>
      </c>
      <c r="C23" s="10" t="s">
        <v>26</v>
      </c>
      <c r="D23" s="7" t="s">
        <v>34</v>
      </c>
      <c r="E23" s="7" t="s">
        <v>27</v>
      </c>
      <c r="F23" s="7" t="s">
        <v>28</v>
      </c>
      <c r="G23" s="7"/>
      <c r="H23" s="7">
        <v>1</v>
      </c>
      <c r="I23" s="7"/>
      <c r="J23" s="6"/>
      <c r="K23" s="6"/>
    </row>
    <row r="24" spans="2:11" x14ac:dyDescent="0.25">
      <c r="B24" s="43"/>
      <c r="C24" s="3" t="s">
        <v>106</v>
      </c>
      <c r="D24" s="7" t="s">
        <v>16</v>
      </c>
      <c r="E24" s="7" t="s">
        <v>107</v>
      </c>
      <c r="F24" s="7" t="s">
        <v>23</v>
      </c>
      <c r="G24" s="7"/>
      <c r="H24" s="7">
        <v>106.88</v>
      </c>
      <c r="I24" s="7"/>
      <c r="J24" s="6"/>
      <c r="K24" s="6"/>
    </row>
    <row r="25" spans="2:11" ht="24.75" customHeight="1" x14ac:dyDescent="0.25">
      <c r="B25" s="43"/>
      <c r="C25" s="14" t="s">
        <v>108</v>
      </c>
      <c r="D25" s="7" t="s">
        <v>16</v>
      </c>
      <c r="E25" s="7" t="s">
        <v>109</v>
      </c>
      <c r="F25" s="7" t="s">
        <v>43</v>
      </c>
      <c r="G25" s="6"/>
      <c r="H25" s="7">
        <v>106.87</v>
      </c>
      <c r="I25" s="7"/>
      <c r="J25" s="6"/>
      <c r="K25" s="6"/>
    </row>
    <row r="26" spans="2:11" ht="24.75" customHeight="1" x14ac:dyDescent="0.25">
      <c r="B26" s="43"/>
      <c r="C26" s="10" t="s">
        <v>29</v>
      </c>
      <c r="D26" s="7" t="s">
        <v>16</v>
      </c>
      <c r="E26" s="7" t="s">
        <v>110</v>
      </c>
      <c r="F26" s="7" t="s">
        <v>31</v>
      </c>
      <c r="G26" s="6"/>
      <c r="H26" s="7">
        <f>0.22*106</f>
        <v>23.32</v>
      </c>
      <c r="I26" s="7"/>
      <c r="J26" s="6"/>
      <c r="K26" s="6"/>
    </row>
    <row r="27" spans="2:11" ht="24.75" customHeight="1" x14ac:dyDescent="0.25">
      <c r="B27" s="43"/>
      <c r="C27" s="12" t="s">
        <v>253</v>
      </c>
      <c r="D27" s="7" t="s">
        <v>16</v>
      </c>
      <c r="E27" s="7" t="s">
        <v>111</v>
      </c>
      <c r="F27" s="7" t="s">
        <v>23</v>
      </c>
      <c r="G27" s="6"/>
      <c r="H27" s="7">
        <v>0.11</v>
      </c>
      <c r="I27" s="7"/>
      <c r="J27" s="6"/>
      <c r="K27" s="6"/>
    </row>
    <row r="28" spans="2:11" ht="24.75" customHeight="1" x14ac:dyDescent="0.25">
      <c r="B28" s="43"/>
      <c r="C28" s="1" t="s">
        <v>114</v>
      </c>
      <c r="D28" s="7" t="s">
        <v>21</v>
      </c>
      <c r="E28" s="7" t="s">
        <v>115</v>
      </c>
      <c r="F28" s="7" t="s">
        <v>23</v>
      </c>
      <c r="G28" s="6"/>
      <c r="H28" s="7">
        <v>-2.35</v>
      </c>
      <c r="I28" s="7"/>
      <c r="J28" s="6"/>
      <c r="K28" s="6"/>
    </row>
    <row r="29" spans="2:11" ht="24.75" customHeight="1" x14ac:dyDescent="0.25">
      <c r="B29" s="44"/>
      <c r="C29" s="10" t="s">
        <v>78</v>
      </c>
      <c r="D29" s="7" t="s">
        <v>21</v>
      </c>
      <c r="E29" s="7" t="s">
        <v>115</v>
      </c>
      <c r="F29" s="7" t="s">
        <v>23</v>
      </c>
      <c r="G29" s="6"/>
      <c r="H29" s="7">
        <v>-1.78</v>
      </c>
      <c r="I29" s="7"/>
      <c r="J29" s="6"/>
      <c r="K29" s="6"/>
    </row>
    <row r="30" spans="2:11" x14ac:dyDescent="0.25">
      <c r="B30" s="42" t="s">
        <v>116</v>
      </c>
      <c r="C30" s="18" t="s">
        <v>26</v>
      </c>
      <c r="D30" s="7" t="s">
        <v>34</v>
      </c>
      <c r="E30" s="7" t="s">
        <v>27</v>
      </c>
      <c r="F30" s="7" t="s">
        <v>28</v>
      </c>
      <c r="G30" s="6"/>
      <c r="H30" s="7">
        <v>1</v>
      </c>
      <c r="I30" s="7"/>
      <c r="J30" s="6"/>
      <c r="K30" s="6"/>
    </row>
    <row r="31" spans="2:11" x14ac:dyDescent="0.25">
      <c r="B31" s="44"/>
      <c r="C31" s="3" t="s">
        <v>117</v>
      </c>
      <c r="D31" s="7" t="s">
        <v>34</v>
      </c>
      <c r="E31" s="7" t="s">
        <v>74</v>
      </c>
      <c r="F31" s="7" t="s">
        <v>23</v>
      </c>
      <c r="G31" s="6"/>
      <c r="H31" s="7">
        <v>748.13</v>
      </c>
      <c r="I31" s="6"/>
      <c r="J31" s="6"/>
      <c r="K31" s="6"/>
    </row>
    <row r="32" spans="2:11" x14ac:dyDescent="0.25">
      <c r="B32" s="42" t="s">
        <v>249</v>
      </c>
      <c r="C32" s="12" t="s">
        <v>41</v>
      </c>
      <c r="D32" s="7" t="s">
        <v>16</v>
      </c>
      <c r="E32" s="7" t="s">
        <v>112</v>
      </c>
      <c r="F32" s="7" t="s">
        <v>43</v>
      </c>
      <c r="G32" s="6"/>
      <c r="H32" s="7">
        <v>26.5</v>
      </c>
      <c r="I32" s="7"/>
      <c r="J32" s="6"/>
      <c r="K32" s="7" t="s">
        <v>113</v>
      </c>
    </row>
    <row r="33" spans="2:11" x14ac:dyDescent="0.25">
      <c r="B33" s="43"/>
      <c r="C33" s="2" t="s">
        <v>50</v>
      </c>
      <c r="D33" s="7" t="s">
        <v>34</v>
      </c>
      <c r="E33" s="7" t="s">
        <v>46</v>
      </c>
      <c r="F33" s="7" t="s">
        <v>23</v>
      </c>
      <c r="G33" s="6"/>
      <c r="H33" s="38">
        <f>(80%*1.78)*2.5%</f>
        <v>3.5600000000000007E-2</v>
      </c>
      <c r="I33" s="6"/>
      <c r="J33" s="6"/>
      <c r="K33" s="7" t="s">
        <v>246</v>
      </c>
    </row>
    <row r="34" spans="2:11" x14ac:dyDescent="0.25">
      <c r="B34" s="43"/>
      <c r="C34" s="2" t="s">
        <v>33</v>
      </c>
      <c r="D34" s="7" t="s">
        <v>34</v>
      </c>
      <c r="E34" s="7" t="s">
        <v>46</v>
      </c>
      <c r="F34" s="7" t="s">
        <v>23</v>
      </c>
      <c r="G34" s="6"/>
      <c r="H34" s="38">
        <f>1%*1.78</f>
        <v>1.78E-2</v>
      </c>
      <c r="I34" s="6"/>
      <c r="J34" s="6"/>
      <c r="K34" s="7" t="s">
        <v>81</v>
      </c>
    </row>
    <row r="35" spans="2:11" x14ac:dyDescent="0.25">
      <c r="B35" s="44"/>
      <c r="C35" s="2" t="s">
        <v>45</v>
      </c>
      <c r="D35" s="7" t="s">
        <v>34</v>
      </c>
      <c r="E35" s="7" t="s">
        <v>46</v>
      </c>
      <c r="F35" s="7" t="s">
        <v>23</v>
      </c>
      <c r="G35" s="6"/>
      <c r="H35" s="38">
        <f>15.8%*1.78</f>
        <v>0.28123999999999999</v>
      </c>
      <c r="I35" s="6"/>
      <c r="J35" s="6"/>
      <c r="K35" s="7" t="s">
        <v>82</v>
      </c>
    </row>
    <row r="36" spans="2:11" x14ac:dyDescent="0.25">
      <c r="B36" s="45" t="s">
        <v>250</v>
      </c>
      <c r="C36" s="2" t="s">
        <v>50</v>
      </c>
      <c r="D36" s="7" t="s">
        <v>34</v>
      </c>
      <c r="E36" s="7" t="s">
        <v>46</v>
      </c>
      <c r="F36" s="7" t="s">
        <v>23</v>
      </c>
      <c r="G36" s="6"/>
      <c r="H36" s="38">
        <f>(80%*2.06)*2.5%</f>
        <v>4.1200000000000007E-2</v>
      </c>
      <c r="I36" s="6"/>
      <c r="J36" s="6"/>
      <c r="K36" s="7" t="s">
        <v>246</v>
      </c>
    </row>
    <row r="37" spans="2:11" x14ac:dyDescent="0.25">
      <c r="B37" s="45"/>
      <c r="C37" s="2" t="s">
        <v>33</v>
      </c>
      <c r="D37" s="7" t="s">
        <v>34</v>
      </c>
      <c r="E37" s="7" t="s">
        <v>46</v>
      </c>
      <c r="F37" s="7" t="s">
        <v>23</v>
      </c>
      <c r="G37" s="6"/>
      <c r="H37" s="38">
        <f>1%*2.06</f>
        <v>2.06E-2</v>
      </c>
      <c r="I37" s="6"/>
      <c r="J37" s="6"/>
      <c r="K37" s="7" t="s">
        <v>81</v>
      </c>
    </row>
    <row r="38" spans="2:11" x14ac:dyDescent="0.25">
      <c r="B38" s="45"/>
      <c r="C38" s="2" t="s">
        <v>45</v>
      </c>
      <c r="D38" s="7" t="s">
        <v>34</v>
      </c>
      <c r="E38" s="7" t="s">
        <v>46</v>
      </c>
      <c r="F38" s="7" t="s">
        <v>23</v>
      </c>
      <c r="G38" s="6"/>
      <c r="H38" s="38">
        <f>15.8%*2.06</f>
        <v>0.32547999999999999</v>
      </c>
      <c r="I38" s="6"/>
      <c r="J38" s="6"/>
      <c r="K38" s="7" t="s">
        <v>82</v>
      </c>
    </row>
    <row r="139" spans="4:4" x14ac:dyDescent="0.25">
      <c r="D139" t="s">
        <v>44</v>
      </c>
    </row>
    <row r="140" spans="4:4" x14ac:dyDescent="0.25">
      <c r="D140" t="s">
        <v>53</v>
      </c>
    </row>
    <row r="141" spans="4:4" x14ac:dyDescent="0.25">
      <c r="D141" t="s">
        <v>24</v>
      </c>
    </row>
    <row r="142" spans="4:4" x14ac:dyDescent="0.25">
      <c r="D142" t="s">
        <v>54</v>
      </c>
    </row>
  </sheetData>
  <mergeCells count="8">
    <mergeCell ref="B36:B38"/>
    <mergeCell ref="G5:J5"/>
    <mergeCell ref="B7:B10"/>
    <mergeCell ref="B11:B15"/>
    <mergeCell ref="B16:B22"/>
    <mergeCell ref="B23:B29"/>
    <mergeCell ref="B30:B31"/>
    <mergeCell ref="B32:B35"/>
  </mergeCells>
  <dataValidations disablePrompts="1" count="1">
    <dataValidation type="list" allowBlank="1" showInputMessage="1" showErrorMessage="1" sqref="G7 G16:G24 G11:G14" xr:uid="{7D79E413-5578-4F69-9542-ABB8703BE3B4}">
      <formula1>$D$210:$D$213</formula1>
    </dataValidation>
  </dataValidations>
  <hyperlinks>
    <hyperlink ref="C12" location="'Background processes'!B12" display="market for electricity, high voltage" xr:uid="{C803B9DD-F0CE-4CBA-AA36-6432AA744565}"/>
    <hyperlink ref="C11" location="'Background processes'!B123" display="Infrastructure" xr:uid="{D9FD8288-6051-4BBA-8174-3286C12FA595}"/>
    <hyperlink ref="C8" location="'Background processes'!B12" display="market for electricity, high voltage" xr:uid="{AF69FAD7-8502-4491-AE67-7E28789F52A5}"/>
    <hyperlink ref="C16" location="'Background processes'!B128" display="Infrastructure" xr:uid="{609AFFF5-DEEC-41A8-906C-5CF9BB1C3E6E}"/>
    <hyperlink ref="C17" location="'Background processes'!B12" display="market for electricity, high voltage" xr:uid="{486F2B3E-9734-4E8B-831C-BC22AF1B779B}"/>
    <hyperlink ref="C23" location="'Background processes'!B129" display="Infrastructure" xr:uid="{01CA7408-C04A-4846-8AAD-BC8D8CDD9327}"/>
    <hyperlink ref="C29" location="'Background processes'!B111" display=" market for inorganic nitrogen fertiliser, as N" xr:uid="{4C6ED515-421E-49C5-9F23-D9083C785531}"/>
    <hyperlink ref="C30" location="'Background processes'!B131" display="Infrastructure" xr:uid="{9B973B97-3B8C-4629-8DC3-FE7761E7EF3E}"/>
    <hyperlink ref="C26" location="'Background processes'!B12" display="market for electricity, high voltage" xr:uid="{EB18DC62-1CB8-4D7C-8E8A-B516DDD7ADA3}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DEFC-206B-48BD-94CC-ADECC449EEE5}">
  <dimension ref="B2:K135"/>
  <sheetViews>
    <sheetView workbookViewId="0">
      <pane xSplit="3" ySplit="6" topLeftCell="D10" activePane="bottomRight" state="frozen"/>
      <selection pane="topRight" activeCell="D1" sqref="D1"/>
      <selection pane="bottomLeft" activeCell="A13" sqref="A13"/>
      <selection pane="bottomRight" activeCell="B29" sqref="B29"/>
    </sheetView>
  </sheetViews>
  <sheetFormatPr defaultColWidth="9.140625" defaultRowHeight="15" x14ac:dyDescent="0.25"/>
  <cols>
    <col min="2" max="2" width="41.140625" customWidth="1"/>
    <col min="3" max="3" width="60.7109375" customWidth="1"/>
    <col min="4" max="4" width="18.7109375" customWidth="1"/>
    <col min="5" max="5" width="38.85546875" customWidth="1"/>
    <col min="6" max="6" width="11.7109375" customWidth="1"/>
    <col min="10" max="10" width="14.85546875" customWidth="1"/>
    <col min="11" max="11" width="65" customWidth="1"/>
  </cols>
  <sheetData>
    <row r="2" spans="2:11" ht="30" x14ac:dyDescent="0.25">
      <c r="B2" s="12" t="s">
        <v>0</v>
      </c>
      <c r="C2" s="16" t="s">
        <v>1</v>
      </c>
      <c r="D2" s="14" t="s">
        <v>55</v>
      </c>
    </row>
    <row r="3" spans="2:11" x14ac:dyDescent="0.25">
      <c r="D3" s="15"/>
    </row>
    <row r="4" spans="2:11" ht="15.75" thickBot="1" x14ac:dyDescent="0.3"/>
    <row r="5" spans="2:11" ht="30" customHeight="1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39" t="s">
        <v>83</v>
      </c>
      <c r="H5" s="40"/>
      <c r="I5" s="40"/>
      <c r="J5" s="41"/>
      <c r="K5" s="5" t="s">
        <v>9</v>
      </c>
    </row>
    <row r="6" spans="2:11" ht="18" x14ac:dyDescent="0.35">
      <c r="B6" s="6"/>
      <c r="C6" s="6"/>
      <c r="D6" s="6"/>
      <c r="E6" s="6"/>
      <c r="F6" s="6"/>
      <c r="G6" s="7" t="s">
        <v>10</v>
      </c>
      <c r="H6" s="7" t="s">
        <v>11</v>
      </c>
      <c r="I6" s="7" t="s">
        <v>13</v>
      </c>
      <c r="J6" s="7" t="s">
        <v>14</v>
      </c>
      <c r="K6" s="6"/>
    </row>
    <row r="7" spans="2:11" x14ac:dyDescent="0.25">
      <c r="B7" s="45" t="s">
        <v>118</v>
      </c>
      <c r="C7" s="9" t="s">
        <v>15</v>
      </c>
      <c r="D7" s="7"/>
      <c r="E7" s="7" t="s">
        <v>17</v>
      </c>
      <c r="F7" s="7" t="s">
        <v>18</v>
      </c>
      <c r="G7" s="7"/>
      <c r="H7" s="7">
        <v>1</v>
      </c>
      <c r="I7" s="7"/>
      <c r="J7" s="7"/>
      <c r="K7" s="7"/>
    </row>
    <row r="8" spans="2:11" x14ac:dyDescent="0.25">
      <c r="B8" s="45"/>
      <c r="C8" s="10" t="s">
        <v>29</v>
      </c>
      <c r="D8" s="7" t="s">
        <v>16</v>
      </c>
      <c r="E8" s="7" t="s">
        <v>251</v>
      </c>
      <c r="F8" s="7" t="s">
        <v>31</v>
      </c>
      <c r="G8" s="7"/>
      <c r="H8" s="7">
        <v>19</v>
      </c>
      <c r="I8" s="7"/>
      <c r="J8" s="7"/>
      <c r="K8" s="6"/>
    </row>
    <row r="9" spans="2:11" x14ac:dyDescent="0.25">
      <c r="B9" s="45"/>
      <c r="C9" s="12" t="s">
        <v>119</v>
      </c>
      <c r="D9" s="7" t="s">
        <v>16</v>
      </c>
      <c r="E9" s="7" t="s">
        <v>120</v>
      </c>
      <c r="F9" s="7" t="s">
        <v>23</v>
      </c>
      <c r="G9" s="7"/>
      <c r="H9" s="7">
        <v>7.0000000000000007E-2</v>
      </c>
      <c r="I9" s="7"/>
      <c r="J9" s="7"/>
      <c r="K9" s="6"/>
    </row>
    <row r="10" spans="2:11" x14ac:dyDescent="0.25">
      <c r="B10" s="45"/>
      <c r="C10" s="10" t="s">
        <v>26</v>
      </c>
      <c r="D10" s="7" t="s">
        <v>34</v>
      </c>
      <c r="E10" s="7" t="s">
        <v>27</v>
      </c>
      <c r="F10" s="7" t="s">
        <v>28</v>
      </c>
      <c r="G10" s="7"/>
      <c r="H10" s="7">
        <v>1</v>
      </c>
      <c r="I10" s="7"/>
      <c r="J10" s="7"/>
      <c r="K10" s="6"/>
    </row>
    <row r="11" spans="2:11" x14ac:dyDescent="0.25">
      <c r="B11" s="45"/>
      <c r="C11" s="12" t="s">
        <v>121</v>
      </c>
      <c r="D11" s="7" t="s">
        <v>16</v>
      </c>
      <c r="E11" s="7" t="s">
        <v>102</v>
      </c>
      <c r="F11" s="7" t="s">
        <v>23</v>
      </c>
      <c r="G11" s="7"/>
      <c r="H11" s="7">
        <v>350.55</v>
      </c>
      <c r="I11" s="7"/>
      <c r="J11" s="7"/>
      <c r="K11" s="6"/>
    </row>
    <row r="12" spans="2:11" x14ac:dyDescent="0.25">
      <c r="B12" s="45"/>
      <c r="C12" s="14" t="s">
        <v>122</v>
      </c>
      <c r="D12" s="7" t="s">
        <v>16</v>
      </c>
      <c r="E12" s="7" t="s">
        <v>252</v>
      </c>
      <c r="F12" s="7" t="s">
        <v>23</v>
      </c>
      <c r="G12" s="7"/>
      <c r="H12" s="7">
        <v>1350</v>
      </c>
      <c r="I12" s="7"/>
      <c r="J12" s="7"/>
      <c r="K12" s="6"/>
    </row>
    <row r="13" spans="2:11" x14ac:dyDescent="0.25">
      <c r="B13" s="42" t="s">
        <v>123</v>
      </c>
      <c r="C13" s="16" t="s">
        <v>50</v>
      </c>
      <c r="D13" s="7" t="s">
        <v>16</v>
      </c>
      <c r="E13" s="7" t="s">
        <v>124</v>
      </c>
      <c r="F13" s="7" t="s">
        <v>23</v>
      </c>
      <c r="G13" s="7"/>
      <c r="H13" s="7">
        <v>0.05</v>
      </c>
      <c r="I13" s="7"/>
      <c r="J13" s="7"/>
      <c r="K13" s="6"/>
    </row>
    <row r="14" spans="2:11" x14ac:dyDescent="0.25">
      <c r="B14" s="43"/>
      <c r="C14" s="10" t="s">
        <v>26</v>
      </c>
      <c r="D14" s="7" t="s">
        <v>34</v>
      </c>
      <c r="E14" s="7" t="s">
        <v>27</v>
      </c>
      <c r="F14" s="7" t="s">
        <v>28</v>
      </c>
      <c r="G14" s="7"/>
      <c r="H14" s="7">
        <v>1</v>
      </c>
      <c r="I14" s="7"/>
      <c r="J14" s="7"/>
      <c r="K14" s="7"/>
    </row>
    <row r="15" spans="2:11" x14ac:dyDescent="0.25">
      <c r="B15" s="44"/>
      <c r="C15" s="3" t="s">
        <v>125</v>
      </c>
      <c r="D15" s="7" t="s">
        <v>21</v>
      </c>
      <c r="E15" s="7" t="s">
        <v>39</v>
      </c>
      <c r="F15" s="7" t="s">
        <v>23</v>
      </c>
      <c r="G15" s="7"/>
      <c r="H15" s="7">
        <v>1350</v>
      </c>
      <c r="I15" s="7"/>
      <c r="J15" s="6"/>
      <c r="K15" s="6"/>
    </row>
    <row r="16" spans="2:11" x14ac:dyDescent="0.25">
      <c r="B16" s="42" t="s">
        <v>105</v>
      </c>
      <c r="C16" s="10" t="s">
        <v>26</v>
      </c>
      <c r="D16" s="7" t="s">
        <v>34</v>
      </c>
      <c r="E16" s="7" t="s">
        <v>27</v>
      </c>
      <c r="F16" s="7" t="s">
        <v>28</v>
      </c>
      <c r="G16" s="7"/>
      <c r="H16" s="7">
        <v>1</v>
      </c>
      <c r="I16" s="7"/>
      <c r="J16" s="6"/>
      <c r="K16" s="6"/>
    </row>
    <row r="17" spans="2:11" ht="24.75" customHeight="1" x14ac:dyDescent="0.25">
      <c r="B17" s="43"/>
      <c r="C17" s="10" t="s">
        <v>29</v>
      </c>
      <c r="D17" s="7" t="s">
        <v>16</v>
      </c>
      <c r="E17" s="7" t="s">
        <v>110</v>
      </c>
      <c r="F17" s="7" t="s">
        <v>31</v>
      </c>
      <c r="G17" s="6"/>
      <c r="H17" s="7">
        <v>22.5</v>
      </c>
      <c r="I17" s="7"/>
      <c r="J17" s="6"/>
      <c r="K17" s="6"/>
    </row>
    <row r="18" spans="2:11" ht="24.75" customHeight="1" x14ac:dyDescent="0.25">
      <c r="B18" s="43"/>
      <c r="C18" s="12" t="s">
        <v>253</v>
      </c>
      <c r="D18" s="7" t="s">
        <v>16</v>
      </c>
      <c r="E18" s="7" t="s">
        <v>111</v>
      </c>
      <c r="F18" s="7" t="s">
        <v>23</v>
      </c>
      <c r="G18" s="6"/>
      <c r="H18" s="7">
        <v>0.57999999999999996</v>
      </c>
      <c r="I18" s="7"/>
      <c r="J18" s="6"/>
      <c r="K18" s="6"/>
    </row>
    <row r="19" spans="2:11" ht="24.75" customHeight="1" x14ac:dyDescent="0.25">
      <c r="B19" s="43"/>
      <c r="C19" s="1" t="s">
        <v>114</v>
      </c>
      <c r="D19" s="7" t="s">
        <v>21</v>
      </c>
      <c r="E19" s="7" t="s">
        <v>115</v>
      </c>
      <c r="F19" s="7" t="s">
        <v>23</v>
      </c>
      <c r="G19" s="6"/>
      <c r="H19" s="7">
        <v>-4.9000000000000004</v>
      </c>
      <c r="I19" s="7"/>
      <c r="J19" s="6"/>
      <c r="K19" s="6"/>
    </row>
    <row r="20" spans="2:11" ht="24.75" customHeight="1" x14ac:dyDescent="0.25">
      <c r="B20" s="43"/>
      <c r="C20" s="3" t="s">
        <v>126</v>
      </c>
      <c r="D20" s="7" t="s">
        <v>21</v>
      </c>
      <c r="E20" s="7" t="s">
        <v>2</v>
      </c>
      <c r="F20" s="7" t="s">
        <v>23</v>
      </c>
      <c r="G20" s="6"/>
      <c r="H20" s="7">
        <v>1214.96</v>
      </c>
      <c r="I20" s="7"/>
      <c r="J20" s="6"/>
      <c r="K20" s="6"/>
    </row>
    <row r="21" spans="2:11" ht="24.75" customHeight="1" x14ac:dyDescent="0.25">
      <c r="B21" s="43"/>
      <c r="C21" s="14" t="s">
        <v>127</v>
      </c>
      <c r="D21" s="7" t="s">
        <v>21</v>
      </c>
      <c r="E21" s="7" t="s">
        <v>2</v>
      </c>
      <c r="F21" s="7" t="s">
        <v>23</v>
      </c>
      <c r="G21" s="6"/>
      <c r="H21" s="7">
        <v>15.59</v>
      </c>
      <c r="I21" s="7"/>
      <c r="J21" s="6"/>
      <c r="K21" s="6"/>
    </row>
    <row r="22" spans="2:11" ht="24.75" customHeight="1" x14ac:dyDescent="0.25">
      <c r="B22" s="43"/>
      <c r="C22" s="14" t="s">
        <v>128</v>
      </c>
      <c r="D22" s="7" t="s">
        <v>21</v>
      </c>
      <c r="E22" s="7" t="s">
        <v>2</v>
      </c>
      <c r="F22" s="7" t="s">
        <v>23</v>
      </c>
      <c r="G22" s="6"/>
      <c r="H22" s="7">
        <v>120</v>
      </c>
      <c r="I22" s="7"/>
      <c r="J22" s="6"/>
      <c r="K22" s="6"/>
    </row>
    <row r="23" spans="2:11" ht="24.75" customHeight="1" x14ac:dyDescent="0.25">
      <c r="B23" s="43"/>
      <c r="C23" s="12" t="s">
        <v>266</v>
      </c>
      <c r="D23" s="7" t="s">
        <v>21</v>
      </c>
      <c r="E23" s="7"/>
      <c r="F23" s="7" t="s">
        <v>23</v>
      </c>
      <c r="G23" s="6"/>
      <c r="H23" s="7">
        <v>-1.68</v>
      </c>
      <c r="I23" s="7"/>
      <c r="J23" s="6"/>
      <c r="K23" s="6"/>
    </row>
    <row r="24" spans="2:11" ht="24.75" customHeight="1" x14ac:dyDescent="0.25">
      <c r="B24" s="44"/>
      <c r="C24" s="10" t="s">
        <v>78</v>
      </c>
      <c r="D24" s="7" t="s">
        <v>21</v>
      </c>
      <c r="E24" s="7" t="s">
        <v>115</v>
      </c>
      <c r="F24" s="7" t="s">
        <v>23</v>
      </c>
      <c r="G24" s="6"/>
      <c r="H24" s="7">
        <v>-0.9</v>
      </c>
      <c r="I24" s="7"/>
      <c r="J24" s="6"/>
      <c r="K24" s="6"/>
    </row>
    <row r="25" spans="2:11" ht="24.75" customHeight="1" x14ac:dyDescent="0.25">
      <c r="B25" s="42" t="s">
        <v>75</v>
      </c>
      <c r="C25" s="12" t="s">
        <v>41</v>
      </c>
      <c r="D25" s="7" t="s">
        <v>16</v>
      </c>
      <c r="E25" s="7" t="s">
        <v>112</v>
      </c>
      <c r="F25" s="7" t="s">
        <v>43</v>
      </c>
      <c r="G25" s="6"/>
      <c r="H25" s="7">
        <f>0.12*250</f>
        <v>30</v>
      </c>
      <c r="I25" s="7"/>
      <c r="J25" s="6"/>
      <c r="K25" s="6" t="s">
        <v>113</v>
      </c>
    </row>
    <row r="26" spans="2:11" x14ac:dyDescent="0.25">
      <c r="B26" s="43"/>
      <c r="C26" s="2" t="s">
        <v>50</v>
      </c>
      <c r="D26" s="7" t="s">
        <v>34</v>
      </c>
      <c r="E26" s="7" t="s">
        <v>46</v>
      </c>
      <c r="F26" s="7" t="s">
        <v>23</v>
      </c>
      <c r="G26" s="6"/>
      <c r="H26" s="38">
        <f>(10%*0.9)*2.5%</f>
        <v>2.2500000000000003E-3</v>
      </c>
      <c r="I26" s="6"/>
      <c r="J26" s="6"/>
      <c r="K26" s="7" t="s">
        <v>247</v>
      </c>
    </row>
    <row r="27" spans="2:11" x14ac:dyDescent="0.25">
      <c r="B27" s="43"/>
      <c r="C27" s="2" t="s">
        <v>33</v>
      </c>
      <c r="D27" s="7" t="s">
        <v>34</v>
      </c>
      <c r="E27" s="7" t="s">
        <v>46</v>
      </c>
      <c r="F27" s="7" t="s">
        <v>23</v>
      </c>
      <c r="G27" s="6"/>
      <c r="H27" s="38">
        <f>1%*0.9</f>
        <v>9.0000000000000011E-3</v>
      </c>
      <c r="I27" s="6"/>
      <c r="J27" s="6"/>
      <c r="K27" s="7" t="s">
        <v>81</v>
      </c>
    </row>
    <row r="28" spans="2:11" x14ac:dyDescent="0.25">
      <c r="B28" s="44"/>
      <c r="C28" s="2" t="s">
        <v>45</v>
      </c>
      <c r="D28" s="7" t="s">
        <v>34</v>
      </c>
      <c r="E28" s="7" t="s">
        <v>46</v>
      </c>
      <c r="F28" s="7" t="s">
        <v>23</v>
      </c>
      <c r="G28" s="6"/>
      <c r="H28" s="38">
        <f>15.8%*0.9</f>
        <v>0.14219999999999999</v>
      </c>
      <c r="I28" s="6"/>
      <c r="J28" s="6"/>
      <c r="K28" s="7" t="s">
        <v>82</v>
      </c>
    </row>
    <row r="132" spans="4:4" x14ac:dyDescent="0.25">
      <c r="D132" t="s">
        <v>44</v>
      </c>
    </row>
    <row r="133" spans="4:4" x14ac:dyDescent="0.25">
      <c r="D133" t="s">
        <v>53</v>
      </c>
    </row>
    <row r="134" spans="4:4" x14ac:dyDescent="0.25">
      <c r="D134" t="s">
        <v>24</v>
      </c>
    </row>
    <row r="135" spans="4:4" x14ac:dyDescent="0.25">
      <c r="D135" t="s">
        <v>54</v>
      </c>
    </row>
  </sheetData>
  <mergeCells count="5">
    <mergeCell ref="B25:B28"/>
    <mergeCell ref="G5:J5"/>
    <mergeCell ref="B7:B12"/>
    <mergeCell ref="B13:B15"/>
    <mergeCell ref="B16:B24"/>
  </mergeCells>
  <dataValidations count="1">
    <dataValidation type="list" allowBlank="1" showInputMessage="1" showErrorMessage="1" sqref="G7 G16 G14" xr:uid="{255874AD-33EC-4A97-A105-5E5495EF7764}">
      <formula1>$D$203:$D$206</formula1>
    </dataValidation>
  </dataValidations>
  <hyperlinks>
    <hyperlink ref="C14" location="'Background processes'!B123" display="Infrastructure" xr:uid="{E7E9E80C-67DD-40F7-A915-FBFC07B22BD2}"/>
    <hyperlink ref="C8" location="'Background processes'!B12" display="market for electricity, high voltage" xr:uid="{DB87A095-F86E-41C7-A5F6-06684C0C7FC2}"/>
    <hyperlink ref="C16" location="'Background processes'!B129" display="Infrastructure" xr:uid="{3601CA36-B542-4711-8EC1-7FF67B0DF525}"/>
    <hyperlink ref="C24" location="'Background processes'!B111" display=" market for inorganic nitrogen fertiliser, as N" xr:uid="{7F925BFD-B716-40CF-97DF-C826DA2BC9EF}"/>
    <hyperlink ref="C17" location="'Background processes'!B12" display="market for electricity, high voltage" xr:uid="{01D58886-BC3C-446E-983B-30741A11AA1C}"/>
    <hyperlink ref="C10" location="'Background processes'!B24" display="Infrastructure" xr:uid="{9B04C1FE-C610-4DAC-B639-4312C6C3E52C}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47BA-9C70-4A92-8A9B-AA079FC3EAEF}">
  <dimension ref="B2:H159"/>
  <sheetViews>
    <sheetView tabSelected="1" workbookViewId="0">
      <pane xSplit="3" ySplit="6" topLeftCell="D87" activePane="bottomRight" state="frozen"/>
      <selection pane="topRight" activeCell="D1" sqref="D1"/>
      <selection pane="bottomLeft" activeCell="A13" sqref="A13"/>
      <selection pane="bottomRight" activeCell="B87" sqref="B87:B97"/>
    </sheetView>
  </sheetViews>
  <sheetFormatPr defaultColWidth="9.140625" defaultRowHeight="15" x14ac:dyDescent="0.25"/>
  <cols>
    <col min="2" max="2" width="41.140625" customWidth="1"/>
    <col min="3" max="3" width="95.28515625" customWidth="1"/>
    <col min="4" max="4" width="25.28515625" customWidth="1"/>
    <col min="5" max="5" width="18.7109375" customWidth="1"/>
    <col min="6" max="6" width="13.42578125" style="19" customWidth="1"/>
  </cols>
  <sheetData>
    <row r="2" spans="2:8" x14ac:dyDescent="0.25">
      <c r="B2" s="1" t="s">
        <v>0</v>
      </c>
      <c r="C2" s="2" t="s">
        <v>1</v>
      </c>
      <c r="D2" s="2"/>
      <c r="E2" s="3" t="s">
        <v>2</v>
      </c>
    </row>
    <row r="4" spans="2:8" ht="15.75" thickBot="1" x14ac:dyDescent="0.3"/>
    <row r="5" spans="2:8" ht="30" customHeight="1" x14ac:dyDescent="0.25">
      <c r="B5" s="4" t="s">
        <v>3</v>
      </c>
      <c r="C5" s="20" t="s">
        <v>4</v>
      </c>
      <c r="D5" s="21" t="s">
        <v>7</v>
      </c>
      <c r="E5" s="22" t="s">
        <v>5</v>
      </c>
      <c r="F5" s="21" t="s">
        <v>129</v>
      </c>
      <c r="G5" s="23" t="s">
        <v>130</v>
      </c>
      <c r="H5" s="23" t="s">
        <v>131</v>
      </c>
    </row>
    <row r="6" spans="2:8" ht="15.75" customHeight="1" x14ac:dyDescent="0.25">
      <c r="B6" s="47" t="s">
        <v>132</v>
      </c>
      <c r="C6" s="24" t="s">
        <v>133</v>
      </c>
      <c r="D6" s="7" t="s">
        <v>134</v>
      </c>
      <c r="E6" s="25" t="s">
        <v>135</v>
      </c>
      <c r="F6" s="7">
        <v>0.59899999999999998</v>
      </c>
      <c r="G6" s="7">
        <v>-0.51249368086668778</v>
      </c>
      <c r="H6" s="7">
        <v>0.44944410108488458</v>
      </c>
    </row>
    <row r="7" spans="2:8" ht="15" customHeight="1" x14ac:dyDescent="0.25">
      <c r="B7" s="48"/>
      <c r="C7" s="24" t="s">
        <v>136</v>
      </c>
      <c r="D7" s="7" t="s">
        <v>134</v>
      </c>
      <c r="E7" s="25" t="s">
        <v>135</v>
      </c>
      <c r="F7" s="7">
        <v>0.15459999999999999</v>
      </c>
      <c r="G7" s="7">
        <v>-1.8669141428288161</v>
      </c>
      <c r="H7" s="7">
        <v>0.44944410108488458</v>
      </c>
    </row>
    <row r="8" spans="2:8" ht="15" customHeight="1" x14ac:dyDescent="0.25">
      <c r="B8" s="48"/>
      <c r="C8" s="24" t="s">
        <v>137</v>
      </c>
      <c r="D8" s="7" t="s">
        <v>134</v>
      </c>
      <c r="E8" s="25" t="s">
        <v>135</v>
      </c>
      <c r="F8" s="7">
        <v>2.46E-2</v>
      </c>
      <c r="G8" s="7">
        <v>-3.7050088360438198</v>
      </c>
      <c r="H8" s="7">
        <v>0.44944410108488458</v>
      </c>
    </row>
    <row r="9" spans="2:8" ht="15" customHeight="1" x14ac:dyDescent="0.25">
      <c r="B9" s="48"/>
      <c r="C9" s="24" t="s">
        <v>138</v>
      </c>
      <c r="D9" s="7" t="s">
        <v>134</v>
      </c>
      <c r="E9" s="25" t="s">
        <v>135</v>
      </c>
      <c r="F9" s="7">
        <v>0.10440000000000001</v>
      </c>
      <c r="G9" s="7">
        <v>-2.2595256035335991</v>
      </c>
      <c r="H9" s="7">
        <v>0.44944410108488458</v>
      </c>
    </row>
    <row r="10" spans="2:8" ht="15.75" customHeight="1" x14ac:dyDescent="0.25">
      <c r="B10" s="48"/>
      <c r="C10" s="26" t="s">
        <v>33</v>
      </c>
      <c r="D10" s="7" t="s">
        <v>139</v>
      </c>
      <c r="E10" s="19" t="s">
        <v>135</v>
      </c>
      <c r="F10" s="17">
        <v>5.0000000000000004E-6</v>
      </c>
      <c r="G10" s="7">
        <v>-12.20607264553017</v>
      </c>
      <c r="H10" s="7">
        <v>0.74833147735478833</v>
      </c>
    </row>
    <row r="11" spans="2:8" ht="15" customHeight="1" x14ac:dyDescent="0.25">
      <c r="B11" s="49"/>
      <c r="C11" s="26" t="s">
        <v>140</v>
      </c>
      <c r="D11" s="7" t="s">
        <v>139</v>
      </c>
      <c r="E11" s="19" t="s">
        <v>135</v>
      </c>
      <c r="F11" s="17">
        <v>4.15772755242894E-6</v>
      </c>
      <c r="G11" s="7">
        <v>-12.39054189438159</v>
      </c>
      <c r="H11" s="7">
        <v>0.84261497731763579</v>
      </c>
    </row>
    <row r="12" spans="2:8" ht="15" customHeight="1" x14ac:dyDescent="0.25">
      <c r="B12" s="50" t="s">
        <v>29</v>
      </c>
      <c r="C12" s="27" t="s">
        <v>29</v>
      </c>
      <c r="D12" s="7" t="s">
        <v>141</v>
      </c>
      <c r="E12" s="19" t="s">
        <v>135</v>
      </c>
      <c r="F12" s="17">
        <v>1</v>
      </c>
      <c r="G12" s="7">
        <v>1</v>
      </c>
      <c r="H12" s="7"/>
    </row>
    <row r="13" spans="2:8" ht="15" customHeight="1" x14ac:dyDescent="0.25">
      <c r="B13" s="51"/>
      <c r="C13" s="24" t="s">
        <v>142</v>
      </c>
      <c r="D13" s="7" t="s">
        <v>141</v>
      </c>
      <c r="E13" s="19" t="s">
        <v>135</v>
      </c>
      <c r="F13" s="17">
        <v>6.0277605160866899E-3</v>
      </c>
      <c r="G13" s="7">
        <v>6.0277605160866899E-3</v>
      </c>
      <c r="H13" s="7"/>
    </row>
    <row r="14" spans="2:8" ht="15" customHeight="1" x14ac:dyDescent="0.25">
      <c r="B14" s="51"/>
      <c r="C14" s="24" t="s">
        <v>143</v>
      </c>
      <c r="D14" s="7" t="s">
        <v>141</v>
      </c>
      <c r="E14" s="19" t="s">
        <v>135</v>
      </c>
      <c r="F14" s="17">
        <v>0.55734253449460502</v>
      </c>
      <c r="G14" s="7">
        <v>0.55734253449460502</v>
      </c>
      <c r="H14" s="7"/>
    </row>
    <row r="15" spans="2:8" ht="15" customHeight="1" x14ac:dyDescent="0.25">
      <c r="B15" s="51"/>
      <c r="C15" s="24" t="s">
        <v>144</v>
      </c>
      <c r="D15" s="7" t="s">
        <v>141</v>
      </c>
      <c r="E15" s="19" t="s">
        <v>135</v>
      </c>
      <c r="F15" s="17">
        <v>1.8010559134708899E-2</v>
      </c>
      <c r="G15" s="7">
        <v>1.8010559134708899E-2</v>
      </c>
      <c r="H15" s="7"/>
    </row>
    <row r="16" spans="2:8" ht="15" customHeight="1" x14ac:dyDescent="0.25">
      <c r="B16" s="51"/>
      <c r="C16" s="24" t="s">
        <v>145</v>
      </c>
      <c r="D16" s="7" t="s">
        <v>141</v>
      </c>
      <c r="E16" s="19" t="s">
        <v>135</v>
      </c>
      <c r="F16" s="17">
        <v>0.20093719001020699</v>
      </c>
      <c r="G16" s="7">
        <v>0.20093719001020699</v>
      </c>
      <c r="H16" s="7"/>
    </row>
    <row r="17" spans="2:8" ht="15" customHeight="1" x14ac:dyDescent="0.25">
      <c r="B17" s="51"/>
      <c r="C17" s="24" t="s">
        <v>146</v>
      </c>
      <c r="D17" s="7" t="s">
        <v>141</v>
      </c>
      <c r="E17" s="19" t="s">
        <v>135</v>
      </c>
      <c r="F17" s="17">
        <v>0.21768195584439201</v>
      </c>
      <c r="G17" s="7">
        <v>0.21768195584439201</v>
      </c>
      <c r="H17" s="7"/>
    </row>
    <row r="18" spans="2:8" ht="15" customHeight="1" x14ac:dyDescent="0.25">
      <c r="B18" s="51"/>
      <c r="C18" s="24" t="s">
        <v>29</v>
      </c>
      <c r="D18" s="7" t="s">
        <v>141</v>
      </c>
      <c r="E18" s="19" t="s">
        <v>135</v>
      </c>
      <c r="F18" s="17">
        <v>1.7600000000000001E-2</v>
      </c>
      <c r="G18" s="7">
        <v>1.7600000000000001E-2</v>
      </c>
      <c r="H18" s="7"/>
    </row>
    <row r="19" spans="2:8" ht="15" customHeight="1" x14ac:dyDescent="0.25">
      <c r="B19" s="51"/>
      <c r="C19" s="24" t="s">
        <v>147</v>
      </c>
      <c r="D19" s="7" t="s">
        <v>148</v>
      </c>
      <c r="E19" s="19" t="s">
        <v>135</v>
      </c>
      <c r="F19" s="17">
        <v>6.5820984882502598E-9</v>
      </c>
      <c r="G19" s="7">
        <v>-18.838912223266131</v>
      </c>
      <c r="H19" s="7">
        <v>0.34452866353904432</v>
      </c>
    </row>
    <row r="20" spans="2:8" ht="15" customHeight="1" x14ac:dyDescent="0.25">
      <c r="B20" s="52"/>
      <c r="C20" s="24" t="s">
        <v>149</v>
      </c>
      <c r="D20" s="7" t="s">
        <v>148</v>
      </c>
      <c r="E20" s="19" t="s">
        <v>135</v>
      </c>
      <c r="F20" s="17">
        <v>3.1699999999999999E-10</v>
      </c>
      <c r="G20" s="7">
        <v>-21.872119342051271</v>
      </c>
      <c r="H20" s="7">
        <v>0.34452866353904432</v>
      </c>
    </row>
    <row r="21" spans="2:8" ht="17.25" x14ac:dyDescent="0.25">
      <c r="B21" s="50" t="s">
        <v>256</v>
      </c>
      <c r="C21" s="24" t="s">
        <v>150</v>
      </c>
      <c r="D21" s="7" t="s">
        <v>151</v>
      </c>
      <c r="E21" s="28" t="s">
        <v>34</v>
      </c>
      <c r="F21" s="17">
        <v>5.375E-4</v>
      </c>
      <c r="G21" s="6"/>
      <c r="H21" s="6"/>
    </row>
    <row r="22" spans="2:8" x14ac:dyDescent="0.25">
      <c r="B22" s="51"/>
      <c r="C22" s="24" t="s">
        <v>152</v>
      </c>
      <c r="D22" s="7" t="s">
        <v>31</v>
      </c>
      <c r="E22" s="28" t="s">
        <v>34</v>
      </c>
      <c r="F22" s="17">
        <v>5.84375E-3</v>
      </c>
      <c r="G22" s="6"/>
      <c r="H22" s="6"/>
    </row>
    <row r="23" spans="2:8" ht="17.25" x14ac:dyDescent="0.25">
      <c r="B23" s="51"/>
      <c r="C23" s="24" t="s">
        <v>153</v>
      </c>
      <c r="D23" s="7" t="s">
        <v>151</v>
      </c>
      <c r="E23" s="28" t="s">
        <v>34</v>
      </c>
      <c r="F23" s="17">
        <v>1.4317400000000001E-4</v>
      </c>
      <c r="G23" s="6"/>
      <c r="H23" s="6"/>
    </row>
    <row r="24" spans="2:8" x14ac:dyDescent="0.25">
      <c r="B24" s="51"/>
      <c r="C24" s="24" t="s">
        <v>154</v>
      </c>
      <c r="D24" s="7" t="s">
        <v>23</v>
      </c>
      <c r="E24" s="28" t="s">
        <v>34</v>
      </c>
      <c r="F24" s="17">
        <v>1.22325E-2</v>
      </c>
      <c r="G24" s="6"/>
      <c r="H24" s="6"/>
    </row>
    <row r="25" spans="2:8" x14ac:dyDescent="0.25">
      <c r="B25" s="51"/>
      <c r="C25" s="24" t="s">
        <v>155</v>
      </c>
      <c r="D25" s="7" t="s">
        <v>23</v>
      </c>
      <c r="E25" s="28" t="s">
        <v>34</v>
      </c>
      <c r="F25" s="17">
        <v>1.8888888999999999E-2</v>
      </c>
      <c r="G25" s="6"/>
      <c r="H25" s="6"/>
    </row>
    <row r="26" spans="2:8" x14ac:dyDescent="0.25">
      <c r="B26" s="51"/>
      <c r="C26" s="24" t="s">
        <v>156</v>
      </c>
      <c r="D26" s="7" t="s">
        <v>23</v>
      </c>
      <c r="E26" s="28" t="s">
        <v>34</v>
      </c>
      <c r="F26" s="17">
        <v>1.5750000000000001E-4</v>
      </c>
      <c r="G26" s="6"/>
      <c r="H26" s="6"/>
    </row>
    <row r="27" spans="2:8" x14ac:dyDescent="0.25">
      <c r="B27" s="51"/>
      <c r="C27" s="24" t="s">
        <v>157</v>
      </c>
      <c r="D27" s="7" t="s">
        <v>23</v>
      </c>
      <c r="E27" s="28" t="s">
        <v>34</v>
      </c>
      <c r="F27" s="17">
        <v>3.3124999999999999E-3</v>
      </c>
      <c r="G27" s="6"/>
      <c r="H27" s="6"/>
    </row>
    <row r="28" spans="2:8" x14ac:dyDescent="0.25">
      <c r="B28" s="51"/>
      <c r="C28" s="24" t="s">
        <v>158</v>
      </c>
      <c r="D28" s="7" t="s">
        <v>23</v>
      </c>
      <c r="E28" s="28" t="s">
        <v>34</v>
      </c>
      <c r="F28" s="17">
        <v>1.2825E-3</v>
      </c>
      <c r="G28" s="6"/>
      <c r="H28" s="6"/>
    </row>
    <row r="29" spans="2:8" x14ac:dyDescent="0.25">
      <c r="B29" s="51"/>
      <c r="C29" s="24" t="s">
        <v>159</v>
      </c>
      <c r="D29" s="7" t="s">
        <v>23</v>
      </c>
      <c r="E29" s="28" t="s">
        <v>34</v>
      </c>
      <c r="F29" s="17">
        <v>3.0249999999999998E-4</v>
      </c>
      <c r="G29" s="6"/>
      <c r="H29" s="6"/>
    </row>
    <row r="30" spans="2:8" x14ac:dyDescent="0.25">
      <c r="B30" s="51"/>
      <c r="C30" s="24" t="s">
        <v>160</v>
      </c>
      <c r="D30" s="7" t="s">
        <v>23</v>
      </c>
      <c r="E30" s="28" t="s">
        <v>34</v>
      </c>
      <c r="F30" s="17">
        <v>1.9000000000000001E-4</v>
      </c>
      <c r="G30" s="6"/>
      <c r="H30" s="6"/>
    </row>
    <row r="31" spans="2:8" x14ac:dyDescent="0.25">
      <c r="B31" s="51"/>
      <c r="C31" s="24" t="s">
        <v>161</v>
      </c>
      <c r="D31" s="7" t="s">
        <v>23</v>
      </c>
      <c r="E31" s="28" t="s">
        <v>34</v>
      </c>
      <c r="F31" s="17">
        <v>1.45E-4</v>
      </c>
      <c r="G31" s="6"/>
      <c r="H31" s="6"/>
    </row>
    <row r="32" spans="2:8" x14ac:dyDescent="0.25">
      <c r="B32" s="51"/>
      <c r="C32" s="24" t="s">
        <v>162</v>
      </c>
      <c r="D32" s="7" t="s">
        <v>23</v>
      </c>
      <c r="E32" s="28" t="s">
        <v>34</v>
      </c>
      <c r="F32" s="17">
        <v>1.35E-4</v>
      </c>
      <c r="G32" s="6"/>
      <c r="H32" s="6"/>
    </row>
    <row r="33" spans="2:8" x14ac:dyDescent="0.25">
      <c r="B33" s="51"/>
      <c r="C33" s="24" t="s">
        <v>163</v>
      </c>
      <c r="D33" s="7" t="s">
        <v>23</v>
      </c>
      <c r="E33" s="28" t="s">
        <v>34</v>
      </c>
      <c r="F33" s="17">
        <v>8.1749999999999998E-4</v>
      </c>
      <c r="G33" s="6"/>
      <c r="H33" s="6"/>
    </row>
    <row r="34" spans="2:8" x14ac:dyDescent="0.25">
      <c r="B34" s="51"/>
      <c r="C34" s="24" t="s">
        <v>164</v>
      </c>
      <c r="D34" s="7" t="s">
        <v>23</v>
      </c>
      <c r="E34" s="28" t="s">
        <v>34</v>
      </c>
      <c r="F34" s="17">
        <v>7.75E-5</v>
      </c>
      <c r="G34" s="6"/>
      <c r="H34" s="6"/>
    </row>
    <row r="35" spans="2:8" x14ac:dyDescent="0.25">
      <c r="B35" s="51"/>
      <c r="C35" s="24" t="s">
        <v>165</v>
      </c>
      <c r="D35" s="7" t="s">
        <v>23</v>
      </c>
      <c r="E35" s="28" t="s">
        <v>34</v>
      </c>
      <c r="F35" s="17">
        <v>1.025E-4</v>
      </c>
      <c r="G35" s="6"/>
      <c r="H35" s="6"/>
    </row>
    <row r="36" spans="2:8" x14ac:dyDescent="0.25">
      <c r="B36" s="51"/>
      <c r="C36" s="24" t="s">
        <v>166</v>
      </c>
      <c r="D36" s="7" t="s">
        <v>23</v>
      </c>
      <c r="E36" s="28" t="s">
        <v>34</v>
      </c>
      <c r="F36" s="17">
        <v>2.5000000000000002E-6</v>
      </c>
      <c r="G36" s="6"/>
      <c r="H36" s="6"/>
    </row>
    <row r="37" spans="2:8" x14ac:dyDescent="0.25">
      <c r="B37" s="51"/>
      <c r="C37" s="24" t="s">
        <v>167</v>
      </c>
      <c r="D37" s="7" t="s">
        <v>23</v>
      </c>
      <c r="E37" s="28" t="s">
        <v>34</v>
      </c>
      <c r="F37" s="17">
        <v>4.8250000000000002E-4</v>
      </c>
      <c r="G37" s="6"/>
      <c r="H37" s="6"/>
    </row>
    <row r="38" spans="2:8" x14ac:dyDescent="0.25">
      <c r="B38" s="51"/>
      <c r="C38" s="24" t="s">
        <v>168</v>
      </c>
      <c r="D38" s="7" t="s">
        <v>23</v>
      </c>
      <c r="E38" s="28" t="s">
        <v>34</v>
      </c>
      <c r="F38" s="17">
        <v>4.8500000000000003E-4</v>
      </c>
      <c r="G38" s="6"/>
      <c r="H38" s="6"/>
    </row>
    <row r="39" spans="2:8" ht="17.25" x14ac:dyDescent="0.25">
      <c r="B39" s="51"/>
      <c r="C39" s="26" t="s">
        <v>169</v>
      </c>
      <c r="D39" s="7" t="s">
        <v>170</v>
      </c>
      <c r="E39" s="28" t="s">
        <v>34</v>
      </c>
      <c r="F39" s="17">
        <v>1.09375E-4</v>
      </c>
      <c r="G39" s="6"/>
      <c r="H39" s="6"/>
    </row>
    <row r="40" spans="2:8" ht="17.25" x14ac:dyDescent="0.25">
      <c r="B40" s="51"/>
      <c r="C40" s="26" t="s">
        <v>171</v>
      </c>
      <c r="D40" s="7" t="s">
        <v>170</v>
      </c>
      <c r="E40" s="28" t="s">
        <v>34</v>
      </c>
      <c r="F40" s="17">
        <v>2.1875E-4</v>
      </c>
      <c r="G40" s="6"/>
      <c r="H40" s="6"/>
    </row>
    <row r="41" spans="2:8" ht="17.25" x14ac:dyDescent="0.25">
      <c r="B41" s="51"/>
      <c r="C41" s="26" t="s">
        <v>172</v>
      </c>
      <c r="D41" s="7" t="s">
        <v>173</v>
      </c>
      <c r="E41" s="28" t="s">
        <v>34</v>
      </c>
      <c r="F41" s="17">
        <v>6.5624999999999996E-5</v>
      </c>
      <c r="G41" s="6"/>
      <c r="H41" s="6"/>
    </row>
    <row r="42" spans="2:8" ht="17.25" x14ac:dyDescent="0.25">
      <c r="B42" s="51"/>
      <c r="C42" s="26" t="s">
        <v>174</v>
      </c>
      <c r="D42" s="7" t="s">
        <v>170</v>
      </c>
      <c r="E42" s="28" t="s">
        <v>34</v>
      </c>
      <c r="F42" s="17">
        <v>4.375E-5</v>
      </c>
      <c r="G42" s="6"/>
      <c r="H42" s="6"/>
    </row>
    <row r="43" spans="2:8" ht="17.25" x14ac:dyDescent="0.25">
      <c r="B43" s="51"/>
      <c r="C43" s="26" t="s">
        <v>175</v>
      </c>
      <c r="D43" s="7" t="s">
        <v>173</v>
      </c>
      <c r="E43" s="28" t="s">
        <v>34</v>
      </c>
      <c r="F43" s="17">
        <v>2.6250000000000002E-3</v>
      </c>
      <c r="G43" s="6"/>
      <c r="H43" s="6"/>
    </row>
    <row r="44" spans="2:8" ht="17.25" x14ac:dyDescent="0.25">
      <c r="B44" s="52"/>
      <c r="C44" s="26" t="s">
        <v>176</v>
      </c>
      <c r="D44" s="7" t="s">
        <v>173</v>
      </c>
      <c r="E44" s="28" t="s">
        <v>34</v>
      </c>
      <c r="F44" s="17">
        <v>1.75E-3</v>
      </c>
      <c r="G44" s="6"/>
      <c r="H44" s="6"/>
    </row>
    <row r="45" spans="2:8" ht="31.5" customHeight="1" x14ac:dyDescent="0.25">
      <c r="B45" s="53" t="s">
        <v>59</v>
      </c>
      <c r="C45" s="24" t="s">
        <v>177</v>
      </c>
      <c r="D45" s="7" t="s">
        <v>134</v>
      </c>
      <c r="E45" s="25" t="s">
        <v>135</v>
      </c>
      <c r="F45" s="17">
        <v>4.3819670091673903E-2</v>
      </c>
      <c r="G45" s="17">
        <v>-3.1276724735589521</v>
      </c>
      <c r="H45" s="17">
        <v>0.41255302689472528</v>
      </c>
    </row>
    <row r="46" spans="2:8" x14ac:dyDescent="0.25">
      <c r="B46" s="54"/>
      <c r="C46" s="24" t="s">
        <v>178</v>
      </c>
      <c r="D46" s="7" t="s">
        <v>134</v>
      </c>
      <c r="E46" s="25" t="s">
        <v>135</v>
      </c>
      <c r="F46" s="17">
        <v>2.1869034608135201E-2</v>
      </c>
      <c r="G46" s="17">
        <v>-3.82268358755696</v>
      </c>
      <c r="H46" s="17">
        <v>0.41255302689472528</v>
      </c>
    </row>
    <row r="47" spans="2:8" x14ac:dyDescent="0.25">
      <c r="B47" s="54"/>
      <c r="C47" s="24" t="s">
        <v>179</v>
      </c>
      <c r="D47" s="7" t="s">
        <v>134</v>
      </c>
      <c r="E47" s="25" t="s">
        <v>135</v>
      </c>
      <c r="F47" s="17">
        <v>0.171298965541689</v>
      </c>
      <c r="G47" s="17">
        <v>-1.764344912539596</v>
      </c>
      <c r="H47" s="17">
        <v>0.41255302689472528</v>
      </c>
    </row>
    <row r="48" spans="2:8" x14ac:dyDescent="0.25">
      <c r="B48" s="55"/>
      <c r="C48" s="27" t="s">
        <v>180</v>
      </c>
      <c r="D48" s="7" t="s">
        <v>139</v>
      </c>
      <c r="E48" s="25" t="s">
        <v>135</v>
      </c>
      <c r="F48" s="17">
        <v>1</v>
      </c>
      <c r="G48" s="7">
        <v>1</v>
      </c>
      <c r="H48" s="7"/>
    </row>
    <row r="49" spans="2:8" ht="15" customHeight="1" x14ac:dyDescent="0.25">
      <c r="B49" s="53" t="s">
        <v>180</v>
      </c>
      <c r="C49" s="26" t="s">
        <v>50</v>
      </c>
      <c r="D49" s="7" t="s">
        <v>139</v>
      </c>
      <c r="E49" s="25" t="s">
        <v>135</v>
      </c>
      <c r="F49" s="17">
        <v>2.5000000000000001E-3</v>
      </c>
      <c r="G49" s="29">
        <v>-5.9914645471079817</v>
      </c>
      <c r="H49" s="29">
        <v>0.20663978319771831</v>
      </c>
    </row>
    <row r="50" spans="2:8" ht="15" customHeight="1" x14ac:dyDescent="0.25">
      <c r="B50" s="54"/>
      <c r="C50" s="26" t="s">
        <v>33</v>
      </c>
      <c r="D50" s="7" t="s">
        <v>139</v>
      </c>
      <c r="E50" s="25" t="s">
        <v>135</v>
      </c>
      <c r="F50" s="17">
        <v>7.1428571428571396E-4</v>
      </c>
      <c r="G50" s="29">
        <v>-7.2442275156033507</v>
      </c>
      <c r="H50" s="29">
        <v>0.20663978319771831</v>
      </c>
    </row>
    <row r="51" spans="2:8" ht="15" customHeight="1" x14ac:dyDescent="0.25">
      <c r="B51" s="54"/>
      <c r="C51" s="26" t="s">
        <v>181</v>
      </c>
      <c r="D51" s="7" t="s">
        <v>139</v>
      </c>
      <c r="E51" s="25" t="s">
        <v>135</v>
      </c>
      <c r="F51" s="17">
        <v>4.3469387755102002E-3</v>
      </c>
      <c r="G51" s="29">
        <v>-5.4382834113833391</v>
      </c>
      <c r="H51" s="29">
        <v>0.20663978319771831</v>
      </c>
    </row>
    <row r="52" spans="2:8" ht="15" customHeight="1" x14ac:dyDescent="0.25">
      <c r="B52" s="54"/>
      <c r="C52" s="26" t="s">
        <v>181</v>
      </c>
      <c r="D52" s="7" t="s">
        <v>139</v>
      </c>
      <c r="E52" s="25" t="s">
        <v>135</v>
      </c>
      <c r="F52" s="17">
        <v>1.3163265306122401E-4</v>
      </c>
      <c r="G52" s="29">
        <v>-8.9354954462850866</v>
      </c>
      <c r="H52" s="29">
        <v>0.20663978319771831</v>
      </c>
    </row>
    <row r="53" spans="2:8" ht="15" customHeight="1" x14ac:dyDescent="0.25">
      <c r="B53" s="54"/>
      <c r="C53" s="26" t="s">
        <v>182</v>
      </c>
      <c r="D53" s="7" t="s">
        <v>139</v>
      </c>
      <c r="E53" s="25" t="s">
        <v>135</v>
      </c>
      <c r="F53" s="17">
        <v>4.3877551020408203E-4</v>
      </c>
      <c r="G53" s="29">
        <v>-7.7315226419591454</v>
      </c>
      <c r="H53" s="29">
        <v>0.20663978319771831</v>
      </c>
    </row>
    <row r="54" spans="2:8" ht="15" customHeight="1" x14ac:dyDescent="0.25">
      <c r="B54" s="54"/>
      <c r="C54" s="26" t="s">
        <v>183</v>
      </c>
      <c r="D54" s="7" t="s">
        <v>184</v>
      </c>
      <c r="E54" s="25" t="s">
        <v>135</v>
      </c>
      <c r="F54" s="17">
        <v>2.24489795918367E-3</v>
      </c>
      <c r="G54" s="29">
        <v>-6.0990952113003489</v>
      </c>
      <c r="H54" s="29">
        <v>0.20663978319771831</v>
      </c>
    </row>
    <row r="55" spans="2:8" ht="15" customHeight="1" x14ac:dyDescent="0.25">
      <c r="B55" s="54"/>
      <c r="C55" s="26" t="s">
        <v>185</v>
      </c>
      <c r="D55" s="7" t="s">
        <v>184</v>
      </c>
      <c r="E55" s="25" t="s">
        <v>135</v>
      </c>
      <c r="F55" s="17">
        <v>2E-3</v>
      </c>
      <c r="G55" s="29">
        <v>-6.2146080984221914</v>
      </c>
      <c r="H55" s="29">
        <v>5.7445626465380289E-2</v>
      </c>
    </row>
    <row r="56" spans="2:8" ht="15" customHeight="1" x14ac:dyDescent="0.25">
      <c r="B56" s="54"/>
      <c r="C56" s="24" t="s">
        <v>186</v>
      </c>
      <c r="D56" s="7" t="s">
        <v>187</v>
      </c>
      <c r="E56" s="25" t="s">
        <v>135</v>
      </c>
      <c r="F56" s="17">
        <v>4.08163265306122E-10</v>
      </c>
      <c r="G56" s="29">
        <v>-21.61935386150305</v>
      </c>
      <c r="H56" s="29">
        <v>0.55018178813915686</v>
      </c>
    </row>
    <row r="57" spans="2:8" ht="15" customHeight="1" x14ac:dyDescent="0.25">
      <c r="B57" s="54"/>
      <c r="C57" s="24" t="s">
        <v>188</v>
      </c>
      <c r="D57" s="7" t="s">
        <v>139</v>
      </c>
      <c r="E57" s="25" t="s">
        <v>135</v>
      </c>
      <c r="F57" s="17">
        <v>0.28979591836734703</v>
      </c>
      <c r="G57" s="29">
        <v>-1.2385783335034111</v>
      </c>
      <c r="H57" s="29">
        <v>5.7445626465380289E-2</v>
      </c>
    </row>
    <row r="58" spans="2:8" ht="15" customHeight="1" x14ac:dyDescent="0.25">
      <c r="B58" s="54"/>
      <c r="C58" s="24" t="s">
        <v>189</v>
      </c>
      <c r="D58" s="7" t="s">
        <v>141</v>
      </c>
      <c r="E58" s="25" t="s">
        <v>135</v>
      </c>
      <c r="F58" s="17">
        <v>2.2733648778765599E-4</v>
      </c>
      <c r="G58" s="29">
        <v>-8.3890793129864107</v>
      </c>
      <c r="H58" s="29">
        <v>5.7445626465380289E-2</v>
      </c>
    </row>
    <row r="59" spans="2:8" ht="15" customHeight="1" x14ac:dyDescent="0.25">
      <c r="B59" s="54"/>
      <c r="C59" s="24" t="s">
        <v>189</v>
      </c>
      <c r="D59" s="7" t="s">
        <v>141</v>
      </c>
      <c r="E59" s="25" t="s">
        <v>135</v>
      </c>
      <c r="F59" s="17">
        <v>4.7280209485948202E-5</v>
      </c>
      <c r="G59" s="29">
        <v>-9.9594187541243819</v>
      </c>
      <c r="H59" s="29">
        <v>5.7445626465380289E-2</v>
      </c>
    </row>
    <row r="60" spans="2:8" ht="15" customHeight="1" x14ac:dyDescent="0.25">
      <c r="B60" s="54"/>
      <c r="C60" s="24" t="s">
        <v>189</v>
      </c>
      <c r="D60" s="7" t="s">
        <v>141</v>
      </c>
      <c r="E60" s="25" t="s">
        <v>135</v>
      </c>
      <c r="F60" s="17">
        <v>1.00848479800824E-3</v>
      </c>
      <c r="G60" s="29">
        <v>-6.899306274547536</v>
      </c>
      <c r="H60" s="29">
        <v>5.7445626465380289E-2</v>
      </c>
    </row>
    <row r="61" spans="2:8" ht="15" customHeight="1" x14ac:dyDescent="0.25">
      <c r="B61" s="54"/>
      <c r="C61" s="24" t="s">
        <v>189</v>
      </c>
      <c r="D61" s="7" t="s">
        <v>141</v>
      </c>
      <c r="E61" s="25" t="s">
        <v>135</v>
      </c>
      <c r="F61" s="17">
        <v>3.2976090809263799E-5</v>
      </c>
      <c r="G61" s="29">
        <v>-10.31972778002133</v>
      </c>
      <c r="H61" s="29">
        <v>5.7445626465380289E-2</v>
      </c>
    </row>
    <row r="62" spans="2:8" ht="15" customHeight="1" x14ac:dyDescent="0.25">
      <c r="B62" s="54"/>
      <c r="C62" s="24" t="s">
        <v>190</v>
      </c>
      <c r="D62" s="7" t="s">
        <v>139</v>
      </c>
      <c r="E62" s="25" t="s">
        <v>135</v>
      </c>
      <c r="F62" s="17">
        <v>-0.64935064935064901</v>
      </c>
      <c r="G62" s="29">
        <v>-0.43178241642553827</v>
      </c>
      <c r="H62" s="29">
        <v>5.7445626465380289E-2</v>
      </c>
    </row>
    <row r="63" spans="2:8" ht="15" customHeight="1" x14ac:dyDescent="0.25">
      <c r="B63" s="54"/>
      <c r="C63" s="24" t="s">
        <v>191</v>
      </c>
      <c r="D63" s="7" t="s">
        <v>139</v>
      </c>
      <c r="E63" s="25" t="s">
        <v>135</v>
      </c>
      <c r="F63" s="17">
        <v>0.44591836734693902</v>
      </c>
      <c r="G63" s="29">
        <v>-0.80761937656902694</v>
      </c>
      <c r="H63" s="29">
        <v>5.7445626465380289E-2</v>
      </c>
    </row>
    <row r="64" spans="2:8" ht="15.75" customHeight="1" x14ac:dyDescent="0.25">
      <c r="B64" s="54"/>
      <c r="C64" s="30" t="s">
        <v>192</v>
      </c>
      <c r="D64" s="31" t="s">
        <v>141</v>
      </c>
      <c r="E64" s="32" t="s">
        <v>135</v>
      </c>
      <c r="F64" s="33">
        <v>7.18732377445311E-3</v>
      </c>
      <c r="G64" s="34">
        <v>-4.9354363914962063</v>
      </c>
      <c r="H64" s="34">
        <v>5.7445626465380289E-2</v>
      </c>
    </row>
    <row r="65" spans="2:8" x14ac:dyDescent="0.25">
      <c r="B65" s="46" t="s">
        <v>62</v>
      </c>
      <c r="C65" s="2" t="s">
        <v>193</v>
      </c>
      <c r="D65" s="7" t="s">
        <v>184</v>
      </c>
      <c r="E65" s="7" t="s">
        <v>135</v>
      </c>
      <c r="F65" s="6">
        <v>0</v>
      </c>
      <c r="G65" s="6">
        <v>0</v>
      </c>
      <c r="H65" s="6"/>
    </row>
    <row r="66" spans="2:8" x14ac:dyDescent="0.25">
      <c r="B66" s="46"/>
      <c r="C66" s="2" t="s">
        <v>194</v>
      </c>
      <c r="D66" s="7" t="s">
        <v>184</v>
      </c>
      <c r="E66" s="7" t="s">
        <v>135</v>
      </c>
      <c r="F66" s="6">
        <v>1.032626E-3</v>
      </c>
      <c r="G66" s="6">
        <v>-6.8756502066763119</v>
      </c>
      <c r="H66" s="6">
        <v>0.1058300524425836</v>
      </c>
    </row>
    <row r="67" spans="2:8" x14ac:dyDescent="0.25">
      <c r="B67" s="46"/>
      <c r="C67" s="3" t="s">
        <v>195</v>
      </c>
      <c r="D67" s="7" t="s">
        <v>139</v>
      </c>
      <c r="E67" s="7" t="s">
        <v>135</v>
      </c>
      <c r="F67" s="6">
        <v>1</v>
      </c>
      <c r="G67" s="6">
        <v>1</v>
      </c>
      <c r="H67" s="6"/>
    </row>
    <row r="68" spans="2:8" x14ac:dyDescent="0.25">
      <c r="B68" s="46"/>
      <c r="C68" s="1" t="s">
        <v>196</v>
      </c>
      <c r="D68" s="7" t="s">
        <v>139</v>
      </c>
      <c r="E68" s="7" t="s">
        <v>135</v>
      </c>
      <c r="F68" s="6">
        <v>2.2733199999999999E-7</v>
      </c>
      <c r="G68" s="6">
        <v>-15.2968543328909</v>
      </c>
      <c r="H68" s="6">
        <v>0.1456021977856104</v>
      </c>
    </row>
    <row r="69" spans="2:8" x14ac:dyDescent="0.25">
      <c r="B69" s="46"/>
      <c r="C69" s="1" t="s">
        <v>197</v>
      </c>
      <c r="D69" s="7" t="s">
        <v>139</v>
      </c>
      <c r="E69" s="7" t="s">
        <v>135</v>
      </c>
      <c r="F69" s="6">
        <v>1.3116700000000001E-6</v>
      </c>
      <c r="G69" s="6">
        <v>-13.544209423470191</v>
      </c>
      <c r="H69" s="6">
        <v>0.11489125293076061</v>
      </c>
    </row>
    <row r="70" spans="2:8" x14ac:dyDescent="0.25">
      <c r="B70" s="46"/>
      <c r="C70" s="1" t="s">
        <v>198</v>
      </c>
      <c r="D70" s="7" t="s">
        <v>139</v>
      </c>
      <c r="E70" s="7" t="s">
        <v>135</v>
      </c>
      <c r="F70" s="6">
        <v>6.3600000000000001E-5</v>
      </c>
      <c r="G70" s="6">
        <v>-9.6628970876181981</v>
      </c>
      <c r="H70" s="6">
        <v>0.1456021977856104</v>
      </c>
    </row>
    <row r="71" spans="2:8" x14ac:dyDescent="0.25">
      <c r="B71" s="46"/>
      <c r="C71" s="1" t="s">
        <v>199</v>
      </c>
      <c r="D71" s="7" t="s">
        <v>200</v>
      </c>
      <c r="E71" s="7" t="s">
        <v>135</v>
      </c>
      <c r="F71" s="6">
        <v>6.5681280000000003E-5</v>
      </c>
      <c r="G71" s="6">
        <v>-9.630696604581253</v>
      </c>
      <c r="H71" s="6">
        <v>8.9442719099991588E-2</v>
      </c>
    </row>
    <row r="72" spans="2:8" x14ac:dyDescent="0.25">
      <c r="B72" s="46"/>
      <c r="C72" s="1" t="s">
        <v>201</v>
      </c>
      <c r="D72" s="7" t="s">
        <v>200</v>
      </c>
      <c r="E72" s="7" t="s">
        <v>135</v>
      </c>
      <c r="F72" s="6">
        <v>3.3725241E-4</v>
      </c>
      <c r="G72" s="6">
        <v>-7.9946789168678416</v>
      </c>
      <c r="H72" s="6">
        <v>8.9442719099991588E-2</v>
      </c>
    </row>
    <row r="73" spans="2:8" x14ac:dyDescent="0.25">
      <c r="B73" s="46"/>
      <c r="C73" s="1" t="s">
        <v>202</v>
      </c>
      <c r="D73" s="7" t="s">
        <v>139</v>
      </c>
      <c r="E73" s="7" t="s">
        <v>135</v>
      </c>
      <c r="F73" s="6">
        <v>5.4312699999999996E-6</v>
      </c>
      <c r="G73" s="6">
        <v>-12.123337565545929</v>
      </c>
      <c r="H73" s="6">
        <v>0.11489125293076061</v>
      </c>
    </row>
    <row r="74" spans="2:8" x14ac:dyDescent="0.25">
      <c r="B74" s="46"/>
      <c r="C74" s="1" t="s">
        <v>203</v>
      </c>
      <c r="D74" s="7" t="s">
        <v>139</v>
      </c>
      <c r="E74" s="7" t="s">
        <v>135</v>
      </c>
      <c r="F74" s="6">
        <v>1.745E-6</v>
      </c>
      <c r="G74" s="6">
        <v>-13.25875600230988</v>
      </c>
      <c r="H74" s="6">
        <v>0.1086278049120022</v>
      </c>
    </row>
    <row r="75" spans="2:8" x14ac:dyDescent="0.25">
      <c r="B75" s="46"/>
      <c r="C75" s="1" t="s">
        <v>204</v>
      </c>
      <c r="D75" s="7" t="s">
        <v>139</v>
      </c>
      <c r="E75" s="7" t="s">
        <v>135</v>
      </c>
      <c r="F75" s="6">
        <v>1.6467E-7</v>
      </c>
      <c r="G75" s="6">
        <v>-15.619322365716499</v>
      </c>
      <c r="H75" s="6">
        <v>0.1086278049120022</v>
      </c>
    </row>
    <row r="76" spans="2:8" x14ac:dyDescent="0.25">
      <c r="B76" s="46"/>
      <c r="C76" s="1" t="s">
        <v>205</v>
      </c>
      <c r="D76" s="7" t="s">
        <v>139</v>
      </c>
      <c r="E76" s="7" t="s">
        <v>135</v>
      </c>
      <c r="F76" s="6">
        <v>5.4432300000000002E-7</v>
      </c>
      <c r="G76" s="6">
        <v>-14.423723016290261</v>
      </c>
      <c r="H76" s="6">
        <v>0.11489125293076061</v>
      </c>
    </row>
    <row r="77" spans="2:8" x14ac:dyDescent="0.25">
      <c r="B77" s="46"/>
      <c r="C77" s="1" t="s">
        <v>206</v>
      </c>
      <c r="D77" s="7" t="s">
        <v>139</v>
      </c>
      <c r="E77" s="7" t="s">
        <v>135</v>
      </c>
      <c r="F77" s="6">
        <v>1.1570399999999999E-6</v>
      </c>
      <c r="G77" s="6">
        <v>-13.669645538180941</v>
      </c>
      <c r="H77" s="6">
        <v>0.11489125293076061</v>
      </c>
    </row>
    <row r="78" spans="2:8" x14ac:dyDescent="0.25">
      <c r="B78" s="46"/>
      <c r="C78" s="1" t="s">
        <v>207</v>
      </c>
      <c r="D78" s="7" t="s">
        <v>139</v>
      </c>
      <c r="E78" s="7" t="s">
        <v>135</v>
      </c>
      <c r="F78" s="6">
        <v>5.75E-6</v>
      </c>
      <c r="G78" s="6">
        <v>-12.066310703155009</v>
      </c>
      <c r="H78" s="6">
        <v>0.11489125293076061</v>
      </c>
    </row>
    <row r="79" spans="2:8" x14ac:dyDescent="0.25">
      <c r="B79" s="46"/>
      <c r="C79" s="1" t="s">
        <v>208</v>
      </c>
      <c r="D79" s="7" t="s">
        <v>139</v>
      </c>
      <c r="E79" s="7" t="s">
        <v>135</v>
      </c>
      <c r="F79" s="6">
        <v>3.3000000000000002E-6</v>
      </c>
      <c r="G79" s="6">
        <v>-12.621588089491841</v>
      </c>
      <c r="H79" s="6">
        <v>0.1086278049120022</v>
      </c>
    </row>
    <row r="80" spans="2:8" x14ac:dyDescent="0.25">
      <c r="B80" s="46"/>
      <c r="C80" s="1" t="s">
        <v>209</v>
      </c>
      <c r="D80" s="7" t="s">
        <v>139</v>
      </c>
      <c r="E80" s="7" t="s">
        <v>135</v>
      </c>
      <c r="F80" s="6">
        <v>1.1433299999999999E-6</v>
      </c>
      <c r="G80" s="6">
        <v>-13.681565500910679</v>
      </c>
      <c r="H80" s="6">
        <v>0.11489125293076061</v>
      </c>
    </row>
    <row r="81" spans="2:8" x14ac:dyDescent="0.25">
      <c r="B81" s="46"/>
      <c r="C81" s="1" t="s">
        <v>210</v>
      </c>
      <c r="D81" s="7" t="s">
        <v>139</v>
      </c>
      <c r="E81" s="7" t="s">
        <v>135</v>
      </c>
      <c r="F81" s="6">
        <v>2.6703399999999998E-7</v>
      </c>
      <c r="G81" s="6">
        <v>-15.13588984582935</v>
      </c>
      <c r="H81" s="6">
        <v>0.11489125293076061</v>
      </c>
    </row>
    <row r="82" spans="2:8" x14ac:dyDescent="0.25">
      <c r="B82" s="46"/>
      <c r="C82" s="1" t="s">
        <v>211</v>
      </c>
      <c r="D82" s="7" t="s">
        <v>139</v>
      </c>
      <c r="E82" s="7" t="s">
        <v>135</v>
      </c>
      <c r="F82" s="6">
        <v>-2.2051204E-7</v>
      </c>
      <c r="G82" s="6">
        <v>-15.327313540375609</v>
      </c>
      <c r="H82" s="6">
        <v>9.2736184954957043E-2</v>
      </c>
    </row>
    <row r="83" spans="2:8" x14ac:dyDescent="0.25">
      <c r="B83" s="46"/>
      <c r="C83" s="1" t="s">
        <v>191</v>
      </c>
      <c r="D83" s="7" t="s">
        <v>139</v>
      </c>
      <c r="E83" s="7" t="s">
        <v>135</v>
      </c>
      <c r="F83" s="6">
        <v>6.9300000000000004E-5</v>
      </c>
      <c r="G83" s="6">
        <v>-9.5770656517684163</v>
      </c>
      <c r="H83" s="6">
        <v>0.11489125293076061</v>
      </c>
    </row>
    <row r="84" spans="2:8" x14ac:dyDescent="0.25">
      <c r="B84" s="46"/>
      <c r="C84" s="1" t="s">
        <v>212</v>
      </c>
      <c r="D84" s="7" t="s">
        <v>184</v>
      </c>
      <c r="E84" s="7" t="s">
        <v>135</v>
      </c>
      <c r="F84" s="6">
        <v>-4.8600000000000002E-5</v>
      </c>
      <c r="G84" s="6">
        <v>-9.9318870270578259</v>
      </c>
      <c r="H84" s="6">
        <v>0.10295630140987</v>
      </c>
    </row>
    <row r="85" spans="2:8" x14ac:dyDescent="0.25">
      <c r="B85" s="46"/>
      <c r="C85" s="1" t="s">
        <v>213</v>
      </c>
      <c r="D85" s="7" t="s">
        <v>141</v>
      </c>
      <c r="E85" s="7" t="s">
        <v>135</v>
      </c>
      <c r="F85" s="6">
        <v>5.8200000000000005E-4</v>
      </c>
      <c r="G85" s="6">
        <v>-7.4490401102328363</v>
      </c>
      <c r="H85" s="6">
        <v>0.1086278049120022</v>
      </c>
    </row>
    <row r="86" spans="2:8" x14ac:dyDescent="0.25">
      <c r="B86" s="46"/>
      <c r="C86" s="1" t="s">
        <v>214</v>
      </c>
      <c r="D86" s="7" t="s">
        <v>187</v>
      </c>
      <c r="E86" s="7" t="s">
        <v>135</v>
      </c>
      <c r="F86" s="6">
        <v>1.52102821507339E-12</v>
      </c>
      <c r="G86" s="6">
        <v>-27.211634552479339</v>
      </c>
      <c r="H86" s="6">
        <v>8.9442719099991588E-2</v>
      </c>
    </row>
    <row r="87" spans="2:8" x14ac:dyDescent="0.25">
      <c r="B87" s="45" t="s">
        <v>68</v>
      </c>
      <c r="C87" s="1" t="s">
        <v>257</v>
      </c>
      <c r="D87" s="35" t="s">
        <v>23</v>
      </c>
      <c r="E87" s="36" t="s">
        <v>216</v>
      </c>
      <c r="F87" s="29">
        <v>3.8600000000000002E-2</v>
      </c>
      <c r="G87" s="6"/>
      <c r="H87" s="6"/>
    </row>
    <row r="88" spans="2:8" x14ac:dyDescent="0.25">
      <c r="B88" s="45"/>
      <c r="C88" s="1" t="s">
        <v>258</v>
      </c>
      <c r="D88" s="35" t="s">
        <v>215</v>
      </c>
      <c r="E88" s="36" t="s">
        <v>216</v>
      </c>
      <c r="F88" s="29">
        <v>5.7699999999999998E-6</v>
      </c>
      <c r="G88" s="6"/>
      <c r="H88" s="6"/>
    </row>
    <row r="89" spans="2:8" x14ac:dyDescent="0.25">
      <c r="B89" s="45"/>
      <c r="C89" s="1" t="s">
        <v>258</v>
      </c>
      <c r="D89" s="35" t="s">
        <v>215</v>
      </c>
      <c r="E89" s="36" t="s">
        <v>216</v>
      </c>
      <c r="F89" s="29">
        <v>1.7499999999999998E-5</v>
      </c>
      <c r="G89" s="6"/>
      <c r="H89" s="6"/>
    </row>
    <row r="90" spans="2:8" x14ac:dyDescent="0.25">
      <c r="B90" s="45"/>
      <c r="C90" s="1" t="s">
        <v>259</v>
      </c>
      <c r="D90" s="35" t="s">
        <v>23</v>
      </c>
      <c r="E90" s="36" t="s">
        <v>216</v>
      </c>
      <c r="F90" s="29">
        <v>0.31</v>
      </c>
      <c r="G90" s="6"/>
      <c r="H90" s="6"/>
    </row>
    <row r="91" spans="2:8" x14ac:dyDescent="0.25">
      <c r="B91" s="45"/>
      <c r="C91" s="1" t="s">
        <v>260</v>
      </c>
      <c r="D91" s="35" t="s">
        <v>23</v>
      </c>
      <c r="E91" s="36" t="s">
        <v>216</v>
      </c>
      <c r="F91" s="29">
        <v>7.9200000000000004E-6</v>
      </c>
      <c r="G91" s="6"/>
      <c r="H91" s="6"/>
    </row>
    <row r="92" spans="2:8" x14ac:dyDescent="0.25">
      <c r="B92" s="45"/>
      <c r="C92" s="1" t="s">
        <v>260</v>
      </c>
      <c r="D92" s="35" t="s">
        <v>23</v>
      </c>
      <c r="E92" s="36" t="s">
        <v>216</v>
      </c>
      <c r="F92" s="29">
        <v>4.4100000000000001E-6</v>
      </c>
      <c r="G92" s="6"/>
      <c r="H92" s="6"/>
    </row>
    <row r="93" spans="2:8" x14ac:dyDescent="0.25">
      <c r="B93" s="45"/>
      <c r="C93" s="1" t="s">
        <v>261</v>
      </c>
      <c r="D93" s="35" t="s">
        <v>23</v>
      </c>
      <c r="E93" s="36" t="s">
        <v>216</v>
      </c>
      <c r="F93" s="29">
        <v>1.38</v>
      </c>
      <c r="G93" s="6"/>
      <c r="H93" s="6"/>
    </row>
    <row r="94" spans="2:8" x14ac:dyDescent="0.25">
      <c r="B94" s="45"/>
      <c r="C94" s="1" t="s">
        <v>263</v>
      </c>
      <c r="D94" s="35" t="s">
        <v>23</v>
      </c>
      <c r="E94" s="36" t="s">
        <v>216</v>
      </c>
      <c r="F94" s="29">
        <v>8.2399999999999997E-4</v>
      </c>
      <c r="G94" s="6"/>
      <c r="H94" s="6"/>
    </row>
    <row r="95" spans="2:8" x14ac:dyDescent="0.25">
      <c r="B95" s="45"/>
      <c r="C95" s="1" t="s">
        <v>263</v>
      </c>
      <c r="D95" s="35" t="s">
        <v>23</v>
      </c>
      <c r="E95" s="36" t="s">
        <v>216</v>
      </c>
      <c r="F95" s="29">
        <v>8.4999999999999995E-4</v>
      </c>
      <c r="G95" s="6"/>
      <c r="H95" s="6"/>
    </row>
    <row r="96" spans="2:8" x14ac:dyDescent="0.25">
      <c r="B96" s="45"/>
      <c r="C96" s="1" t="s">
        <v>264</v>
      </c>
      <c r="D96" s="35" t="s">
        <v>23</v>
      </c>
      <c r="E96" s="36" t="s">
        <v>216</v>
      </c>
      <c r="F96" s="29">
        <v>1.38</v>
      </c>
      <c r="G96" s="6"/>
      <c r="H96" s="6"/>
    </row>
    <row r="97" spans="2:8" x14ac:dyDescent="0.25">
      <c r="B97" s="45"/>
      <c r="C97" s="2" t="s">
        <v>262</v>
      </c>
      <c r="D97" s="35" t="s">
        <v>265</v>
      </c>
      <c r="E97" s="36" t="s">
        <v>216</v>
      </c>
      <c r="F97" s="29">
        <v>0.69</v>
      </c>
      <c r="G97" s="6"/>
      <c r="H97" s="6"/>
    </row>
    <row r="98" spans="2:8" x14ac:dyDescent="0.25">
      <c r="B98" s="45" t="s">
        <v>217</v>
      </c>
      <c r="C98" s="3" t="s">
        <v>218</v>
      </c>
      <c r="D98" s="7" t="s">
        <v>139</v>
      </c>
      <c r="E98" s="7" t="s">
        <v>135</v>
      </c>
      <c r="F98" s="7">
        <v>1</v>
      </c>
      <c r="G98" s="6"/>
      <c r="H98" s="6"/>
    </row>
    <row r="99" spans="2:8" x14ac:dyDescent="0.25">
      <c r="B99" s="45"/>
      <c r="C99" s="1" t="s">
        <v>219</v>
      </c>
      <c r="D99" s="7" t="s">
        <v>139</v>
      </c>
      <c r="E99" s="7" t="s">
        <v>135</v>
      </c>
      <c r="F99" s="17">
        <v>3.3149171270718203E-2</v>
      </c>
      <c r="G99" s="6"/>
      <c r="H99" s="6"/>
    </row>
    <row r="100" spans="2:8" x14ac:dyDescent="0.25">
      <c r="B100" s="45"/>
      <c r="C100" s="1" t="s">
        <v>220</v>
      </c>
      <c r="D100" s="7" t="s">
        <v>139</v>
      </c>
      <c r="E100" s="7" t="s">
        <v>135</v>
      </c>
      <c r="F100" s="17">
        <v>2.7624309392265201E-3</v>
      </c>
      <c r="G100" s="6"/>
      <c r="H100" s="6"/>
    </row>
    <row r="101" spans="2:8" x14ac:dyDescent="0.25">
      <c r="B101" s="45"/>
      <c r="C101" s="1" t="s">
        <v>221</v>
      </c>
      <c r="D101" s="7" t="s">
        <v>139</v>
      </c>
      <c r="E101" s="7" t="s">
        <v>135</v>
      </c>
      <c r="F101" s="17">
        <v>1.6574585635359101E-2</v>
      </c>
      <c r="G101" s="6"/>
      <c r="H101" s="6"/>
    </row>
    <row r="102" spans="2:8" x14ac:dyDescent="0.25">
      <c r="B102" s="45"/>
      <c r="C102" s="1" t="s">
        <v>222</v>
      </c>
      <c r="D102" s="7" t="s">
        <v>139</v>
      </c>
      <c r="E102" s="7" t="s">
        <v>135</v>
      </c>
      <c r="F102" s="17">
        <v>0.50828729281768004</v>
      </c>
      <c r="G102" s="6"/>
      <c r="H102" s="6"/>
    </row>
    <row r="103" spans="2:8" x14ac:dyDescent="0.25">
      <c r="B103" s="45"/>
      <c r="C103" s="1" t="s">
        <v>223</v>
      </c>
      <c r="D103" s="7" t="s">
        <v>139</v>
      </c>
      <c r="E103" s="7" t="s">
        <v>135</v>
      </c>
      <c r="F103" s="17">
        <v>2.7624309392265201E-3</v>
      </c>
      <c r="G103" s="6"/>
      <c r="H103" s="6"/>
    </row>
    <row r="104" spans="2:8" x14ac:dyDescent="0.25">
      <c r="B104" s="45"/>
      <c r="C104" s="1" t="s">
        <v>224</v>
      </c>
      <c r="D104" s="7" t="s">
        <v>139</v>
      </c>
      <c r="E104" s="7" t="s">
        <v>135</v>
      </c>
      <c r="F104" s="17">
        <v>1.1049723756906099E-2</v>
      </c>
      <c r="G104" s="6"/>
      <c r="H104" s="6"/>
    </row>
    <row r="105" spans="2:8" x14ac:dyDescent="0.25">
      <c r="B105" s="45"/>
      <c r="C105" s="1" t="s">
        <v>225</v>
      </c>
      <c r="D105" s="7" t="s">
        <v>139</v>
      </c>
      <c r="E105" s="7" t="s">
        <v>135</v>
      </c>
      <c r="F105" s="17">
        <v>5.5248618784530402E-3</v>
      </c>
      <c r="G105" s="6"/>
      <c r="H105" s="6"/>
    </row>
    <row r="106" spans="2:8" x14ac:dyDescent="0.25">
      <c r="B106" s="45"/>
      <c r="C106" s="1" t="s">
        <v>226</v>
      </c>
      <c r="D106" s="7" t="s">
        <v>139</v>
      </c>
      <c r="E106" s="7" t="s">
        <v>135</v>
      </c>
      <c r="F106" s="17">
        <v>6.0773480662983402E-2</v>
      </c>
      <c r="G106" s="6"/>
      <c r="H106" s="6"/>
    </row>
    <row r="107" spans="2:8" x14ac:dyDescent="0.25">
      <c r="B107" s="45"/>
      <c r="C107" s="1" t="s">
        <v>227</v>
      </c>
      <c r="D107" s="7" t="s">
        <v>139</v>
      </c>
      <c r="E107" s="7" t="s">
        <v>135</v>
      </c>
      <c r="F107" s="17">
        <v>0.35911602209944699</v>
      </c>
      <c r="G107" s="6"/>
      <c r="H107" s="6"/>
    </row>
    <row r="108" spans="2:8" x14ac:dyDescent="0.25">
      <c r="B108" s="45" t="s">
        <v>228</v>
      </c>
      <c r="C108" s="1" t="s">
        <v>229</v>
      </c>
      <c r="D108" s="7" t="s">
        <v>23</v>
      </c>
      <c r="E108" s="7" t="s">
        <v>216</v>
      </c>
      <c r="F108" s="17">
        <v>1.6800000000000001E-3</v>
      </c>
      <c r="G108" s="6"/>
      <c r="H108" s="6"/>
    </row>
    <row r="109" spans="2:8" x14ac:dyDescent="0.25">
      <c r="B109" s="45"/>
      <c r="C109" s="1" t="s">
        <v>230</v>
      </c>
      <c r="D109" s="7" t="s">
        <v>23</v>
      </c>
      <c r="E109" s="7" t="s">
        <v>216</v>
      </c>
      <c r="F109" s="17">
        <v>2.7399999999999998E-3</v>
      </c>
      <c r="G109" s="6"/>
      <c r="H109" s="6"/>
    </row>
    <row r="110" spans="2:8" x14ac:dyDescent="0.25">
      <c r="B110" s="45"/>
      <c r="C110" s="1" t="s">
        <v>231</v>
      </c>
      <c r="D110" s="7" t="s">
        <v>23</v>
      </c>
      <c r="E110" s="7" t="s">
        <v>216</v>
      </c>
      <c r="F110" s="17">
        <v>3.6499999999999998E-4</v>
      </c>
      <c r="G110" s="6"/>
      <c r="H110" s="6"/>
    </row>
    <row r="111" spans="2:8" x14ac:dyDescent="0.25">
      <c r="B111" s="45"/>
      <c r="C111" s="1" t="s">
        <v>232</v>
      </c>
      <c r="D111" s="7" t="s">
        <v>23</v>
      </c>
      <c r="E111" s="7" t="s">
        <v>216</v>
      </c>
      <c r="F111" s="17">
        <v>7.5999999999999998E-2</v>
      </c>
      <c r="G111" s="6"/>
      <c r="H111" s="6"/>
    </row>
    <row r="112" spans="2:8" x14ac:dyDescent="0.25">
      <c r="B112" s="45"/>
      <c r="C112" s="1" t="s">
        <v>233</v>
      </c>
      <c r="D112" s="7" t="s">
        <v>23</v>
      </c>
      <c r="E112" s="7" t="s">
        <v>216</v>
      </c>
      <c r="F112" s="17">
        <v>1.3899999999999999E-4</v>
      </c>
      <c r="G112" s="6"/>
      <c r="H112" s="6"/>
    </row>
    <row r="113" spans="2:8" x14ac:dyDescent="0.25">
      <c r="B113" s="45"/>
      <c r="C113" s="1" t="s">
        <v>234</v>
      </c>
      <c r="D113" s="7" t="s">
        <v>23</v>
      </c>
      <c r="E113" s="7" t="s">
        <v>216</v>
      </c>
      <c r="F113" s="17">
        <v>9.4999999999999998E-3</v>
      </c>
      <c r="G113" s="6"/>
      <c r="H113" s="6"/>
    </row>
    <row r="114" spans="2:8" x14ac:dyDescent="0.25">
      <c r="B114" s="42"/>
      <c r="C114" s="37" t="s">
        <v>235</v>
      </c>
      <c r="D114" s="31" t="s">
        <v>23</v>
      </c>
      <c r="E114" s="31" t="s">
        <v>216</v>
      </c>
      <c r="F114" s="33">
        <v>1.1000000000000001E-3</v>
      </c>
      <c r="G114" s="6"/>
      <c r="H114" s="6"/>
    </row>
    <row r="115" spans="2:8" x14ac:dyDescent="0.25">
      <c r="B115" s="9" t="s">
        <v>236</v>
      </c>
      <c r="C115" s="1" t="s">
        <v>237</v>
      </c>
      <c r="D115" s="7" t="s">
        <v>71</v>
      </c>
      <c r="E115" s="7" t="s">
        <v>216</v>
      </c>
      <c r="F115" s="17">
        <v>3.6499999999999998E-4</v>
      </c>
      <c r="G115" s="7"/>
      <c r="H115" s="7"/>
    </row>
    <row r="116" spans="2:8" x14ac:dyDescent="0.25">
      <c r="B116" s="45" t="s">
        <v>238</v>
      </c>
      <c r="C116" s="1" t="s">
        <v>239</v>
      </c>
      <c r="D116" s="7" t="s">
        <v>23</v>
      </c>
      <c r="E116" s="7" t="s">
        <v>216</v>
      </c>
      <c r="F116" s="7">
        <v>1.6E-2</v>
      </c>
      <c r="G116" s="6"/>
      <c r="H116" s="6"/>
    </row>
    <row r="117" spans="2:8" x14ac:dyDescent="0.25">
      <c r="B117" s="45"/>
      <c r="C117" s="1" t="s">
        <v>240</v>
      </c>
      <c r="D117" s="7" t="s">
        <v>23</v>
      </c>
      <c r="E117" s="7" t="s">
        <v>216</v>
      </c>
      <c r="F117" s="7">
        <v>2.0499999999999998</v>
      </c>
      <c r="G117" s="6"/>
      <c r="H117" s="6"/>
    </row>
    <row r="118" spans="2:8" x14ac:dyDescent="0.25">
      <c r="B118" s="45" t="s">
        <v>241</v>
      </c>
      <c r="C118" s="1" t="s">
        <v>267</v>
      </c>
      <c r="D118" s="7" t="s">
        <v>242</v>
      </c>
      <c r="E118" s="7" t="s">
        <v>216</v>
      </c>
      <c r="F118" s="7">
        <v>0.36</v>
      </c>
      <c r="G118" s="7"/>
      <c r="H118" s="7"/>
    </row>
    <row r="119" spans="2:8" x14ac:dyDescent="0.25">
      <c r="B119" s="45"/>
      <c r="C119" s="1" t="s">
        <v>154</v>
      </c>
      <c r="D119" s="7" t="s">
        <v>242</v>
      </c>
      <c r="E119" s="7" t="s">
        <v>216</v>
      </c>
      <c r="F119" s="7">
        <v>0.36</v>
      </c>
      <c r="G119" s="7"/>
      <c r="H119" s="7"/>
    </row>
    <row r="120" spans="2:8" x14ac:dyDescent="0.25">
      <c r="B120" s="45"/>
      <c r="C120" s="1" t="s">
        <v>243</v>
      </c>
      <c r="D120" s="7" t="s">
        <v>242</v>
      </c>
      <c r="E120" s="7" t="s">
        <v>216</v>
      </c>
      <c r="F120" s="7">
        <v>0.1</v>
      </c>
      <c r="G120" s="7"/>
      <c r="H120" s="7"/>
    </row>
    <row r="121" spans="2:8" x14ac:dyDescent="0.25">
      <c r="B121" s="45"/>
      <c r="C121" s="1" t="s">
        <v>244</v>
      </c>
      <c r="D121" s="7" t="s">
        <v>242</v>
      </c>
      <c r="E121" s="7" t="s">
        <v>216</v>
      </c>
      <c r="F121" s="7">
        <v>0.27</v>
      </c>
      <c r="G121" s="7"/>
      <c r="H121" s="7"/>
    </row>
    <row r="122" spans="2:8" x14ac:dyDescent="0.25">
      <c r="B122" s="45"/>
      <c r="C122" s="1" t="s">
        <v>245</v>
      </c>
      <c r="D122" s="7" t="s">
        <v>242</v>
      </c>
      <c r="E122" s="7" t="s">
        <v>216</v>
      </c>
      <c r="F122" s="7">
        <v>0.06</v>
      </c>
      <c r="G122" s="7"/>
      <c r="H122" s="7"/>
    </row>
    <row r="123" spans="2:8" x14ac:dyDescent="0.25">
      <c r="B123" s="45"/>
      <c r="C123" s="1" t="s">
        <v>248</v>
      </c>
      <c r="D123" s="7" t="s">
        <v>242</v>
      </c>
      <c r="E123" s="7" t="s">
        <v>216</v>
      </c>
      <c r="F123" s="7">
        <f>3.12*10^-3*1.2</f>
        <v>3.7440000000000004E-3</v>
      </c>
      <c r="G123" s="7"/>
      <c r="H123" s="7"/>
    </row>
    <row r="156" spans="5:5" x14ac:dyDescent="0.25">
      <c r="E156" t="s">
        <v>44</v>
      </c>
    </row>
    <row r="157" spans="5:5" x14ac:dyDescent="0.25">
      <c r="E157" t="s">
        <v>53</v>
      </c>
    </row>
    <row r="158" spans="5:5" x14ac:dyDescent="0.25">
      <c r="E158" t="s">
        <v>24</v>
      </c>
    </row>
    <row r="159" spans="5:5" x14ac:dyDescent="0.25">
      <c r="E159" t="s">
        <v>54</v>
      </c>
    </row>
  </sheetData>
  <mergeCells count="11">
    <mergeCell ref="B65:B86"/>
    <mergeCell ref="B6:B11"/>
    <mergeCell ref="B12:B20"/>
    <mergeCell ref="B21:B44"/>
    <mergeCell ref="B45:B48"/>
    <mergeCell ref="B49:B64"/>
    <mergeCell ref="B87:B97"/>
    <mergeCell ref="B98:B107"/>
    <mergeCell ref="B108:B114"/>
    <mergeCell ref="B116:B117"/>
    <mergeCell ref="B118:B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Foreground processes_S1</vt:lpstr>
      <vt:lpstr>Foreground processes_S2</vt:lpstr>
      <vt:lpstr>Foreground processes_S3</vt:lpstr>
      <vt:lpstr>Foreground processes_S4</vt:lpstr>
      <vt:lpstr>Background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Ravi</dc:creator>
  <cp:lastModifiedBy>Rahul Ravi</cp:lastModifiedBy>
  <dcterms:created xsi:type="dcterms:W3CDTF">2022-02-03T12:25:57Z</dcterms:created>
  <dcterms:modified xsi:type="dcterms:W3CDTF">2022-06-16T11:13:50Z</dcterms:modified>
</cp:coreProperties>
</file>