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ruhr\Downloads\"/>
    </mc:Choice>
  </mc:AlternateContent>
  <xr:revisionPtr revIDLastSave="0" documentId="13_ncr:1_{C77931C8-76EA-46EC-97F9-A72A6DBF38C7}" xr6:coauthVersionLast="47" xr6:coauthVersionMax="47" xr10:uidLastSave="{00000000-0000-0000-0000-000000000000}"/>
  <bookViews>
    <workbookView xWindow="-108" yWindow="-108" windowWidth="23256" windowHeight="13176" xr2:uid="{9919A80F-CEBD-40A6-B1D3-4DDFD9085715}"/>
  </bookViews>
  <sheets>
    <sheet name="US- Sales data" sheetId="1" r:id="rId1"/>
    <sheet name="Holts" sheetId="3" r:id="rId2"/>
    <sheet name="Holts Seasonal Additives" sheetId="6" r:id="rId3"/>
    <sheet name="Holts Multiplicative Additives " sheetId="7" r:id="rId4"/>
    <sheet name="Linear Trend" sheetId="8" r:id="rId5"/>
    <sheet name="Quadratic Trend" sheetId="10" r:id="rId6"/>
    <sheet name="Seasonal Indices" sheetId="11" r:id="rId7"/>
    <sheet name="Quad Trend with solver" sheetId="13" r:id="rId8"/>
    <sheet name="Quad Trend w Seasonal Effects" sheetId="14" r:id="rId9"/>
  </sheets>
  <definedNames>
    <definedName name="solver_adj" localSheetId="1" hidden="1">Holts!$J$4:$J$5</definedName>
    <definedName name="solver_adj" localSheetId="3" hidden="1">'Holts Multiplicative Additives '!$J$4:$J$6</definedName>
    <definedName name="solver_adj" localSheetId="2" hidden="1">'Holts Seasonal Additives'!$J$4:$J$6</definedName>
    <definedName name="solver_adj" localSheetId="4" hidden="1">'Linear Trend'!#REF!</definedName>
    <definedName name="solver_adj" localSheetId="8" hidden="1">'Quad Trend w Seasonal Effects'!#REF!</definedName>
    <definedName name="solver_adj" localSheetId="7" hidden="1">'Quad Trend with solver'!$K$5:$K$8,'Quad Trend with solver'!$K$11:$K$13</definedName>
    <definedName name="solver_adj" localSheetId="5" hidden="1">'Quadratic Trend'!#REF!</definedName>
    <definedName name="solver_adj" localSheetId="6" hidden="1">'Seasonal Indices'!#REF!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8" hidden="1">0.0001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drv" localSheetId="8" hidden="1">1</definedName>
    <definedName name="solver_drv" localSheetId="7" hidden="1">1</definedName>
    <definedName name="solver_drv" localSheetId="5" hidden="1">1</definedName>
    <definedName name="solver_drv" localSheetId="6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eng" localSheetId="8" hidden="1">1</definedName>
    <definedName name="solver_eng" localSheetId="7" hidden="1">1</definedName>
    <definedName name="solver_eng" localSheetId="5" hidden="1">1</definedName>
    <definedName name="solver_eng" localSheetId="6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est" localSheetId="8" hidden="1">1</definedName>
    <definedName name="solver_est" localSheetId="7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8" hidden="1">2147483647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lhs1" localSheetId="1" hidden="1">Holts!$J$4:$J$5</definedName>
    <definedName name="solver_lhs1" localSheetId="3" hidden="1">'Holts Multiplicative Additives '!$J$4:$J$6</definedName>
    <definedName name="solver_lhs1" localSheetId="2" hidden="1">'Holts Seasonal Additives'!$J$4:$J$6</definedName>
    <definedName name="solver_lhs1" localSheetId="4" hidden="1">'Linear Trend'!#REF!</definedName>
    <definedName name="solver_lhs1" localSheetId="8" hidden="1">'Quad Trend w Seasonal Effects'!#REF!</definedName>
    <definedName name="solver_lhs1" localSheetId="7" hidden="1">'Quad Trend with solver'!$K$9</definedName>
    <definedName name="solver_lhs1" localSheetId="5" hidden="1">'Quadratic Trend'!#REF!</definedName>
    <definedName name="solver_lhs1" localSheetId="6" hidden="1">'Seasonal Indices'!#REF!</definedName>
    <definedName name="solver_lhs2" localSheetId="1" hidden="1">Holts!$J$4:$J$5</definedName>
    <definedName name="solver_lhs2" localSheetId="3" hidden="1">'Holts Multiplicative Additives '!$J$4:$J$6</definedName>
    <definedName name="solver_lhs2" localSheetId="2" hidden="1">'Holts Seasonal Additives'!$J$4:$J$6</definedName>
    <definedName name="solver_lhs2" localSheetId="4" hidden="1">'Linear Trend'!#REF!</definedName>
    <definedName name="solver_lhs2" localSheetId="8" hidden="1">'Quad Trend w Seasonal Effects'!#REF!</definedName>
    <definedName name="solver_lhs2" localSheetId="7" hidden="1">'Quad Trend with solver'!#REF!</definedName>
    <definedName name="solver_lhs2" localSheetId="5" hidden="1">'Quadratic Trend'!#REF!</definedName>
    <definedName name="solver_lhs2" localSheetId="6" hidden="1">'Seasonal Indices'!#REF!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8" hidden="1">2147483647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8" hidden="1">30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8" hidden="1">0.075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8" hidden="1">2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neg" localSheetId="1" hidden="1">2</definedName>
    <definedName name="solver_neg" localSheetId="3" hidden="1">2</definedName>
    <definedName name="solver_neg" localSheetId="2" hidden="1">2</definedName>
    <definedName name="solver_neg" localSheetId="4" hidden="1">2</definedName>
    <definedName name="solver_neg" localSheetId="8" hidden="1">2</definedName>
    <definedName name="solver_neg" localSheetId="7" hidden="1">2</definedName>
    <definedName name="solver_neg" localSheetId="5" hidden="1">2</definedName>
    <definedName name="solver_neg" localSheetId="6" hidden="1">2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8" hidden="1">2147483647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3" hidden="1">2</definedName>
    <definedName name="solver_num" localSheetId="2" hidden="1">2</definedName>
    <definedName name="solver_num" localSheetId="4" hidden="1">2</definedName>
    <definedName name="solver_num" localSheetId="8" hidden="1">2</definedName>
    <definedName name="solver_num" localSheetId="7" hidden="1">1</definedName>
    <definedName name="solver_num" localSheetId="5" hidden="1">2</definedName>
    <definedName name="solver_num" localSheetId="6" hidden="1">2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nwt" localSheetId="8" hidden="1">1</definedName>
    <definedName name="solver_nwt" localSheetId="7" hidden="1">1</definedName>
    <definedName name="solver_nwt" localSheetId="5" hidden="1">1</definedName>
    <definedName name="solver_nwt" localSheetId="6" hidden="1">1</definedName>
    <definedName name="solver_opt" localSheetId="1" hidden="1">Holts!$J$7</definedName>
    <definedName name="solver_opt" localSheetId="3" hidden="1">'Holts Multiplicative Additives '!$J$9</definedName>
    <definedName name="solver_opt" localSheetId="2" hidden="1">'Holts Seasonal Additives'!$J$9</definedName>
    <definedName name="solver_opt" localSheetId="4" hidden="1">'Linear Trend'!#REF!</definedName>
    <definedName name="solver_opt" localSheetId="8" hidden="1">'Quad Trend w Seasonal Effects'!#REF!</definedName>
    <definedName name="solver_opt" localSheetId="7" hidden="1">'Quad Trend with solver'!$K$15</definedName>
    <definedName name="solver_opt" localSheetId="5" hidden="1">'Quadratic Trend'!#REF!</definedName>
    <definedName name="solver_opt" localSheetId="6" hidden="1">'Seasonal Indices'!#REF!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8" hidden="1">0.000001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bv" localSheetId="8" hidden="1">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el1" localSheetId="1" hidden="1">1</definedName>
    <definedName name="solver_rel1" localSheetId="3" hidden="1">1</definedName>
    <definedName name="solver_rel1" localSheetId="2" hidden="1">1</definedName>
    <definedName name="solver_rel1" localSheetId="4" hidden="1">1</definedName>
    <definedName name="solver_rel1" localSheetId="8" hidden="1">1</definedName>
    <definedName name="solver_rel1" localSheetId="7" hidden="1">2</definedName>
    <definedName name="solver_rel1" localSheetId="5" hidden="1">1</definedName>
    <definedName name="solver_rel1" localSheetId="6" hidden="1">1</definedName>
    <definedName name="solver_rel2" localSheetId="1" hidden="1">3</definedName>
    <definedName name="solver_rel2" localSheetId="3" hidden="1">3</definedName>
    <definedName name="solver_rel2" localSheetId="2" hidden="1">3</definedName>
    <definedName name="solver_rel2" localSheetId="4" hidden="1">3</definedName>
    <definedName name="solver_rel2" localSheetId="8" hidden="1">3</definedName>
    <definedName name="solver_rel2" localSheetId="7" hidden="1">3</definedName>
    <definedName name="solver_rel2" localSheetId="5" hidden="1">3</definedName>
    <definedName name="solver_rel2" localSheetId="6" hidden="1">3</definedName>
    <definedName name="solver_rhs1" localSheetId="1" hidden="1">1</definedName>
    <definedName name="solver_rhs1" localSheetId="3" hidden="1">1</definedName>
    <definedName name="solver_rhs1" localSheetId="2" hidden="1">1</definedName>
    <definedName name="solver_rhs1" localSheetId="4" hidden="1">1</definedName>
    <definedName name="solver_rhs1" localSheetId="8" hidden="1">1</definedName>
    <definedName name="solver_rhs1" localSheetId="7" hidden="1">1</definedName>
    <definedName name="solver_rhs1" localSheetId="5" hidden="1">1</definedName>
    <definedName name="solver_rhs1" localSheetId="6" hidden="1">1</definedName>
    <definedName name="solver_rhs2" localSheetId="1" hidden="1">0</definedName>
    <definedName name="solver_rhs2" localSheetId="3" hidden="1">0</definedName>
    <definedName name="solver_rhs2" localSheetId="2" hidden="1">0</definedName>
    <definedName name="solver_rhs2" localSheetId="4" hidden="1">0</definedName>
    <definedName name="solver_rhs2" localSheetId="8" hidden="1">0</definedName>
    <definedName name="solver_rhs2" localSheetId="7" hidden="1">0</definedName>
    <definedName name="solver_rhs2" localSheetId="5" hidden="1">0</definedName>
    <definedName name="solver_rhs2" localSheetId="6" hidden="1">0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8" hidden="1">2</definedName>
    <definedName name="solver_rlx" localSheetId="7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8" hidden="1">0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cl" localSheetId="8" hidden="1">1</definedName>
    <definedName name="solver_scl" localSheetId="7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8" hidden="1">2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8" hidden="1">100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8" hidden="1">2147483647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8" hidden="1">0.01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typ" localSheetId="8" hidden="1">2</definedName>
    <definedName name="solver_typ" localSheetId="7" hidden="1">2</definedName>
    <definedName name="solver_typ" localSheetId="5" hidden="1">2</definedName>
    <definedName name="solver_typ" localSheetId="6" hidden="1">2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8" hidden="1">0</definedName>
    <definedName name="solver_val" localSheetId="7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3" hidden="1">3</definedName>
    <definedName name="solver_ver" localSheetId="2" hidden="1">3</definedName>
    <definedName name="solver_ver" localSheetId="4" hidden="1">3</definedName>
    <definedName name="solver_ver" localSheetId="8" hidden="1">3</definedName>
    <definedName name="solver_ver" localSheetId="7" hidden="1">3</definedName>
    <definedName name="solver_ver" localSheetId="5" hidden="1">3</definedName>
    <definedName name="solver_ver" localSheetId="6" hidden="1">3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1" l="1"/>
  <c r="K7" i="11"/>
  <c r="K8" i="11"/>
  <c r="K5" i="11"/>
  <c r="H4" i="11" s="1"/>
  <c r="I23" i="14" l="1"/>
  <c r="I20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1" i="14"/>
  <c r="I22" i="14"/>
  <c r="I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G23" i="13" l="1"/>
  <c r="G4" i="13"/>
  <c r="F23" i="13"/>
  <c r="F5" i="13"/>
  <c r="G5" i="13" s="1"/>
  <c r="F6" i="13"/>
  <c r="G6" i="13" s="1"/>
  <c r="F7" i="13"/>
  <c r="G7" i="13" s="1"/>
  <c r="F8" i="13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F17" i="13"/>
  <c r="G17" i="13" s="1"/>
  <c r="F18" i="13"/>
  <c r="G18" i="13" s="1"/>
  <c r="F19" i="13"/>
  <c r="G19" i="13" s="1"/>
  <c r="F20" i="13"/>
  <c r="F21" i="13"/>
  <c r="G21" i="13" s="1"/>
  <c r="F22" i="13"/>
  <c r="G22" i="13" s="1"/>
  <c r="F4" i="13"/>
  <c r="G16" i="13" l="1"/>
  <c r="G8" i="13"/>
  <c r="G20" i="13"/>
  <c r="K15" i="13" l="1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H5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G19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F6" i="11"/>
  <c r="E6" i="11"/>
  <c r="E5" i="11"/>
  <c r="F4" i="11"/>
  <c r="E4" i="11"/>
  <c r="F23" i="11" s="1"/>
  <c r="K9" i="13" l="1"/>
  <c r="F20" i="11"/>
  <c r="F12" i="11"/>
  <c r="F16" i="11"/>
  <c r="F8" i="11"/>
  <c r="F5" i="11"/>
  <c r="F9" i="11"/>
  <c r="F13" i="11"/>
  <c r="F21" i="11"/>
  <c r="F17" i="11"/>
  <c r="F10" i="11"/>
  <c r="F14" i="11"/>
  <c r="F22" i="11"/>
  <c r="F18" i="11"/>
  <c r="F7" i="11"/>
  <c r="F11" i="11"/>
  <c r="F15" i="11"/>
  <c r="F19" i="11"/>
  <c r="F23" i="10" l="1"/>
  <c r="F4" i="10"/>
  <c r="F19" i="10"/>
  <c r="E23" i="8"/>
  <c r="F20" i="10"/>
  <c r="F21" i="10"/>
  <c r="F22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E23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4" i="10"/>
  <c r="E4" i="8" l="1"/>
  <c r="E5" i="8" l="1"/>
  <c r="E19" i="8"/>
  <c r="E20" i="8"/>
  <c r="E21" i="8"/>
  <c r="E22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D3" i="7" l="1"/>
  <c r="D2" i="7"/>
  <c r="F3" i="7"/>
  <c r="F2" i="7"/>
  <c r="F4" i="7"/>
  <c r="D4" i="7" s="1"/>
  <c r="F5" i="7"/>
  <c r="D5" i="7"/>
  <c r="D6" i="7" l="1"/>
  <c r="F6" i="7" s="1"/>
  <c r="G6" i="7"/>
  <c r="E6" i="7" l="1"/>
  <c r="G7" i="7" s="1"/>
  <c r="E2" i="1" l="1"/>
  <c r="D2" i="1"/>
  <c r="F7" i="6"/>
  <c r="D7" i="6" s="1"/>
  <c r="G8" i="6" s="1"/>
  <c r="F6" i="6"/>
  <c r="F5" i="6"/>
  <c r="F4" i="6"/>
  <c r="D8" i="6" s="1"/>
  <c r="E8" i="6" s="1"/>
  <c r="D4" i="3"/>
  <c r="D5" i="3" l="1"/>
  <c r="F8" i="6"/>
  <c r="D9" i="6" l="1"/>
  <c r="D7" i="7" l="1"/>
  <c r="G9" i="6"/>
  <c r="F9" i="6"/>
  <c r="E9" i="6"/>
  <c r="G10" i="6" s="1"/>
  <c r="E7" i="7" l="1"/>
  <c r="D8" i="7" s="1"/>
  <c r="F7" i="7"/>
  <c r="D10" i="6"/>
  <c r="E10" i="6" s="1"/>
  <c r="G11" i="6" s="1"/>
  <c r="G8" i="7" l="1"/>
  <c r="F8" i="7"/>
  <c r="E8" i="7"/>
  <c r="G9" i="7" s="1"/>
  <c r="F10" i="6"/>
  <c r="D11" i="6"/>
  <c r="D9" i="7" l="1"/>
  <c r="F11" i="6"/>
  <c r="E11" i="6"/>
  <c r="G12" i="6" s="1"/>
  <c r="E9" i="7" l="1"/>
  <c r="G10" i="7" s="1"/>
  <c r="F9" i="7"/>
  <c r="D12" i="6"/>
  <c r="D10" i="7" l="1"/>
  <c r="F10" i="7" s="1"/>
  <c r="E12" i="6"/>
  <c r="D13" i="6" s="1"/>
  <c r="F12" i="6"/>
  <c r="E10" i="7" l="1"/>
  <c r="G11" i="7" s="1"/>
  <c r="G13" i="6"/>
  <c r="F13" i="6"/>
  <c r="E13" i="6"/>
  <c r="G14" i="6" s="1"/>
  <c r="D11" i="7" l="1"/>
  <c r="F11" i="7" s="1"/>
  <c r="D14" i="6"/>
  <c r="E14" i="6" s="1"/>
  <c r="G15" i="6" s="1"/>
  <c r="E11" i="7" l="1"/>
  <c r="G12" i="7" s="1"/>
  <c r="F14" i="6"/>
  <c r="D15" i="6"/>
  <c r="F15" i="6" s="1"/>
  <c r="D12" i="7" l="1"/>
  <c r="F12" i="7" s="1"/>
  <c r="E15" i="6"/>
  <c r="G16" i="6" s="1"/>
  <c r="E12" i="7" l="1"/>
  <c r="G13" i="7" s="1"/>
  <c r="D16" i="6"/>
  <c r="E16" i="6" s="1"/>
  <c r="G17" i="6" s="1"/>
  <c r="D13" i="7" l="1"/>
  <c r="E13" i="7" s="1"/>
  <c r="G14" i="7" s="1"/>
  <c r="F13" i="7"/>
  <c r="D17" i="6"/>
  <c r="F17" i="6" s="1"/>
  <c r="F16" i="6"/>
  <c r="D14" i="7" l="1"/>
  <c r="F14" i="7" s="1"/>
  <c r="E17" i="6"/>
  <c r="G18" i="6" s="1"/>
  <c r="E14" i="7" l="1"/>
  <c r="G15" i="7" s="1"/>
  <c r="D15" i="7"/>
  <c r="E15" i="7" s="1"/>
  <c r="G16" i="7" s="1"/>
  <c r="D18" i="6"/>
  <c r="E18" i="6" s="1"/>
  <c r="G19" i="6" s="1"/>
  <c r="J9" i="6" s="1"/>
  <c r="D16" i="7" l="1"/>
  <c r="F16" i="7" s="1"/>
  <c r="F15" i="7"/>
  <c r="E16" i="7"/>
  <c r="D17" i="7" s="1"/>
  <c r="F18" i="6"/>
  <c r="D19" i="6"/>
  <c r="F19" i="6" s="1"/>
  <c r="G17" i="7" l="1"/>
  <c r="J9" i="7" s="1"/>
  <c r="E17" i="7"/>
  <c r="G18" i="7" s="1"/>
  <c r="F17" i="7"/>
  <c r="E19" i="6"/>
  <c r="G23" i="6" s="1"/>
  <c r="G20" i="7" l="1"/>
  <c r="G21" i="7"/>
  <c r="G19" i="7"/>
  <c r="G21" i="6"/>
  <c r="G22" i="6"/>
  <c r="G20" i="6"/>
  <c r="F5" i="3"/>
  <c r="E5" i="3"/>
  <c r="D6" i="3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E6" i="3" l="1"/>
  <c r="D7" i="3" s="1"/>
  <c r="E7" i="3" s="1"/>
  <c r="D8" i="3" s="1"/>
  <c r="F6" i="3"/>
  <c r="F7" i="3" l="1"/>
  <c r="F8" i="3"/>
  <c r="E8" i="3"/>
  <c r="F9" i="3" s="1"/>
  <c r="D9" i="3" l="1"/>
  <c r="E9" i="3" s="1"/>
  <c r="F10" i="3" s="1"/>
  <c r="D10" i="3" l="1"/>
  <c r="E10" i="3" l="1"/>
  <c r="D11" i="3" s="1"/>
  <c r="E11" i="3" l="1"/>
  <c r="D12" i="3" s="1"/>
  <c r="F11" i="3"/>
  <c r="E12" i="3" l="1"/>
  <c r="D13" i="3" s="1"/>
  <c r="F12" i="3"/>
  <c r="E13" i="3" l="1"/>
  <c r="D14" i="3" s="1"/>
  <c r="F13" i="3"/>
  <c r="E14" i="3" l="1"/>
  <c r="D15" i="3" s="1"/>
  <c r="F14" i="3"/>
  <c r="F15" i="3" l="1"/>
  <c r="E15" i="3"/>
  <c r="D16" i="3" s="1"/>
  <c r="E16" i="3" l="1"/>
  <c r="D17" i="3" s="1"/>
  <c r="F16" i="3"/>
  <c r="E17" i="3" l="1"/>
  <c r="D18" i="3" s="1"/>
  <c r="F17" i="3"/>
  <c r="F18" i="3" l="1"/>
  <c r="E18" i="3"/>
  <c r="D19" i="3" s="1"/>
  <c r="F19" i="3" l="1"/>
  <c r="J7" i="3" s="1"/>
  <c r="E19" i="3"/>
  <c r="F23" i="3" s="1"/>
  <c r="F20" i="3" l="1"/>
  <c r="F21" i="3"/>
  <c r="F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Joy</author>
  </authors>
  <commentList>
    <comment ref="F20" authorId="0" shapeId="0" xr:uid="{C4133F39-76AF-4F4A-AA44-8DA5B4647E6A}">
      <text>
        <r>
          <rPr>
            <b/>
            <sz val="9"/>
            <color indexed="81"/>
            <rFont val="Tahoma"/>
            <family val="2"/>
          </rPr>
          <t>Rahul Joy:</t>
        </r>
        <r>
          <rPr>
            <sz val="9"/>
            <color indexed="81"/>
            <rFont val="Tahoma"/>
            <family val="2"/>
          </rPr>
          <t xml:space="preserve">
Forecasted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Joy</author>
  </authors>
  <commentList>
    <comment ref="G20" authorId="0" shapeId="0" xr:uid="{3EE85F3C-5BBA-4873-B84B-2B3CBE95EED5}">
      <text>
        <r>
          <rPr>
            <b/>
            <sz val="9"/>
            <color indexed="81"/>
            <rFont val="Tahoma"/>
            <family val="2"/>
          </rPr>
          <t>Rahul Joy:</t>
        </r>
        <r>
          <rPr>
            <sz val="9"/>
            <color indexed="81"/>
            <rFont val="Tahoma"/>
            <family val="2"/>
          </rPr>
          <t xml:space="preserve">
Forecasted sales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Joy</author>
  </authors>
  <commentList>
    <comment ref="G18" authorId="0" shapeId="0" xr:uid="{7AA77B19-6A36-4137-81CC-76CF0E4F26C9}">
      <text>
        <r>
          <rPr>
            <b/>
            <sz val="9"/>
            <color indexed="81"/>
            <rFont val="Tahoma"/>
            <family val="2"/>
          </rPr>
          <t>Rahul Joy:</t>
        </r>
        <r>
          <rPr>
            <sz val="9"/>
            <color indexed="81"/>
            <rFont val="Tahoma"/>
            <family val="2"/>
          </rPr>
          <t xml:space="preserve">
Forecasted values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Joy</author>
  </authors>
  <commentList>
    <comment ref="E20" authorId="0" shapeId="0" xr:uid="{11293224-BBFE-4E46-9D1A-BFD922D6A140}">
      <text>
        <r>
          <rPr>
            <b/>
            <sz val="9"/>
            <color indexed="81"/>
            <rFont val="Tahoma"/>
            <family val="2"/>
          </rPr>
          <t>Rahul Joy:</t>
        </r>
        <r>
          <rPr>
            <sz val="9"/>
            <color indexed="81"/>
            <rFont val="Tahoma"/>
            <family val="2"/>
          </rPr>
          <t xml:space="preserve">
Forecasted values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Joy</author>
  </authors>
  <commentList>
    <comment ref="F20" authorId="0" shapeId="0" xr:uid="{5D932289-4241-4E41-89DC-FAFB79CFAEF5}">
      <text>
        <r>
          <rPr>
            <b/>
            <sz val="9"/>
            <color indexed="81"/>
            <rFont val="Tahoma"/>
            <family val="2"/>
          </rPr>
          <t>Rahul Joy:</t>
        </r>
        <r>
          <rPr>
            <sz val="9"/>
            <color indexed="81"/>
            <rFont val="Tahoma"/>
            <family val="2"/>
          </rPr>
          <t xml:space="preserve">
Forecasted values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Joy</author>
  </authors>
  <commentList>
    <comment ref="H20" authorId="0" shapeId="0" xr:uid="{9E1272A0-7821-485A-8452-148B2F110139}">
      <text>
        <r>
          <rPr>
            <b/>
            <sz val="9"/>
            <color indexed="81"/>
            <rFont val="Tahoma"/>
            <family val="2"/>
          </rPr>
          <t>Rahul Joy:</t>
        </r>
        <r>
          <rPr>
            <sz val="9"/>
            <color indexed="81"/>
            <rFont val="Tahoma"/>
            <family val="2"/>
          </rPr>
          <t xml:space="preserve">
Forecasted values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Cliff Ragsdale</author>
    <author>Rahul Joy</author>
  </authors>
  <commentList>
    <comment ref="K11" authorId="0" shapeId="0" xr:uid="{A6EB373C-0A5F-48EC-B56B-A02DF24DD9EC}">
      <text>
        <r>
          <rPr>
            <sz val="8"/>
            <color indexed="81"/>
            <rFont val="Tahoma"/>
            <family val="2"/>
          </rPr>
          <t>Variable cell</t>
        </r>
      </text>
    </comment>
    <comment ref="K12" authorId="0" shapeId="0" xr:uid="{48E763B4-A713-4E34-BA4B-AC9A0D5CA2D3}">
      <text>
        <r>
          <rPr>
            <sz val="8"/>
            <color indexed="81"/>
            <rFont val="Tahoma"/>
            <family val="2"/>
          </rPr>
          <t>Variable cell</t>
        </r>
      </text>
    </comment>
    <comment ref="K13" authorId="0" shapeId="0" xr:uid="{620554BA-7EAF-49E2-8AEA-C104AFBEF71C}">
      <text>
        <r>
          <rPr>
            <sz val="8"/>
            <color indexed="81"/>
            <rFont val="Tahoma"/>
            <family val="2"/>
          </rPr>
          <t>Variable cell</t>
        </r>
      </text>
    </comment>
    <comment ref="K15" authorId="0" shapeId="0" xr:uid="{7DFDB123-53F1-4B60-BC0E-5FBC6D400E08}">
      <text>
        <r>
          <rPr>
            <sz val="8"/>
            <color indexed="81"/>
            <rFont val="Tahoma"/>
            <family val="2"/>
          </rPr>
          <t>Set cell</t>
        </r>
      </text>
    </comment>
    <comment ref="G20" authorId="1" shapeId="0" xr:uid="{63F0CD9C-AB44-4234-B67E-486F8027AD06}">
      <text>
        <r>
          <rPr>
            <b/>
            <sz val="9"/>
            <color indexed="81"/>
            <rFont val="Tahoma"/>
            <family val="2"/>
          </rPr>
          <t>Rahul Joy:</t>
        </r>
        <r>
          <rPr>
            <sz val="9"/>
            <color indexed="81"/>
            <rFont val="Tahoma"/>
            <family val="2"/>
          </rPr>
          <t xml:space="preserve">
Forecasted values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Joy</author>
  </authors>
  <commentList>
    <comment ref="I20" authorId="0" shapeId="0" xr:uid="{A78EA0AD-198A-46AC-9A59-A034A977D2B8}">
      <text>
        <r>
          <rPr>
            <b/>
            <sz val="9"/>
            <color indexed="81"/>
            <rFont val="Tahoma"/>
            <family val="2"/>
          </rPr>
          <t>Rahul Joy:</t>
        </r>
        <r>
          <rPr>
            <sz val="9"/>
            <color indexed="81"/>
            <rFont val="Tahoma"/>
            <family val="2"/>
          </rPr>
          <t xml:space="preserve">
Forecasted values
</t>
        </r>
      </text>
    </comment>
  </commentList>
</comments>
</file>

<file path=xl/sharedStrings.xml><?xml version="1.0" encoding="utf-8"?>
<sst xmlns="http://schemas.openxmlformats.org/spreadsheetml/2006/main" count="119" uniqueCount="34">
  <si>
    <t>Date</t>
  </si>
  <si>
    <t>National-US</t>
  </si>
  <si>
    <t>National-US-SA</t>
  </si>
  <si>
    <t>Year</t>
  </si>
  <si>
    <t>Quarter</t>
  </si>
  <si>
    <t>Sum of National-US-SA</t>
  </si>
  <si>
    <t>Base Level</t>
  </si>
  <si>
    <t>Trend</t>
  </si>
  <si>
    <t>Predicted Sales</t>
  </si>
  <si>
    <t>alpha</t>
  </si>
  <si>
    <t>beta</t>
  </si>
  <si>
    <t>MSE</t>
  </si>
  <si>
    <t>--</t>
  </si>
  <si>
    <t>Alpha</t>
  </si>
  <si>
    <t>Beta</t>
  </si>
  <si>
    <t>Seasonal factor</t>
  </si>
  <si>
    <t>Forecast</t>
  </si>
  <si>
    <t>gamma</t>
  </si>
  <si>
    <t>Linear Trend</t>
  </si>
  <si>
    <t>Time Period</t>
  </si>
  <si>
    <t>Sq Time Period</t>
  </si>
  <si>
    <t>Seasonal</t>
  </si>
  <si>
    <t>Qtr</t>
  </si>
  <si>
    <t>Index</t>
  </si>
  <si>
    <t>Quad Trend</t>
  </si>
  <si>
    <t>% TREND</t>
  </si>
  <si>
    <t>.</t>
  </si>
  <si>
    <t>Seasonal Forecast</t>
  </si>
  <si>
    <t>Average</t>
  </si>
  <si>
    <t>Intercept</t>
  </si>
  <si>
    <t>Slope 1</t>
  </si>
  <si>
    <t>Slope 2</t>
  </si>
  <si>
    <t>Indicator for Qtr</t>
  </si>
  <si>
    <t xml:space="preserve">Seasonal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</si>
</sst>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_);\(&quot;$&quot;#,##0.00\)"/>
    <numFmt numFmtId="165" formatCode="0.0%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18" fillId="0" borderId="10" xfId="0" quotePrefix="1" applyNumberFormat="1" applyFont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16" fillId="0" borderId="10" xfId="0" applyFont="1" applyBorder="1"/>
    <xf numFmtId="0" fontId="0" fillId="34" borderId="10" xfId="0" applyFill="1" applyBorder="1"/>
    <xf numFmtId="0" fontId="0" fillId="33" borderId="10" xfId="0" applyFill="1" applyBorder="1"/>
    <xf numFmtId="0" fontId="0" fillId="37" borderId="10" xfId="0" applyFill="1" applyBorder="1" applyAlignment="1">
      <alignment horizontal="center"/>
    </xf>
    <xf numFmtId="164" fontId="18" fillId="37" borderId="10" xfId="0" quotePrefix="1" applyNumberFormat="1" applyFont="1" applyFill="1" applyBorder="1" applyAlignment="1">
      <alignment horizontal="center"/>
    </xf>
    <xf numFmtId="0" fontId="0" fillId="37" borderId="10" xfId="0" applyFill="1" applyBorder="1"/>
    <xf numFmtId="0" fontId="0" fillId="0" borderId="10" xfId="0" pivotButton="1" applyBorder="1" applyAlignment="1">
      <alignment horizontal="center"/>
    </xf>
    <xf numFmtId="164" fontId="0" fillId="0" borderId="10" xfId="0" quotePrefix="1" applyNumberFormat="1" applyBorder="1" applyAlignment="1">
      <alignment horizontal="center"/>
    </xf>
    <xf numFmtId="0" fontId="0" fillId="35" borderId="10" xfId="0" applyFill="1" applyBorder="1"/>
    <xf numFmtId="0" fontId="0" fillId="0" borderId="10" xfId="0" quotePrefix="1" applyBorder="1" applyAlignment="1">
      <alignment horizontal="center"/>
    </xf>
    <xf numFmtId="0" fontId="18" fillId="37" borderId="10" xfId="0" quotePrefix="1" applyFont="1" applyFill="1" applyBorder="1" applyAlignment="1">
      <alignment horizontal="center"/>
    </xf>
    <xf numFmtId="0" fontId="19" fillId="0" borderId="10" xfId="0" applyFont="1" applyBorder="1"/>
    <xf numFmtId="9" fontId="18" fillId="0" borderId="10" xfId="42" applyFont="1" applyBorder="1" applyAlignment="1"/>
    <xf numFmtId="9" fontId="18" fillId="37" borderId="10" xfId="42" applyFont="1" applyFill="1" applyBorder="1" applyAlignment="1"/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165" fontId="18" fillId="0" borderId="10" xfId="42" applyNumberFormat="1" applyFont="1" applyFill="1" applyBorder="1" applyAlignment="1">
      <alignment horizontal="center"/>
    </xf>
    <xf numFmtId="165" fontId="0" fillId="0" borderId="10" xfId="0" applyNumberFormat="1" applyBorder="1"/>
    <xf numFmtId="2" fontId="20" fillId="36" borderId="10" xfId="0" applyNumberFormat="1" applyFont="1" applyFill="1" applyBorder="1" applyAlignment="1">
      <alignment horizontal="center"/>
    </xf>
    <xf numFmtId="2" fontId="21" fillId="36" borderId="1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Continuous"/>
    </xf>
    <xf numFmtId="0" fontId="18" fillId="37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Holts</a:t>
            </a:r>
            <a:r>
              <a:rPr lang="en-US" baseline="0"/>
              <a:t>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6053230949438"/>
          <c:y val="0.10256410256410256"/>
          <c:w val="0.8061306696167112"/>
          <c:h val="0.78604631685996518"/>
        </c:manualLayout>
      </c:layout>
      <c:lineChart>
        <c:grouping val="standard"/>
        <c:varyColors val="0"/>
        <c:ser>
          <c:idx val="1"/>
          <c:order val="0"/>
          <c:tx>
            <c:v>Predicted sales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Holts!$F$5:$F$26</c:f>
              <c:numCache>
                <c:formatCode>General</c:formatCode>
                <c:ptCount val="22"/>
                <c:pt idx="0">
                  <c:v>640.78899999999999</c:v>
                </c:pt>
                <c:pt idx="1">
                  <c:v>663.69774597761773</c:v>
                </c:pt>
                <c:pt idx="2">
                  <c:v>685.44693509635022</c:v>
                </c:pt>
                <c:pt idx="3">
                  <c:v>715.67231218889697</c:v>
                </c:pt>
                <c:pt idx="4">
                  <c:v>741.35436274996448</c:v>
                </c:pt>
                <c:pt idx="5">
                  <c:v>801.84816183352041</c:v>
                </c:pt>
                <c:pt idx="6">
                  <c:v>843.29327982048096</c:v>
                </c:pt>
                <c:pt idx="7">
                  <c:v>857.43445444468955</c:v>
                </c:pt>
                <c:pt idx="8">
                  <c:v>897.01138935384176</c:v>
                </c:pt>
                <c:pt idx="9">
                  <c:v>959.77557605744096</c:v>
                </c:pt>
                <c:pt idx="10">
                  <c:v>927.42012032239131</c:v>
                </c:pt>
                <c:pt idx="11">
                  <c:v>885.23787575524284</c:v>
                </c:pt>
                <c:pt idx="12">
                  <c:v>878.61727005558521</c:v>
                </c:pt>
                <c:pt idx="13">
                  <c:v>930.98982802816943</c:v>
                </c:pt>
                <c:pt idx="14">
                  <c:v>952.18228314687951</c:v>
                </c:pt>
                <c:pt idx="15">
                  <c:v>944.73988449972057</c:v>
                </c:pt>
                <c:pt idx="16">
                  <c:v>953.27876899944113</c:v>
                </c:pt>
                <c:pt idx="17">
                  <c:v>961.81765349916179</c:v>
                </c:pt>
                <c:pt idx="18">
                  <c:v>970.35653799888235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4-4E1D-9D8A-84925F25F5C1}"/>
            </c:ext>
          </c:extLst>
        </c:ser>
        <c:ser>
          <c:idx val="0"/>
          <c:order val="1"/>
          <c:tx>
            <c:v>Actual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Holts!$C$4:$C$22</c:f>
              <c:numCache>
                <c:formatCode>General</c:formatCode>
                <c:ptCount val="19"/>
                <c:pt idx="0">
                  <c:v>640.78899999999999</c:v>
                </c:pt>
                <c:pt idx="1">
                  <c:v>655.50900000000001</c:v>
                </c:pt>
                <c:pt idx="2">
                  <c:v>672.41099999999994</c:v>
                </c:pt>
                <c:pt idx="3">
                  <c:v>696.49199999999996</c:v>
                </c:pt>
                <c:pt idx="4">
                  <c:v>719.85</c:v>
                </c:pt>
                <c:pt idx="5">
                  <c:v>766.40700000000004</c:v>
                </c:pt>
                <c:pt idx="6">
                  <c:v>805.70600000000002</c:v>
                </c:pt>
                <c:pt idx="7">
                  <c:v>828.22799999999995</c:v>
                </c:pt>
                <c:pt idx="8">
                  <c:v>864.09799999999996</c:v>
                </c:pt>
                <c:pt idx="9">
                  <c:v>916.19200000000001</c:v>
                </c:pt>
                <c:pt idx="10">
                  <c:v>910.98099999999999</c:v>
                </c:pt>
                <c:pt idx="11">
                  <c:v>889.75299999999993</c:v>
                </c:pt>
                <c:pt idx="12">
                  <c:v>883.88499999999999</c:v>
                </c:pt>
                <c:pt idx="13">
                  <c:v>915.654</c:v>
                </c:pt>
                <c:pt idx="14">
                  <c:v>934.75300000000004</c:v>
                </c:pt>
                <c:pt idx="15">
                  <c:v>936.20100000000002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4-4E1D-9D8A-84925F25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20224"/>
        <c:axId val="552916864"/>
      </c:lineChart>
      <c:catAx>
        <c:axId val="5529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6864"/>
        <c:crosses val="autoZero"/>
        <c:auto val="1"/>
        <c:lblAlgn val="ctr"/>
        <c:lblOffset val="100"/>
        <c:noMultiLvlLbl val="0"/>
      </c:catAx>
      <c:valAx>
        <c:axId val="55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29643608598519"/>
          <c:y val="0.57264897443375129"/>
          <c:w val="0.23449144270189368"/>
          <c:h val="0.12820602552886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</a:t>
            </a:r>
            <a:r>
              <a:rPr lang="en-US" baseline="0"/>
              <a:t> Method with Seasonal Additives</a:t>
            </a:r>
          </a:p>
        </c:rich>
      </c:tx>
      <c:layout>
        <c:manualLayout>
          <c:xMode val="edge"/>
          <c:yMode val="edge"/>
          <c:x val="0.25947658402203855"/>
          <c:y val="3.069042351579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64245894882974"/>
          <c:y val="0.12517147592200523"/>
          <c:w val="0.74264571267434543"/>
          <c:h val="0.77844897592929085"/>
        </c:manualLayout>
      </c:layout>
      <c:lineChart>
        <c:grouping val="standard"/>
        <c:varyColors val="0"/>
        <c:ser>
          <c:idx val="1"/>
          <c:order val="0"/>
          <c:tx>
            <c:v>Predicted sales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'Holts Seasonal Additives'!$G$8:$G$23</c:f>
              <c:numCache>
                <c:formatCode>General</c:formatCode>
                <c:ptCount val="16"/>
                <c:pt idx="0">
                  <c:v>691.81150000000002</c:v>
                </c:pt>
                <c:pt idx="1">
                  <c:v>764.96540357911874</c:v>
                </c:pt>
                <c:pt idx="2">
                  <c:v>793.71223010979509</c:v>
                </c:pt>
                <c:pt idx="3">
                  <c:v>795.27770564411423</c:v>
                </c:pt>
                <c:pt idx="4">
                  <c:v>838.85939688859628</c:v>
                </c:pt>
                <c:pt idx="5">
                  <c:v>916.46943455162625</c:v>
                </c:pt>
                <c:pt idx="6">
                  <c:v>955.04619022768304</c:v>
                </c:pt>
                <c:pt idx="7">
                  <c:v>909.76272709320733</c:v>
                </c:pt>
                <c:pt idx="8">
                  <c:v>890.48497116536964</c:v>
                </c:pt>
                <c:pt idx="9">
                  <c:v>910.52585950705668</c:v>
                </c:pt>
                <c:pt idx="10">
                  <c:v>933.95637344778697</c:v>
                </c:pt>
                <c:pt idx="11">
                  <c:v>928.19177006225834</c:v>
                </c:pt>
                <c:pt idx="12">
                  <c:v>916.07750067851759</c:v>
                </c:pt>
                <c:pt idx="13">
                  <c:v>927.65980110121518</c:v>
                </c:pt>
                <c:pt idx="14">
                  <c:v>939.79682483515955</c:v>
                </c:pt>
                <c:pt idx="15">
                  <c:v>962.7005303430592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F-4B5B-8334-D77E717D927E}"/>
            </c:ext>
          </c:extLst>
        </c:ser>
        <c:ser>
          <c:idx val="0"/>
          <c:order val="1"/>
          <c:tx>
            <c:v>Actual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'Holts Seasonal Additives'!$C$8:$C$23</c:f>
              <c:numCache>
                <c:formatCode>General</c:formatCode>
                <c:ptCount val="16"/>
                <c:pt idx="0">
                  <c:v>719.85</c:v>
                </c:pt>
                <c:pt idx="1">
                  <c:v>766.40700000000004</c:v>
                </c:pt>
                <c:pt idx="2">
                  <c:v>805.70600000000002</c:v>
                </c:pt>
                <c:pt idx="3">
                  <c:v>828.22799999999995</c:v>
                </c:pt>
                <c:pt idx="4">
                  <c:v>864.09799999999996</c:v>
                </c:pt>
                <c:pt idx="5">
                  <c:v>916.19200000000001</c:v>
                </c:pt>
                <c:pt idx="6">
                  <c:v>910.98099999999999</c:v>
                </c:pt>
                <c:pt idx="7">
                  <c:v>889.75299999999993</c:v>
                </c:pt>
                <c:pt idx="8">
                  <c:v>883.88499999999999</c:v>
                </c:pt>
                <c:pt idx="9">
                  <c:v>915.654</c:v>
                </c:pt>
                <c:pt idx="10">
                  <c:v>934.75300000000004</c:v>
                </c:pt>
                <c:pt idx="11">
                  <c:v>936.20100000000002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F-4B5B-8334-D77E717D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20224"/>
        <c:axId val="552916864"/>
      </c:lineChart>
      <c:catAx>
        <c:axId val="5529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6864"/>
        <c:crosses val="autoZero"/>
        <c:auto val="1"/>
        <c:lblAlgn val="ctr"/>
        <c:lblOffset val="100"/>
        <c:noMultiLvlLbl val="0"/>
      </c:catAx>
      <c:valAx>
        <c:axId val="55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82536170581985"/>
          <c:y val="0.57264897443375129"/>
          <c:w val="0.23449144270189368"/>
          <c:h val="0.10869641294838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</a:t>
            </a:r>
            <a:r>
              <a:rPr lang="en-US" baseline="0"/>
              <a:t> Method with Multiplicative Seasonal Additives</a:t>
            </a:r>
          </a:p>
        </c:rich>
      </c:tx>
      <c:layout>
        <c:manualLayout>
          <c:xMode val="edge"/>
          <c:yMode val="edge"/>
          <c:x val="0.26223140495867769"/>
          <c:y val="3.069053708439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3639834276914"/>
          <c:y val="0.13859880052757753"/>
          <c:w val="0.74264571267434543"/>
          <c:h val="0.77844897592929085"/>
        </c:manualLayout>
      </c:layout>
      <c:lineChart>
        <c:grouping val="standard"/>
        <c:varyColors val="0"/>
        <c:ser>
          <c:idx val="1"/>
          <c:order val="0"/>
          <c:tx>
            <c:v>Predicted sales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'Holts Multiplicative Additives '!$G$6:$G$21</c:f>
              <c:numCache>
                <c:formatCode>General</c:formatCode>
                <c:ptCount val="16"/>
                <c:pt idx="0">
                  <c:v>640.78899999999999</c:v>
                </c:pt>
                <c:pt idx="1">
                  <c:v>737.14201166389682</c:v>
                </c:pt>
                <c:pt idx="2">
                  <c:v>813.70391151378897</c:v>
                </c:pt>
                <c:pt idx="3">
                  <c:v>883.29881768744724</c:v>
                </c:pt>
                <c:pt idx="4">
                  <c:v>867.47207256745992</c:v>
                </c:pt>
                <c:pt idx="5">
                  <c:v>895.42298748844701</c:v>
                </c:pt>
                <c:pt idx="6">
                  <c:v>966.68612273061092</c:v>
                </c:pt>
                <c:pt idx="7">
                  <c:v>952.19328411608024</c:v>
                </c:pt>
                <c:pt idx="8">
                  <c:v>897.74580073887034</c:v>
                </c:pt>
                <c:pt idx="9">
                  <c:v>891.2256724867874</c:v>
                </c:pt>
                <c:pt idx="10">
                  <c:v>893.19324301663016</c:v>
                </c:pt>
                <c:pt idx="11">
                  <c:v>945.14630288070373</c:v>
                </c:pt>
                <c:pt idx="12">
                  <c:v>944.9118247367204</c:v>
                </c:pt>
                <c:pt idx="13">
                  <c:v>953.25529088084897</c:v>
                </c:pt>
                <c:pt idx="14">
                  <c:v>961.47185338355769</c:v>
                </c:pt>
                <c:pt idx="15">
                  <c:v>969.79143643742236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C-422A-A6A2-DD0798CDE93C}"/>
            </c:ext>
          </c:extLst>
        </c:ser>
        <c:ser>
          <c:idx val="0"/>
          <c:order val="1"/>
          <c:tx>
            <c:v>Actual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'Holts Multiplicative Additives '!$C$6:$C$21</c:f>
              <c:numCache>
                <c:formatCode>General</c:formatCode>
                <c:ptCount val="16"/>
                <c:pt idx="0">
                  <c:v>719.85</c:v>
                </c:pt>
                <c:pt idx="1">
                  <c:v>766.40700000000004</c:v>
                </c:pt>
                <c:pt idx="2">
                  <c:v>805.70600000000002</c:v>
                </c:pt>
                <c:pt idx="3">
                  <c:v>828.22799999999995</c:v>
                </c:pt>
                <c:pt idx="4">
                  <c:v>864.09799999999996</c:v>
                </c:pt>
                <c:pt idx="5">
                  <c:v>916.19200000000001</c:v>
                </c:pt>
                <c:pt idx="6">
                  <c:v>910.98099999999999</c:v>
                </c:pt>
                <c:pt idx="7">
                  <c:v>889.75299999999993</c:v>
                </c:pt>
                <c:pt idx="8">
                  <c:v>883.88499999999999</c:v>
                </c:pt>
                <c:pt idx="9">
                  <c:v>915.654</c:v>
                </c:pt>
                <c:pt idx="10">
                  <c:v>934.75300000000004</c:v>
                </c:pt>
                <c:pt idx="11">
                  <c:v>936.20100000000002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C-422A-A6A2-DD0798CD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20224"/>
        <c:axId val="552916864"/>
      </c:lineChart>
      <c:catAx>
        <c:axId val="5529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6864"/>
        <c:crosses val="autoZero"/>
        <c:auto val="1"/>
        <c:lblAlgn val="ctr"/>
        <c:lblOffset val="100"/>
        <c:noMultiLvlLbl val="0"/>
      </c:catAx>
      <c:valAx>
        <c:axId val="55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82536170581985"/>
          <c:y val="0.57264897443375129"/>
          <c:w val="0.23449144270189368"/>
          <c:h val="0.108696412948381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6053230949438"/>
          <c:y val="0.10256410256410256"/>
          <c:w val="0.8061306696167112"/>
          <c:h val="0.78604631685996518"/>
        </c:manualLayout>
      </c:layout>
      <c:lineChart>
        <c:grouping val="standard"/>
        <c:varyColors val="0"/>
        <c:ser>
          <c:idx val="0"/>
          <c:order val="0"/>
          <c:tx>
            <c:v>Actual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Trend'!$C$4:$C$19</c:f>
              <c:numCache>
                <c:formatCode>General</c:formatCode>
                <c:ptCount val="16"/>
                <c:pt idx="0">
                  <c:v>640.78899999999999</c:v>
                </c:pt>
                <c:pt idx="1">
                  <c:v>655.50900000000001</c:v>
                </c:pt>
                <c:pt idx="2">
                  <c:v>672.41099999999994</c:v>
                </c:pt>
                <c:pt idx="3">
                  <c:v>696.49199999999996</c:v>
                </c:pt>
                <c:pt idx="4">
                  <c:v>719.85</c:v>
                </c:pt>
                <c:pt idx="5">
                  <c:v>766.40700000000004</c:v>
                </c:pt>
                <c:pt idx="6">
                  <c:v>805.70600000000002</c:v>
                </c:pt>
                <c:pt idx="7">
                  <c:v>828.22799999999995</c:v>
                </c:pt>
                <c:pt idx="8">
                  <c:v>864.09799999999996</c:v>
                </c:pt>
                <c:pt idx="9">
                  <c:v>916.19200000000001</c:v>
                </c:pt>
                <c:pt idx="10">
                  <c:v>910.98099999999999</c:v>
                </c:pt>
                <c:pt idx="11">
                  <c:v>889.75299999999993</c:v>
                </c:pt>
                <c:pt idx="12">
                  <c:v>883.88499999999999</c:v>
                </c:pt>
                <c:pt idx="13">
                  <c:v>915.654</c:v>
                </c:pt>
                <c:pt idx="14">
                  <c:v>934.75300000000004</c:v>
                </c:pt>
                <c:pt idx="15">
                  <c:v>936.20100000000002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7-4794-A396-AA5AA395748A}"/>
            </c:ext>
          </c:extLst>
        </c:ser>
        <c:ser>
          <c:idx val="1"/>
          <c:order val="1"/>
          <c:tx>
            <c:v>Linear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'Linear Trend'!$E$4:$E$23</c:f>
              <c:numCache>
                <c:formatCode>General</c:formatCode>
                <c:ptCount val="20"/>
                <c:pt idx="0">
                  <c:v>652.64047794117664</c:v>
                </c:pt>
                <c:pt idx="1">
                  <c:v>674.2626558823531</c:v>
                </c:pt>
                <c:pt idx="2">
                  <c:v>695.88483382352956</c:v>
                </c:pt>
                <c:pt idx="3">
                  <c:v>717.50701176470602</c:v>
                </c:pt>
                <c:pt idx="4">
                  <c:v>739.12918970588248</c:v>
                </c:pt>
                <c:pt idx="5">
                  <c:v>760.75136764705894</c:v>
                </c:pt>
                <c:pt idx="6">
                  <c:v>782.3735455882354</c:v>
                </c:pt>
                <c:pt idx="7">
                  <c:v>803.99572352941186</c:v>
                </c:pt>
                <c:pt idx="8">
                  <c:v>825.61790147058832</c:v>
                </c:pt>
                <c:pt idx="9">
                  <c:v>847.24007941176478</c:v>
                </c:pt>
                <c:pt idx="10">
                  <c:v>868.86225735294136</c:v>
                </c:pt>
                <c:pt idx="11">
                  <c:v>890.48443529411782</c:v>
                </c:pt>
                <c:pt idx="12">
                  <c:v>912.10661323529428</c:v>
                </c:pt>
                <c:pt idx="13">
                  <c:v>933.72879117647074</c:v>
                </c:pt>
                <c:pt idx="14">
                  <c:v>955.3509691176472</c:v>
                </c:pt>
                <c:pt idx="15">
                  <c:v>976.97314705882366</c:v>
                </c:pt>
                <c:pt idx="16">
                  <c:v>998.59532500000012</c:v>
                </c:pt>
                <c:pt idx="17">
                  <c:v>1020.2175029411766</c:v>
                </c:pt>
                <c:pt idx="18">
                  <c:v>1041.8396808823532</c:v>
                </c:pt>
                <c:pt idx="19">
                  <c:v>1063.4618588235294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7-4794-A396-AA5AA395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20224"/>
        <c:axId val="552916864"/>
      </c:lineChart>
      <c:catAx>
        <c:axId val="5529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6864"/>
        <c:crosses val="autoZero"/>
        <c:auto val="1"/>
        <c:lblAlgn val="ctr"/>
        <c:lblOffset val="100"/>
        <c:noMultiLvlLbl val="0"/>
      </c:catAx>
      <c:valAx>
        <c:axId val="55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29643608598519"/>
          <c:y val="0.57264897443375129"/>
          <c:w val="0.2044912257868593"/>
          <c:h val="0.13440954289315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</a:t>
            </a:r>
            <a:r>
              <a:rPr lang="en-US"/>
              <a:t>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6053230949438"/>
          <c:y val="0.10256410256410256"/>
          <c:w val="0.8061306696167112"/>
          <c:h val="0.78604631685996518"/>
        </c:manualLayout>
      </c:layout>
      <c:lineChart>
        <c:grouping val="standard"/>
        <c:varyColors val="0"/>
        <c:ser>
          <c:idx val="0"/>
          <c:order val="0"/>
          <c:tx>
            <c:v>Actual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'Quadratic Trend'!$C$4:$C$19</c:f>
              <c:numCache>
                <c:formatCode>General</c:formatCode>
                <c:ptCount val="16"/>
                <c:pt idx="0">
                  <c:v>640.78899999999999</c:v>
                </c:pt>
                <c:pt idx="1">
                  <c:v>655.50900000000001</c:v>
                </c:pt>
                <c:pt idx="2">
                  <c:v>672.41099999999994</c:v>
                </c:pt>
                <c:pt idx="3">
                  <c:v>696.49199999999996</c:v>
                </c:pt>
                <c:pt idx="4">
                  <c:v>719.85</c:v>
                </c:pt>
                <c:pt idx="5">
                  <c:v>766.40700000000004</c:v>
                </c:pt>
                <c:pt idx="6">
                  <c:v>805.70600000000002</c:v>
                </c:pt>
                <c:pt idx="7">
                  <c:v>828.22799999999995</c:v>
                </c:pt>
                <c:pt idx="8">
                  <c:v>864.09799999999996</c:v>
                </c:pt>
                <c:pt idx="9">
                  <c:v>916.19200000000001</c:v>
                </c:pt>
                <c:pt idx="10">
                  <c:v>910.98099999999999</c:v>
                </c:pt>
                <c:pt idx="11">
                  <c:v>889.75299999999993</c:v>
                </c:pt>
                <c:pt idx="12">
                  <c:v>883.88499999999999</c:v>
                </c:pt>
                <c:pt idx="13">
                  <c:v>915.654</c:v>
                </c:pt>
                <c:pt idx="14">
                  <c:v>934.75300000000004</c:v>
                </c:pt>
                <c:pt idx="15">
                  <c:v>936.20100000000002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0-4F7B-9E30-D5C8323A279C}"/>
            </c:ext>
          </c:extLst>
        </c:ser>
        <c:ser>
          <c:idx val="1"/>
          <c:order val="1"/>
          <c:tx>
            <c:v>Quad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'Quadratic Trend'!$F$4:$F$23</c:f>
              <c:numCache>
                <c:formatCode>General</c:formatCode>
                <c:ptCount val="20"/>
                <c:pt idx="0">
                  <c:v>612.20055759803938</c:v>
                </c:pt>
                <c:pt idx="1">
                  <c:v>649.99870367647077</c:v>
                </c:pt>
                <c:pt idx="2">
                  <c:v>685.4859971638657</c:v>
                </c:pt>
                <c:pt idx="3">
                  <c:v>718.6624380602243</c:v>
                </c:pt>
                <c:pt idx="4">
                  <c:v>749.52802636554634</c:v>
                </c:pt>
                <c:pt idx="5">
                  <c:v>778.08276207983204</c:v>
                </c:pt>
                <c:pt idx="6">
                  <c:v>804.3266452030814</c:v>
                </c:pt>
                <c:pt idx="7">
                  <c:v>828.25967573529431</c:v>
                </c:pt>
                <c:pt idx="8">
                  <c:v>849.88185367647077</c:v>
                </c:pt>
                <c:pt idx="9">
                  <c:v>869.19317902661078</c:v>
                </c:pt>
                <c:pt idx="10">
                  <c:v>886.19365178571445</c:v>
                </c:pt>
                <c:pt idx="11">
                  <c:v>900.88327195378179</c:v>
                </c:pt>
                <c:pt idx="12">
                  <c:v>913.26203953081256</c:v>
                </c:pt>
                <c:pt idx="13">
                  <c:v>923.32995451680688</c:v>
                </c:pt>
                <c:pt idx="14">
                  <c:v>931.08701691176498</c:v>
                </c:pt>
                <c:pt idx="15">
                  <c:v>936.53322671568662</c:v>
                </c:pt>
                <c:pt idx="16">
                  <c:v>939.66858392857171</c:v>
                </c:pt>
                <c:pt idx="17">
                  <c:v>940.49308855042057</c:v>
                </c:pt>
                <c:pt idx="18">
                  <c:v>939.00674058123286</c:v>
                </c:pt>
                <c:pt idx="19">
                  <c:v>935.20954002100882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0-4F7B-9E30-D5C8323A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20224"/>
        <c:axId val="552916864"/>
      </c:lineChart>
      <c:catAx>
        <c:axId val="5529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6864"/>
        <c:crosses val="autoZero"/>
        <c:auto val="1"/>
        <c:lblAlgn val="ctr"/>
        <c:lblOffset val="100"/>
        <c:noMultiLvlLbl val="0"/>
      </c:catAx>
      <c:valAx>
        <c:axId val="55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29643608598519"/>
          <c:y val="0.57264897443375129"/>
          <c:w val="0.2044912257868593"/>
          <c:h val="0.13440954289315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</a:t>
            </a:r>
            <a:r>
              <a:rPr lang="en-US"/>
              <a:t>Trend w Seasonal</a:t>
            </a:r>
            <a:r>
              <a:rPr lang="en-US" baseline="0"/>
              <a:t>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6053230949438"/>
          <c:y val="0.10256410256410256"/>
          <c:w val="0.8061306696167112"/>
          <c:h val="0.78604631685996518"/>
        </c:manualLayout>
      </c:layout>
      <c:lineChart>
        <c:grouping val="standard"/>
        <c:varyColors val="0"/>
        <c:ser>
          <c:idx val="0"/>
          <c:order val="0"/>
          <c:tx>
            <c:v>Actual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Indices'!$C$4:$C$19</c:f>
              <c:numCache>
                <c:formatCode>General</c:formatCode>
                <c:ptCount val="16"/>
                <c:pt idx="0">
                  <c:v>640.78899999999999</c:v>
                </c:pt>
                <c:pt idx="1">
                  <c:v>655.50900000000001</c:v>
                </c:pt>
                <c:pt idx="2">
                  <c:v>672.41099999999994</c:v>
                </c:pt>
                <c:pt idx="3">
                  <c:v>696.49199999999996</c:v>
                </c:pt>
                <c:pt idx="4">
                  <c:v>719.85</c:v>
                </c:pt>
                <c:pt idx="5">
                  <c:v>766.40700000000004</c:v>
                </c:pt>
                <c:pt idx="6">
                  <c:v>805.70600000000002</c:v>
                </c:pt>
                <c:pt idx="7">
                  <c:v>828.22799999999995</c:v>
                </c:pt>
                <c:pt idx="8">
                  <c:v>864.09799999999996</c:v>
                </c:pt>
                <c:pt idx="9">
                  <c:v>916.19200000000001</c:v>
                </c:pt>
                <c:pt idx="10">
                  <c:v>910.98099999999999</c:v>
                </c:pt>
                <c:pt idx="11">
                  <c:v>889.75299999999993</c:v>
                </c:pt>
                <c:pt idx="12">
                  <c:v>883.88499999999999</c:v>
                </c:pt>
                <c:pt idx="13">
                  <c:v>915.654</c:v>
                </c:pt>
                <c:pt idx="14">
                  <c:v>934.75300000000004</c:v>
                </c:pt>
                <c:pt idx="15">
                  <c:v>936.20100000000002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C-4138-9EA9-B6AE188BDD6A}"/>
            </c:ext>
          </c:extLst>
        </c:ser>
        <c:ser>
          <c:idx val="1"/>
          <c:order val="1"/>
          <c:tx>
            <c:v>Quad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Indices'!$H$4:$H$23</c:f>
              <c:numCache>
                <c:formatCode>General</c:formatCode>
                <c:ptCount val="20"/>
                <c:pt idx="0">
                  <c:v>610.92446669265416</c:v>
                </c:pt>
                <c:pt idx="1">
                  <c:v>656.37357014407633</c:v>
                </c:pt>
                <c:pt idx="2">
                  <c:v>687.97923947506536</c:v>
                </c:pt>
                <c:pt idx="3">
                  <c:v>710.82948219717991</c:v>
                </c:pt>
                <c:pt idx="4">
                  <c:v>747.96568558374588</c:v>
                </c:pt>
                <c:pt idx="5">
                  <c:v>785.71381377416515</c:v>
                </c:pt>
                <c:pt idx="6">
                  <c:v>807.2521334437497</c:v>
                </c:pt>
                <c:pt idx="7">
                  <c:v>819.23218085092924</c:v>
                </c:pt>
                <c:pt idx="8">
                  <c:v>848.11033208821289</c:v>
                </c:pt>
                <c:pt idx="9">
                  <c:v>877.71779672124262</c:v>
                </c:pt>
                <c:pt idx="10">
                  <c:v>889.41690582400304</c:v>
                </c:pt>
                <c:pt idx="11">
                  <c:v>891.06422683154653</c:v>
                </c:pt>
                <c:pt idx="12">
                  <c:v>911.35840620605507</c:v>
                </c:pt>
                <c:pt idx="13">
                  <c:v>932.38551898530875</c:v>
                </c:pt>
                <c:pt idx="14">
                  <c:v>934.47355661582571</c:v>
                </c:pt>
                <c:pt idx="15">
                  <c:v>926.32562013903157</c:v>
                </c:pt>
                <c:pt idx="16">
                  <c:v>937.70990793727231</c:v>
                </c:pt>
                <c:pt idx="17">
                  <c:v>949.71698056636376</c:v>
                </c:pt>
                <c:pt idx="18">
                  <c:v>942.42208581921761</c:v>
                </c:pt>
                <c:pt idx="19">
                  <c:v>925.01636077338446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C-4138-9EA9-B6AE188B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20224"/>
        <c:axId val="552916864"/>
      </c:lineChart>
      <c:catAx>
        <c:axId val="5529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6864"/>
        <c:crosses val="autoZero"/>
        <c:auto val="1"/>
        <c:lblAlgn val="ctr"/>
        <c:lblOffset val="100"/>
        <c:noMultiLvlLbl val="0"/>
      </c:catAx>
      <c:valAx>
        <c:axId val="55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29643608598519"/>
          <c:y val="0.57264897443375129"/>
          <c:w val="0.2044912257868593"/>
          <c:h val="0.13440954289315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</a:t>
            </a:r>
            <a:r>
              <a:rPr lang="en-US"/>
              <a:t>Trend w Solver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6053230949438"/>
          <c:y val="0.10256410256410256"/>
          <c:w val="0.8061306696167112"/>
          <c:h val="0.78604631685996518"/>
        </c:manualLayout>
      </c:layout>
      <c:lineChart>
        <c:grouping val="standard"/>
        <c:varyColors val="0"/>
        <c:ser>
          <c:idx val="0"/>
          <c:order val="0"/>
          <c:tx>
            <c:v>Actual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'Quad Trend with solver'!$C$4:$C$19</c:f>
              <c:numCache>
                <c:formatCode>General</c:formatCode>
                <c:ptCount val="16"/>
                <c:pt idx="0">
                  <c:v>640.78899999999999</c:v>
                </c:pt>
                <c:pt idx="1">
                  <c:v>655.50900000000001</c:v>
                </c:pt>
                <c:pt idx="2">
                  <c:v>672.41099999999994</c:v>
                </c:pt>
                <c:pt idx="3">
                  <c:v>696.49199999999996</c:v>
                </c:pt>
                <c:pt idx="4">
                  <c:v>719.85</c:v>
                </c:pt>
                <c:pt idx="5">
                  <c:v>766.40700000000004</c:v>
                </c:pt>
                <c:pt idx="6">
                  <c:v>805.70600000000002</c:v>
                </c:pt>
                <c:pt idx="7">
                  <c:v>828.22799999999995</c:v>
                </c:pt>
                <c:pt idx="8">
                  <c:v>864.09799999999996</c:v>
                </c:pt>
                <c:pt idx="9">
                  <c:v>916.19200000000001</c:v>
                </c:pt>
                <c:pt idx="10">
                  <c:v>910.98099999999999</c:v>
                </c:pt>
                <c:pt idx="11">
                  <c:v>889.75299999999993</c:v>
                </c:pt>
                <c:pt idx="12">
                  <c:v>883.88499999999999</c:v>
                </c:pt>
                <c:pt idx="13">
                  <c:v>915.654</c:v>
                </c:pt>
                <c:pt idx="14">
                  <c:v>934.75300000000004</c:v>
                </c:pt>
                <c:pt idx="15">
                  <c:v>936.20100000000002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2-48B3-BCBB-8D2C36D1D80E}"/>
            </c:ext>
          </c:extLst>
        </c:ser>
        <c:ser>
          <c:idx val="1"/>
          <c:order val="1"/>
          <c:tx>
            <c:v>Quad 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'Quad Trend with solver'!$G$4:$G$23</c:f>
              <c:numCache>
                <c:formatCode>General</c:formatCode>
                <c:ptCount val="20"/>
                <c:pt idx="0">
                  <c:v>607.64080135623146</c:v>
                </c:pt>
                <c:pt idx="1">
                  <c:v>656.9823596725048</c:v>
                </c:pt>
                <c:pt idx="2">
                  <c:v>689.63776070482993</c:v>
                </c:pt>
                <c:pt idx="3">
                  <c:v>711.74846327375553</c:v>
                </c:pt>
                <c:pt idx="4">
                  <c:v>743.3911245744556</c:v>
                </c:pt>
                <c:pt idx="5">
                  <c:v>786.05467393019853</c:v>
                </c:pt>
                <c:pt idx="6">
                  <c:v>808.9728786605391</c:v>
                </c:pt>
                <c:pt idx="7">
                  <c:v>820.21673015535453</c:v>
                </c:pt>
                <c:pt idx="8">
                  <c:v>842.98776812319136</c:v>
                </c:pt>
                <c:pt idx="9">
                  <c:v>878.2998316042474</c:v>
                </c:pt>
                <c:pt idx="10">
                  <c:v>891.64380087869779</c:v>
                </c:pt>
                <c:pt idx="11">
                  <c:v>892.58682716415433</c:v>
                </c:pt>
                <c:pt idx="12">
                  <c:v>906.43073200243896</c:v>
                </c:pt>
                <c:pt idx="13">
                  <c:v>933.71783269465095</c:v>
                </c:pt>
                <c:pt idx="14">
                  <c:v>937.65052735930601</c:v>
                </c:pt>
                <c:pt idx="15">
                  <c:v>928.85875430015483</c:v>
                </c:pt>
                <c:pt idx="16">
                  <c:v>933.72001621219852</c:v>
                </c:pt>
                <c:pt idx="17">
                  <c:v>952.30867720140952</c:v>
                </c:pt>
                <c:pt idx="18">
                  <c:v>946.99305810236388</c:v>
                </c:pt>
                <c:pt idx="19">
                  <c:v>929.03251156335614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2-48B3-BCBB-8D2C36D1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20224"/>
        <c:axId val="552916864"/>
      </c:lineChart>
      <c:catAx>
        <c:axId val="5529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6864"/>
        <c:crosses val="autoZero"/>
        <c:auto val="1"/>
        <c:lblAlgn val="ctr"/>
        <c:lblOffset val="100"/>
        <c:noMultiLvlLbl val="0"/>
      </c:catAx>
      <c:valAx>
        <c:axId val="55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29643608598519"/>
          <c:y val="0.57264897443375129"/>
          <c:w val="0.2044912257868593"/>
          <c:h val="0.13440954289315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</a:t>
            </a:r>
            <a:r>
              <a:rPr lang="en-US"/>
              <a:t>Trend w Seasonal Effects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6053230949438"/>
          <c:y val="0.10256410256410256"/>
          <c:w val="0.8061306696167112"/>
          <c:h val="0.78604631685996518"/>
        </c:manualLayout>
      </c:layout>
      <c:lineChart>
        <c:grouping val="standard"/>
        <c:varyColors val="0"/>
        <c:ser>
          <c:idx val="0"/>
          <c:order val="0"/>
          <c:tx>
            <c:v>Actual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'Quad Trend w Seasonal Effects'!$C$4:$C$19</c:f>
              <c:numCache>
                <c:formatCode>General</c:formatCode>
                <c:ptCount val="16"/>
                <c:pt idx="0">
                  <c:v>640.78899999999999</c:v>
                </c:pt>
                <c:pt idx="1">
                  <c:v>655.50900000000001</c:v>
                </c:pt>
                <c:pt idx="2">
                  <c:v>672.41099999999994</c:v>
                </c:pt>
                <c:pt idx="3">
                  <c:v>696.49199999999996</c:v>
                </c:pt>
                <c:pt idx="4">
                  <c:v>719.85</c:v>
                </c:pt>
                <c:pt idx="5">
                  <c:v>766.40700000000004</c:v>
                </c:pt>
                <c:pt idx="6">
                  <c:v>805.70600000000002</c:v>
                </c:pt>
                <c:pt idx="7">
                  <c:v>828.22799999999995</c:v>
                </c:pt>
                <c:pt idx="8">
                  <c:v>864.09799999999996</c:v>
                </c:pt>
                <c:pt idx="9">
                  <c:v>916.19200000000001</c:v>
                </c:pt>
                <c:pt idx="10">
                  <c:v>910.98099999999999</c:v>
                </c:pt>
                <c:pt idx="11">
                  <c:v>889.75299999999993</c:v>
                </c:pt>
                <c:pt idx="12">
                  <c:v>883.88499999999999</c:v>
                </c:pt>
                <c:pt idx="13">
                  <c:v>915.654</c:v>
                </c:pt>
                <c:pt idx="14">
                  <c:v>934.75300000000004</c:v>
                </c:pt>
                <c:pt idx="15">
                  <c:v>936.20100000000002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E-4846-B0AA-2DDB0FE5BA4C}"/>
            </c:ext>
          </c:extLst>
        </c:ser>
        <c:ser>
          <c:idx val="1"/>
          <c:order val="1"/>
          <c:tx>
            <c:v>Quad Trend w Seasonal Effects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'Quad Trend w Seasonal Effects'!$I$4:$I$23</c:f>
              <c:numCache>
                <c:formatCode>General</c:formatCode>
                <c:ptCount val="20"/>
                <c:pt idx="0">
                  <c:v>608.0903148876406</c:v>
                </c:pt>
                <c:pt idx="1">
                  <c:v>658.03011404494396</c:v>
                </c:pt>
                <c:pt idx="2">
                  <c:v>689.20716320224744</c:v>
                </c:pt>
                <c:pt idx="3">
                  <c:v>709.56771235955068</c:v>
                </c:pt>
                <c:pt idx="4">
                  <c:v>745.07563679775296</c:v>
                </c:pt>
                <c:pt idx="5">
                  <c:v>785.91223651685414</c:v>
                </c:pt>
                <c:pt idx="6">
                  <c:v>807.98608623595521</c:v>
                </c:pt>
                <c:pt idx="7">
                  <c:v>819.24343595505627</c:v>
                </c:pt>
                <c:pt idx="8">
                  <c:v>845.64816095505637</c:v>
                </c:pt>
                <c:pt idx="9">
                  <c:v>877.38156123595525</c:v>
                </c:pt>
                <c:pt idx="10">
                  <c:v>890.35221151685414</c:v>
                </c:pt>
                <c:pt idx="11">
                  <c:v>892.50636179775302</c:v>
                </c:pt>
                <c:pt idx="12">
                  <c:v>909.80788735955082</c:v>
                </c:pt>
                <c:pt idx="13">
                  <c:v>932.4380882022474</c:v>
                </c:pt>
                <c:pt idx="14">
                  <c:v>936.30553904494411</c:v>
                </c:pt>
                <c:pt idx="15">
                  <c:v>929.35648988764069</c:v>
                </c:pt>
                <c:pt idx="16">
                  <c:v>937.55481601123631</c:v>
                </c:pt>
                <c:pt idx="17">
                  <c:v>951.08181741573071</c:v>
                </c:pt>
                <c:pt idx="18">
                  <c:v>945.84606882022513</c:v>
                </c:pt>
                <c:pt idx="19">
                  <c:v>929.79382022471941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E-4846-B0AA-2DDB0FE5B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20224"/>
        <c:axId val="552916864"/>
      </c:lineChart>
      <c:catAx>
        <c:axId val="5529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16864"/>
        <c:crosses val="autoZero"/>
        <c:auto val="1"/>
        <c:lblAlgn val="ctr"/>
        <c:lblOffset val="100"/>
        <c:noMultiLvlLbl val="0"/>
      </c:catAx>
      <c:valAx>
        <c:axId val="55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29643608598519"/>
          <c:y val="0.57264897443375129"/>
          <c:w val="0.2044912257868593"/>
          <c:h val="0.13440954289315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9</xdr:row>
      <xdr:rowOff>9525</xdr:rowOff>
    </xdr:from>
    <xdr:to>
      <xdr:col>17</xdr:col>
      <xdr:colOff>47625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1396D0-2778-F0C7-2D56-25502BD68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5</xdr:row>
      <xdr:rowOff>114300</xdr:rowOff>
    </xdr:from>
    <xdr:to>
      <xdr:col>17</xdr:col>
      <xdr:colOff>447675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19321-1A6A-434D-A993-37F9F6B09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120015</xdr:colOff>
      <xdr:row>5</xdr:row>
      <xdr:rowOff>30480</xdr:rowOff>
    </xdr:from>
    <xdr:to>
      <xdr:col>17</xdr:col>
      <xdr:colOff>462915</xdr:colOff>
      <xdr:row>25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6DE91-0B15-4C09-9E6E-F61A91174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992505</xdr:colOff>
      <xdr:row>3</xdr:row>
      <xdr:rowOff>62865</xdr:rowOff>
    </xdr:from>
    <xdr:to>
      <xdr:col>13</xdr:col>
      <xdr:colOff>337185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AF60D-322D-4944-925F-06314BDEB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592455</xdr:colOff>
      <xdr:row>3</xdr:row>
      <xdr:rowOff>62865</xdr:rowOff>
    </xdr:from>
    <xdr:to>
      <xdr:col>15</xdr:col>
      <xdr:colOff>318135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CB43E-3A7D-40DA-A7ED-A914CB8F4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356235</xdr:colOff>
      <xdr:row>10</xdr:row>
      <xdr:rowOff>53340</xdr:rowOff>
    </xdr:from>
    <xdr:to>
      <xdr:col>16</xdr:col>
      <xdr:colOff>81915</xdr:colOff>
      <xdr:row>27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B8A0F-7B75-4076-B402-949F93EDA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607695</xdr:colOff>
      <xdr:row>15</xdr:row>
      <xdr:rowOff>175260</xdr:rowOff>
    </xdr:from>
    <xdr:to>
      <xdr:col>15</xdr:col>
      <xdr:colOff>219075</xdr:colOff>
      <xdr:row>33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7B148-1243-4171-B413-7CEDC5947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516255</xdr:colOff>
      <xdr:row>7</xdr:row>
      <xdr:rowOff>87630</xdr:rowOff>
    </xdr:from>
    <xdr:to>
      <xdr:col>17</xdr:col>
      <xdr:colOff>422910</xdr:colOff>
      <xdr:row>25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AC2E8-2140-455C-BD3F-F7BAD920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oy" refreshedDate="45760.85970011574" createdVersion="8" refreshedVersion="8" minRefreshableVersion="3" recordCount="596" xr:uid="{94239205-F695-461E-9AEA-6B7EB43A1A54}">
  <cacheSource type="worksheet">
    <worksheetSource ref="C1:E1048576" sheet="US- Sales data"/>
  </cacheSource>
  <cacheFields count="3">
    <cacheField name="National-US-SA" numFmtId="0">
      <sharedItems containsString="0" containsBlank="1" containsNumber="1" minValue="25.25" maxValue="325.78399999999999"/>
    </cacheField>
    <cacheField name="Year" numFmtId="0">
      <sharedItems containsString="0" containsBlank="1" containsNumber="1" containsInteger="1" minValue="1975" maxValue="2024" count="51"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n v="25.25"/>
    <x v="0"/>
    <x v="0"/>
  </r>
  <r>
    <n v="25.29"/>
    <x v="0"/>
    <x v="0"/>
  </r>
  <r>
    <n v="25.36"/>
    <x v="0"/>
    <x v="0"/>
  </r>
  <r>
    <n v="25.4"/>
    <x v="0"/>
    <x v="1"/>
  </r>
  <r>
    <n v="25.48"/>
    <x v="0"/>
    <x v="1"/>
  </r>
  <r>
    <n v="25.47"/>
    <x v="0"/>
    <x v="1"/>
  </r>
  <r>
    <n v="25.6"/>
    <x v="0"/>
    <x v="2"/>
  </r>
  <r>
    <n v="25.76"/>
    <x v="0"/>
    <x v="2"/>
  </r>
  <r>
    <n v="26.03"/>
    <x v="0"/>
    <x v="2"/>
  </r>
  <r>
    <n v="26.23"/>
    <x v="0"/>
    <x v="3"/>
  </r>
  <r>
    <n v="26.42"/>
    <x v="0"/>
    <x v="3"/>
  </r>
  <r>
    <n v="26.49"/>
    <x v="0"/>
    <x v="3"/>
  </r>
  <r>
    <n v="26.58"/>
    <x v="1"/>
    <x v="0"/>
  </r>
  <r>
    <n v="26.62"/>
    <x v="1"/>
    <x v="0"/>
  </r>
  <r>
    <n v="26.85"/>
    <x v="1"/>
    <x v="0"/>
  </r>
  <r>
    <n v="27.11"/>
    <x v="1"/>
    <x v="1"/>
  </r>
  <r>
    <n v="27.44"/>
    <x v="1"/>
    <x v="1"/>
  </r>
  <r>
    <n v="27.52"/>
    <x v="1"/>
    <x v="1"/>
  </r>
  <r>
    <n v="27.76"/>
    <x v="1"/>
    <x v="2"/>
  </r>
  <r>
    <n v="27.94"/>
    <x v="1"/>
    <x v="2"/>
  </r>
  <r>
    <n v="28.14"/>
    <x v="1"/>
    <x v="2"/>
  </r>
  <r>
    <n v="28.24"/>
    <x v="1"/>
    <x v="3"/>
  </r>
  <r>
    <n v="28.4"/>
    <x v="1"/>
    <x v="3"/>
  </r>
  <r>
    <n v="28.64"/>
    <x v="1"/>
    <x v="3"/>
  </r>
  <r>
    <n v="28.88"/>
    <x v="2"/>
    <x v="0"/>
  </r>
  <r>
    <n v="29.21"/>
    <x v="2"/>
    <x v="0"/>
  </r>
  <r>
    <n v="29.63"/>
    <x v="2"/>
    <x v="0"/>
  </r>
  <r>
    <n v="30.16"/>
    <x v="2"/>
    <x v="1"/>
  </r>
  <r>
    <n v="30.53"/>
    <x v="2"/>
    <x v="1"/>
  </r>
  <r>
    <n v="30.76"/>
    <x v="2"/>
    <x v="1"/>
  </r>
  <r>
    <n v="31.08"/>
    <x v="2"/>
    <x v="2"/>
  </r>
  <r>
    <n v="31.39"/>
    <x v="2"/>
    <x v="2"/>
  </r>
  <r>
    <n v="31.8"/>
    <x v="2"/>
    <x v="2"/>
  </r>
  <r>
    <n v="32.200000000000003"/>
    <x v="2"/>
    <x v="3"/>
  </r>
  <r>
    <n v="32.53"/>
    <x v="2"/>
    <x v="3"/>
  </r>
  <r>
    <n v="32.82"/>
    <x v="2"/>
    <x v="3"/>
  </r>
  <r>
    <n v="33.15"/>
    <x v="3"/>
    <x v="0"/>
  </r>
  <r>
    <n v="33.51"/>
    <x v="3"/>
    <x v="0"/>
  </r>
  <r>
    <n v="33.979999999999997"/>
    <x v="3"/>
    <x v="0"/>
  </r>
  <r>
    <n v="34.43"/>
    <x v="3"/>
    <x v="1"/>
  </r>
  <r>
    <n v="34.909999999999997"/>
    <x v="3"/>
    <x v="1"/>
  </r>
  <r>
    <n v="35.43"/>
    <x v="3"/>
    <x v="1"/>
  </r>
  <r>
    <n v="35.93"/>
    <x v="3"/>
    <x v="2"/>
  </r>
  <r>
    <n v="36.409999999999997"/>
    <x v="3"/>
    <x v="2"/>
  </r>
  <r>
    <n v="36.79"/>
    <x v="3"/>
    <x v="2"/>
  </r>
  <r>
    <n v="37.15"/>
    <x v="3"/>
    <x v="3"/>
  </r>
  <r>
    <n v="37.54"/>
    <x v="3"/>
    <x v="3"/>
  </r>
  <r>
    <n v="37.99"/>
    <x v="3"/>
    <x v="3"/>
  </r>
  <r>
    <n v="38.5"/>
    <x v="4"/>
    <x v="0"/>
  </r>
  <r>
    <n v="38.979999999999997"/>
    <x v="4"/>
    <x v="0"/>
  </r>
  <r>
    <n v="39.5"/>
    <x v="4"/>
    <x v="0"/>
  </r>
  <r>
    <n v="40.01"/>
    <x v="4"/>
    <x v="1"/>
  </r>
  <r>
    <n v="40.53"/>
    <x v="4"/>
    <x v="1"/>
  </r>
  <r>
    <n v="41.05"/>
    <x v="4"/>
    <x v="1"/>
  </r>
  <r>
    <n v="41.51"/>
    <x v="4"/>
    <x v="2"/>
  </r>
  <r>
    <n v="41.93"/>
    <x v="4"/>
    <x v="2"/>
  </r>
  <r>
    <n v="42.28"/>
    <x v="4"/>
    <x v="2"/>
  </r>
  <r>
    <n v="42.64"/>
    <x v="4"/>
    <x v="3"/>
  </r>
  <r>
    <n v="42.95"/>
    <x v="4"/>
    <x v="3"/>
  </r>
  <r>
    <n v="43.21"/>
    <x v="4"/>
    <x v="3"/>
  </r>
  <r>
    <n v="43.43"/>
    <x v="5"/>
    <x v="0"/>
  </r>
  <r>
    <n v="43.69"/>
    <x v="5"/>
    <x v="0"/>
  </r>
  <r>
    <n v="44.06"/>
    <x v="5"/>
    <x v="0"/>
  </r>
  <r>
    <n v="44.47"/>
    <x v="5"/>
    <x v="1"/>
  </r>
  <r>
    <n v="44.78"/>
    <x v="5"/>
    <x v="1"/>
  </r>
  <r>
    <n v="45.06"/>
    <x v="5"/>
    <x v="1"/>
  </r>
  <r>
    <n v="45.37"/>
    <x v="5"/>
    <x v="2"/>
  </r>
  <r>
    <n v="45.64"/>
    <x v="5"/>
    <x v="2"/>
  </r>
  <r>
    <n v="45.86"/>
    <x v="5"/>
    <x v="2"/>
  </r>
  <r>
    <n v="46.05"/>
    <x v="5"/>
    <x v="3"/>
  </r>
  <r>
    <n v="46.23"/>
    <x v="5"/>
    <x v="3"/>
  </r>
  <r>
    <n v="46.42"/>
    <x v="5"/>
    <x v="3"/>
  </r>
  <r>
    <n v="46.56"/>
    <x v="6"/>
    <x v="0"/>
  </r>
  <r>
    <n v="46.75"/>
    <x v="6"/>
    <x v="0"/>
  </r>
  <r>
    <n v="47.02"/>
    <x v="6"/>
    <x v="0"/>
  </r>
  <r>
    <n v="47.44"/>
    <x v="6"/>
    <x v="1"/>
  </r>
  <r>
    <n v="47.77"/>
    <x v="6"/>
    <x v="1"/>
  </r>
  <r>
    <n v="48.08"/>
    <x v="6"/>
    <x v="1"/>
  </r>
  <r>
    <n v="48.33"/>
    <x v="6"/>
    <x v="2"/>
  </r>
  <r>
    <n v="48.58"/>
    <x v="6"/>
    <x v="2"/>
  </r>
  <r>
    <n v="48.67"/>
    <x v="6"/>
    <x v="2"/>
  </r>
  <r>
    <n v="48.74"/>
    <x v="6"/>
    <x v="3"/>
  </r>
  <r>
    <n v="48.74"/>
    <x v="6"/>
    <x v="3"/>
  </r>
  <r>
    <n v="48.78"/>
    <x v="6"/>
    <x v="3"/>
  </r>
  <r>
    <n v="48.81"/>
    <x v="7"/>
    <x v="0"/>
  </r>
  <r>
    <n v="48.89"/>
    <x v="7"/>
    <x v="0"/>
  </r>
  <r>
    <n v="48.86"/>
    <x v="7"/>
    <x v="0"/>
  </r>
  <r>
    <n v="48.93"/>
    <x v="7"/>
    <x v="1"/>
  </r>
  <r>
    <n v="49"/>
    <x v="7"/>
    <x v="1"/>
  </r>
  <r>
    <n v="49"/>
    <x v="7"/>
    <x v="1"/>
  </r>
  <r>
    <n v="48.98"/>
    <x v="7"/>
    <x v="2"/>
  </r>
  <r>
    <n v="48.96"/>
    <x v="7"/>
    <x v="2"/>
  </r>
  <r>
    <n v="48.98"/>
    <x v="7"/>
    <x v="2"/>
  </r>
  <r>
    <n v="48.98"/>
    <x v="7"/>
    <x v="3"/>
  </r>
  <r>
    <n v="48.99"/>
    <x v="7"/>
    <x v="3"/>
  </r>
  <r>
    <n v="49.07"/>
    <x v="7"/>
    <x v="3"/>
  </r>
  <r>
    <n v="49.23"/>
    <x v="8"/>
    <x v="0"/>
  </r>
  <r>
    <n v="49.49"/>
    <x v="8"/>
    <x v="0"/>
  </r>
  <r>
    <n v="49.69"/>
    <x v="8"/>
    <x v="0"/>
  </r>
  <r>
    <n v="49.95"/>
    <x v="8"/>
    <x v="1"/>
  </r>
  <r>
    <n v="50.2"/>
    <x v="8"/>
    <x v="1"/>
  </r>
  <r>
    <n v="50.44"/>
    <x v="8"/>
    <x v="1"/>
  </r>
  <r>
    <n v="50.73"/>
    <x v="8"/>
    <x v="2"/>
  </r>
  <r>
    <n v="50.96"/>
    <x v="8"/>
    <x v="2"/>
  </r>
  <r>
    <n v="51.09"/>
    <x v="8"/>
    <x v="2"/>
  </r>
  <r>
    <n v="51.18"/>
    <x v="8"/>
    <x v="3"/>
  </r>
  <r>
    <n v="51.25"/>
    <x v="8"/>
    <x v="3"/>
  </r>
  <r>
    <n v="51.39"/>
    <x v="8"/>
    <x v="3"/>
  </r>
  <r>
    <n v="51.54"/>
    <x v="9"/>
    <x v="0"/>
  </r>
  <r>
    <n v="51.71"/>
    <x v="9"/>
    <x v="0"/>
  </r>
  <r>
    <n v="51.94"/>
    <x v="9"/>
    <x v="0"/>
  </r>
  <r>
    <n v="52.23"/>
    <x v="9"/>
    <x v="1"/>
  </r>
  <r>
    <n v="52.56"/>
    <x v="9"/>
    <x v="1"/>
  </r>
  <r>
    <n v="52.86"/>
    <x v="9"/>
    <x v="1"/>
  </r>
  <r>
    <n v="53.16"/>
    <x v="9"/>
    <x v="2"/>
  </r>
  <r>
    <n v="53.41"/>
    <x v="9"/>
    <x v="2"/>
  </r>
  <r>
    <n v="53.57"/>
    <x v="9"/>
    <x v="2"/>
  </r>
  <r>
    <n v="53.67"/>
    <x v="9"/>
    <x v="3"/>
  </r>
  <r>
    <n v="53.68"/>
    <x v="9"/>
    <x v="3"/>
  </r>
  <r>
    <n v="53.79"/>
    <x v="9"/>
    <x v="3"/>
  </r>
  <r>
    <n v="53.97"/>
    <x v="10"/>
    <x v="0"/>
  </r>
  <r>
    <n v="54.22"/>
    <x v="10"/>
    <x v="0"/>
  </r>
  <r>
    <n v="54.53"/>
    <x v="10"/>
    <x v="0"/>
  </r>
  <r>
    <n v="54.9"/>
    <x v="10"/>
    <x v="1"/>
  </r>
  <r>
    <n v="55.32"/>
    <x v="10"/>
    <x v="1"/>
  </r>
  <r>
    <n v="55.72"/>
    <x v="10"/>
    <x v="1"/>
  </r>
  <r>
    <n v="56.12"/>
    <x v="10"/>
    <x v="2"/>
  </r>
  <r>
    <n v="56.51"/>
    <x v="10"/>
    <x v="2"/>
  </r>
  <r>
    <n v="56.87"/>
    <x v="10"/>
    <x v="2"/>
  </r>
  <r>
    <n v="57.19"/>
    <x v="10"/>
    <x v="3"/>
  </r>
  <r>
    <n v="57.51"/>
    <x v="10"/>
    <x v="3"/>
  </r>
  <r>
    <n v="57.81"/>
    <x v="10"/>
    <x v="3"/>
  </r>
  <r>
    <n v="58.16"/>
    <x v="11"/>
    <x v="0"/>
  </r>
  <r>
    <n v="58.5"/>
    <x v="11"/>
    <x v="0"/>
  </r>
  <r>
    <n v="58.94"/>
    <x v="11"/>
    <x v="0"/>
  </r>
  <r>
    <n v="59.49"/>
    <x v="11"/>
    <x v="1"/>
  </r>
  <r>
    <n v="60.05"/>
    <x v="11"/>
    <x v="1"/>
  </r>
  <r>
    <n v="60.65"/>
    <x v="11"/>
    <x v="1"/>
  </r>
  <r>
    <n v="61.25"/>
    <x v="11"/>
    <x v="2"/>
  </r>
  <r>
    <n v="61.78"/>
    <x v="11"/>
    <x v="2"/>
  </r>
  <r>
    <n v="62.24"/>
    <x v="11"/>
    <x v="2"/>
  </r>
  <r>
    <n v="62.59"/>
    <x v="11"/>
    <x v="3"/>
  </r>
  <r>
    <n v="62.9"/>
    <x v="11"/>
    <x v="3"/>
  </r>
  <r>
    <n v="63.37"/>
    <x v="11"/>
    <x v="3"/>
  </r>
  <r>
    <n v="63.734000000000002"/>
    <x v="12"/>
    <x v="0"/>
  </r>
  <r>
    <n v="64.132999999999996"/>
    <x v="12"/>
    <x v="0"/>
  </r>
  <r>
    <n v="64.468000000000004"/>
    <x v="12"/>
    <x v="0"/>
  </r>
  <r>
    <n v="64.971000000000004"/>
    <x v="12"/>
    <x v="1"/>
  </r>
  <r>
    <n v="65.545000000000002"/>
    <x v="12"/>
    <x v="1"/>
  </r>
  <r>
    <n v="66.216999999999999"/>
    <x v="12"/>
    <x v="1"/>
  </r>
  <r>
    <n v="66.784999999999997"/>
    <x v="12"/>
    <x v="2"/>
  </r>
  <r>
    <n v="67.269000000000005"/>
    <x v="12"/>
    <x v="2"/>
  </r>
  <r>
    <n v="67.623000000000005"/>
    <x v="12"/>
    <x v="2"/>
  </r>
  <r>
    <n v="67.900999999999996"/>
    <x v="12"/>
    <x v="3"/>
  </r>
  <r>
    <n v="68.090999999999994"/>
    <x v="12"/>
    <x v="3"/>
  </r>
  <r>
    <n v="68.341999999999999"/>
    <x v="12"/>
    <x v="3"/>
  </r>
  <r>
    <n v="68.581000000000003"/>
    <x v="13"/>
    <x v="0"/>
  </r>
  <r>
    <n v="68.914000000000001"/>
    <x v="13"/>
    <x v="0"/>
  </r>
  <r>
    <n v="69.322000000000003"/>
    <x v="13"/>
    <x v="0"/>
  </r>
  <r>
    <n v="69.787000000000006"/>
    <x v="13"/>
    <x v="1"/>
  </r>
  <r>
    <n v="70.408000000000001"/>
    <x v="13"/>
    <x v="1"/>
  </r>
  <r>
    <n v="71.066999999999993"/>
    <x v="13"/>
    <x v="1"/>
  </r>
  <r>
    <n v="71.685000000000002"/>
    <x v="13"/>
    <x v="2"/>
  </r>
  <r>
    <n v="72.185000000000002"/>
    <x v="13"/>
    <x v="2"/>
  </r>
  <r>
    <n v="72.573999999999998"/>
    <x v="13"/>
    <x v="2"/>
  </r>
  <r>
    <n v="72.822000000000003"/>
    <x v="13"/>
    <x v="3"/>
  </r>
  <r>
    <n v="73.063999999999993"/>
    <x v="13"/>
    <x v="3"/>
  </r>
  <r>
    <n v="73.278000000000006"/>
    <x v="13"/>
    <x v="3"/>
  </r>
  <r>
    <n v="73.617000000000004"/>
    <x v="14"/>
    <x v="0"/>
  </r>
  <r>
    <n v="73.968000000000004"/>
    <x v="14"/>
    <x v="0"/>
  </r>
  <r>
    <n v="74.41"/>
    <x v="14"/>
    <x v="0"/>
  </r>
  <r>
    <n v="74.867000000000004"/>
    <x v="14"/>
    <x v="1"/>
  </r>
  <r>
    <n v="75.295000000000002"/>
    <x v="14"/>
    <x v="1"/>
  </r>
  <r>
    <n v="75.694999999999993"/>
    <x v="14"/>
    <x v="1"/>
  </r>
  <r>
    <n v="76.040000000000006"/>
    <x v="14"/>
    <x v="2"/>
  </r>
  <r>
    <n v="76.271000000000001"/>
    <x v="14"/>
    <x v="2"/>
  </r>
  <r>
    <n v="76.421000000000006"/>
    <x v="14"/>
    <x v="2"/>
  </r>
  <r>
    <n v="76.488"/>
    <x v="14"/>
    <x v="3"/>
  </r>
  <r>
    <n v="76.521000000000001"/>
    <x v="14"/>
    <x v="3"/>
  </r>
  <r>
    <n v="76.498000000000005"/>
    <x v="14"/>
    <x v="3"/>
  </r>
  <r>
    <n v="76.527000000000001"/>
    <x v="15"/>
    <x v="0"/>
  </r>
  <r>
    <n v="76.587000000000003"/>
    <x v="15"/>
    <x v="0"/>
  </r>
  <r>
    <n v="76.790000000000006"/>
    <x v="15"/>
    <x v="0"/>
  </r>
  <r>
    <n v="77.037999999999997"/>
    <x v="15"/>
    <x v="1"/>
  </r>
  <r>
    <n v="77.296000000000006"/>
    <x v="15"/>
    <x v="1"/>
  </r>
  <r>
    <n v="77.504000000000005"/>
    <x v="15"/>
    <x v="1"/>
  </r>
  <r>
    <n v="77.56"/>
    <x v="15"/>
    <x v="2"/>
  </r>
  <r>
    <n v="77.478999999999999"/>
    <x v="15"/>
    <x v="2"/>
  </r>
  <r>
    <n v="77.227999999999994"/>
    <x v="15"/>
    <x v="2"/>
  </r>
  <r>
    <n v="76.912000000000006"/>
    <x v="15"/>
    <x v="3"/>
  </r>
  <r>
    <n v="76.381"/>
    <x v="15"/>
    <x v="3"/>
  </r>
  <r>
    <n v="75.971999999999994"/>
    <x v="15"/>
    <x v="3"/>
  </r>
  <r>
    <n v="75.533000000000001"/>
    <x v="16"/>
    <x v="0"/>
  </r>
  <r>
    <n v="75.248000000000005"/>
    <x v="16"/>
    <x v="0"/>
  </r>
  <r>
    <n v="75.135999999999996"/>
    <x v="16"/>
    <x v="0"/>
  </r>
  <r>
    <n v="75.314999999999998"/>
    <x v="16"/>
    <x v="1"/>
  </r>
  <r>
    <n v="75.766999999999996"/>
    <x v="16"/>
    <x v="1"/>
  </r>
  <r>
    <n v="76.251000000000005"/>
    <x v="16"/>
    <x v="1"/>
  </r>
  <r>
    <n v="76.516000000000005"/>
    <x v="16"/>
    <x v="2"/>
  </r>
  <r>
    <n v="76.593000000000004"/>
    <x v="16"/>
    <x v="2"/>
  </r>
  <r>
    <n v="76.573999999999998"/>
    <x v="16"/>
    <x v="2"/>
  </r>
  <r>
    <n v="76.290000000000006"/>
    <x v="16"/>
    <x v="3"/>
  </r>
  <r>
    <n v="76.03"/>
    <x v="16"/>
    <x v="3"/>
  </r>
  <r>
    <n v="75.843999999999994"/>
    <x v="16"/>
    <x v="3"/>
  </r>
  <r>
    <n v="75.698999999999998"/>
    <x v="17"/>
    <x v="0"/>
  </r>
  <r>
    <n v="75.653999999999996"/>
    <x v="17"/>
    <x v="0"/>
  </r>
  <r>
    <n v="75.813000000000002"/>
    <x v="17"/>
    <x v="0"/>
  </r>
  <r>
    <n v="76.078999999999994"/>
    <x v="17"/>
    <x v="1"/>
  </r>
  <r>
    <n v="76.397000000000006"/>
    <x v="17"/>
    <x v="1"/>
  </r>
  <r>
    <n v="76.600999999999999"/>
    <x v="17"/>
    <x v="1"/>
  </r>
  <r>
    <n v="76.709999999999994"/>
    <x v="17"/>
    <x v="2"/>
  </r>
  <r>
    <n v="76.730999999999995"/>
    <x v="17"/>
    <x v="2"/>
  </r>
  <r>
    <n v="76.626999999999995"/>
    <x v="17"/>
    <x v="2"/>
  </r>
  <r>
    <n v="76.596999999999994"/>
    <x v="17"/>
    <x v="3"/>
  </r>
  <r>
    <n v="76.578000000000003"/>
    <x v="17"/>
    <x v="3"/>
  </r>
  <r>
    <n v="76.463999999999999"/>
    <x v="17"/>
    <x v="3"/>
  </r>
  <r>
    <n v="76.394999999999996"/>
    <x v="18"/>
    <x v="0"/>
  </r>
  <r>
    <n v="76.326999999999998"/>
    <x v="18"/>
    <x v="0"/>
  </r>
  <r>
    <n v="76.382000000000005"/>
    <x v="18"/>
    <x v="0"/>
  </r>
  <r>
    <n v="76.66"/>
    <x v="18"/>
    <x v="1"/>
  </r>
  <r>
    <n v="77.028999999999996"/>
    <x v="18"/>
    <x v="1"/>
  </r>
  <r>
    <n v="77.515000000000001"/>
    <x v="18"/>
    <x v="1"/>
  </r>
  <r>
    <n v="77.884"/>
    <x v="18"/>
    <x v="2"/>
  </r>
  <r>
    <n v="78.13"/>
    <x v="18"/>
    <x v="2"/>
  </r>
  <r>
    <n v="78.197000000000003"/>
    <x v="18"/>
    <x v="2"/>
  </r>
  <r>
    <n v="78.171000000000006"/>
    <x v="18"/>
    <x v="3"/>
  </r>
  <r>
    <n v="78.168999999999997"/>
    <x v="18"/>
    <x v="3"/>
  </r>
  <r>
    <n v="78.113"/>
    <x v="18"/>
    <x v="3"/>
  </r>
  <r>
    <n v="78.197999999999993"/>
    <x v="19"/>
    <x v="0"/>
  </r>
  <r>
    <n v="78.203999999999994"/>
    <x v="19"/>
    <x v="0"/>
  </r>
  <r>
    <n v="78.347999999999999"/>
    <x v="19"/>
    <x v="0"/>
  </r>
  <r>
    <n v="78.7"/>
    <x v="19"/>
    <x v="1"/>
  </r>
  <r>
    <n v="79.206999999999994"/>
    <x v="19"/>
    <x v="1"/>
  </r>
  <r>
    <n v="79.698999999999998"/>
    <x v="19"/>
    <x v="1"/>
  </r>
  <r>
    <n v="80.061000000000007"/>
    <x v="19"/>
    <x v="2"/>
  </r>
  <r>
    <n v="80.314999999999998"/>
    <x v="19"/>
    <x v="2"/>
  </r>
  <r>
    <n v="80.338999999999999"/>
    <x v="19"/>
    <x v="2"/>
  </r>
  <r>
    <n v="80.304000000000002"/>
    <x v="19"/>
    <x v="3"/>
  </r>
  <r>
    <n v="80.168999999999997"/>
    <x v="19"/>
    <x v="3"/>
  </r>
  <r>
    <n v="80.078000000000003"/>
    <x v="19"/>
    <x v="3"/>
  </r>
  <r>
    <n v="80.025999999999996"/>
    <x v="20"/>
    <x v="0"/>
  </r>
  <r>
    <n v="79.991"/>
    <x v="20"/>
    <x v="0"/>
  </r>
  <r>
    <n v="80.076999999999998"/>
    <x v="20"/>
    <x v="0"/>
  </r>
  <r>
    <n v="80.367999999999995"/>
    <x v="20"/>
    <x v="1"/>
  </r>
  <r>
    <n v="80.69"/>
    <x v="20"/>
    <x v="1"/>
  </r>
  <r>
    <n v="81.066999999999993"/>
    <x v="20"/>
    <x v="1"/>
  </r>
  <r>
    <n v="81.411000000000001"/>
    <x v="20"/>
    <x v="2"/>
  </r>
  <r>
    <n v="81.653999999999996"/>
    <x v="20"/>
    <x v="2"/>
  </r>
  <r>
    <n v="81.738"/>
    <x v="20"/>
    <x v="2"/>
  </r>
  <r>
    <n v="81.725999999999999"/>
    <x v="20"/>
    <x v="3"/>
  </r>
  <r>
    <n v="81.63"/>
    <x v="20"/>
    <x v="3"/>
  </r>
  <r>
    <n v="81.512"/>
    <x v="20"/>
    <x v="3"/>
  </r>
  <r>
    <n v="81.426000000000002"/>
    <x v="21"/>
    <x v="0"/>
  </r>
  <r>
    <n v="81.399000000000001"/>
    <x v="21"/>
    <x v="0"/>
  </r>
  <r>
    <n v="81.665000000000006"/>
    <x v="21"/>
    <x v="0"/>
  </r>
  <r>
    <n v="82.123999999999995"/>
    <x v="21"/>
    <x v="1"/>
  </r>
  <r>
    <n v="82.600999999999999"/>
    <x v="21"/>
    <x v="1"/>
  </r>
  <r>
    <n v="83.048000000000002"/>
    <x v="21"/>
    <x v="1"/>
  </r>
  <r>
    <n v="83.418000000000006"/>
    <x v="21"/>
    <x v="2"/>
  </r>
  <r>
    <n v="83.644000000000005"/>
    <x v="21"/>
    <x v="2"/>
  </r>
  <r>
    <n v="83.700999999999993"/>
    <x v="21"/>
    <x v="2"/>
  </r>
  <r>
    <n v="83.628"/>
    <x v="21"/>
    <x v="3"/>
  </r>
  <r>
    <n v="83.555000000000007"/>
    <x v="21"/>
    <x v="3"/>
  </r>
  <r>
    <n v="83.489000000000004"/>
    <x v="21"/>
    <x v="3"/>
  </r>
  <r>
    <n v="83.53"/>
    <x v="22"/>
    <x v="0"/>
  </r>
  <r>
    <n v="83.596000000000004"/>
    <x v="22"/>
    <x v="0"/>
  </r>
  <r>
    <n v="83.911000000000001"/>
    <x v="22"/>
    <x v="0"/>
  </r>
  <r>
    <n v="84.32"/>
    <x v="22"/>
    <x v="1"/>
  </r>
  <r>
    <n v="84.864000000000004"/>
    <x v="22"/>
    <x v="1"/>
  </r>
  <r>
    <n v="85.397999999999996"/>
    <x v="22"/>
    <x v="1"/>
  </r>
  <r>
    <n v="85.84"/>
    <x v="22"/>
    <x v="2"/>
  </r>
  <r>
    <n v="86.15"/>
    <x v="22"/>
    <x v="2"/>
  </r>
  <r>
    <n v="86.31"/>
    <x v="22"/>
    <x v="2"/>
  </r>
  <r>
    <n v="86.406999999999996"/>
    <x v="22"/>
    <x v="3"/>
  </r>
  <r>
    <n v="86.631"/>
    <x v="22"/>
    <x v="3"/>
  </r>
  <r>
    <n v="86.846999999999994"/>
    <x v="22"/>
    <x v="3"/>
  </r>
  <r>
    <n v="87.162000000000006"/>
    <x v="23"/>
    <x v="0"/>
  </r>
  <r>
    <n v="87.372"/>
    <x v="23"/>
    <x v="0"/>
  </r>
  <r>
    <n v="87.876000000000005"/>
    <x v="23"/>
    <x v="0"/>
  </r>
  <r>
    <n v="88.557000000000002"/>
    <x v="23"/>
    <x v="1"/>
  </r>
  <r>
    <n v="89.373000000000005"/>
    <x v="23"/>
    <x v="1"/>
  </r>
  <r>
    <n v="90.194000000000003"/>
    <x v="23"/>
    <x v="1"/>
  </r>
  <r>
    <n v="90.858999999999995"/>
    <x v="23"/>
    <x v="2"/>
  </r>
  <r>
    <n v="91.406000000000006"/>
    <x v="23"/>
    <x v="2"/>
  </r>
  <r>
    <n v="91.751000000000005"/>
    <x v="23"/>
    <x v="2"/>
  </r>
  <r>
    <n v="91.998000000000005"/>
    <x v="23"/>
    <x v="3"/>
  </r>
  <r>
    <n v="92.195999999999998"/>
    <x v="23"/>
    <x v="3"/>
  </r>
  <r>
    <n v="92.442999999999998"/>
    <x v="23"/>
    <x v="3"/>
  </r>
  <r>
    <n v="92.712999999999994"/>
    <x v="24"/>
    <x v="0"/>
  </r>
  <r>
    <n v="92.98"/>
    <x v="24"/>
    <x v="0"/>
  </r>
  <r>
    <n v="93.61"/>
    <x v="24"/>
    <x v="0"/>
  </r>
  <r>
    <n v="94.435000000000002"/>
    <x v="24"/>
    <x v="1"/>
  </r>
  <r>
    <n v="95.36"/>
    <x v="24"/>
    <x v="1"/>
  </r>
  <r>
    <n v="96.363"/>
    <x v="24"/>
    <x v="1"/>
  </r>
  <r>
    <n v="97.191999999999993"/>
    <x v="24"/>
    <x v="2"/>
  </r>
  <r>
    <n v="97.897000000000006"/>
    <x v="24"/>
    <x v="2"/>
  </r>
  <r>
    <n v="98.399000000000001"/>
    <x v="24"/>
    <x v="2"/>
  </r>
  <r>
    <n v="98.831000000000003"/>
    <x v="24"/>
    <x v="3"/>
  </r>
  <r>
    <n v="99.147999999999996"/>
    <x v="24"/>
    <x v="3"/>
  </r>
  <r>
    <n v="99.542000000000002"/>
    <x v="24"/>
    <x v="3"/>
  </r>
  <r>
    <n v="100"/>
    <x v="25"/>
    <x v="0"/>
  </r>
  <r>
    <n v="100.571"/>
    <x v="25"/>
    <x v="0"/>
  </r>
  <r>
    <n v="101.46599999999999"/>
    <x v="25"/>
    <x v="0"/>
  </r>
  <r>
    <n v="102.541"/>
    <x v="25"/>
    <x v="1"/>
  </r>
  <r>
    <n v="103.702"/>
    <x v="25"/>
    <x v="1"/>
  </r>
  <r>
    <n v="104.85599999999999"/>
    <x v="25"/>
    <x v="1"/>
  </r>
  <r>
    <n v="105.72199999999999"/>
    <x v="25"/>
    <x v="2"/>
  </r>
  <r>
    <n v="106.52200000000001"/>
    <x v="25"/>
    <x v="2"/>
  </r>
  <r>
    <n v="107.136"/>
    <x v="25"/>
    <x v="2"/>
  </r>
  <r>
    <n v="107.729"/>
    <x v="25"/>
    <x v="3"/>
  </r>
  <r>
    <n v="108.292"/>
    <x v="25"/>
    <x v="3"/>
  </r>
  <r>
    <n v="108.792"/>
    <x v="25"/>
    <x v="3"/>
  </r>
  <r>
    <n v="109.215"/>
    <x v="26"/>
    <x v="0"/>
  </r>
  <r>
    <n v="109.643"/>
    <x v="26"/>
    <x v="0"/>
  </r>
  <r>
    <n v="110.395"/>
    <x v="26"/>
    <x v="0"/>
  </r>
  <r>
    <n v="111.248"/>
    <x v="26"/>
    <x v="1"/>
  </r>
  <r>
    <n v="112.203"/>
    <x v="26"/>
    <x v="1"/>
  </r>
  <r>
    <n v="113.273"/>
    <x v="26"/>
    <x v="1"/>
  </r>
  <r>
    <n v="114.227"/>
    <x v="26"/>
    <x v="2"/>
  </r>
  <r>
    <n v="114.989"/>
    <x v="26"/>
    <x v="2"/>
  </r>
  <r>
    <n v="115.46599999999999"/>
    <x v="26"/>
    <x v="2"/>
  </r>
  <r>
    <n v="115.681"/>
    <x v="26"/>
    <x v="3"/>
  </r>
  <r>
    <n v="115.83799999999999"/>
    <x v="26"/>
    <x v="3"/>
  </r>
  <r>
    <n v="116.05500000000001"/>
    <x v="26"/>
    <x v="3"/>
  </r>
  <r>
    <n v="116.437"/>
    <x v="27"/>
    <x v="0"/>
  </r>
  <r>
    <n v="116.917"/>
    <x v="27"/>
    <x v="0"/>
  </r>
  <r>
    <n v="117.929"/>
    <x v="27"/>
    <x v="0"/>
  </r>
  <r>
    <n v="119.209"/>
    <x v="27"/>
    <x v="1"/>
  </r>
  <r>
    <n v="120.788"/>
    <x v="27"/>
    <x v="1"/>
  </r>
  <r>
    <n v="122.334"/>
    <x v="27"/>
    <x v="1"/>
  </r>
  <r>
    <n v="123.688"/>
    <x v="27"/>
    <x v="2"/>
  </r>
  <r>
    <n v="124.73099999999999"/>
    <x v="27"/>
    <x v="2"/>
  </r>
  <r>
    <n v="125.495"/>
    <x v="27"/>
    <x v="2"/>
  </r>
  <r>
    <n v="126.13800000000001"/>
    <x v="27"/>
    <x v="3"/>
  </r>
  <r>
    <n v="126.643"/>
    <x v="27"/>
    <x v="3"/>
  </r>
  <r>
    <n v="127.151"/>
    <x v="27"/>
    <x v="3"/>
  </r>
  <r>
    <n v="127.652"/>
    <x v="28"/>
    <x v="0"/>
  </r>
  <r>
    <n v="128.32599999999999"/>
    <x v="28"/>
    <x v="0"/>
  </r>
  <r>
    <n v="129.309"/>
    <x v="28"/>
    <x v="0"/>
  </r>
  <r>
    <n v="130.489"/>
    <x v="28"/>
    <x v="1"/>
  </r>
  <r>
    <n v="131.84"/>
    <x v="28"/>
    <x v="1"/>
  </r>
  <r>
    <n v="133.226"/>
    <x v="28"/>
    <x v="1"/>
  </r>
  <r>
    <n v="134.64699999999999"/>
    <x v="28"/>
    <x v="2"/>
  </r>
  <r>
    <n v="135.96600000000001"/>
    <x v="28"/>
    <x v="2"/>
  </r>
  <r>
    <n v="137.077"/>
    <x v="28"/>
    <x v="2"/>
  </r>
  <r>
    <n v="137.977"/>
    <x v="28"/>
    <x v="3"/>
  </r>
  <r>
    <n v="138.767"/>
    <x v="28"/>
    <x v="3"/>
  </r>
  <r>
    <n v="139.62899999999999"/>
    <x v="28"/>
    <x v="3"/>
  </r>
  <r>
    <n v="140.70599999999999"/>
    <x v="29"/>
    <x v="0"/>
  </r>
  <r>
    <n v="142.02799999999999"/>
    <x v="29"/>
    <x v="0"/>
  </r>
  <r>
    <n v="144.08000000000001"/>
    <x v="29"/>
    <x v="0"/>
  </r>
  <r>
    <n v="146.18"/>
    <x v="29"/>
    <x v="1"/>
  </r>
  <r>
    <n v="148.33600000000001"/>
    <x v="29"/>
    <x v="1"/>
  </r>
  <r>
    <n v="150.52000000000001"/>
    <x v="29"/>
    <x v="1"/>
  </r>
  <r>
    <n v="152.339"/>
    <x v="29"/>
    <x v="2"/>
  </r>
  <r>
    <n v="153.816"/>
    <x v="29"/>
    <x v="2"/>
  </r>
  <r>
    <n v="155.11000000000001"/>
    <x v="29"/>
    <x v="2"/>
  </r>
  <r>
    <n v="156.30000000000001"/>
    <x v="29"/>
    <x v="3"/>
  </r>
  <r>
    <n v="157.49799999999999"/>
    <x v="29"/>
    <x v="3"/>
  </r>
  <r>
    <n v="158.672"/>
    <x v="29"/>
    <x v="3"/>
  </r>
  <r>
    <n v="160.131"/>
    <x v="30"/>
    <x v="0"/>
  </r>
  <r>
    <n v="161.92500000000001"/>
    <x v="30"/>
    <x v="0"/>
  </r>
  <r>
    <n v="164.577"/>
    <x v="30"/>
    <x v="0"/>
  </r>
  <r>
    <n v="167.001"/>
    <x v="30"/>
    <x v="1"/>
  </r>
  <r>
    <n v="169.54599999999999"/>
    <x v="30"/>
    <x v="1"/>
  </r>
  <r>
    <n v="172.017"/>
    <x v="30"/>
    <x v="1"/>
  </r>
  <r>
    <n v="174.09899999999999"/>
    <x v="30"/>
    <x v="2"/>
  </r>
  <r>
    <n v="175.92400000000001"/>
    <x v="30"/>
    <x v="2"/>
  </r>
  <r>
    <n v="177.61199999999999"/>
    <x v="30"/>
    <x v="2"/>
  </r>
  <r>
    <n v="178.75299999999999"/>
    <x v="30"/>
    <x v="3"/>
  </r>
  <r>
    <n v="179.67500000000001"/>
    <x v="30"/>
    <x v="3"/>
  </r>
  <r>
    <n v="180.108"/>
    <x v="30"/>
    <x v="3"/>
  </r>
  <r>
    <n v="180.82900000000001"/>
    <x v="31"/>
    <x v="0"/>
  </r>
  <r>
    <n v="181.501"/>
    <x v="31"/>
    <x v="0"/>
  </r>
  <r>
    <n v="182.75"/>
    <x v="31"/>
    <x v="0"/>
  </r>
  <r>
    <n v="183.649"/>
    <x v="31"/>
    <x v="1"/>
  </r>
  <r>
    <n v="184.38"/>
    <x v="31"/>
    <x v="1"/>
  </r>
  <r>
    <n v="184.547"/>
    <x v="31"/>
    <x v="1"/>
  </r>
  <r>
    <n v="184.608"/>
    <x v="31"/>
    <x v="2"/>
  </r>
  <r>
    <n v="184.405"/>
    <x v="31"/>
    <x v="2"/>
  </r>
  <r>
    <n v="184.19800000000001"/>
    <x v="31"/>
    <x v="2"/>
  </r>
  <r>
    <n v="184.054"/>
    <x v="31"/>
    <x v="3"/>
  </r>
  <r>
    <n v="183.63200000000001"/>
    <x v="31"/>
    <x v="3"/>
  </r>
  <r>
    <n v="183.23"/>
    <x v="31"/>
    <x v="3"/>
  </r>
  <r>
    <n v="182.71899999999999"/>
    <x v="32"/>
    <x v="0"/>
  </r>
  <r>
    <n v="182.471"/>
    <x v="32"/>
    <x v="0"/>
  </r>
  <r>
    <n v="182.19399999999999"/>
    <x v="32"/>
    <x v="0"/>
  </r>
  <r>
    <n v="182.13200000000001"/>
    <x v="32"/>
    <x v="1"/>
  </r>
  <r>
    <n v="181.886"/>
    <x v="32"/>
    <x v="1"/>
  </r>
  <r>
    <n v="181.541"/>
    <x v="32"/>
    <x v="1"/>
  </r>
  <r>
    <n v="180.994"/>
    <x v="32"/>
    <x v="2"/>
  </r>
  <r>
    <n v="180.23500000000001"/>
    <x v="32"/>
    <x v="2"/>
  </r>
  <r>
    <n v="179.12200000000001"/>
    <x v="32"/>
    <x v="2"/>
  </r>
  <r>
    <n v="177.53"/>
    <x v="32"/>
    <x v="3"/>
  </r>
  <r>
    <n v="175.16200000000001"/>
    <x v="32"/>
    <x v="3"/>
  </r>
  <r>
    <n v="173.33799999999999"/>
    <x v="32"/>
    <x v="3"/>
  </r>
  <r>
    <n v="171.077"/>
    <x v="33"/>
    <x v="0"/>
  </r>
  <r>
    <n v="169.19"/>
    <x v="33"/>
    <x v="0"/>
  </r>
  <r>
    <n v="167.90299999999999"/>
    <x v="33"/>
    <x v="0"/>
  </r>
  <r>
    <n v="167.32300000000001"/>
    <x v="33"/>
    <x v="1"/>
  </r>
  <r>
    <n v="167.02099999999999"/>
    <x v="33"/>
    <x v="1"/>
  </r>
  <r>
    <n v="166.53800000000001"/>
    <x v="33"/>
    <x v="1"/>
  </r>
  <r>
    <n v="165.714"/>
    <x v="33"/>
    <x v="2"/>
  </r>
  <r>
    <n v="164.279"/>
    <x v="33"/>
    <x v="2"/>
  </r>
  <r>
    <n v="161.91300000000001"/>
    <x v="33"/>
    <x v="2"/>
  </r>
  <r>
    <n v="159.16399999999999"/>
    <x v="33"/>
    <x v="3"/>
  </r>
  <r>
    <n v="156.072"/>
    <x v="33"/>
    <x v="3"/>
  </r>
  <r>
    <n v="152.54499999999999"/>
    <x v="33"/>
    <x v="3"/>
  </r>
  <r>
    <n v="149.36199999999999"/>
    <x v="34"/>
    <x v="0"/>
  </r>
  <r>
    <n v="147.61799999999999"/>
    <x v="34"/>
    <x v="0"/>
  </r>
  <r>
    <n v="146.51499999999999"/>
    <x v="34"/>
    <x v="0"/>
  </r>
  <r>
    <n v="146.94300000000001"/>
    <x v="34"/>
    <x v="1"/>
  </r>
  <r>
    <n v="148.16999999999999"/>
    <x v="34"/>
    <x v="1"/>
  </r>
  <r>
    <n v="149.797"/>
    <x v="34"/>
    <x v="1"/>
  </r>
  <r>
    <n v="150.749"/>
    <x v="34"/>
    <x v="2"/>
  </r>
  <r>
    <n v="150.66900000000001"/>
    <x v="34"/>
    <x v="2"/>
  </r>
  <r>
    <n v="149.62899999999999"/>
    <x v="34"/>
    <x v="2"/>
  </r>
  <r>
    <n v="148.58600000000001"/>
    <x v="34"/>
    <x v="3"/>
  </r>
  <r>
    <n v="147.941"/>
    <x v="34"/>
    <x v="3"/>
  </r>
  <r>
    <n v="146.666"/>
    <x v="34"/>
    <x v="3"/>
  </r>
  <r>
    <n v="145.00299999999999"/>
    <x v="35"/>
    <x v="0"/>
  </r>
  <r>
    <n v="143.054"/>
    <x v="35"/>
    <x v="0"/>
  </r>
  <r>
    <n v="143.596"/>
    <x v="35"/>
    <x v="0"/>
  </r>
  <r>
    <n v="145.40199999999999"/>
    <x v="35"/>
    <x v="1"/>
  </r>
  <r>
    <n v="147.03800000000001"/>
    <x v="35"/>
    <x v="1"/>
  </r>
  <r>
    <n v="147.703"/>
    <x v="35"/>
    <x v="1"/>
  </r>
  <r>
    <n v="147.56299999999999"/>
    <x v="35"/>
    <x v="2"/>
  </r>
  <r>
    <n v="146.42699999999999"/>
    <x v="35"/>
    <x v="2"/>
  </r>
  <r>
    <n v="144.607"/>
    <x v="35"/>
    <x v="2"/>
  </r>
  <r>
    <n v="143.12799999999999"/>
    <x v="35"/>
    <x v="3"/>
  </r>
  <r>
    <n v="141.81800000000001"/>
    <x v="35"/>
    <x v="3"/>
  </r>
  <r>
    <n v="140.62700000000001"/>
    <x v="35"/>
    <x v="3"/>
  </r>
  <r>
    <n v="139.035"/>
    <x v="36"/>
    <x v="0"/>
  </r>
  <r>
    <n v="137.72999999999999"/>
    <x v="36"/>
    <x v="0"/>
  </r>
  <r>
    <n v="137.78399999999999"/>
    <x v="36"/>
    <x v="0"/>
  </r>
  <r>
    <n v="139.15700000000001"/>
    <x v="36"/>
    <x v="1"/>
  </r>
  <r>
    <n v="140.691"/>
    <x v="36"/>
    <x v="1"/>
  </r>
  <r>
    <n v="141.94399999999999"/>
    <x v="36"/>
    <x v="1"/>
  </r>
  <r>
    <n v="142.34100000000001"/>
    <x v="36"/>
    <x v="2"/>
  </r>
  <r>
    <n v="141.78399999999999"/>
    <x v="36"/>
    <x v="2"/>
  </r>
  <r>
    <n v="140.166"/>
    <x v="36"/>
    <x v="2"/>
  </r>
  <r>
    <n v="138.40700000000001"/>
    <x v="36"/>
    <x v="3"/>
  </r>
  <r>
    <n v="136.66200000000001"/>
    <x v="36"/>
    <x v="3"/>
  </r>
  <r>
    <n v="135.16399999999999"/>
    <x v="36"/>
    <x v="3"/>
  </r>
  <r>
    <n v="134.16499999999999"/>
    <x v="37"/>
    <x v="0"/>
  </r>
  <r>
    <n v="133.994"/>
    <x v="37"/>
    <x v="0"/>
  </r>
  <r>
    <n v="135.86199999999999"/>
    <x v="37"/>
    <x v="0"/>
  </r>
  <r>
    <n v="138.46700000000001"/>
    <x v="37"/>
    <x v="1"/>
  </r>
  <r>
    <n v="141.04400000000001"/>
    <x v="37"/>
    <x v="1"/>
  </r>
  <r>
    <n v="143.166"/>
    <x v="37"/>
    <x v="1"/>
  </r>
  <r>
    <n v="144.28100000000001"/>
    <x v="37"/>
    <x v="2"/>
  </r>
  <r>
    <n v="144.70400000000001"/>
    <x v="37"/>
    <x v="2"/>
  </r>
  <r>
    <n v="144.35499999999999"/>
    <x v="37"/>
    <x v="2"/>
  </r>
  <r>
    <n v="143.96299999999999"/>
    <x v="37"/>
    <x v="3"/>
  </r>
  <r>
    <n v="143.95500000000001"/>
    <x v="37"/>
    <x v="3"/>
  </r>
  <r>
    <n v="143.86199999999999"/>
    <x v="37"/>
    <x v="3"/>
  </r>
  <r>
    <n v="144.30799999999999"/>
    <x v="38"/>
    <x v="0"/>
  </r>
  <r>
    <n v="145.16"/>
    <x v="38"/>
    <x v="0"/>
  </r>
  <r>
    <n v="147.96"/>
    <x v="38"/>
    <x v="0"/>
  </r>
  <r>
    <n v="150.96899999999999"/>
    <x v="38"/>
    <x v="1"/>
  </r>
  <r>
    <n v="153.858"/>
    <x v="38"/>
    <x v="1"/>
  </r>
  <r>
    <n v="156.42500000000001"/>
    <x v="38"/>
    <x v="1"/>
  </r>
  <r>
    <n v="158.28399999999999"/>
    <x v="38"/>
    <x v="2"/>
  </r>
  <r>
    <n v="159.39099999999999"/>
    <x v="38"/>
    <x v="2"/>
  </r>
  <r>
    <n v="159.66900000000001"/>
    <x v="38"/>
    <x v="2"/>
  </r>
  <r>
    <n v="159.554"/>
    <x v="38"/>
    <x v="3"/>
  </r>
  <r>
    <n v="159.36199999999999"/>
    <x v="38"/>
    <x v="3"/>
  </r>
  <r>
    <n v="159.279"/>
    <x v="38"/>
    <x v="3"/>
  </r>
  <r>
    <n v="159.36500000000001"/>
    <x v="39"/>
    <x v="0"/>
  </r>
  <r>
    <n v="159.86699999999999"/>
    <x v="39"/>
    <x v="0"/>
  </r>
  <r>
    <n v="161.184"/>
    <x v="39"/>
    <x v="0"/>
  </r>
  <r>
    <n v="162.965"/>
    <x v="39"/>
    <x v="1"/>
  </r>
  <r>
    <n v="164.68"/>
    <x v="39"/>
    <x v="1"/>
  </r>
  <r>
    <n v="166.209"/>
    <x v="39"/>
    <x v="1"/>
  </r>
  <r>
    <n v="167.13200000000001"/>
    <x v="39"/>
    <x v="2"/>
  </r>
  <r>
    <n v="167.446"/>
    <x v="39"/>
    <x v="2"/>
  </r>
  <r>
    <n v="167.23699999999999"/>
    <x v="39"/>
    <x v="2"/>
  </r>
  <r>
    <n v="166.90600000000001"/>
    <x v="39"/>
    <x v="3"/>
  </r>
  <r>
    <n v="166.654"/>
    <x v="39"/>
    <x v="3"/>
  </r>
  <r>
    <n v="166.45500000000001"/>
    <x v="39"/>
    <x v="3"/>
  </r>
  <r>
    <n v="166.244"/>
    <x v="40"/>
    <x v="0"/>
  </r>
  <r>
    <n v="166.625"/>
    <x v="40"/>
    <x v="0"/>
  </r>
  <r>
    <n v="168.083"/>
    <x v="40"/>
    <x v="0"/>
  </r>
  <r>
    <n v="169.965"/>
    <x v="40"/>
    <x v="1"/>
  </r>
  <r>
    <n v="171.846"/>
    <x v="40"/>
    <x v="1"/>
  </r>
  <r>
    <n v="173.446"/>
    <x v="40"/>
    <x v="1"/>
  </r>
  <r>
    <n v="174.49199999999999"/>
    <x v="40"/>
    <x v="2"/>
  </r>
  <r>
    <n v="174.93299999999999"/>
    <x v="40"/>
    <x v="2"/>
  </r>
  <r>
    <n v="175.03899999999999"/>
    <x v="40"/>
    <x v="2"/>
  </r>
  <r>
    <n v="175.04400000000001"/>
    <x v="40"/>
    <x v="3"/>
  </r>
  <r>
    <n v="175.13499999999999"/>
    <x v="40"/>
    <x v="3"/>
  </r>
  <r>
    <n v="175.107"/>
    <x v="40"/>
    <x v="3"/>
  </r>
  <r>
    <n v="175.02699999999999"/>
    <x v="41"/>
    <x v="0"/>
  </r>
  <r>
    <n v="175.27099999999999"/>
    <x v="41"/>
    <x v="0"/>
  </r>
  <r>
    <n v="176.59399999999999"/>
    <x v="41"/>
    <x v="0"/>
  </r>
  <r>
    <n v="178.49100000000001"/>
    <x v="41"/>
    <x v="1"/>
  </r>
  <r>
    <n v="180.34"/>
    <x v="41"/>
    <x v="1"/>
  </r>
  <r>
    <n v="181.91"/>
    <x v="41"/>
    <x v="1"/>
  </r>
  <r>
    <n v="183.011"/>
    <x v="41"/>
    <x v="2"/>
  </r>
  <r>
    <n v="183.648"/>
    <x v="41"/>
    <x v="2"/>
  </r>
  <r>
    <n v="183.93600000000001"/>
    <x v="41"/>
    <x v="2"/>
  </r>
  <r>
    <n v="184.00899999999999"/>
    <x v="41"/>
    <x v="3"/>
  </r>
  <r>
    <n v="184.221"/>
    <x v="41"/>
    <x v="3"/>
  </r>
  <r>
    <n v="184.393"/>
    <x v="41"/>
    <x v="3"/>
  </r>
  <r>
    <n v="184.64599999999999"/>
    <x v="42"/>
    <x v="0"/>
  </r>
  <r>
    <n v="185.01400000000001"/>
    <x v="42"/>
    <x v="0"/>
  </r>
  <r>
    <n v="186.52199999999999"/>
    <x v="42"/>
    <x v="0"/>
  </r>
  <r>
    <n v="188.535"/>
    <x v="42"/>
    <x v="1"/>
  </r>
  <r>
    <n v="190.53100000000001"/>
    <x v="42"/>
    <x v="1"/>
  </r>
  <r>
    <n v="192.25800000000001"/>
    <x v="42"/>
    <x v="1"/>
  </r>
  <r>
    <n v="193.50399999999999"/>
    <x v="42"/>
    <x v="2"/>
  </r>
  <r>
    <n v="194.339"/>
    <x v="42"/>
    <x v="2"/>
  </r>
  <r>
    <n v="194.809"/>
    <x v="42"/>
    <x v="2"/>
  </r>
  <r>
    <n v="195.07499999999999"/>
    <x v="42"/>
    <x v="3"/>
  </r>
  <r>
    <n v="195.441"/>
    <x v="42"/>
    <x v="3"/>
  </r>
  <r>
    <n v="195.83799999999999"/>
    <x v="42"/>
    <x v="3"/>
  </r>
  <r>
    <n v="196.10599999999999"/>
    <x v="43"/>
    <x v="0"/>
  </r>
  <r>
    <n v="196.89599999999999"/>
    <x v="43"/>
    <x v="0"/>
  </r>
  <r>
    <n v="198.56399999999999"/>
    <x v="43"/>
    <x v="0"/>
  </r>
  <r>
    <n v="200.60499999999999"/>
    <x v="43"/>
    <x v="1"/>
  </r>
  <r>
    <n v="202.44200000000001"/>
    <x v="43"/>
    <x v="1"/>
  </r>
  <r>
    <n v="204.03299999999999"/>
    <x v="43"/>
    <x v="1"/>
  </r>
  <r>
    <n v="204.94"/>
    <x v="43"/>
    <x v="2"/>
  </r>
  <r>
    <n v="205.31800000000001"/>
    <x v="43"/>
    <x v="2"/>
  </r>
  <r>
    <n v="205.36500000000001"/>
    <x v="43"/>
    <x v="2"/>
  </r>
  <r>
    <n v="205.36099999999999"/>
    <x v="43"/>
    <x v="3"/>
  </r>
  <r>
    <n v="205.09899999999999"/>
    <x v="43"/>
    <x v="3"/>
  </r>
  <r>
    <n v="204.68899999999999"/>
    <x v="43"/>
    <x v="3"/>
  </r>
  <r>
    <n v="204.191"/>
    <x v="44"/>
    <x v="0"/>
  </r>
  <r>
    <n v="204.417"/>
    <x v="44"/>
    <x v="0"/>
  </r>
  <r>
    <n v="205.76499999999999"/>
    <x v="44"/>
    <x v="0"/>
  </r>
  <r>
    <n v="207.679"/>
    <x v="44"/>
    <x v="1"/>
  </r>
  <r>
    <n v="209.34299999999999"/>
    <x v="44"/>
    <x v="1"/>
  </r>
  <r>
    <n v="210.578"/>
    <x v="44"/>
    <x v="1"/>
  </r>
  <r>
    <n v="211.328"/>
    <x v="44"/>
    <x v="2"/>
  </r>
  <r>
    <n v="211.68700000000001"/>
    <x v="44"/>
    <x v="2"/>
  </r>
  <r>
    <n v="211.86500000000001"/>
    <x v="44"/>
    <x v="2"/>
  </r>
  <r>
    <n v="211.958"/>
    <x v="44"/>
    <x v="3"/>
  </r>
  <r>
    <n v="212.096"/>
    <x v="44"/>
    <x v="3"/>
  </r>
  <r>
    <n v="212.22900000000001"/>
    <x v="44"/>
    <x v="3"/>
  </r>
  <r>
    <n v="212.39099999999999"/>
    <x v="45"/>
    <x v="0"/>
  </r>
  <r>
    <n v="213.21199999999999"/>
    <x v="45"/>
    <x v="0"/>
  </r>
  <r>
    <n v="215.18600000000001"/>
    <x v="45"/>
    <x v="0"/>
  </r>
  <r>
    <n v="217.22900000000001"/>
    <x v="45"/>
    <x v="1"/>
  </r>
  <r>
    <n v="218.476"/>
    <x v="45"/>
    <x v="1"/>
  </r>
  <r>
    <n v="219.804"/>
    <x v="45"/>
    <x v="1"/>
  </r>
  <r>
    <n v="221.56399999999999"/>
    <x v="45"/>
    <x v="2"/>
  </r>
  <r>
    <n v="224.047"/>
    <x v="45"/>
    <x v="2"/>
  </r>
  <r>
    <n v="226.8"/>
    <x v="45"/>
    <x v="2"/>
  </r>
  <r>
    <n v="229.81200000000001"/>
    <x v="45"/>
    <x v="3"/>
  </r>
  <r>
    <n v="232.316"/>
    <x v="45"/>
    <x v="3"/>
  </r>
  <r>
    <n v="234.364"/>
    <x v="45"/>
    <x v="3"/>
  </r>
  <r>
    <n v="236.434"/>
    <x v="46"/>
    <x v="0"/>
  </r>
  <r>
    <n v="239.21100000000001"/>
    <x v="46"/>
    <x v="0"/>
  </r>
  <r>
    <n v="244.20500000000001"/>
    <x v="46"/>
    <x v="0"/>
  </r>
  <r>
    <n v="249.81100000000001"/>
    <x v="46"/>
    <x v="1"/>
  </r>
  <r>
    <n v="255.435"/>
    <x v="46"/>
    <x v="1"/>
  </r>
  <r>
    <n v="261.161"/>
    <x v="46"/>
    <x v="1"/>
  </r>
  <r>
    <n v="265.5"/>
    <x v="46"/>
    <x v="2"/>
  </r>
  <r>
    <n v="268.77600000000001"/>
    <x v="46"/>
    <x v="2"/>
  </r>
  <r>
    <n v="271.43"/>
    <x v="46"/>
    <x v="2"/>
  </r>
  <r>
    <n v="273.63900000000001"/>
    <x v="46"/>
    <x v="3"/>
  </r>
  <r>
    <n v="276.00900000000001"/>
    <x v="46"/>
    <x v="3"/>
  </r>
  <r>
    <n v="278.58"/>
    <x v="46"/>
    <x v="3"/>
  </r>
  <r>
    <n v="281.952"/>
    <x v="47"/>
    <x v="0"/>
  </r>
  <r>
    <n v="287.16899999999998"/>
    <x v="47"/>
    <x v="0"/>
  </r>
  <r>
    <n v="294.97699999999998"/>
    <x v="47"/>
    <x v="0"/>
  </r>
  <r>
    <n v="301.61700000000002"/>
    <x v="47"/>
    <x v="1"/>
  </r>
  <r>
    <n v="306.39100000000002"/>
    <x v="47"/>
    <x v="1"/>
  </r>
  <r>
    <n v="308.18400000000003"/>
    <x v="47"/>
    <x v="1"/>
  </r>
  <r>
    <n v="307.017"/>
    <x v="47"/>
    <x v="2"/>
  </r>
  <r>
    <n v="303.56900000000002"/>
    <x v="47"/>
    <x v="2"/>
  </r>
  <r>
    <n v="300.39499999999998"/>
    <x v="47"/>
    <x v="2"/>
  </r>
  <r>
    <n v="298.62799999999999"/>
    <x v="47"/>
    <x v="3"/>
  </r>
  <r>
    <n v="296.81900000000002"/>
    <x v="47"/>
    <x v="3"/>
  </r>
  <r>
    <n v="294.30599999999998"/>
    <x v="47"/>
    <x v="3"/>
  </r>
  <r>
    <n v="292.8"/>
    <x v="48"/>
    <x v="0"/>
  </r>
  <r>
    <n v="293.57"/>
    <x v="48"/>
    <x v="0"/>
  </r>
  <r>
    <n v="297.51499999999999"/>
    <x v="48"/>
    <x v="0"/>
  </r>
  <r>
    <n v="301.65199999999999"/>
    <x v="48"/>
    <x v="1"/>
  </r>
  <r>
    <n v="305.52699999999999"/>
    <x v="48"/>
    <x v="1"/>
  </r>
  <r>
    <n v="308.47500000000002"/>
    <x v="48"/>
    <x v="1"/>
  </r>
  <r>
    <n v="310.39"/>
    <x v="48"/>
    <x v="2"/>
  </r>
  <r>
    <n v="311.755"/>
    <x v="48"/>
    <x v="2"/>
  </r>
  <r>
    <n v="312.608"/>
    <x v="48"/>
    <x v="2"/>
  </r>
  <r>
    <n v="312.96800000000002"/>
    <x v="48"/>
    <x v="3"/>
  </r>
  <r>
    <n v="312.209"/>
    <x v="48"/>
    <x v="3"/>
  </r>
  <r>
    <n v="311.024"/>
    <x v="48"/>
    <x v="3"/>
  </r>
  <r>
    <n v="310.85300000000001"/>
    <x v="49"/>
    <x v="0"/>
  </r>
  <r>
    <n v="312.77499999999998"/>
    <x v="49"/>
    <x v="0"/>
  </r>
  <r>
    <n v="316.95400000000001"/>
    <x v="49"/>
    <x v="0"/>
  </r>
  <r>
    <n v="320.86200000000002"/>
    <x v="49"/>
    <x v="1"/>
  </r>
  <r>
    <n v="323.85599999999999"/>
    <x v="49"/>
    <x v="1"/>
  </r>
  <r>
    <n v="325.435"/>
    <x v="49"/>
    <x v="1"/>
  </r>
  <r>
    <n v="325.78399999999999"/>
    <x v="49"/>
    <x v="2"/>
  </r>
  <r>
    <m/>
    <x v="5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40B9B-AD0F-4ED5-BAA6-69FF0825442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9" firstHeaderRow="1" firstDataRow="1" firstDataCol="2"/>
  <pivotFields count="3">
    <pivotField dataField="1" compact="0" outline="0" showAll="0" defaultSubtotal="0"/>
    <pivotField axis="axisRow" compact="0" outline="0" showAll="0" defaultSubtota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x="47"/>
        <item x="48"/>
        <item h="1" x="49"/>
        <item h="1" x="5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6"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</rowItems>
  <colItems count="1">
    <i/>
  </colItems>
  <dataFields count="1">
    <dataField name="Sum of National-US-SA" fld="0" baseField="0" baseItem="0"/>
  </dataFields>
  <formats count="20"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1" type="button" dataOnly="0" labelOnly="1" outline="0" axis="axisRow" fieldPosition="0"/>
    </format>
    <format dxfId="155">
      <pivotArea field="2" type="button" dataOnly="0" labelOnly="1" outline="0" axis="axisRow" fieldPosition="1"/>
    </format>
    <format dxfId="154">
      <pivotArea dataOnly="0" labelOnly="1" outline="0" fieldPosition="0">
        <references count="1">
          <reference field="1" count="0"/>
        </references>
      </pivotArea>
    </format>
    <format dxfId="153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152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151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150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149">
      <pivotArea dataOnly="0" labelOnly="1" outline="0" axis="axisValues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1" type="button" dataOnly="0" labelOnly="1" outline="0" axis="axisRow" fieldPosition="0"/>
    </format>
    <format dxfId="145">
      <pivotArea field="2" type="button" dataOnly="0" labelOnly="1" outline="0" axis="axisRow" fieldPosition="1"/>
    </format>
    <format dxfId="144">
      <pivotArea dataOnly="0" labelOnly="1" outline="0" fieldPosition="0">
        <references count="1">
          <reference field="1" count="0"/>
        </references>
      </pivotArea>
    </format>
    <format dxfId="143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142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141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140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139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7574D-9C1F-40A1-8B91-07262B2ED82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9" firstHeaderRow="1" firstDataRow="1" firstDataCol="2"/>
  <pivotFields count="3">
    <pivotField dataField="1" compact="0" outline="0" showAll="0" defaultSubtotal="0"/>
    <pivotField axis="axisRow" compact="0" outline="0" showAll="0" defaultSubtota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x="47"/>
        <item x="48"/>
        <item h="1" x="49"/>
        <item h="1" x="5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6"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</rowItems>
  <colItems count="1">
    <i/>
  </colItems>
  <dataFields count="1">
    <dataField name="Sum of National-US-SA" fld="0" baseField="0" baseItem="0"/>
  </dataFields>
  <formats count="20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1" type="button" dataOnly="0" labelOnly="1" outline="0" axis="axisRow" fieldPosition="0"/>
    </format>
    <format dxfId="135">
      <pivotArea field="2" type="button" dataOnly="0" labelOnly="1" outline="0" axis="axisRow" fieldPosition="1"/>
    </format>
    <format dxfId="134">
      <pivotArea dataOnly="0" labelOnly="1" outline="0" fieldPosition="0">
        <references count="1">
          <reference field="1" count="0"/>
        </references>
      </pivotArea>
    </format>
    <format dxfId="133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132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131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130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129">
      <pivotArea dataOnly="0" labelOnly="1" outline="0" axis="axisValues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" type="button" dataOnly="0" labelOnly="1" outline="0" axis="axisRow" fieldPosition="0"/>
    </format>
    <format dxfId="125">
      <pivotArea field="2" type="button" dataOnly="0" labelOnly="1" outline="0" axis="axisRow" fieldPosition="1"/>
    </format>
    <format dxfId="124">
      <pivotArea dataOnly="0" labelOnly="1" outline="0" fieldPosition="0">
        <references count="1">
          <reference field="1" count="0"/>
        </references>
      </pivotArea>
    </format>
    <format dxfId="123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122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121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120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119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BE8BB-E383-4C98-A943-58D1DCB2EF4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C17" firstHeaderRow="1" firstDataRow="1" firstDataCol="2"/>
  <pivotFields count="3">
    <pivotField dataField="1" compact="0" outline="0" showAll="0" defaultSubtotal="0"/>
    <pivotField axis="axisRow" compact="0" outline="0" showAll="0" defaultSubtota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x="47"/>
        <item x="48"/>
        <item h="1" x="49"/>
        <item h="1" x="5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6"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</rowItems>
  <colItems count="1">
    <i/>
  </colItems>
  <dataFields count="1">
    <dataField name="Sum of National-US-SA" fld="0" baseField="0" baseItem="0"/>
  </dataFields>
  <formats count="20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1" type="button" dataOnly="0" labelOnly="1" outline="0" axis="axisRow" fieldPosition="0"/>
    </format>
    <format dxfId="115">
      <pivotArea field="2" type="button" dataOnly="0" labelOnly="1" outline="0" axis="axisRow" fieldPosition="1"/>
    </format>
    <format dxfId="114">
      <pivotArea dataOnly="0" labelOnly="1" outline="0" fieldPosition="0">
        <references count="1">
          <reference field="1" count="0"/>
        </references>
      </pivotArea>
    </format>
    <format dxfId="113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112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111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110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1" type="button" dataOnly="0" labelOnly="1" outline="0" axis="axisRow" fieldPosition="0"/>
    </format>
    <format dxfId="105">
      <pivotArea field="2" type="button" dataOnly="0" labelOnly="1" outline="0" axis="axisRow" fieldPosition="1"/>
    </format>
    <format dxfId="104">
      <pivotArea dataOnly="0" labelOnly="1" outline="0" fieldPosition="0">
        <references count="1">
          <reference field="1" count="0"/>
        </references>
      </pivotArea>
    </format>
    <format dxfId="103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102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101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100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99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1B2D5-5D6A-4F55-BF2F-61C5064432C7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C19" firstHeaderRow="1" firstDataRow="1" firstDataCol="2"/>
  <pivotFields count="3">
    <pivotField dataField="1" compact="0" outline="0" showAll="0" defaultSubtotal="0"/>
    <pivotField axis="axisRow" compact="0" outline="0" showAll="0" defaultSubtota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x="47"/>
        <item x="48"/>
        <item h="1" x="49"/>
        <item h="1" x="5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6"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</rowItems>
  <colItems count="1">
    <i/>
  </colItems>
  <dataFields count="1">
    <dataField name="Sum of National-US-SA" fld="0" baseField="0" baseItem="0"/>
  </dataFields>
  <formats count="26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1" type="button" dataOnly="0" labelOnly="1" outline="0" axis="axisRow" fieldPosition="0"/>
    </format>
    <format dxfId="95">
      <pivotArea field="2" type="button" dataOnly="0" labelOnly="1" outline="0" axis="axisRow" fieldPosition="1"/>
    </format>
    <format dxfId="94">
      <pivotArea dataOnly="0" labelOnly="1" outline="0" fieldPosition="0">
        <references count="1">
          <reference field="1" count="0"/>
        </references>
      </pivotArea>
    </format>
    <format dxfId="93">
      <pivotArea dataOnly="0" labelOnly="1" outline="0" axis="axisValues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" type="button" dataOnly="0" labelOnly="1" outline="0" axis="axisRow" fieldPosition="0"/>
    </format>
    <format dxfId="89">
      <pivotArea field="2" type="button" dataOnly="0" labelOnly="1" outline="0" axis="axisRow" fieldPosition="1"/>
    </format>
    <format dxfId="88">
      <pivotArea dataOnly="0" labelOnly="1" outline="0" fieldPosition="0">
        <references count="1">
          <reference field="1" count="0"/>
        </references>
      </pivotArea>
    </format>
    <format dxfId="87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86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85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84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" type="button" dataOnly="0" labelOnly="1" outline="0" axis="axisRow" fieldPosition="0"/>
    </format>
    <format dxfId="79">
      <pivotArea field="2" type="button" dataOnly="0" labelOnly="1" outline="0" axis="axisRow" fieldPosition="1"/>
    </format>
    <format dxfId="78">
      <pivotArea dataOnly="0" labelOnly="1" outline="0" fieldPosition="0">
        <references count="1">
          <reference field="1" count="0"/>
        </references>
      </pivotArea>
    </format>
    <format dxfId="77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76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75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74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73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CDB5E-2B98-4993-B8C8-55572816A56C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C19" firstHeaderRow="1" firstDataRow="1" firstDataCol="2"/>
  <pivotFields count="3">
    <pivotField dataField="1" compact="0" outline="0" showAll="0" defaultSubtotal="0"/>
    <pivotField axis="axisRow" compact="0" outline="0" showAll="0" defaultSubtota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x="47"/>
        <item x="48"/>
        <item h="1" x="49"/>
        <item h="1" x="5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6"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</rowItems>
  <colItems count="1">
    <i/>
  </colItems>
  <dataFields count="1">
    <dataField name="Sum of National-US-SA" fld="0" baseField="0" baseItem="0"/>
  </dataFields>
  <formats count="16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1" type="button" dataOnly="0" labelOnly="1" outline="0" axis="axisRow" fieldPosition="0"/>
    </format>
    <format dxfId="69">
      <pivotArea field="2" type="button" dataOnly="0" labelOnly="1" outline="0" axis="axisRow" fieldPosition="1"/>
    </format>
    <format dxfId="68">
      <pivotArea dataOnly="0" labelOnly="1" outline="0" fieldPosition="0">
        <references count="1">
          <reference field="1" count="0"/>
        </references>
      </pivotArea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1" type="button" dataOnly="0" labelOnly="1" outline="0" axis="axisRow" fieldPosition="0"/>
    </format>
    <format dxfId="63">
      <pivotArea field="2" type="button" dataOnly="0" labelOnly="1" outline="0" axis="axisRow" fieldPosition="1"/>
    </format>
    <format dxfId="62"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57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8D377-973A-4DEA-8F05-98C18D588556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C19" firstHeaderRow="1" firstDataRow="1" firstDataCol="2"/>
  <pivotFields count="3">
    <pivotField dataField="1" compact="0" outline="0" showAll="0" defaultSubtotal="0"/>
    <pivotField axis="axisRow" compact="0" outline="0" showAll="0" defaultSubtota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x="47"/>
        <item x="48"/>
        <item h="1" x="49"/>
        <item h="1" x="5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6"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</rowItems>
  <colItems count="1">
    <i/>
  </colItems>
  <dataFields count="1">
    <dataField name="Sum of National-US-SA" fld="0" baseField="0" baseItem="0"/>
  </dataFields>
  <formats count="15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1" type="button" dataOnly="0" labelOnly="1" outline="0" axis="axisRow" fieldPosition="0"/>
    </format>
    <format dxfId="53">
      <pivotArea field="2" type="button" dataOnly="0" labelOnly="1" outline="0" axis="axisRow" fieldPosition="1"/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dataOnly="0" labelOnly="1" outline="0" axis="axisValues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field="1" type="button" dataOnly="0" labelOnly="1" outline="0" axis="axisRow" fieldPosition="0"/>
    </format>
    <format dxfId="47">
      <pivotArea field="2" type="button" dataOnly="0" labelOnly="1" outline="0" axis="axisRow" fieldPosition="1"/>
    </format>
    <format dxfId="46">
      <pivotArea dataOnly="0" labelOnly="1" outline="0" fieldPosition="0">
        <references count="1">
          <reference field="1" count="0"/>
        </references>
      </pivotArea>
    </format>
    <format dxfId="45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44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43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42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663DA-2109-4D3B-83A1-4D75C893B5D7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C19" firstHeaderRow="1" firstDataRow="1" firstDataCol="2"/>
  <pivotFields count="3">
    <pivotField dataField="1" compact="0" outline="0" showAll="0" defaultSubtotal="0"/>
    <pivotField axis="axisRow" compact="0" outline="0" showAll="0" defaultSubtota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x="47"/>
        <item x="48"/>
        <item h="1" x="49"/>
        <item h="1" x="5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6"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</rowItems>
  <colItems count="1">
    <i/>
  </colItems>
  <dataFields count="1">
    <dataField name="Sum of National-US-SA" fld="0" baseField="0" baseItem="0"/>
  </dataFields>
  <formats count="2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field="2" type="button" dataOnly="0" labelOnly="1" outline="0" axis="axisRow" fieldPosition="1"/>
    </format>
    <format dxfId="37">
      <pivotArea dataOnly="0" labelOnly="1" outline="0" fieldPosition="0">
        <references count="1">
          <reference field="1" count="0"/>
        </references>
      </pivotArea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field="2" type="button" dataOnly="0" labelOnly="1" outline="0" axis="axisRow" fieldPosition="1"/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28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27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field="2" type="button" dataOnly="0" labelOnly="1" outline="0" axis="axisRow" fieldPosition="1"/>
    </format>
    <format dxfId="21">
      <pivotArea dataOnly="0" labelOnly="1" outline="0" fieldPosition="0">
        <references count="1">
          <reference field="1" count="0"/>
        </references>
      </pivotArea>
    </format>
    <format dxfId="20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17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16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B9E9F-6B3A-4F46-B31F-673E8E9DC83A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C19" firstHeaderRow="1" firstDataRow="1" firstDataCol="2"/>
  <pivotFields count="3">
    <pivotField dataField="1" compact="0" outline="0" showAll="0" defaultSubtotal="0"/>
    <pivotField axis="axisRow" compact="0" outline="0" showAll="0" defaultSubtota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x="45"/>
        <item x="46"/>
        <item x="47"/>
        <item x="48"/>
        <item h="1" x="49"/>
        <item h="1" x="50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</pivotFields>
  <rowFields count="2">
    <field x="1"/>
    <field x="2"/>
  </rowFields>
  <rowItems count="16"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</rowItems>
  <colItems count="1">
    <i/>
  </colItems>
  <dataFields count="1">
    <dataField name="Sum of National-US-SA" fld="0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field="2" type="button" dataOnly="0" labelOnly="1" outline="0" axis="axisRow" fieldPosition="1"/>
    </format>
    <format dxfId="11">
      <pivotArea dataOnly="0" labelOnly="1" outline="0" fieldPosition="0">
        <references count="1">
          <reference field="1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field="2" type="button" dataOnly="0" labelOnly="1" outline="0" axis="axisRow" fieldPosition="1"/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outline="0" fieldPosition="0">
        <references count="2">
          <reference field="1" count="1" selected="0">
            <x v="45"/>
          </reference>
          <reference field="2" count="4">
            <x v="0"/>
            <x v="1"/>
            <x v="2"/>
            <x v="3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46"/>
          </reference>
          <reference field="2" count="4">
            <x v="0"/>
            <x v="1"/>
            <x v="2"/>
            <x v="3"/>
          </reference>
        </references>
      </pivotArea>
    </format>
    <format dxfId="2">
      <pivotArea dataOnly="0" labelOnly="1" outline="0" fieldPosition="0">
        <references count="2">
          <reference field="1" count="1" selected="0">
            <x v="47"/>
          </reference>
          <reference field="2" count="4">
            <x v="0"/>
            <x v="1"/>
            <x v="2"/>
            <x v="3"/>
          </reference>
        </references>
      </pivotArea>
    </format>
    <format dxfId="1">
      <pivotArea dataOnly="0" labelOnly="1" outline="0" fieldPosition="0">
        <references count="2">
          <reference field="1" count="1" selected="0">
            <x v="48"/>
          </reference>
          <reference field="2" count="4">
            <x v="0"/>
            <x v="1"/>
            <x v="2"/>
            <x v="3"/>
          </reference>
        </references>
      </pivotArea>
    </format>
    <format dxfId="0">
      <pivotArea dataOnly="0" labelOnly="1" outline="0" axis="axisValues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3ABC-28EB-4BD9-94C5-9D4092790D76}">
  <dimension ref="A1:F596"/>
  <sheetViews>
    <sheetView tabSelected="1" workbookViewId="0">
      <selection activeCell="E3" sqref="E3"/>
    </sheetView>
  </sheetViews>
  <sheetFormatPr defaultRowHeight="14.4" x14ac:dyDescent="0.3"/>
  <cols>
    <col min="1" max="1" width="11.33203125" style="1" bestFit="1" customWidth="1"/>
    <col min="3" max="3" width="14.6640625" bestFit="1" customWidth="1"/>
    <col min="5" max="5" width="9.109375" style="2"/>
    <col min="6" max="6" width="11.6640625" bestFit="1" customWidth="1"/>
  </cols>
  <sheetData>
    <row r="1" spans="1:6" x14ac:dyDescent="0.3">
      <c r="A1" s="1" t="s">
        <v>0</v>
      </c>
      <c r="C1" t="s">
        <v>2</v>
      </c>
      <c r="D1" t="s">
        <v>3</v>
      </c>
      <c r="E1" s="2" t="s">
        <v>4</v>
      </c>
      <c r="F1" t="s">
        <v>1</v>
      </c>
    </row>
    <row r="2" spans="1:6" x14ac:dyDescent="0.3">
      <c r="A2" s="1">
        <v>27395</v>
      </c>
      <c r="C2">
        <v>25.25</v>
      </c>
      <c r="D2">
        <f>YEAR(A2)</f>
        <v>1975</v>
      </c>
      <c r="E2">
        <f>INT((MONTH(A2)-1)/3)+1</f>
        <v>1</v>
      </c>
      <c r="F2">
        <v>25.34</v>
      </c>
    </row>
    <row r="3" spans="1:6" x14ac:dyDescent="0.3">
      <c r="A3" s="1">
        <v>27426</v>
      </c>
      <c r="C3">
        <v>25.29</v>
      </c>
      <c r="D3">
        <f t="shared" ref="D3:D66" si="0">YEAR(A3)</f>
        <v>1975</v>
      </c>
      <c r="E3">
        <f t="shared" ref="E3:E66" si="1">INT((MONTH(A3)-1)/3)+1</f>
        <v>1</v>
      </c>
      <c r="F3">
        <v>25.4</v>
      </c>
    </row>
    <row r="4" spans="1:6" x14ac:dyDescent="0.3">
      <c r="A4" s="1">
        <v>27454</v>
      </c>
      <c r="C4">
        <v>25.36</v>
      </c>
      <c r="D4">
        <f t="shared" si="0"/>
        <v>1975</v>
      </c>
      <c r="E4">
        <f t="shared" si="1"/>
        <v>1</v>
      </c>
      <c r="F4">
        <v>25.42</v>
      </c>
    </row>
    <row r="5" spans="1:6" x14ac:dyDescent="0.3">
      <c r="A5" s="1">
        <v>27485</v>
      </c>
      <c r="C5">
        <v>25.4</v>
      </c>
      <c r="D5">
        <f t="shared" si="0"/>
        <v>1975</v>
      </c>
      <c r="E5">
        <f t="shared" si="1"/>
        <v>2</v>
      </c>
      <c r="F5">
        <v>25.39</v>
      </c>
    </row>
    <row r="6" spans="1:6" x14ac:dyDescent="0.3">
      <c r="A6" s="1">
        <v>27515</v>
      </c>
      <c r="C6">
        <v>25.48</v>
      </c>
      <c r="D6">
        <f t="shared" si="0"/>
        <v>1975</v>
      </c>
      <c r="E6">
        <f t="shared" si="1"/>
        <v>2</v>
      </c>
      <c r="F6">
        <v>25.4</v>
      </c>
    </row>
    <row r="7" spans="1:6" x14ac:dyDescent="0.3">
      <c r="A7" s="1">
        <v>27546</v>
      </c>
      <c r="C7">
        <v>25.47</v>
      </c>
      <c r="D7">
        <f t="shared" si="0"/>
        <v>1975</v>
      </c>
      <c r="E7">
        <f t="shared" si="1"/>
        <v>2</v>
      </c>
      <c r="F7">
        <v>25.43</v>
      </c>
    </row>
    <row r="8" spans="1:6" x14ac:dyDescent="0.3">
      <c r="A8" s="1">
        <v>27576</v>
      </c>
      <c r="C8">
        <v>25.6</v>
      </c>
      <c r="D8">
        <f t="shared" si="0"/>
        <v>1975</v>
      </c>
      <c r="E8">
        <f t="shared" si="1"/>
        <v>3</v>
      </c>
      <c r="F8">
        <v>25.55</v>
      </c>
    </row>
    <row r="9" spans="1:6" x14ac:dyDescent="0.3">
      <c r="A9" s="1">
        <v>27607</v>
      </c>
      <c r="C9">
        <v>25.76</v>
      </c>
      <c r="D9">
        <f t="shared" si="0"/>
        <v>1975</v>
      </c>
      <c r="E9">
        <f t="shared" si="1"/>
        <v>3</v>
      </c>
      <c r="F9">
        <v>25.73</v>
      </c>
    </row>
    <row r="10" spans="1:6" x14ac:dyDescent="0.3">
      <c r="A10" s="1">
        <v>27638</v>
      </c>
      <c r="C10">
        <v>26.03</v>
      </c>
      <c r="D10">
        <f t="shared" si="0"/>
        <v>1975</v>
      </c>
      <c r="E10">
        <f t="shared" si="1"/>
        <v>3</v>
      </c>
      <c r="F10">
        <v>25.97</v>
      </c>
    </row>
    <row r="11" spans="1:6" x14ac:dyDescent="0.3">
      <c r="A11" s="1">
        <v>27668</v>
      </c>
      <c r="C11">
        <v>26.23</v>
      </c>
      <c r="D11">
        <f t="shared" si="0"/>
        <v>1975</v>
      </c>
      <c r="E11">
        <f t="shared" si="1"/>
        <v>4</v>
      </c>
      <c r="F11">
        <v>26.2</v>
      </c>
    </row>
    <row r="12" spans="1:6" x14ac:dyDescent="0.3">
      <c r="A12" s="1">
        <v>27699</v>
      </c>
      <c r="C12">
        <v>26.42</v>
      </c>
      <c r="D12">
        <f t="shared" si="0"/>
        <v>1975</v>
      </c>
      <c r="E12">
        <f t="shared" si="1"/>
        <v>4</v>
      </c>
      <c r="F12">
        <v>26.43</v>
      </c>
    </row>
    <row r="13" spans="1:6" x14ac:dyDescent="0.3">
      <c r="A13" s="1">
        <v>27729</v>
      </c>
      <c r="C13">
        <v>26.49</v>
      </c>
      <c r="D13">
        <f t="shared" si="0"/>
        <v>1975</v>
      </c>
      <c r="E13">
        <f t="shared" si="1"/>
        <v>4</v>
      </c>
      <c r="F13">
        <v>26.54</v>
      </c>
    </row>
    <row r="14" spans="1:6" x14ac:dyDescent="0.3">
      <c r="A14" s="1">
        <v>27760</v>
      </c>
      <c r="C14">
        <v>26.58</v>
      </c>
      <c r="D14">
        <f t="shared" si="0"/>
        <v>1976</v>
      </c>
      <c r="E14">
        <f t="shared" si="1"/>
        <v>1</v>
      </c>
      <c r="F14">
        <v>26.67</v>
      </c>
    </row>
    <row r="15" spans="1:6" x14ac:dyDescent="0.3">
      <c r="A15" s="1">
        <v>27791</v>
      </c>
      <c r="C15">
        <v>26.62</v>
      </c>
      <c r="D15">
        <f t="shared" si="0"/>
        <v>1976</v>
      </c>
      <c r="E15">
        <f t="shared" si="1"/>
        <v>1</v>
      </c>
      <c r="F15">
        <v>26.73</v>
      </c>
    </row>
    <row r="16" spans="1:6" x14ac:dyDescent="0.3">
      <c r="A16" s="1">
        <v>27820</v>
      </c>
      <c r="C16">
        <v>26.85</v>
      </c>
      <c r="D16">
        <f t="shared" si="0"/>
        <v>1976</v>
      </c>
      <c r="E16">
        <f t="shared" si="1"/>
        <v>1</v>
      </c>
      <c r="F16">
        <v>26.91</v>
      </c>
    </row>
    <row r="17" spans="1:6" x14ac:dyDescent="0.3">
      <c r="A17" s="1">
        <v>27851</v>
      </c>
      <c r="C17">
        <v>27.11</v>
      </c>
      <c r="D17">
        <f t="shared" si="0"/>
        <v>1976</v>
      </c>
      <c r="E17">
        <f t="shared" si="1"/>
        <v>2</v>
      </c>
      <c r="F17">
        <v>27.1</v>
      </c>
    </row>
    <row r="18" spans="1:6" x14ac:dyDescent="0.3">
      <c r="A18" s="1">
        <v>27881</v>
      </c>
      <c r="C18">
        <v>27.44</v>
      </c>
      <c r="D18">
        <f t="shared" si="0"/>
        <v>1976</v>
      </c>
      <c r="E18">
        <f t="shared" si="1"/>
        <v>2</v>
      </c>
      <c r="F18">
        <v>27.35</v>
      </c>
    </row>
    <row r="19" spans="1:6" x14ac:dyDescent="0.3">
      <c r="A19" s="1">
        <v>27912</v>
      </c>
      <c r="C19">
        <v>27.52</v>
      </c>
      <c r="D19">
        <f t="shared" si="0"/>
        <v>1976</v>
      </c>
      <c r="E19">
        <f t="shared" si="1"/>
        <v>2</v>
      </c>
      <c r="F19">
        <v>27.48</v>
      </c>
    </row>
    <row r="20" spans="1:6" x14ac:dyDescent="0.3">
      <c r="A20" s="1">
        <v>27942</v>
      </c>
      <c r="C20">
        <v>27.76</v>
      </c>
      <c r="D20">
        <f t="shared" si="0"/>
        <v>1976</v>
      </c>
      <c r="E20">
        <f t="shared" si="1"/>
        <v>3</v>
      </c>
      <c r="F20">
        <v>27.7</v>
      </c>
    </row>
    <row r="21" spans="1:6" x14ac:dyDescent="0.3">
      <c r="A21" s="1">
        <v>27973</v>
      </c>
      <c r="C21">
        <v>27.94</v>
      </c>
      <c r="D21">
        <f t="shared" si="0"/>
        <v>1976</v>
      </c>
      <c r="E21">
        <f t="shared" si="1"/>
        <v>3</v>
      </c>
      <c r="F21">
        <v>27.89</v>
      </c>
    </row>
    <row r="22" spans="1:6" x14ac:dyDescent="0.3">
      <c r="A22" s="1">
        <v>28004</v>
      </c>
      <c r="C22">
        <v>28.14</v>
      </c>
      <c r="D22">
        <f t="shared" si="0"/>
        <v>1976</v>
      </c>
      <c r="E22">
        <f t="shared" si="1"/>
        <v>3</v>
      </c>
      <c r="F22">
        <v>28.07</v>
      </c>
    </row>
    <row r="23" spans="1:6" x14ac:dyDescent="0.3">
      <c r="A23" s="1">
        <v>28034</v>
      </c>
      <c r="C23">
        <v>28.24</v>
      </c>
      <c r="D23">
        <f t="shared" si="0"/>
        <v>1976</v>
      </c>
      <c r="E23">
        <f t="shared" si="1"/>
        <v>4</v>
      </c>
      <c r="F23">
        <v>28.2</v>
      </c>
    </row>
    <row r="24" spans="1:6" x14ac:dyDescent="0.3">
      <c r="A24" s="1">
        <v>28065</v>
      </c>
      <c r="C24">
        <v>28.4</v>
      </c>
      <c r="D24">
        <f t="shared" si="0"/>
        <v>1976</v>
      </c>
      <c r="E24">
        <f t="shared" si="1"/>
        <v>4</v>
      </c>
      <c r="F24">
        <v>28.41</v>
      </c>
    </row>
    <row r="25" spans="1:6" x14ac:dyDescent="0.3">
      <c r="A25" s="1">
        <v>28095</v>
      </c>
      <c r="C25">
        <v>28.64</v>
      </c>
      <c r="D25">
        <f t="shared" si="0"/>
        <v>1976</v>
      </c>
      <c r="E25">
        <f t="shared" si="1"/>
        <v>4</v>
      </c>
      <c r="F25">
        <v>28.7</v>
      </c>
    </row>
    <row r="26" spans="1:6" x14ac:dyDescent="0.3">
      <c r="A26" s="1">
        <v>28126</v>
      </c>
      <c r="C26">
        <v>28.88</v>
      </c>
      <c r="D26">
        <f t="shared" si="0"/>
        <v>1977</v>
      </c>
      <c r="E26">
        <f t="shared" si="1"/>
        <v>1</v>
      </c>
      <c r="F26">
        <v>28.98</v>
      </c>
    </row>
    <row r="27" spans="1:6" x14ac:dyDescent="0.3">
      <c r="A27" s="1">
        <v>28157</v>
      </c>
      <c r="C27">
        <v>29.21</v>
      </c>
      <c r="D27">
        <f t="shared" si="0"/>
        <v>1977</v>
      </c>
      <c r="E27">
        <f t="shared" si="1"/>
        <v>1</v>
      </c>
      <c r="F27">
        <v>29.34</v>
      </c>
    </row>
    <row r="28" spans="1:6" x14ac:dyDescent="0.3">
      <c r="A28" s="1">
        <v>28185</v>
      </c>
      <c r="C28">
        <v>29.63</v>
      </c>
      <c r="D28">
        <f t="shared" si="0"/>
        <v>1977</v>
      </c>
      <c r="E28">
        <f t="shared" si="1"/>
        <v>1</v>
      </c>
      <c r="F28">
        <v>29.7</v>
      </c>
    </row>
    <row r="29" spans="1:6" x14ac:dyDescent="0.3">
      <c r="A29" s="1">
        <v>28216</v>
      </c>
      <c r="C29">
        <v>30.16</v>
      </c>
      <c r="D29">
        <f t="shared" si="0"/>
        <v>1977</v>
      </c>
      <c r="E29">
        <f t="shared" si="1"/>
        <v>2</v>
      </c>
      <c r="F29">
        <v>30.16</v>
      </c>
    </row>
    <row r="30" spans="1:6" x14ac:dyDescent="0.3">
      <c r="A30" s="1">
        <v>28246</v>
      </c>
      <c r="C30">
        <v>30.53</v>
      </c>
      <c r="D30">
        <f t="shared" si="0"/>
        <v>1977</v>
      </c>
      <c r="E30">
        <f t="shared" si="1"/>
        <v>2</v>
      </c>
      <c r="F30">
        <v>30.45</v>
      </c>
    </row>
    <row r="31" spans="1:6" x14ac:dyDescent="0.3">
      <c r="A31" s="1">
        <v>28277</v>
      </c>
      <c r="C31">
        <v>30.76</v>
      </c>
      <c r="D31">
        <f t="shared" si="0"/>
        <v>1977</v>
      </c>
      <c r="E31">
        <f t="shared" si="1"/>
        <v>2</v>
      </c>
      <c r="F31">
        <v>30.7</v>
      </c>
    </row>
    <row r="32" spans="1:6" x14ac:dyDescent="0.3">
      <c r="A32" s="1">
        <v>28307</v>
      </c>
      <c r="C32">
        <v>31.08</v>
      </c>
      <c r="D32">
        <f t="shared" si="0"/>
        <v>1977</v>
      </c>
      <c r="E32">
        <f t="shared" si="1"/>
        <v>3</v>
      </c>
      <c r="F32">
        <v>31</v>
      </c>
    </row>
    <row r="33" spans="1:6" x14ac:dyDescent="0.3">
      <c r="A33" s="1">
        <v>28338</v>
      </c>
      <c r="C33">
        <v>31.39</v>
      </c>
      <c r="D33">
        <f t="shared" si="0"/>
        <v>1977</v>
      </c>
      <c r="E33">
        <f t="shared" si="1"/>
        <v>3</v>
      </c>
      <c r="F33">
        <v>31.33</v>
      </c>
    </row>
    <row r="34" spans="1:6" x14ac:dyDescent="0.3">
      <c r="A34" s="1">
        <v>28369</v>
      </c>
      <c r="C34">
        <v>31.8</v>
      </c>
      <c r="D34">
        <f t="shared" si="0"/>
        <v>1977</v>
      </c>
      <c r="E34">
        <f t="shared" si="1"/>
        <v>3</v>
      </c>
      <c r="F34">
        <v>31.73</v>
      </c>
    </row>
    <row r="35" spans="1:6" x14ac:dyDescent="0.3">
      <c r="A35" s="1">
        <v>28399</v>
      </c>
      <c r="C35">
        <v>32.200000000000003</v>
      </c>
      <c r="D35">
        <f t="shared" si="0"/>
        <v>1977</v>
      </c>
      <c r="E35">
        <f t="shared" si="1"/>
        <v>4</v>
      </c>
      <c r="F35">
        <v>32.17</v>
      </c>
    </row>
    <row r="36" spans="1:6" x14ac:dyDescent="0.3">
      <c r="A36" s="1">
        <v>28430</v>
      </c>
      <c r="C36">
        <v>32.53</v>
      </c>
      <c r="D36">
        <f t="shared" si="0"/>
        <v>1977</v>
      </c>
      <c r="E36">
        <f t="shared" si="1"/>
        <v>4</v>
      </c>
      <c r="F36">
        <v>32.549999999999997</v>
      </c>
    </row>
    <row r="37" spans="1:6" x14ac:dyDescent="0.3">
      <c r="A37" s="1">
        <v>28460</v>
      </c>
      <c r="C37">
        <v>32.82</v>
      </c>
      <c r="D37">
        <f t="shared" si="0"/>
        <v>1977</v>
      </c>
      <c r="E37">
        <f t="shared" si="1"/>
        <v>4</v>
      </c>
      <c r="F37">
        <v>32.89</v>
      </c>
    </row>
    <row r="38" spans="1:6" x14ac:dyDescent="0.3">
      <c r="A38" s="1">
        <v>28491</v>
      </c>
      <c r="C38">
        <v>33.15</v>
      </c>
      <c r="D38">
        <f t="shared" si="0"/>
        <v>1978</v>
      </c>
      <c r="E38">
        <f t="shared" si="1"/>
        <v>1</v>
      </c>
      <c r="F38">
        <v>33.26</v>
      </c>
    </row>
    <row r="39" spans="1:6" x14ac:dyDescent="0.3">
      <c r="A39" s="1">
        <v>28522</v>
      </c>
      <c r="C39">
        <v>33.51</v>
      </c>
      <c r="D39">
        <f t="shared" si="0"/>
        <v>1978</v>
      </c>
      <c r="E39">
        <f t="shared" si="1"/>
        <v>1</v>
      </c>
      <c r="F39">
        <v>33.65</v>
      </c>
    </row>
    <row r="40" spans="1:6" x14ac:dyDescent="0.3">
      <c r="A40" s="1">
        <v>28550</v>
      </c>
      <c r="C40">
        <v>33.979999999999997</v>
      </c>
      <c r="D40">
        <f t="shared" si="0"/>
        <v>1978</v>
      </c>
      <c r="E40">
        <f t="shared" si="1"/>
        <v>1</v>
      </c>
      <c r="F40">
        <v>34.06</v>
      </c>
    </row>
    <row r="41" spans="1:6" x14ac:dyDescent="0.3">
      <c r="A41" s="1">
        <v>28581</v>
      </c>
      <c r="C41">
        <v>34.43</v>
      </c>
      <c r="D41">
        <f t="shared" si="0"/>
        <v>1978</v>
      </c>
      <c r="E41">
        <f t="shared" si="1"/>
        <v>2</v>
      </c>
      <c r="F41">
        <v>34.43</v>
      </c>
    </row>
    <row r="42" spans="1:6" x14ac:dyDescent="0.3">
      <c r="A42" s="1">
        <v>28611</v>
      </c>
      <c r="C42">
        <v>34.909999999999997</v>
      </c>
      <c r="D42">
        <f t="shared" si="0"/>
        <v>1978</v>
      </c>
      <c r="E42">
        <f t="shared" si="1"/>
        <v>2</v>
      </c>
      <c r="F42">
        <v>34.83</v>
      </c>
    </row>
    <row r="43" spans="1:6" x14ac:dyDescent="0.3">
      <c r="A43" s="1">
        <v>28642</v>
      </c>
      <c r="C43">
        <v>35.43</v>
      </c>
      <c r="D43">
        <f t="shared" si="0"/>
        <v>1978</v>
      </c>
      <c r="E43">
        <f t="shared" si="1"/>
        <v>2</v>
      </c>
      <c r="F43">
        <v>35.36</v>
      </c>
    </row>
    <row r="44" spans="1:6" x14ac:dyDescent="0.3">
      <c r="A44" s="1">
        <v>28672</v>
      </c>
      <c r="C44">
        <v>35.93</v>
      </c>
      <c r="D44">
        <f t="shared" si="0"/>
        <v>1978</v>
      </c>
      <c r="E44">
        <f t="shared" si="1"/>
        <v>3</v>
      </c>
      <c r="F44">
        <v>35.840000000000003</v>
      </c>
    </row>
    <row r="45" spans="1:6" x14ac:dyDescent="0.3">
      <c r="A45" s="1">
        <v>28703</v>
      </c>
      <c r="C45">
        <v>36.409999999999997</v>
      </c>
      <c r="D45">
        <f t="shared" si="0"/>
        <v>1978</v>
      </c>
      <c r="E45">
        <f t="shared" si="1"/>
        <v>3</v>
      </c>
      <c r="F45">
        <v>36.32</v>
      </c>
    </row>
    <row r="46" spans="1:6" x14ac:dyDescent="0.3">
      <c r="A46" s="1">
        <v>28734</v>
      </c>
      <c r="C46">
        <v>36.79</v>
      </c>
      <c r="D46">
        <f t="shared" si="0"/>
        <v>1978</v>
      </c>
      <c r="E46">
        <f t="shared" si="1"/>
        <v>3</v>
      </c>
      <c r="F46">
        <v>36.71</v>
      </c>
    </row>
    <row r="47" spans="1:6" x14ac:dyDescent="0.3">
      <c r="A47" s="1">
        <v>28764</v>
      </c>
      <c r="C47">
        <v>37.15</v>
      </c>
      <c r="D47">
        <f t="shared" si="0"/>
        <v>1978</v>
      </c>
      <c r="E47">
        <f t="shared" si="1"/>
        <v>4</v>
      </c>
      <c r="F47">
        <v>37.11</v>
      </c>
    </row>
    <row r="48" spans="1:6" x14ac:dyDescent="0.3">
      <c r="A48" s="1">
        <v>28795</v>
      </c>
      <c r="C48">
        <v>37.54</v>
      </c>
      <c r="D48">
        <f t="shared" si="0"/>
        <v>1978</v>
      </c>
      <c r="E48">
        <f t="shared" si="1"/>
        <v>4</v>
      </c>
      <c r="F48">
        <v>37.56</v>
      </c>
    </row>
    <row r="49" spans="1:6" x14ac:dyDescent="0.3">
      <c r="A49" s="1">
        <v>28825</v>
      </c>
      <c r="C49">
        <v>37.99</v>
      </c>
      <c r="D49">
        <f t="shared" si="0"/>
        <v>1978</v>
      </c>
      <c r="E49">
        <f t="shared" si="1"/>
        <v>4</v>
      </c>
      <c r="F49">
        <v>38.07</v>
      </c>
    </row>
    <row r="50" spans="1:6" x14ac:dyDescent="0.3">
      <c r="A50" s="1">
        <v>28856</v>
      </c>
      <c r="C50">
        <v>38.5</v>
      </c>
      <c r="D50">
        <f t="shared" si="0"/>
        <v>1979</v>
      </c>
      <c r="E50">
        <f t="shared" si="1"/>
        <v>1</v>
      </c>
      <c r="F50">
        <v>38.630000000000003</v>
      </c>
    </row>
    <row r="51" spans="1:6" x14ac:dyDescent="0.3">
      <c r="A51" s="1">
        <v>28887</v>
      </c>
      <c r="C51">
        <v>38.979999999999997</v>
      </c>
      <c r="D51">
        <f t="shared" si="0"/>
        <v>1979</v>
      </c>
      <c r="E51">
        <f t="shared" si="1"/>
        <v>1</v>
      </c>
      <c r="F51">
        <v>39.14</v>
      </c>
    </row>
    <row r="52" spans="1:6" x14ac:dyDescent="0.3">
      <c r="A52" s="1">
        <v>28915</v>
      </c>
      <c r="C52">
        <v>39.5</v>
      </c>
      <c r="D52">
        <f t="shared" si="0"/>
        <v>1979</v>
      </c>
      <c r="E52">
        <f t="shared" si="1"/>
        <v>1</v>
      </c>
      <c r="F52">
        <v>39.6</v>
      </c>
    </row>
    <row r="53" spans="1:6" x14ac:dyDescent="0.3">
      <c r="A53" s="1">
        <v>28946</v>
      </c>
      <c r="C53">
        <v>40.01</v>
      </c>
      <c r="D53">
        <f t="shared" si="0"/>
        <v>1979</v>
      </c>
      <c r="E53">
        <f t="shared" si="1"/>
        <v>2</v>
      </c>
      <c r="F53">
        <v>40.020000000000003</v>
      </c>
    </row>
    <row r="54" spans="1:6" x14ac:dyDescent="0.3">
      <c r="A54" s="1">
        <v>28976</v>
      </c>
      <c r="C54">
        <v>40.53</v>
      </c>
      <c r="D54">
        <f t="shared" si="0"/>
        <v>1979</v>
      </c>
      <c r="E54">
        <f t="shared" si="1"/>
        <v>2</v>
      </c>
      <c r="F54">
        <v>40.46</v>
      </c>
    </row>
    <row r="55" spans="1:6" x14ac:dyDescent="0.3">
      <c r="A55" s="1">
        <v>29007</v>
      </c>
      <c r="C55">
        <v>41.05</v>
      </c>
      <c r="D55">
        <f t="shared" si="0"/>
        <v>1979</v>
      </c>
      <c r="E55">
        <f t="shared" si="1"/>
        <v>2</v>
      </c>
      <c r="F55">
        <v>40.96</v>
      </c>
    </row>
    <row r="56" spans="1:6" x14ac:dyDescent="0.3">
      <c r="A56" s="1">
        <v>29037</v>
      </c>
      <c r="C56">
        <v>41.51</v>
      </c>
      <c r="D56">
        <f t="shared" si="0"/>
        <v>1979</v>
      </c>
      <c r="E56">
        <f t="shared" si="1"/>
        <v>3</v>
      </c>
      <c r="F56">
        <v>41.39</v>
      </c>
    </row>
    <row r="57" spans="1:6" x14ac:dyDescent="0.3">
      <c r="A57" s="1">
        <v>29068</v>
      </c>
      <c r="C57">
        <v>41.93</v>
      </c>
      <c r="D57">
        <f t="shared" si="0"/>
        <v>1979</v>
      </c>
      <c r="E57">
        <f t="shared" si="1"/>
        <v>3</v>
      </c>
      <c r="F57">
        <v>41.8</v>
      </c>
    </row>
    <row r="58" spans="1:6" x14ac:dyDescent="0.3">
      <c r="A58" s="1">
        <v>29099</v>
      </c>
      <c r="C58">
        <v>42.28</v>
      </c>
      <c r="D58">
        <f t="shared" si="0"/>
        <v>1979</v>
      </c>
      <c r="E58">
        <f t="shared" si="1"/>
        <v>3</v>
      </c>
      <c r="F58">
        <v>42.19</v>
      </c>
    </row>
    <row r="59" spans="1:6" x14ac:dyDescent="0.3">
      <c r="A59" s="1">
        <v>29129</v>
      </c>
      <c r="C59">
        <v>42.64</v>
      </c>
      <c r="D59">
        <f t="shared" si="0"/>
        <v>1979</v>
      </c>
      <c r="E59">
        <f t="shared" si="1"/>
        <v>4</v>
      </c>
      <c r="F59">
        <v>42.6</v>
      </c>
    </row>
    <row r="60" spans="1:6" x14ac:dyDescent="0.3">
      <c r="A60" s="1">
        <v>29160</v>
      </c>
      <c r="C60">
        <v>42.95</v>
      </c>
      <c r="D60">
        <f t="shared" si="0"/>
        <v>1979</v>
      </c>
      <c r="E60">
        <f t="shared" si="1"/>
        <v>4</v>
      </c>
      <c r="F60">
        <v>42.98</v>
      </c>
    </row>
    <row r="61" spans="1:6" x14ac:dyDescent="0.3">
      <c r="A61" s="1">
        <v>29190</v>
      </c>
      <c r="C61">
        <v>43.21</v>
      </c>
      <c r="D61">
        <f t="shared" si="0"/>
        <v>1979</v>
      </c>
      <c r="E61">
        <f t="shared" si="1"/>
        <v>4</v>
      </c>
      <c r="F61">
        <v>43.3</v>
      </c>
    </row>
    <row r="62" spans="1:6" x14ac:dyDescent="0.3">
      <c r="A62" s="1">
        <v>29221</v>
      </c>
      <c r="C62">
        <v>43.43</v>
      </c>
      <c r="D62">
        <f t="shared" si="0"/>
        <v>1980</v>
      </c>
      <c r="E62">
        <f t="shared" si="1"/>
        <v>1</v>
      </c>
      <c r="F62">
        <v>43.58</v>
      </c>
    </row>
    <row r="63" spans="1:6" x14ac:dyDescent="0.3">
      <c r="A63" s="1">
        <v>29252</v>
      </c>
      <c r="C63">
        <v>43.69</v>
      </c>
      <c r="D63">
        <f t="shared" si="0"/>
        <v>1980</v>
      </c>
      <c r="E63">
        <f t="shared" si="1"/>
        <v>1</v>
      </c>
      <c r="F63">
        <v>43.86</v>
      </c>
    </row>
    <row r="64" spans="1:6" x14ac:dyDescent="0.3">
      <c r="A64" s="1">
        <v>29281</v>
      </c>
      <c r="C64">
        <v>44.06</v>
      </c>
      <c r="D64">
        <f t="shared" si="0"/>
        <v>1980</v>
      </c>
      <c r="E64">
        <f t="shared" si="1"/>
        <v>1</v>
      </c>
      <c r="F64">
        <v>44.18</v>
      </c>
    </row>
    <row r="65" spans="1:6" x14ac:dyDescent="0.3">
      <c r="A65" s="1">
        <v>29312</v>
      </c>
      <c r="C65">
        <v>44.47</v>
      </c>
      <c r="D65">
        <f t="shared" si="0"/>
        <v>1980</v>
      </c>
      <c r="E65">
        <f t="shared" si="1"/>
        <v>2</v>
      </c>
      <c r="F65">
        <v>44.49</v>
      </c>
    </row>
    <row r="66" spans="1:6" x14ac:dyDescent="0.3">
      <c r="A66" s="1">
        <v>29342</v>
      </c>
      <c r="C66">
        <v>44.78</v>
      </c>
      <c r="D66">
        <f t="shared" si="0"/>
        <v>1980</v>
      </c>
      <c r="E66">
        <f t="shared" si="1"/>
        <v>2</v>
      </c>
      <c r="F66">
        <v>44.72</v>
      </c>
    </row>
    <row r="67" spans="1:6" x14ac:dyDescent="0.3">
      <c r="A67" s="1">
        <v>29373</v>
      </c>
      <c r="C67">
        <v>45.06</v>
      </c>
      <c r="D67">
        <f t="shared" ref="D67:D130" si="2">YEAR(A67)</f>
        <v>1980</v>
      </c>
      <c r="E67">
        <f t="shared" ref="E67:E130" si="3">INT((MONTH(A67)-1)/3)+1</f>
        <v>2</v>
      </c>
      <c r="F67">
        <v>44.95</v>
      </c>
    </row>
    <row r="68" spans="1:6" x14ac:dyDescent="0.3">
      <c r="A68" s="1">
        <v>29403</v>
      </c>
      <c r="C68">
        <v>45.37</v>
      </c>
      <c r="D68">
        <f t="shared" si="2"/>
        <v>1980</v>
      </c>
      <c r="E68">
        <f t="shared" si="3"/>
        <v>3</v>
      </c>
      <c r="F68">
        <v>45.23</v>
      </c>
    </row>
    <row r="69" spans="1:6" x14ac:dyDescent="0.3">
      <c r="A69" s="1">
        <v>29434</v>
      </c>
      <c r="C69">
        <v>45.64</v>
      </c>
      <c r="D69">
        <f t="shared" si="2"/>
        <v>1980</v>
      </c>
      <c r="E69">
        <f t="shared" si="3"/>
        <v>3</v>
      </c>
      <c r="F69">
        <v>45.49</v>
      </c>
    </row>
    <row r="70" spans="1:6" x14ac:dyDescent="0.3">
      <c r="A70" s="1">
        <v>29465</v>
      </c>
      <c r="C70">
        <v>45.86</v>
      </c>
      <c r="D70">
        <f t="shared" si="2"/>
        <v>1980</v>
      </c>
      <c r="E70">
        <f t="shared" si="3"/>
        <v>3</v>
      </c>
      <c r="F70">
        <v>45.76</v>
      </c>
    </row>
    <row r="71" spans="1:6" x14ac:dyDescent="0.3">
      <c r="A71" s="1">
        <v>29495</v>
      </c>
      <c r="C71">
        <v>46.05</v>
      </c>
      <c r="D71">
        <f t="shared" si="2"/>
        <v>1980</v>
      </c>
      <c r="E71">
        <f t="shared" si="3"/>
        <v>4</v>
      </c>
      <c r="F71">
        <v>46</v>
      </c>
    </row>
    <row r="72" spans="1:6" x14ac:dyDescent="0.3">
      <c r="A72" s="1">
        <v>29526</v>
      </c>
      <c r="C72">
        <v>46.23</v>
      </c>
      <c r="D72">
        <f t="shared" si="2"/>
        <v>1980</v>
      </c>
      <c r="E72">
        <f t="shared" si="3"/>
        <v>4</v>
      </c>
      <c r="F72">
        <v>46.27</v>
      </c>
    </row>
    <row r="73" spans="1:6" x14ac:dyDescent="0.3">
      <c r="A73" s="1">
        <v>29556</v>
      </c>
      <c r="C73">
        <v>46.42</v>
      </c>
      <c r="D73">
        <f t="shared" si="2"/>
        <v>1980</v>
      </c>
      <c r="E73">
        <f t="shared" si="3"/>
        <v>4</v>
      </c>
      <c r="F73">
        <v>46.51</v>
      </c>
    </row>
    <row r="74" spans="1:6" x14ac:dyDescent="0.3">
      <c r="A74" s="1">
        <v>29587</v>
      </c>
      <c r="C74">
        <v>46.56</v>
      </c>
      <c r="D74">
        <f t="shared" si="2"/>
        <v>1981</v>
      </c>
      <c r="E74">
        <f t="shared" si="3"/>
        <v>1</v>
      </c>
      <c r="F74">
        <v>46.71</v>
      </c>
    </row>
    <row r="75" spans="1:6" x14ac:dyDescent="0.3">
      <c r="A75" s="1">
        <v>29618</v>
      </c>
      <c r="C75">
        <v>46.75</v>
      </c>
      <c r="D75">
        <f t="shared" si="2"/>
        <v>1981</v>
      </c>
      <c r="E75">
        <f t="shared" si="3"/>
        <v>1</v>
      </c>
      <c r="F75">
        <v>46.93</v>
      </c>
    </row>
    <row r="76" spans="1:6" x14ac:dyDescent="0.3">
      <c r="A76" s="1">
        <v>29646</v>
      </c>
      <c r="C76">
        <v>47.02</v>
      </c>
      <c r="D76">
        <f t="shared" si="2"/>
        <v>1981</v>
      </c>
      <c r="E76">
        <f t="shared" si="3"/>
        <v>1</v>
      </c>
      <c r="F76">
        <v>47.15</v>
      </c>
    </row>
    <row r="77" spans="1:6" x14ac:dyDescent="0.3">
      <c r="A77" s="1">
        <v>29677</v>
      </c>
      <c r="C77">
        <v>47.44</v>
      </c>
      <c r="D77">
        <f t="shared" si="2"/>
        <v>1981</v>
      </c>
      <c r="E77">
        <f t="shared" si="3"/>
        <v>2</v>
      </c>
      <c r="F77">
        <v>47.46</v>
      </c>
    </row>
    <row r="78" spans="1:6" x14ac:dyDescent="0.3">
      <c r="A78" s="1">
        <v>29707</v>
      </c>
      <c r="C78">
        <v>47.77</v>
      </c>
      <c r="D78">
        <f t="shared" si="2"/>
        <v>1981</v>
      </c>
      <c r="E78">
        <f t="shared" si="3"/>
        <v>2</v>
      </c>
      <c r="F78">
        <v>47.72</v>
      </c>
    </row>
    <row r="79" spans="1:6" x14ac:dyDescent="0.3">
      <c r="A79" s="1">
        <v>29738</v>
      </c>
      <c r="C79">
        <v>48.08</v>
      </c>
      <c r="D79">
        <f t="shared" si="2"/>
        <v>1981</v>
      </c>
      <c r="E79">
        <f t="shared" si="3"/>
        <v>2</v>
      </c>
      <c r="F79">
        <v>47.98</v>
      </c>
    </row>
    <row r="80" spans="1:6" x14ac:dyDescent="0.3">
      <c r="A80" s="1">
        <v>29768</v>
      </c>
      <c r="C80">
        <v>48.33</v>
      </c>
      <c r="D80">
        <f t="shared" si="2"/>
        <v>1981</v>
      </c>
      <c r="E80">
        <f t="shared" si="3"/>
        <v>3</v>
      </c>
      <c r="F80">
        <v>48.18</v>
      </c>
    </row>
    <row r="81" spans="1:6" x14ac:dyDescent="0.3">
      <c r="A81" s="1">
        <v>29799</v>
      </c>
      <c r="C81">
        <v>48.58</v>
      </c>
      <c r="D81">
        <f t="shared" si="2"/>
        <v>1981</v>
      </c>
      <c r="E81">
        <f t="shared" si="3"/>
        <v>3</v>
      </c>
      <c r="F81">
        <v>48.41</v>
      </c>
    </row>
    <row r="82" spans="1:6" x14ac:dyDescent="0.3">
      <c r="A82" s="1">
        <v>29830</v>
      </c>
      <c r="C82">
        <v>48.67</v>
      </c>
      <c r="D82">
        <f t="shared" si="2"/>
        <v>1981</v>
      </c>
      <c r="E82">
        <f t="shared" si="3"/>
        <v>3</v>
      </c>
      <c r="F82">
        <v>48.55</v>
      </c>
    </row>
    <row r="83" spans="1:6" x14ac:dyDescent="0.3">
      <c r="A83" s="1">
        <v>29860</v>
      </c>
      <c r="C83">
        <v>48.74</v>
      </c>
      <c r="D83">
        <f t="shared" si="2"/>
        <v>1981</v>
      </c>
      <c r="E83">
        <f t="shared" si="3"/>
        <v>4</v>
      </c>
      <c r="F83">
        <v>48.69</v>
      </c>
    </row>
    <row r="84" spans="1:6" x14ac:dyDescent="0.3">
      <c r="A84" s="1">
        <v>29891</v>
      </c>
      <c r="C84">
        <v>48.74</v>
      </c>
      <c r="D84">
        <f t="shared" si="2"/>
        <v>1981</v>
      </c>
      <c r="E84">
        <f t="shared" si="3"/>
        <v>4</v>
      </c>
      <c r="F84">
        <v>48.79</v>
      </c>
    </row>
    <row r="85" spans="1:6" x14ac:dyDescent="0.3">
      <c r="A85" s="1">
        <v>29921</v>
      </c>
      <c r="C85">
        <v>48.78</v>
      </c>
      <c r="D85">
        <f t="shared" si="2"/>
        <v>1981</v>
      </c>
      <c r="E85">
        <f t="shared" si="3"/>
        <v>4</v>
      </c>
      <c r="F85">
        <v>48.88</v>
      </c>
    </row>
    <row r="86" spans="1:6" x14ac:dyDescent="0.3">
      <c r="A86" s="1">
        <v>29952</v>
      </c>
      <c r="C86">
        <v>48.81</v>
      </c>
      <c r="D86">
        <f t="shared" si="2"/>
        <v>1982</v>
      </c>
      <c r="E86">
        <f t="shared" si="3"/>
        <v>1</v>
      </c>
      <c r="F86">
        <v>48.96</v>
      </c>
    </row>
    <row r="87" spans="1:6" x14ac:dyDescent="0.3">
      <c r="A87" s="1">
        <v>29983</v>
      </c>
      <c r="C87">
        <v>48.89</v>
      </c>
      <c r="D87">
        <f t="shared" si="2"/>
        <v>1982</v>
      </c>
      <c r="E87">
        <f t="shared" si="3"/>
        <v>1</v>
      </c>
      <c r="F87">
        <v>49.07</v>
      </c>
    </row>
    <row r="88" spans="1:6" x14ac:dyDescent="0.3">
      <c r="A88" s="1">
        <v>30011</v>
      </c>
      <c r="C88">
        <v>48.86</v>
      </c>
      <c r="D88">
        <f t="shared" si="2"/>
        <v>1982</v>
      </c>
      <c r="E88">
        <f t="shared" si="3"/>
        <v>1</v>
      </c>
      <c r="F88">
        <v>49</v>
      </c>
    </row>
    <row r="89" spans="1:6" x14ac:dyDescent="0.3">
      <c r="A89" s="1">
        <v>30042</v>
      </c>
      <c r="C89">
        <v>48.93</v>
      </c>
      <c r="D89">
        <f t="shared" si="2"/>
        <v>1982</v>
      </c>
      <c r="E89">
        <f t="shared" si="3"/>
        <v>2</v>
      </c>
      <c r="F89">
        <v>48.96</v>
      </c>
    </row>
    <row r="90" spans="1:6" x14ac:dyDescent="0.3">
      <c r="A90" s="1">
        <v>30072</v>
      </c>
      <c r="C90">
        <v>49</v>
      </c>
      <c r="D90">
        <f t="shared" si="2"/>
        <v>1982</v>
      </c>
      <c r="E90">
        <f t="shared" si="3"/>
        <v>2</v>
      </c>
      <c r="F90">
        <v>48.95</v>
      </c>
    </row>
    <row r="91" spans="1:6" x14ac:dyDescent="0.3">
      <c r="A91" s="1">
        <v>30103</v>
      </c>
      <c r="C91">
        <v>49</v>
      </c>
      <c r="D91">
        <f t="shared" si="2"/>
        <v>1982</v>
      </c>
      <c r="E91">
        <f t="shared" si="3"/>
        <v>2</v>
      </c>
      <c r="F91">
        <v>48.89</v>
      </c>
    </row>
    <row r="92" spans="1:6" x14ac:dyDescent="0.3">
      <c r="A92" s="1">
        <v>30133</v>
      </c>
      <c r="C92">
        <v>48.98</v>
      </c>
      <c r="D92">
        <f t="shared" si="2"/>
        <v>1982</v>
      </c>
      <c r="E92">
        <f t="shared" si="3"/>
        <v>3</v>
      </c>
      <c r="F92">
        <v>48.83</v>
      </c>
    </row>
    <row r="93" spans="1:6" x14ac:dyDescent="0.3">
      <c r="A93" s="1">
        <v>30164</v>
      </c>
      <c r="C93">
        <v>48.96</v>
      </c>
      <c r="D93">
        <f t="shared" si="2"/>
        <v>1982</v>
      </c>
      <c r="E93">
        <f t="shared" si="3"/>
        <v>3</v>
      </c>
      <c r="F93">
        <v>48.78</v>
      </c>
    </row>
    <row r="94" spans="1:6" x14ac:dyDescent="0.3">
      <c r="A94" s="1">
        <v>30195</v>
      </c>
      <c r="C94">
        <v>48.98</v>
      </c>
      <c r="D94">
        <f t="shared" si="2"/>
        <v>1982</v>
      </c>
      <c r="E94">
        <f t="shared" si="3"/>
        <v>3</v>
      </c>
      <c r="F94">
        <v>48.85</v>
      </c>
    </row>
    <row r="95" spans="1:6" x14ac:dyDescent="0.3">
      <c r="A95" s="1">
        <v>30225</v>
      </c>
      <c r="C95">
        <v>48.98</v>
      </c>
      <c r="D95">
        <f t="shared" si="2"/>
        <v>1982</v>
      </c>
      <c r="E95">
        <f t="shared" si="3"/>
        <v>4</v>
      </c>
      <c r="F95">
        <v>48.93</v>
      </c>
    </row>
    <row r="96" spans="1:6" x14ac:dyDescent="0.3">
      <c r="A96" s="1">
        <v>30256</v>
      </c>
      <c r="C96">
        <v>48.99</v>
      </c>
      <c r="D96">
        <f t="shared" si="2"/>
        <v>1982</v>
      </c>
      <c r="E96">
        <f t="shared" si="3"/>
        <v>4</v>
      </c>
      <c r="F96">
        <v>49.03</v>
      </c>
    </row>
    <row r="97" spans="1:6" x14ac:dyDescent="0.3">
      <c r="A97" s="1">
        <v>30286</v>
      </c>
      <c r="C97">
        <v>49.07</v>
      </c>
      <c r="D97">
        <f t="shared" si="2"/>
        <v>1982</v>
      </c>
      <c r="E97">
        <f t="shared" si="3"/>
        <v>4</v>
      </c>
      <c r="F97">
        <v>49.18</v>
      </c>
    </row>
    <row r="98" spans="1:6" x14ac:dyDescent="0.3">
      <c r="A98" s="1">
        <v>30317</v>
      </c>
      <c r="C98">
        <v>49.23</v>
      </c>
      <c r="D98">
        <f t="shared" si="2"/>
        <v>1983</v>
      </c>
      <c r="E98">
        <f t="shared" si="3"/>
        <v>1</v>
      </c>
      <c r="F98">
        <v>49.39</v>
      </c>
    </row>
    <row r="99" spans="1:6" x14ac:dyDescent="0.3">
      <c r="A99" s="1">
        <v>30348</v>
      </c>
      <c r="C99">
        <v>49.49</v>
      </c>
      <c r="D99">
        <f t="shared" si="2"/>
        <v>1983</v>
      </c>
      <c r="E99">
        <f t="shared" si="3"/>
        <v>1</v>
      </c>
      <c r="F99">
        <v>49.67</v>
      </c>
    </row>
    <row r="100" spans="1:6" x14ac:dyDescent="0.3">
      <c r="A100" s="1">
        <v>30376</v>
      </c>
      <c r="C100">
        <v>49.69</v>
      </c>
      <c r="D100">
        <f t="shared" si="2"/>
        <v>1983</v>
      </c>
      <c r="E100">
        <f t="shared" si="3"/>
        <v>1</v>
      </c>
      <c r="F100">
        <v>49.83</v>
      </c>
    </row>
    <row r="101" spans="1:6" x14ac:dyDescent="0.3">
      <c r="A101" s="1">
        <v>30407</v>
      </c>
      <c r="C101">
        <v>49.95</v>
      </c>
      <c r="D101">
        <f t="shared" si="2"/>
        <v>1983</v>
      </c>
      <c r="E101">
        <f t="shared" si="3"/>
        <v>2</v>
      </c>
      <c r="F101">
        <v>50</v>
      </c>
    </row>
    <row r="102" spans="1:6" x14ac:dyDescent="0.3">
      <c r="A102" s="1">
        <v>30437</v>
      </c>
      <c r="C102">
        <v>50.2</v>
      </c>
      <c r="D102">
        <f t="shared" si="2"/>
        <v>1983</v>
      </c>
      <c r="E102">
        <f t="shared" si="3"/>
        <v>2</v>
      </c>
      <c r="F102">
        <v>50.16</v>
      </c>
    </row>
    <row r="103" spans="1:6" x14ac:dyDescent="0.3">
      <c r="A103" s="1">
        <v>30468</v>
      </c>
      <c r="C103">
        <v>50.44</v>
      </c>
      <c r="D103">
        <f t="shared" si="2"/>
        <v>1983</v>
      </c>
      <c r="E103">
        <f t="shared" si="3"/>
        <v>2</v>
      </c>
      <c r="F103">
        <v>50.34</v>
      </c>
    </row>
    <row r="104" spans="1:6" x14ac:dyDescent="0.3">
      <c r="A104" s="1">
        <v>30498</v>
      </c>
      <c r="C104">
        <v>50.73</v>
      </c>
      <c r="D104">
        <f t="shared" si="2"/>
        <v>1983</v>
      </c>
      <c r="E104">
        <f t="shared" si="3"/>
        <v>3</v>
      </c>
      <c r="F104">
        <v>50.57</v>
      </c>
    </row>
    <row r="105" spans="1:6" x14ac:dyDescent="0.3">
      <c r="A105" s="1">
        <v>30529</v>
      </c>
      <c r="C105">
        <v>50.96</v>
      </c>
      <c r="D105">
        <f t="shared" si="2"/>
        <v>1983</v>
      </c>
      <c r="E105">
        <f t="shared" si="3"/>
        <v>3</v>
      </c>
      <c r="F105">
        <v>50.76</v>
      </c>
    </row>
    <row r="106" spans="1:6" x14ac:dyDescent="0.3">
      <c r="A106" s="1">
        <v>30560</v>
      </c>
      <c r="C106">
        <v>51.09</v>
      </c>
      <c r="D106">
        <f t="shared" si="2"/>
        <v>1983</v>
      </c>
      <c r="E106">
        <f t="shared" si="3"/>
        <v>3</v>
      </c>
      <c r="F106">
        <v>50.94</v>
      </c>
    </row>
    <row r="107" spans="1:6" x14ac:dyDescent="0.3">
      <c r="A107" s="1">
        <v>30590</v>
      </c>
      <c r="C107">
        <v>51.18</v>
      </c>
      <c r="D107">
        <f t="shared" si="2"/>
        <v>1983</v>
      </c>
      <c r="E107">
        <f t="shared" si="3"/>
        <v>4</v>
      </c>
      <c r="F107">
        <v>51.11</v>
      </c>
    </row>
    <row r="108" spans="1:6" x14ac:dyDescent="0.3">
      <c r="A108" s="1">
        <v>30621</v>
      </c>
      <c r="C108">
        <v>51.25</v>
      </c>
      <c r="D108">
        <f t="shared" si="2"/>
        <v>1983</v>
      </c>
      <c r="E108">
        <f t="shared" si="3"/>
        <v>4</v>
      </c>
      <c r="F108">
        <v>51.3</v>
      </c>
    </row>
    <row r="109" spans="1:6" x14ac:dyDescent="0.3">
      <c r="A109" s="1">
        <v>30651</v>
      </c>
      <c r="C109">
        <v>51.39</v>
      </c>
      <c r="D109">
        <f t="shared" si="2"/>
        <v>1983</v>
      </c>
      <c r="E109">
        <f t="shared" si="3"/>
        <v>4</v>
      </c>
      <c r="F109">
        <v>51.5</v>
      </c>
    </row>
    <row r="110" spans="1:6" x14ac:dyDescent="0.3">
      <c r="A110" s="1">
        <v>30682</v>
      </c>
      <c r="C110">
        <v>51.54</v>
      </c>
      <c r="D110">
        <f t="shared" si="2"/>
        <v>1984</v>
      </c>
      <c r="E110">
        <f t="shared" si="3"/>
        <v>1</v>
      </c>
      <c r="F110">
        <v>51.7</v>
      </c>
    </row>
    <row r="111" spans="1:6" x14ac:dyDescent="0.3">
      <c r="A111" s="1">
        <v>30713</v>
      </c>
      <c r="C111">
        <v>51.71</v>
      </c>
      <c r="D111">
        <f t="shared" si="2"/>
        <v>1984</v>
      </c>
      <c r="E111">
        <f t="shared" si="3"/>
        <v>1</v>
      </c>
      <c r="F111">
        <v>51.9</v>
      </c>
    </row>
    <row r="112" spans="1:6" x14ac:dyDescent="0.3">
      <c r="A112" s="1">
        <v>30742</v>
      </c>
      <c r="C112">
        <v>51.94</v>
      </c>
      <c r="D112">
        <f t="shared" si="2"/>
        <v>1984</v>
      </c>
      <c r="E112">
        <f t="shared" si="3"/>
        <v>1</v>
      </c>
      <c r="F112">
        <v>52.11</v>
      </c>
    </row>
    <row r="113" spans="1:6" x14ac:dyDescent="0.3">
      <c r="A113" s="1">
        <v>30773</v>
      </c>
      <c r="C113">
        <v>52.23</v>
      </c>
      <c r="D113">
        <f t="shared" si="2"/>
        <v>1984</v>
      </c>
      <c r="E113">
        <f t="shared" si="3"/>
        <v>2</v>
      </c>
      <c r="F113">
        <v>52.31</v>
      </c>
    </row>
    <row r="114" spans="1:6" x14ac:dyDescent="0.3">
      <c r="A114" s="1">
        <v>30803</v>
      </c>
      <c r="C114">
        <v>52.56</v>
      </c>
      <c r="D114">
        <f t="shared" si="2"/>
        <v>1984</v>
      </c>
      <c r="E114">
        <f t="shared" si="3"/>
        <v>2</v>
      </c>
      <c r="F114">
        <v>52.54</v>
      </c>
    </row>
    <row r="115" spans="1:6" x14ac:dyDescent="0.3">
      <c r="A115" s="1">
        <v>30834</v>
      </c>
      <c r="C115">
        <v>52.86</v>
      </c>
      <c r="D115">
        <f t="shared" si="2"/>
        <v>1984</v>
      </c>
      <c r="E115">
        <f t="shared" si="3"/>
        <v>2</v>
      </c>
      <c r="F115">
        <v>52.76</v>
      </c>
    </row>
    <row r="116" spans="1:6" x14ac:dyDescent="0.3">
      <c r="A116" s="1">
        <v>30864</v>
      </c>
      <c r="C116">
        <v>53.16</v>
      </c>
      <c r="D116">
        <f t="shared" si="2"/>
        <v>1984</v>
      </c>
      <c r="E116">
        <f t="shared" si="3"/>
        <v>3</v>
      </c>
      <c r="F116">
        <v>52.98</v>
      </c>
    </row>
    <row r="117" spans="1:6" x14ac:dyDescent="0.3">
      <c r="A117" s="1">
        <v>30895</v>
      </c>
      <c r="C117">
        <v>53.41</v>
      </c>
      <c r="D117">
        <f t="shared" si="2"/>
        <v>1984</v>
      </c>
      <c r="E117">
        <f t="shared" si="3"/>
        <v>3</v>
      </c>
      <c r="F117">
        <v>53.19</v>
      </c>
    </row>
    <row r="118" spans="1:6" x14ac:dyDescent="0.3">
      <c r="A118" s="1">
        <v>30926</v>
      </c>
      <c r="C118">
        <v>53.57</v>
      </c>
      <c r="D118">
        <f t="shared" si="2"/>
        <v>1984</v>
      </c>
      <c r="E118">
        <f t="shared" si="3"/>
        <v>3</v>
      </c>
      <c r="F118">
        <v>53.39</v>
      </c>
    </row>
    <row r="119" spans="1:6" x14ac:dyDescent="0.3">
      <c r="A119" s="1">
        <v>30956</v>
      </c>
      <c r="C119">
        <v>53.67</v>
      </c>
      <c r="D119">
        <f t="shared" si="2"/>
        <v>1984</v>
      </c>
      <c r="E119">
        <f t="shared" si="3"/>
        <v>4</v>
      </c>
      <c r="F119">
        <v>53.58</v>
      </c>
    </row>
    <row r="120" spans="1:6" x14ac:dyDescent="0.3">
      <c r="A120" s="1">
        <v>30987</v>
      </c>
      <c r="C120">
        <v>53.68</v>
      </c>
      <c r="D120">
        <f t="shared" si="2"/>
        <v>1984</v>
      </c>
      <c r="E120">
        <f t="shared" si="3"/>
        <v>4</v>
      </c>
      <c r="F120">
        <v>53.72</v>
      </c>
    </row>
    <row r="121" spans="1:6" x14ac:dyDescent="0.3">
      <c r="A121" s="1">
        <v>31017</v>
      </c>
      <c r="C121">
        <v>53.79</v>
      </c>
      <c r="D121">
        <f t="shared" si="2"/>
        <v>1984</v>
      </c>
      <c r="E121">
        <f t="shared" si="3"/>
        <v>4</v>
      </c>
      <c r="F121">
        <v>53.91</v>
      </c>
    </row>
    <row r="122" spans="1:6" x14ac:dyDescent="0.3">
      <c r="A122" s="1">
        <v>31048</v>
      </c>
      <c r="C122">
        <v>53.97</v>
      </c>
      <c r="D122">
        <f t="shared" si="2"/>
        <v>1985</v>
      </c>
      <c r="E122">
        <f t="shared" si="3"/>
        <v>1</v>
      </c>
      <c r="F122">
        <v>54.15</v>
      </c>
    </row>
    <row r="123" spans="1:6" x14ac:dyDescent="0.3">
      <c r="A123" s="1">
        <v>31079</v>
      </c>
      <c r="C123">
        <v>54.22</v>
      </c>
      <c r="D123">
        <f t="shared" si="2"/>
        <v>1985</v>
      </c>
      <c r="E123">
        <f t="shared" si="3"/>
        <v>1</v>
      </c>
      <c r="F123">
        <v>54.43</v>
      </c>
    </row>
    <row r="124" spans="1:6" x14ac:dyDescent="0.3">
      <c r="A124" s="1">
        <v>31107</v>
      </c>
      <c r="C124">
        <v>54.53</v>
      </c>
      <c r="D124">
        <f t="shared" si="2"/>
        <v>1985</v>
      </c>
      <c r="E124">
        <f t="shared" si="3"/>
        <v>1</v>
      </c>
      <c r="F124">
        <v>54.72</v>
      </c>
    </row>
    <row r="125" spans="1:6" x14ac:dyDescent="0.3">
      <c r="A125" s="1">
        <v>31138</v>
      </c>
      <c r="C125">
        <v>54.9</v>
      </c>
      <c r="D125">
        <f t="shared" si="2"/>
        <v>1985</v>
      </c>
      <c r="E125">
        <f t="shared" si="3"/>
        <v>2</v>
      </c>
      <c r="F125">
        <v>55</v>
      </c>
    </row>
    <row r="126" spans="1:6" x14ac:dyDescent="0.3">
      <c r="A126" s="1">
        <v>31168</v>
      </c>
      <c r="C126">
        <v>55.32</v>
      </c>
      <c r="D126">
        <f t="shared" si="2"/>
        <v>1985</v>
      </c>
      <c r="E126">
        <f t="shared" si="3"/>
        <v>2</v>
      </c>
      <c r="F126">
        <v>55.31</v>
      </c>
    </row>
    <row r="127" spans="1:6" x14ac:dyDescent="0.3">
      <c r="A127" s="1">
        <v>31199</v>
      </c>
      <c r="C127">
        <v>55.72</v>
      </c>
      <c r="D127">
        <f t="shared" si="2"/>
        <v>1985</v>
      </c>
      <c r="E127">
        <f t="shared" si="3"/>
        <v>2</v>
      </c>
      <c r="F127">
        <v>55.61</v>
      </c>
    </row>
    <row r="128" spans="1:6" x14ac:dyDescent="0.3">
      <c r="A128" s="1">
        <v>31229</v>
      </c>
      <c r="C128">
        <v>56.12</v>
      </c>
      <c r="D128">
        <f t="shared" si="2"/>
        <v>1985</v>
      </c>
      <c r="E128">
        <f t="shared" si="3"/>
        <v>3</v>
      </c>
      <c r="F128">
        <v>55.92</v>
      </c>
    </row>
    <row r="129" spans="1:6" x14ac:dyDescent="0.3">
      <c r="A129" s="1">
        <v>31260</v>
      </c>
      <c r="C129">
        <v>56.51</v>
      </c>
      <c r="D129">
        <f t="shared" si="2"/>
        <v>1985</v>
      </c>
      <c r="E129">
        <f t="shared" si="3"/>
        <v>3</v>
      </c>
      <c r="F129">
        <v>56.26</v>
      </c>
    </row>
    <row r="130" spans="1:6" x14ac:dyDescent="0.3">
      <c r="A130" s="1">
        <v>31291</v>
      </c>
      <c r="C130">
        <v>56.87</v>
      </c>
      <c r="D130">
        <f t="shared" si="2"/>
        <v>1985</v>
      </c>
      <c r="E130">
        <f t="shared" si="3"/>
        <v>3</v>
      </c>
      <c r="F130">
        <v>56.66</v>
      </c>
    </row>
    <row r="131" spans="1:6" x14ac:dyDescent="0.3">
      <c r="A131" s="1">
        <v>31321</v>
      </c>
      <c r="C131">
        <v>57.19</v>
      </c>
      <c r="D131">
        <f t="shared" ref="D131:D194" si="4">YEAR(A131)</f>
        <v>1985</v>
      </c>
      <c r="E131">
        <f t="shared" ref="E131:E194" si="5">INT((MONTH(A131)-1)/3)+1</f>
        <v>4</v>
      </c>
      <c r="F131">
        <v>57.08</v>
      </c>
    </row>
    <row r="132" spans="1:6" x14ac:dyDescent="0.3">
      <c r="A132" s="1">
        <v>31352</v>
      </c>
      <c r="C132">
        <v>57.51</v>
      </c>
      <c r="D132">
        <f t="shared" si="4"/>
        <v>1985</v>
      </c>
      <c r="E132">
        <f t="shared" si="5"/>
        <v>4</v>
      </c>
      <c r="F132">
        <v>57.54</v>
      </c>
    </row>
    <row r="133" spans="1:6" x14ac:dyDescent="0.3">
      <c r="A133" s="1">
        <v>31382</v>
      </c>
      <c r="C133">
        <v>57.81</v>
      </c>
      <c r="D133">
        <f t="shared" si="4"/>
        <v>1985</v>
      </c>
      <c r="E133">
        <f t="shared" si="5"/>
        <v>4</v>
      </c>
      <c r="F133">
        <v>57.94</v>
      </c>
    </row>
    <row r="134" spans="1:6" x14ac:dyDescent="0.3">
      <c r="A134" s="1">
        <v>31413</v>
      </c>
      <c r="C134">
        <v>58.16</v>
      </c>
      <c r="D134">
        <f t="shared" si="4"/>
        <v>1986</v>
      </c>
      <c r="E134">
        <f t="shared" si="5"/>
        <v>1</v>
      </c>
      <c r="F134">
        <v>58.36</v>
      </c>
    </row>
    <row r="135" spans="1:6" x14ac:dyDescent="0.3">
      <c r="A135" s="1">
        <v>31444</v>
      </c>
      <c r="C135">
        <v>58.5</v>
      </c>
      <c r="D135">
        <f t="shared" si="4"/>
        <v>1986</v>
      </c>
      <c r="E135">
        <f t="shared" si="5"/>
        <v>1</v>
      </c>
      <c r="F135">
        <v>58.75</v>
      </c>
    </row>
    <row r="136" spans="1:6" x14ac:dyDescent="0.3">
      <c r="A136" s="1">
        <v>31472</v>
      </c>
      <c r="C136">
        <v>58.94</v>
      </c>
      <c r="D136">
        <f t="shared" si="4"/>
        <v>1986</v>
      </c>
      <c r="E136">
        <f t="shared" si="5"/>
        <v>1</v>
      </c>
      <c r="F136">
        <v>59.17</v>
      </c>
    </row>
    <row r="137" spans="1:6" x14ac:dyDescent="0.3">
      <c r="A137" s="1">
        <v>31503</v>
      </c>
      <c r="C137">
        <v>59.49</v>
      </c>
      <c r="D137">
        <f t="shared" si="4"/>
        <v>1986</v>
      </c>
      <c r="E137">
        <f t="shared" si="5"/>
        <v>2</v>
      </c>
      <c r="F137">
        <v>59.62</v>
      </c>
    </row>
    <row r="138" spans="1:6" x14ac:dyDescent="0.3">
      <c r="A138" s="1">
        <v>31533</v>
      </c>
      <c r="C138">
        <v>60.05</v>
      </c>
      <c r="D138">
        <f t="shared" si="4"/>
        <v>1986</v>
      </c>
      <c r="E138">
        <f t="shared" si="5"/>
        <v>2</v>
      </c>
      <c r="F138">
        <v>60.06</v>
      </c>
    </row>
    <row r="139" spans="1:6" x14ac:dyDescent="0.3">
      <c r="A139" s="1">
        <v>31564</v>
      </c>
      <c r="C139">
        <v>60.65</v>
      </c>
      <c r="D139">
        <f t="shared" si="4"/>
        <v>1986</v>
      </c>
      <c r="E139">
        <f t="shared" si="5"/>
        <v>2</v>
      </c>
      <c r="F139">
        <v>60.53</v>
      </c>
    </row>
    <row r="140" spans="1:6" x14ac:dyDescent="0.3">
      <c r="A140" s="1">
        <v>31594</v>
      </c>
      <c r="C140">
        <v>61.25</v>
      </c>
      <c r="D140">
        <f t="shared" si="4"/>
        <v>1986</v>
      </c>
      <c r="E140">
        <f t="shared" si="5"/>
        <v>3</v>
      </c>
      <c r="F140">
        <v>61.02</v>
      </c>
    </row>
    <row r="141" spans="1:6" x14ac:dyDescent="0.3">
      <c r="A141" s="1">
        <v>31625</v>
      </c>
      <c r="C141">
        <v>61.78</v>
      </c>
      <c r="D141">
        <f t="shared" si="4"/>
        <v>1986</v>
      </c>
      <c r="E141">
        <f t="shared" si="5"/>
        <v>3</v>
      </c>
      <c r="F141">
        <v>61.5</v>
      </c>
    </row>
    <row r="142" spans="1:6" x14ac:dyDescent="0.3">
      <c r="A142" s="1">
        <v>31656</v>
      </c>
      <c r="C142">
        <v>62.24</v>
      </c>
      <c r="D142">
        <f t="shared" si="4"/>
        <v>1986</v>
      </c>
      <c r="E142">
        <f t="shared" si="5"/>
        <v>3</v>
      </c>
      <c r="F142">
        <v>61.99</v>
      </c>
    </row>
    <row r="143" spans="1:6" x14ac:dyDescent="0.3">
      <c r="A143" s="1">
        <v>31686</v>
      </c>
      <c r="C143">
        <v>62.59</v>
      </c>
      <c r="D143">
        <f t="shared" si="4"/>
        <v>1986</v>
      </c>
      <c r="E143">
        <f t="shared" si="5"/>
        <v>4</v>
      </c>
      <c r="F143">
        <v>62.45</v>
      </c>
    </row>
    <row r="144" spans="1:6" x14ac:dyDescent="0.3">
      <c r="A144" s="1">
        <v>31717</v>
      </c>
      <c r="C144">
        <v>62.9</v>
      </c>
      <c r="D144">
        <f t="shared" si="4"/>
        <v>1986</v>
      </c>
      <c r="E144">
        <f t="shared" si="5"/>
        <v>4</v>
      </c>
      <c r="F144">
        <v>62.92</v>
      </c>
    </row>
    <row r="145" spans="1:6" x14ac:dyDescent="0.3">
      <c r="A145" s="1">
        <v>31747</v>
      </c>
      <c r="C145">
        <v>63.37</v>
      </c>
      <c r="D145">
        <f t="shared" si="4"/>
        <v>1986</v>
      </c>
      <c r="E145">
        <f t="shared" si="5"/>
        <v>4</v>
      </c>
      <c r="F145">
        <v>63.51</v>
      </c>
    </row>
    <row r="146" spans="1:6" x14ac:dyDescent="0.3">
      <c r="A146" s="1">
        <v>31778</v>
      </c>
      <c r="C146">
        <v>63.734000000000002</v>
      </c>
      <c r="D146">
        <f t="shared" si="4"/>
        <v>1987</v>
      </c>
      <c r="E146">
        <f t="shared" si="5"/>
        <v>1</v>
      </c>
      <c r="F146">
        <v>63.963999999999999</v>
      </c>
    </row>
    <row r="147" spans="1:6" x14ac:dyDescent="0.3">
      <c r="A147" s="1">
        <v>31809</v>
      </c>
      <c r="C147">
        <v>64.132999999999996</v>
      </c>
      <c r="D147">
        <f t="shared" si="4"/>
        <v>1987</v>
      </c>
      <c r="E147">
        <f t="shared" si="5"/>
        <v>1</v>
      </c>
      <c r="F147">
        <v>64.421999999999997</v>
      </c>
    </row>
    <row r="148" spans="1:6" x14ac:dyDescent="0.3">
      <c r="A148" s="1">
        <v>31837</v>
      </c>
      <c r="C148">
        <v>64.468000000000004</v>
      </c>
      <c r="D148">
        <f t="shared" si="4"/>
        <v>1987</v>
      </c>
      <c r="E148">
        <f t="shared" si="5"/>
        <v>1</v>
      </c>
      <c r="F148">
        <v>64.733999999999995</v>
      </c>
    </row>
    <row r="149" spans="1:6" x14ac:dyDescent="0.3">
      <c r="A149" s="1">
        <v>31868</v>
      </c>
      <c r="C149">
        <v>64.971000000000004</v>
      </c>
      <c r="D149">
        <f t="shared" si="4"/>
        <v>1987</v>
      </c>
      <c r="E149">
        <f t="shared" si="5"/>
        <v>2</v>
      </c>
      <c r="F149">
        <v>65.129000000000005</v>
      </c>
    </row>
    <row r="150" spans="1:6" x14ac:dyDescent="0.3">
      <c r="A150" s="1">
        <v>31898</v>
      </c>
      <c r="C150">
        <v>65.545000000000002</v>
      </c>
      <c r="D150">
        <f t="shared" si="4"/>
        <v>1987</v>
      </c>
      <c r="E150">
        <f t="shared" si="5"/>
        <v>2</v>
      </c>
      <c r="F150">
        <v>65.561999999999998</v>
      </c>
    </row>
    <row r="151" spans="1:6" x14ac:dyDescent="0.3">
      <c r="A151" s="1">
        <v>31929</v>
      </c>
      <c r="C151">
        <v>66.216999999999999</v>
      </c>
      <c r="D151">
        <f t="shared" si="4"/>
        <v>1987</v>
      </c>
      <c r="E151">
        <f t="shared" si="5"/>
        <v>2</v>
      </c>
      <c r="F151">
        <v>66.069999999999993</v>
      </c>
    </row>
    <row r="152" spans="1:6" x14ac:dyDescent="0.3">
      <c r="A152" s="1">
        <v>31959</v>
      </c>
      <c r="C152">
        <v>66.784999999999997</v>
      </c>
      <c r="D152">
        <f t="shared" si="4"/>
        <v>1987</v>
      </c>
      <c r="E152">
        <f t="shared" si="5"/>
        <v>3</v>
      </c>
      <c r="F152">
        <v>66.507000000000005</v>
      </c>
    </row>
    <row r="153" spans="1:6" x14ac:dyDescent="0.3">
      <c r="A153" s="1">
        <v>31990</v>
      </c>
      <c r="C153">
        <v>67.269000000000005</v>
      </c>
      <c r="D153">
        <f t="shared" si="4"/>
        <v>1987</v>
      </c>
      <c r="E153">
        <f t="shared" si="5"/>
        <v>3</v>
      </c>
      <c r="F153">
        <v>66.936999999999998</v>
      </c>
    </row>
    <row r="154" spans="1:6" x14ac:dyDescent="0.3">
      <c r="A154" s="1">
        <v>32021</v>
      </c>
      <c r="C154">
        <v>67.623000000000005</v>
      </c>
      <c r="D154">
        <f t="shared" si="4"/>
        <v>1987</v>
      </c>
      <c r="E154">
        <f t="shared" si="5"/>
        <v>3</v>
      </c>
      <c r="F154">
        <v>67.33</v>
      </c>
    </row>
    <row r="155" spans="1:6" x14ac:dyDescent="0.3">
      <c r="A155" s="1">
        <v>32051</v>
      </c>
      <c r="C155">
        <v>67.900999999999996</v>
      </c>
      <c r="D155">
        <f t="shared" si="4"/>
        <v>1987</v>
      </c>
      <c r="E155">
        <f t="shared" si="5"/>
        <v>4</v>
      </c>
      <c r="F155">
        <v>67.736999999999995</v>
      </c>
    </row>
    <row r="156" spans="1:6" x14ac:dyDescent="0.3">
      <c r="A156" s="1">
        <v>32082</v>
      </c>
      <c r="C156">
        <v>68.090999999999994</v>
      </c>
      <c r="D156">
        <f t="shared" si="4"/>
        <v>1987</v>
      </c>
      <c r="E156">
        <f t="shared" si="5"/>
        <v>4</v>
      </c>
      <c r="F156">
        <v>68.105000000000004</v>
      </c>
    </row>
    <row r="157" spans="1:6" x14ac:dyDescent="0.3">
      <c r="A157" s="1">
        <v>32112</v>
      </c>
      <c r="C157">
        <v>68.341999999999999</v>
      </c>
      <c r="D157">
        <f t="shared" si="4"/>
        <v>1987</v>
      </c>
      <c r="E157">
        <f t="shared" si="5"/>
        <v>4</v>
      </c>
      <c r="F157">
        <v>68.504000000000005</v>
      </c>
    </row>
    <row r="158" spans="1:6" x14ac:dyDescent="0.3">
      <c r="A158" s="1">
        <v>32143</v>
      </c>
      <c r="C158">
        <v>68.581000000000003</v>
      </c>
      <c r="D158">
        <f t="shared" si="4"/>
        <v>1988</v>
      </c>
      <c r="E158">
        <f t="shared" si="5"/>
        <v>1</v>
      </c>
      <c r="F158">
        <v>68.855999999999995</v>
      </c>
    </row>
    <row r="159" spans="1:6" x14ac:dyDescent="0.3">
      <c r="A159" s="1">
        <v>32174</v>
      </c>
      <c r="C159">
        <v>68.914000000000001</v>
      </c>
      <c r="D159">
        <f t="shared" si="4"/>
        <v>1988</v>
      </c>
      <c r="E159">
        <f t="shared" si="5"/>
        <v>1</v>
      </c>
      <c r="F159">
        <v>69.260999999999996</v>
      </c>
    </row>
    <row r="160" spans="1:6" x14ac:dyDescent="0.3">
      <c r="A160" s="1">
        <v>32203</v>
      </c>
      <c r="C160">
        <v>69.322000000000003</v>
      </c>
      <c r="D160">
        <f t="shared" si="4"/>
        <v>1988</v>
      </c>
      <c r="E160">
        <f t="shared" si="5"/>
        <v>1</v>
      </c>
      <c r="F160">
        <v>69.637</v>
      </c>
    </row>
    <row r="161" spans="1:6" x14ac:dyDescent="0.3">
      <c r="A161" s="1">
        <v>32234</v>
      </c>
      <c r="C161">
        <v>69.787000000000006</v>
      </c>
      <c r="D161">
        <f t="shared" si="4"/>
        <v>1988</v>
      </c>
      <c r="E161">
        <f t="shared" si="5"/>
        <v>2</v>
      </c>
      <c r="F161">
        <v>69.974000000000004</v>
      </c>
    </row>
    <row r="162" spans="1:6" x14ac:dyDescent="0.3">
      <c r="A162" s="1">
        <v>32264</v>
      </c>
      <c r="C162">
        <v>70.408000000000001</v>
      </c>
      <c r="D162">
        <f t="shared" si="4"/>
        <v>1988</v>
      </c>
      <c r="E162">
        <f t="shared" si="5"/>
        <v>2</v>
      </c>
      <c r="F162">
        <v>70.426000000000002</v>
      </c>
    </row>
    <row r="163" spans="1:6" x14ac:dyDescent="0.3">
      <c r="A163" s="1">
        <v>32295</v>
      </c>
      <c r="C163">
        <v>71.066999999999993</v>
      </c>
      <c r="D163">
        <f t="shared" si="4"/>
        <v>1988</v>
      </c>
      <c r="E163">
        <f t="shared" si="5"/>
        <v>2</v>
      </c>
      <c r="F163">
        <v>70.888000000000005</v>
      </c>
    </row>
    <row r="164" spans="1:6" x14ac:dyDescent="0.3">
      <c r="A164" s="1">
        <v>32325</v>
      </c>
      <c r="C164">
        <v>71.685000000000002</v>
      </c>
      <c r="D164">
        <f t="shared" si="4"/>
        <v>1988</v>
      </c>
      <c r="E164">
        <f t="shared" si="5"/>
        <v>3</v>
      </c>
      <c r="F164">
        <v>71.353999999999999</v>
      </c>
    </row>
    <row r="165" spans="1:6" x14ac:dyDescent="0.3">
      <c r="A165" s="1">
        <v>32356</v>
      </c>
      <c r="C165">
        <v>72.185000000000002</v>
      </c>
      <c r="D165">
        <f t="shared" si="4"/>
        <v>1988</v>
      </c>
      <c r="E165">
        <f t="shared" si="5"/>
        <v>3</v>
      </c>
      <c r="F165">
        <v>71.799000000000007</v>
      </c>
    </row>
    <row r="166" spans="1:6" x14ac:dyDescent="0.3">
      <c r="A166" s="1">
        <v>32387</v>
      </c>
      <c r="C166">
        <v>72.573999999999998</v>
      </c>
      <c r="D166">
        <f t="shared" si="4"/>
        <v>1988</v>
      </c>
      <c r="E166">
        <f t="shared" si="5"/>
        <v>3</v>
      </c>
      <c r="F166">
        <v>72.239999999999995</v>
      </c>
    </row>
    <row r="167" spans="1:6" x14ac:dyDescent="0.3">
      <c r="A167" s="1">
        <v>32417</v>
      </c>
      <c r="C167">
        <v>72.822000000000003</v>
      </c>
      <c r="D167">
        <f t="shared" si="4"/>
        <v>1988</v>
      </c>
      <c r="E167">
        <f t="shared" si="5"/>
        <v>4</v>
      </c>
      <c r="F167">
        <v>72.635000000000005</v>
      </c>
    </row>
    <row r="168" spans="1:6" x14ac:dyDescent="0.3">
      <c r="A168" s="1">
        <v>32448</v>
      </c>
      <c r="C168">
        <v>73.063999999999993</v>
      </c>
      <c r="D168">
        <f t="shared" si="4"/>
        <v>1988</v>
      </c>
      <c r="E168">
        <f t="shared" si="5"/>
        <v>4</v>
      </c>
      <c r="F168">
        <v>73.070999999999998</v>
      </c>
    </row>
    <row r="169" spans="1:6" x14ac:dyDescent="0.3">
      <c r="A169" s="1">
        <v>32478</v>
      </c>
      <c r="C169">
        <v>73.278000000000006</v>
      </c>
      <c r="D169">
        <f t="shared" si="4"/>
        <v>1988</v>
      </c>
      <c r="E169">
        <f t="shared" si="5"/>
        <v>4</v>
      </c>
      <c r="F169">
        <v>73.463999999999999</v>
      </c>
    </row>
    <row r="170" spans="1:6" x14ac:dyDescent="0.3">
      <c r="A170" s="1">
        <v>32509</v>
      </c>
      <c r="C170">
        <v>73.617000000000004</v>
      </c>
      <c r="D170">
        <f t="shared" si="4"/>
        <v>1989</v>
      </c>
      <c r="E170">
        <f t="shared" si="5"/>
        <v>1</v>
      </c>
      <c r="F170">
        <v>73.945999999999998</v>
      </c>
    </row>
    <row r="171" spans="1:6" x14ac:dyDescent="0.3">
      <c r="A171" s="1">
        <v>32540</v>
      </c>
      <c r="C171">
        <v>73.968000000000004</v>
      </c>
      <c r="D171">
        <f t="shared" si="4"/>
        <v>1989</v>
      </c>
      <c r="E171">
        <f t="shared" si="5"/>
        <v>1</v>
      </c>
      <c r="F171">
        <v>74.382000000000005</v>
      </c>
    </row>
    <row r="172" spans="1:6" x14ac:dyDescent="0.3">
      <c r="A172" s="1">
        <v>32568</v>
      </c>
      <c r="C172">
        <v>74.41</v>
      </c>
      <c r="D172">
        <f t="shared" si="4"/>
        <v>1989</v>
      </c>
      <c r="E172">
        <f t="shared" si="5"/>
        <v>1</v>
      </c>
      <c r="F172">
        <v>74.778000000000006</v>
      </c>
    </row>
    <row r="173" spans="1:6" x14ac:dyDescent="0.3">
      <c r="A173" s="1">
        <v>32599</v>
      </c>
      <c r="C173">
        <v>74.867000000000004</v>
      </c>
      <c r="D173">
        <f t="shared" si="4"/>
        <v>1989</v>
      </c>
      <c r="E173">
        <f t="shared" si="5"/>
        <v>2</v>
      </c>
      <c r="F173">
        <v>75.084000000000003</v>
      </c>
    </row>
    <row r="174" spans="1:6" x14ac:dyDescent="0.3">
      <c r="A174" s="1">
        <v>32629</v>
      </c>
      <c r="C174">
        <v>75.295000000000002</v>
      </c>
      <c r="D174">
        <f t="shared" si="4"/>
        <v>1989</v>
      </c>
      <c r="E174">
        <f t="shared" si="5"/>
        <v>2</v>
      </c>
      <c r="F174">
        <v>75.305000000000007</v>
      </c>
    </row>
    <row r="175" spans="1:6" x14ac:dyDescent="0.3">
      <c r="A175" s="1">
        <v>32660</v>
      </c>
      <c r="C175">
        <v>75.694999999999993</v>
      </c>
      <c r="D175">
        <f t="shared" si="4"/>
        <v>1989</v>
      </c>
      <c r="E175">
        <f t="shared" si="5"/>
        <v>2</v>
      </c>
      <c r="F175">
        <v>75.477999999999994</v>
      </c>
    </row>
    <row r="176" spans="1:6" x14ac:dyDescent="0.3">
      <c r="A176" s="1">
        <v>32690</v>
      </c>
      <c r="C176">
        <v>76.040000000000006</v>
      </c>
      <c r="D176">
        <f t="shared" si="4"/>
        <v>1989</v>
      </c>
      <c r="E176">
        <f t="shared" si="5"/>
        <v>3</v>
      </c>
      <c r="F176">
        <v>75.655000000000001</v>
      </c>
    </row>
    <row r="177" spans="1:6" x14ac:dyDescent="0.3">
      <c r="A177" s="1">
        <v>32721</v>
      </c>
      <c r="C177">
        <v>76.271000000000001</v>
      </c>
      <c r="D177">
        <f t="shared" si="4"/>
        <v>1989</v>
      </c>
      <c r="E177">
        <f t="shared" si="5"/>
        <v>3</v>
      </c>
      <c r="F177">
        <v>75.832999999999998</v>
      </c>
    </row>
    <row r="178" spans="1:6" x14ac:dyDescent="0.3">
      <c r="A178" s="1">
        <v>32752</v>
      </c>
      <c r="C178">
        <v>76.421000000000006</v>
      </c>
      <c r="D178">
        <f t="shared" si="4"/>
        <v>1989</v>
      </c>
      <c r="E178">
        <f t="shared" si="5"/>
        <v>3</v>
      </c>
      <c r="F178">
        <v>76.055000000000007</v>
      </c>
    </row>
    <row r="179" spans="1:6" x14ac:dyDescent="0.3">
      <c r="A179" s="1">
        <v>32782</v>
      </c>
      <c r="C179">
        <v>76.488</v>
      </c>
      <c r="D179">
        <f t="shared" si="4"/>
        <v>1989</v>
      </c>
      <c r="E179">
        <f t="shared" si="5"/>
        <v>4</v>
      </c>
      <c r="F179">
        <v>76.281999999999996</v>
      </c>
    </row>
    <row r="180" spans="1:6" x14ac:dyDescent="0.3">
      <c r="A180" s="1">
        <v>32813</v>
      </c>
      <c r="C180">
        <v>76.521000000000001</v>
      </c>
      <c r="D180">
        <f t="shared" si="4"/>
        <v>1989</v>
      </c>
      <c r="E180">
        <f t="shared" si="5"/>
        <v>4</v>
      </c>
      <c r="F180">
        <v>76.52</v>
      </c>
    </row>
    <row r="181" spans="1:6" x14ac:dyDescent="0.3">
      <c r="A181" s="1">
        <v>32843</v>
      </c>
      <c r="C181">
        <v>76.498000000000005</v>
      </c>
      <c r="D181">
        <f t="shared" si="4"/>
        <v>1989</v>
      </c>
      <c r="E181">
        <f t="shared" si="5"/>
        <v>4</v>
      </c>
      <c r="F181">
        <v>76.703999999999994</v>
      </c>
    </row>
    <row r="182" spans="1:6" x14ac:dyDescent="0.3">
      <c r="A182" s="1">
        <v>32874</v>
      </c>
      <c r="C182">
        <v>76.527000000000001</v>
      </c>
      <c r="D182">
        <f t="shared" si="4"/>
        <v>1990</v>
      </c>
      <c r="E182">
        <f t="shared" si="5"/>
        <v>1</v>
      </c>
      <c r="F182">
        <v>76.897000000000006</v>
      </c>
    </row>
    <row r="183" spans="1:6" x14ac:dyDescent="0.3">
      <c r="A183" s="1">
        <v>32905</v>
      </c>
      <c r="C183">
        <v>76.587000000000003</v>
      </c>
      <c r="D183">
        <f t="shared" si="4"/>
        <v>1990</v>
      </c>
      <c r="E183">
        <f t="shared" si="5"/>
        <v>1</v>
      </c>
      <c r="F183">
        <v>77.052999999999997</v>
      </c>
    </row>
    <row r="184" spans="1:6" x14ac:dyDescent="0.3">
      <c r="A184" s="1">
        <v>32933</v>
      </c>
      <c r="C184">
        <v>76.790000000000006</v>
      </c>
      <c r="D184">
        <f t="shared" si="4"/>
        <v>1990</v>
      </c>
      <c r="E184">
        <f t="shared" si="5"/>
        <v>1</v>
      </c>
      <c r="F184">
        <v>77.200999999999993</v>
      </c>
    </row>
    <row r="185" spans="1:6" x14ac:dyDescent="0.3">
      <c r="A185" s="1">
        <v>32964</v>
      </c>
      <c r="C185">
        <v>77.037999999999997</v>
      </c>
      <c r="D185">
        <f t="shared" si="4"/>
        <v>1990</v>
      </c>
      <c r="E185">
        <f t="shared" si="5"/>
        <v>2</v>
      </c>
      <c r="F185">
        <v>77.278000000000006</v>
      </c>
    </row>
    <row r="186" spans="1:6" x14ac:dyDescent="0.3">
      <c r="A186" s="1">
        <v>32994</v>
      </c>
      <c r="C186">
        <v>77.296000000000006</v>
      </c>
      <c r="D186">
        <f t="shared" si="4"/>
        <v>1990</v>
      </c>
      <c r="E186">
        <f t="shared" si="5"/>
        <v>2</v>
      </c>
      <c r="F186">
        <v>77.296999999999997</v>
      </c>
    </row>
    <row r="187" spans="1:6" x14ac:dyDescent="0.3">
      <c r="A187" s="1">
        <v>33025</v>
      </c>
      <c r="C187">
        <v>77.504000000000005</v>
      </c>
      <c r="D187">
        <f t="shared" si="4"/>
        <v>1990</v>
      </c>
      <c r="E187">
        <f t="shared" si="5"/>
        <v>2</v>
      </c>
      <c r="F187">
        <v>77.257999999999996</v>
      </c>
    </row>
    <row r="188" spans="1:6" x14ac:dyDescent="0.3">
      <c r="A188" s="1">
        <v>33055</v>
      </c>
      <c r="C188">
        <v>77.56</v>
      </c>
      <c r="D188">
        <f t="shared" si="4"/>
        <v>1990</v>
      </c>
      <c r="E188">
        <f t="shared" si="5"/>
        <v>3</v>
      </c>
      <c r="F188">
        <v>77.138999999999996</v>
      </c>
    </row>
    <row r="189" spans="1:6" x14ac:dyDescent="0.3">
      <c r="A189" s="1">
        <v>33086</v>
      </c>
      <c r="C189">
        <v>77.478999999999999</v>
      </c>
      <c r="D189">
        <f t="shared" si="4"/>
        <v>1990</v>
      </c>
      <c r="E189">
        <f t="shared" si="5"/>
        <v>3</v>
      </c>
      <c r="F189">
        <v>77.009</v>
      </c>
    </row>
    <row r="190" spans="1:6" x14ac:dyDescent="0.3">
      <c r="A190" s="1">
        <v>33117</v>
      </c>
      <c r="C190">
        <v>77.227999999999994</v>
      </c>
      <c r="D190">
        <f t="shared" si="4"/>
        <v>1990</v>
      </c>
      <c r="E190">
        <f t="shared" si="5"/>
        <v>3</v>
      </c>
      <c r="F190">
        <v>76.849000000000004</v>
      </c>
    </row>
    <row r="191" spans="1:6" x14ac:dyDescent="0.3">
      <c r="A191" s="1">
        <v>33147</v>
      </c>
      <c r="C191">
        <v>76.912000000000006</v>
      </c>
      <c r="D191">
        <f t="shared" si="4"/>
        <v>1990</v>
      </c>
      <c r="E191">
        <f t="shared" si="5"/>
        <v>4</v>
      </c>
      <c r="F191">
        <v>76.698999999999998</v>
      </c>
    </row>
    <row r="192" spans="1:6" x14ac:dyDescent="0.3">
      <c r="A192" s="1">
        <v>33178</v>
      </c>
      <c r="C192">
        <v>76.381</v>
      </c>
      <c r="D192">
        <f t="shared" si="4"/>
        <v>1990</v>
      </c>
      <c r="E192">
        <f t="shared" si="5"/>
        <v>4</v>
      </c>
      <c r="F192">
        <v>76.37</v>
      </c>
    </row>
    <row r="193" spans="1:6" x14ac:dyDescent="0.3">
      <c r="A193" s="1">
        <v>33208</v>
      </c>
      <c r="C193">
        <v>75.971999999999994</v>
      </c>
      <c r="D193">
        <f t="shared" si="4"/>
        <v>1990</v>
      </c>
      <c r="E193">
        <f t="shared" si="5"/>
        <v>4</v>
      </c>
      <c r="F193">
        <v>76.183999999999997</v>
      </c>
    </row>
    <row r="194" spans="1:6" x14ac:dyDescent="0.3">
      <c r="A194" s="1">
        <v>33239</v>
      </c>
      <c r="C194">
        <v>75.533000000000001</v>
      </c>
      <c r="D194">
        <f t="shared" si="4"/>
        <v>1991</v>
      </c>
      <c r="E194">
        <f t="shared" si="5"/>
        <v>1</v>
      </c>
      <c r="F194">
        <v>75.915000000000006</v>
      </c>
    </row>
    <row r="195" spans="1:6" x14ac:dyDescent="0.3">
      <c r="A195" s="1">
        <v>33270</v>
      </c>
      <c r="C195">
        <v>75.248000000000005</v>
      </c>
      <c r="D195">
        <f t="shared" ref="D195:D258" si="6">YEAR(A195)</f>
        <v>1991</v>
      </c>
      <c r="E195">
        <f t="shared" ref="E195:E258" si="7">INT((MONTH(A195)-1)/3)+1</f>
        <v>1</v>
      </c>
      <c r="F195">
        <v>75.733000000000004</v>
      </c>
    </row>
    <row r="196" spans="1:6" x14ac:dyDescent="0.3">
      <c r="A196" s="1">
        <v>33298</v>
      </c>
      <c r="C196">
        <v>75.135999999999996</v>
      </c>
      <c r="D196">
        <f t="shared" si="6"/>
        <v>1991</v>
      </c>
      <c r="E196">
        <f t="shared" si="7"/>
        <v>1</v>
      </c>
      <c r="F196">
        <v>75.569000000000003</v>
      </c>
    </row>
    <row r="197" spans="1:6" x14ac:dyDescent="0.3">
      <c r="A197" s="1">
        <v>33329</v>
      </c>
      <c r="C197">
        <v>75.314999999999998</v>
      </c>
      <c r="D197">
        <f t="shared" si="6"/>
        <v>1991</v>
      </c>
      <c r="E197">
        <f t="shared" si="7"/>
        <v>2</v>
      </c>
      <c r="F197">
        <v>75.564999999999998</v>
      </c>
    </row>
    <row r="198" spans="1:6" x14ac:dyDescent="0.3">
      <c r="A198" s="1">
        <v>33359</v>
      </c>
      <c r="C198">
        <v>75.766999999999996</v>
      </c>
      <c r="D198">
        <f t="shared" si="6"/>
        <v>1991</v>
      </c>
      <c r="E198">
        <f t="shared" si="7"/>
        <v>2</v>
      </c>
      <c r="F198">
        <v>75.763999999999996</v>
      </c>
    </row>
    <row r="199" spans="1:6" x14ac:dyDescent="0.3">
      <c r="A199" s="1">
        <v>33390</v>
      </c>
      <c r="C199">
        <v>76.251000000000005</v>
      </c>
      <c r="D199">
        <f t="shared" si="6"/>
        <v>1991</v>
      </c>
      <c r="E199">
        <f t="shared" si="7"/>
        <v>2</v>
      </c>
      <c r="F199">
        <v>75.991</v>
      </c>
    </row>
    <row r="200" spans="1:6" x14ac:dyDescent="0.3">
      <c r="A200" s="1">
        <v>33420</v>
      </c>
      <c r="C200">
        <v>76.516000000000005</v>
      </c>
      <c r="D200">
        <f t="shared" si="6"/>
        <v>1991</v>
      </c>
      <c r="E200">
        <f t="shared" si="7"/>
        <v>3</v>
      </c>
      <c r="F200">
        <v>76.081000000000003</v>
      </c>
    </row>
    <row r="201" spans="1:6" x14ac:dyDescent="0.3">
      <c r="A201" s="1">
        <v>33451</v>
      </c>
      <c r="C201">
        <v>76.593000000000004</v>
      </c>
      <c r="D201">
        <f t="shared" si="6"/>
        <v>1991</v>
      </c>
      <c r="E201">
        <f t="shared" si="7"/>
        <v>3</v>
      </c>
      <c r="F201">
        <v>76.108000000000004</v>
      </c>
    </row>
    <row r="202" spans="1:6" x14ac:dyDescent="0.3">
      <c r="A202" s="1">
        <v>33482</v>
      </c>
      <c r="C202">
        <v>76.573999999999998</v>
      </c>
      <c r="D202">
        <f t="shared" si="6"/>
        <v>1991</v>
      </c>
      <c r="E202">
        <f t="shared" si="7"/>
        <v>3</v>
      </c>
      <c r="F202">
        <v>76.191999999999993</v>
      </c>
    </row>
    <row r="203" spans="1:6" x14ac:dyDescent="0.3">
      <c r="A203" s="1">
        <v>33512</v>
      </c>
      <c r="C203">
        <v>76.290000000000006</v>
      </c>
      <c r="D203">
        <f t="shared" si="6"/>
        <v>1991</v>
      </c>
      <c r="E203">
        <f t="shared" si="7"/>
        <v>4</v>
      </c>
      <c r="F203">
        <v>76.073999999999998</v>
      </c>
    </row>
    <row r="204" spans="1:6" x14ac:dyDescent="0.3">
      <c r="A204" s="1">
        <v>33543</v>
      </c>
      <c r="C204">
        <v>76.03</v>
      </c>
      <c r="D204">
        <f t="shared" si="6"/>
        <v>1991</v>
      </c>
      <c r="E204">
        <f t="shared" si="7"/>
        <v>4</v>
      </c>
      <c r="F204">
        <v>76.013000000000005</v>
      </c>
    </row>
    <row r="205" spans="1:6" x14ac:dyDescent="0.3">
      <c r="A205" s="1">
        <v>33573</v>
      </c>
      <c r="C205">
        <v>75.843999999999994</v>
      </c>
      <c r="D205">
        <f t="shared" si="6"/>
        <v>1991</v>
      </c>
      <c r="E205">
        <f t="shared" si="7"/>
        <v>4</v>
      </c>
      <c r="F205">
        <v>76.055999999999997</v>
      </c>
    </row>
    <row r="206" spans="1:6" x14ac:dyDescent="0.3">
      <c r="A206" s="1">
        <v>33604</v>
      </c>
      <c r="C206">
        <v>75.698999999999998</v>
      </c>
      <c r="D206">
        <f t="shared" si="6"/>
        <v>1992</v>
      </c>
      <c r="E206">
        <f t="shared" si="7"/>
        <v>1</v>
      </c>
      <c r="F206">
        <v>76.085999999999999</v>
      </c>
    </row>
    <row r="207" spans="1:6" x14ac:dyDescent="0.3">
      <c r="A207" s="1">
        <v>33635</v>
      </c>
      <c r="C207">
        <v>75.653999999999996</v>
      </c>
      <c r="D207">
        <f t="shared" si="6"/>
        <v>1992</v>
      </c>
      <c r="E207">
        <f t="shared" si="7"/>
        <v>1</v>
      </c>
      <c r="F207">
        <v>76.155000000000001</v>
      </c>
    </row>
    <row r="208" spans="1:6" x14ac:dyDescent="0.3">
      <c r="A208" s="1">
        <v>33664</v>
      </c>
      <c r="C208">
        <v>75.813000000000002</v>
      </c>
      <c r="D208">
        <f t="shared" si="6"/>
        <v>1992</v>
      </c>
      <c r="E208">
        <f t="shared" si="7"/>
        <v>1</v>
      </c>
      <c r="F208">
        <v>76.275999999999996</v>
      </c>
    </row>
    <row r="209" spans="1:6" x14ac:dyDescent="0.3">
      <c r="A209" s="1">
        <v>33695</v>
      </c>
      <c r="C209">
        <v>76.078999999999994</v>
      </c>
      <c r="D209">
        <f t="shared" si="6"/>
        <v>1992</v>
      </c>
      <c r="E209">
        <f t="shared" si="7"/>
        <v>2</v>
      </c>
      <c r="F209">
        <v>76.344999999999999</v>
      </c>
    </row>
    <row r="210" spans="1:6" x14ac:dyDescent="0.3">
      <c r="A210" s="1">
        <v>33725</v>
      </c>
      <c r="C210">
        <v>76.397000000000006</v>
      </c>
      <c r="D210">
        <f t="shared" si="6"/>
        <v>1992</v>
      </c>
      <c r="E210">
        <f t="shared" si="7"/>
        <v>2</v>
      </c>
      <c r="F210">
        <v>76.397999999999996</v>
      </c>
    </row>
    <row r="211" spans="1:6" x14ac:dyDescent="0.3">
      <c r="A211" s="1">
        <v>33756</v>
      </c>
      <c r="C211">
        <v>76.600999999999999</v>
      </c>
      <c r="D211">
        <f t="shared" si="6"/>
        <v>1992</v>
      </c>
      <c r="E211">
        <f t="shared" si="7"/>
        <v>2</v>
      </c>
      <c r="F211">
        <v>76.331999999999994</v>
      </c>
    </row>
    <row r="212" spans="1:6" x14ac:dyDescent="0.3">
      <c r="A212" s="1">
        <v>33786</v>
      </c>
      <c r="C212">
        <v>76.709999999999994</v>
      </c>
      <c r="D212">
        <f t="shared" si="6"/>
        <v>1992</v>
      </c>
      <c r="E212">
        <f t="shared" si="7"/>
        <v>3</v>
      </c>
      <c r="F212">
        <v>76.263000000000005</v>
      </c>
    </row>
    <row r="213" spans="1:6" x14ac:dyDescent="0.3">
      <c r="A213" s="1">
        <v>33817</v>
      </c>
      <c r="C213">
        <v>76.730999999999995</v>
      </c>
      <c r="D213">
        <f t="shared" si="6"/>
        <v>1992</v>
      </c>
      <c r="E213">
        <f t="shared" si="7"/>
        <v>3</v>
      </c>
      <c r="F213">
        <v>76.23</v>
      </c>
    </row>
    <row r="214" spans="1:6" x14ac:dyDescent="0.3">
      <c r="A214" s="1">
        <v>33848</v>
      </c>
      <c r="C214">
        <v>76.626999999999995</v>
      </c>
      <c r="D214">
        <f t="shared" si="6"/>
        <v>1992</v>
      </c>
      <c r="E214">
        <f t="shared" si="7"/>
        <v>3</v>
      </c>
      <c r="F214">
        <v>76.238</v>
      </c>
    </row>
    <row r="215" spans="1:6" x14ac:dyDescent="0.3">
      <c r="A215" s="1">
        <v>33878</v>
      </c>
      <c r="C215">
        <v>76.596999999999994</v>
      </c>
      <c r="D215">
        <f t="shared" si="6"/>
        <v>1992</v>
      </c>
      <c r="E215">
        <f t="shared" si="7"/>
        <v>4</v>
      </c>
      <c r="F215">
        <v>76.375</v>
      </c>
    </row>
    <row r="216" spans="1:6" x14ac:dyDescent="0.3">
      <c r="A216" s="1">
        <v>33909</v>
      </c>
      <c r="C216">
        <v>76.578000000000003</v>
      </c>
      <c r="D216">
        <f t="shared" si="6"/>
        <v>1992</v>
      </c>
      <c r="E216">
        <f t="shared" si="7"/>
        <v>4</v>
      </c>
      <c r="F216">
        <v>76.558000000000007</v>
      </c>
    </row>
    <row r="217" spans="1:6" x14ac:dyDescent="0.3">
      <c r="A217" s="1">
        <v>33939</v>
      </c>
      <c r="C217">
        <v>76.463999999999999</v>
      </c>
      <c r="D217">
        <f t="shared" si="6"/>
        <v>1992</v>
      </c>
      <c r="E217">
        <f t="shared" si="7"/>
        <v>4</v>
      </c>
      <c r="F217">
        <v>76.674000000000007</v>
      </c>
    </row>
    <row r="218" spans="1:6" x14ac:dyDescent="0.3">
      <c r="A218" s="1">
        <v>33970</v>
      </c>
      <c r="C218">
        <v>76.394999999999996</v>
      </c>
      <c r="D218">
        <f t="shared" si="6"/>
        <v>1993</v>
      </c>
      <c r="E218">
        <f t="shared" si="7"/>
        <v>1</v>
      </c>
      <c r="F218">
        <v>76.784000000000006</v>
      </c>
    </row>
    <row r="219" spans="1:6" x14ac:dyDescent="0.3">
      <c r="A219" s="1">
        <v>34001</v>
      </c>
      <c r="C219">
        <v>76.326999999999998</v>
      </c>
      <c r="D219">
        <f t="shared" si="6"/>
        <v>1993</v>
      </c>
      <c r="E219">
        <f t="shared" si="7"/>
        <v>1</v>
      </c>
      <c r="F219">
        <v>76.837000000000003</v>
      </c>
    </row>
    <row r="220" spans="1:6" x14ac:dyDescent="0.3">
      <c r="A220" s="1">
        <v>34029</v>
      </c>
      <c r="C220">
        <v>76.382000000000005</v>
      </c>
      <c r="D220">
        <f t="shared" si="6"/>
        <v>1993</v>
      </c>
      <c r="E220">
        <f t="shared" si="7"/>
        <v>1</v>
      </c>
      <c r="F220">
        <v>76.867000000000004</v>
      </c>
    </row>
    <row r="221" spans="1:6" x14ac:dyDescent="0.3">
      <c r="A221" s="1">
        <v>34060</v>
      </c>
      <c r="C221">
        <v>76.66</v>
      </c>
      <c r="D221">
        <f t="shared" si="6"/>
        <v>1993</v>
      </c>
      <c r="E221">
        <f t="shared" si="7"/>
        <v>2</v>
      </c>
      <c r="F221">
        <v>76.936000000000007</v>
      </c>
    </row>
    <row r="222" spans="1:6" x14ac:dyDescent="0.3">
      <c r="A222" s="1">
        <v>34090</v>
      </c>
      <c r="C222">
        <v>77.028999999999996</v>
      </c>
      <c r="D222">
        <f t="shared" si="6"/>
        <v>1993</v>
      </c>
      <c r="E222">
        <f t="shared" si="7"/>
        <v>2</v>
      </c>
      <c r="F222">
        <v>77.036000000000001</v>
      </c>
    </row>
    <row r="223" spans="1:6" x14ac:dyDescent="0.3">
      <c r="A223" s="1">
        <v>34121</v>
      </c>
      <c r="C223">
        <v>77.515000000000001</v>
      </c>
      <c r="D223">
        <f t="shared" si="6"/>
        <v>1993</v>
      </c>
      <c r="E223">
        <f t="shared" si="7"/>
        <v>2</v>
      </c>
      <c r="F223">
        <v>77.242000000000004</v>
      </c>
    </row>
    <row r="224" spans="1:6" x14ac:dyDescent="0.3">
      <c r="A224" s="1">
        <v>34151</v>
      </c>
      <c r="C224">
        <v>77.884</v>
      </c>
      <c r="D224">
        <f t="shared" si="6"/>
        <v>1993</v>
      </c>
      <c r="E224">
        <f t="shared" si="7"/>
        <v>3</v>
      </c>
      <c r="F224">
        <v>77.429000000000002</v>
      </c>
    </row>
    <row r="225" spans="1:6" x14ac:dyDescent="0.3">
      <c r="A225" s="1">
        <v>34182</v>
      </c>
      <c r="C225">
        <v>78.13</v>
      </c>
      <c r="D225">
        <f t="shared" si="6"/>
        <v>1993</v>
      </c>
      <c r="E225">
        <f t="shared" si="7"/>
        <v>3</v>
      </c>
      <c r="F225">
        <v>77.611999999999995</v>
      </c>
    </row>
    <row r="226" spans="1:6" x14ac:dyDescent="0.3">
      <c r="A226" s="1">
        <v>34213</v>
      </c>
      <c r="C226">
        <v>78.197000000000003</v>
      </c>
      <c r="D226">
        <f t="shared" si="6"/>
        <v>1993</v>
      </c>
      <c r="E226">
        <f t="shared" si="7"/>
        <v>3</v>
      </c>
      <c r="F226">
        <v>77.793999999999997</v>
      </c>
    </row>
    <row r="227" spans="1:6" x14ac:dyDescent="0.3">
      <c r="A227" s="1">
        <v>34243</v>
      </c>
      <c r="C227">
        <v>78.171000000000006</v>
      </c>
      <c r="D227">
        <f t="shared" si="6"/>
        <v>1993</v>
      </c>
      <c r="E227">
        <f t="shared" si="7"/>
        <v>4</v>
      </c>
      <c r="F227">
        <v>77.941000000000003</v>
      </c>
    </row>
    <row r="228" spans="1:6" x14ac:dyDescent="0.3">
      <c r="A228" s="1">
        <v>34274</v>
      </c>
      <c r="C228">
        <v>78.168999999999997</v>
      </c>
      <c r="D228">
        <f t="shared" si="6"/>
        <v>1993</v>
      </c>
      <c r="E228">
        <f t="shared" si="7"/>
        <v>4</v>
      </c>
      <c r="F228">
        <v>78.147999999999996</v>
      </c>
    </row>
    <row r="229" spans="1:6" x14ac:dyDescent="0.3">
      <c r="A229" s="1">
        <v>34304</v>
      </c>
      <c r="C229">
        <v>78.113</v>
      </c>
      <c r="D229">
        <f t="shared" si="6"/>
        <v>1993</v>
      </c>
      <c r="E229">
        <f t="shared" si="7"/>
        <v>4</v>
      </c>
      <c r="F229">
        <v>78.325000000000003</v>
      </c>
    </row>
    <row r="230" spans="1:6" x14ac:dyDescent="0.3">
      <c r="A230" s="1">
        <v>34335</v>
      </c>
      <c r="C230">
        <v>78.197999999999993</v>
      </c>
      <c r="D230">
        <f t="shared" si="6"/>
        <v>1994</v>
      </c>
      <c r="E230">
        <f t="shared" si="7"/>
        <v>1</v>
      </c>
      <c r="F230">
        <v>78.590999999999994</v>
      </c>
    </row>
    <row r="231" spans="1:6" x14ac:dyDescent="0.3">
      <c r="A231" s="1">
        <v>34366</v>
      </c>
      <c r="C231">
        <v>78.203999999999994</v>
      </c>
      <c r="D231">
        <f t="shared" si="6"/>
        <v>1994</v>
      </c>
      <c r="E231">
        <f t="shared" si="7"/>
        <v>1</v>
      </c>
      <c r="F231">
        <v>78.727000000000004</v>
      </c>
    </row>
    <row r="232" spans="1:6" x14ac:dyDescent="0.3">
      <c r="A232" s="1">
        <v>34394</v>
      </c>
      <c r="C232">
        <v>78.347999999999999</v>
      </c>
      <c r="D232">
        <f t="shared" si="6"/>
        <v>1994</v>
      </c>
      <c r="E232">
        <f t="shared" si="7"/>
        <v>1</v>
      </c>
      <c r="F232">
        <v>78.855000000000004</v>
      </c>
    </row>
    <row r="233" spans="1:6" x14ac:dyDescent="0.3">
      <c r="A233" s="1">
        <v>34425</v>
      </c>
      <c r="C233">
        <v>78.7</v>
      </c>
      <c r="D233">
        <f t="shared" si="6"/>
        <v>1994</v>
      </c>
      <c r="E233">
        <f t="shared" si="7"/>
        <v>2</v>
      </c>
      <c r="F233">
        <v>78.986999999999995</v>
      </c>
    </row>
    <row r="234" spans="1:6" x14ac:dyDescent="0.3">
      <c r="A234" s="1">
        <v>34455</v>
      </c>
      <c r="C234">
        <v>79.206999999999994</v>
      </c>
      <c r="D234">
        <f t="shared" si="6"/>
        <v>1994</v>
      </c>
      <c r="E234">
        <f t="shared" si="7"/>
        <v>2</v>
      </c>
      <c r="F234">
        <v>79.221000000000004</v>
      </c>
    </row>
    <row r="235" spans="1:6" x14ac:dyDescent="0.3">
      <c r="A235" s="1">
        <v>34486</v>
      </c>
      <c r="C235">
        <v>79.698999999999998</v>
      </c>
      <c r="D235">
        <f t="shared" si="6"/>
        <v>1994</v>
      </c>
      <c r="E235">
        <f t="shared" si="7"/>
        <v>2</v>
      </c>
      <c r="F235">
        <v>79.421000000000006</v>
      </c>
    </row>
    <row r="236" spans="1:6" x14ac:dyDescent="0.3">
      <c r="A236" s="1">
        <v>34516</v>
      </c>
      <c r="C236">
        <v>80.061000000000007</v>
      </c>
      <c r="D236">
        <f t="shared" si="6"/>
        <v>1994</v>
      </c>
      <c r="E236">
        <f t="shared" si="7"/>
        <v>3</v>
      </c>
      <c r="F236">
        <v>79.593000000000004</v>
      </c>
    </row>
    <row r="237" spans="1:6" x14ac:dyDescent="0.3">
      <c r="A237" s="1">
        <v>34547</v>
      </c>
      <c r="C237">
        <v>80.314999999999998</v>
      </c>
      <c r="D237">
        <f t="shared" si="6"/>
        <v>1994</v>
      </c>
      <c r="E237">
        <f t="shared" si="7"/>
        <v>3</v>
      </c>
      <c r="F237">
        <v>79.78</v>
      </c>
    </row>
    <row r="238" spans="1:6" x14ac:dyDescent="0.3">
      <c r="A238" s="1">
        <v>34578</v>
      </c>
      <c r="C238">
        <v>80.338999999999999</v>
      </c>
      <c r="D238">
        <f t="shared" si="6"/>
        <v>1994</v>
      </c>
      <c r="E238">
        <f t="shared" si="7"/>
        <v>3</v>
      </c>
      <c r="F238">
        <v>79.918000000000006</v>
      </c>
    </row>
    <row r="239" spans="1:6" x14ac:dyDescent="0.3">
      <c r="A239" s="1">
        <v>34608</v>
      </c>
      <c r="C239">
        <v>80.304000000000002</v>
      </c>
      <c r="D239">
        <f t="shared" si="6"/>
        <v>1994</v>
      </c>
      <c r="E239">
        <f t="shared" si="7"/>
        <v>4</v>
      </c>
      <c r="F239">
        <v>80.064999999999998</v>
      </c>
    </row>
    <row r="240" spans="1:6" x14ac:dyDescent="0.3">
      <c r="A240" s="1">
        <v>34639</v>
      </c>
      <c r="C240">
        <v>80.168999999999997</v>
      </c>
      <c r="D240">
        <f t="shared" si="6"/>
        <v>1994</v>
      </c>
      <c r="E240">
        <f t="shared" si="7"/>
        <v>4</v>
      </c>
      <c r="F240">
        <v>80.149000000000001</v>
      </c>
    </row>
    <row r="241" spans="1:6" x14ac:dyDescent="0.3">
      <c r="A241" s="1">
        <v>34669</v>
      </c>
      <c r="C241">
        <v>80.078000000000003</v>
      </c>
      <c r="D241">
        <f t="shared" si="6"/>
        <v>1994</v>
      </c>
      <c r="E241">
        <f t="shared" si="7"/>
        <v>4</v>
      </c>
      <c r="F241">
        <v>80.296000000000006</v>
      </c>
    </row>
    <row r="242" spans="1:6" x14ac:dyDescent="0.3">
      <c r="A242" s="1">
        <v>34700</v>
      </c>
      <c r="C242">
        <v>80.025999999999996</v>
      </c>
      <c r="D242">
        <f t="shared" si="6"/>
        <v>1995</v>
      </c>
      <c r="E242">
        <f t="shared" si="7"/>
        <v>1</v>
      </c>
      <c r="F242">
        <v>80.426000000000002</v>
      </c>
    </row>
    <row r="243" spans="1:6" x14ac:dyDescent="0.3">
      <c r="A243" s="1">
        <v>34731</v>
      </c>
      <c r="C243">
        <v>79.991</v>
      </c>
      <c r="D243">
        <f t="shared" si="6"/>
        <v>1995</v>
      </c>
      <c r="E243">
        <f t="shared" si="7"/>
        <v>1</v>
      </c>
      <c r="F243">
        <v>80.527000000000001</v>
      </c>
    </row>
    <row r="244" spans="1:6" x14ac:dyDescent="0.3">
      <c r="A244" s="1">
        <v>34759</v>
      </c>
      <c r="C244">
        <v>80.076999999999998</v>
      </c>
      <c r="D244">
        <f t="shared" si="6"/>
        <v>1995</v>
      </c>
      <c r="E244">
        <f t="shared" si="7"/>
        <v>1</v>
      </c>
      <c r="F244">
        <v>80.596999999999994</v>
      </c>
    </row>
    <row r="245" spans="1:6" x14ac:dyDescent="0.3">
      <c r="A245" s="1">
        <v>34790</v>
      </c>
      <c r="C245">
        <v>80.367999999999995</v>
      </c>
      <c r="D245">
        <f t="shared" si="6"/>
        <v>1995</v>
      </c>
      <c r="E245">
        <f t="shared" si="7"/>
        <v>2</v>
      </c>
      <c r="F245">
        <v>80.66</v>
      </c>
    </row>
    <row r="246" spans="1:6" x14ac:dyDescent="0.3">
      <c r="A246" s="1">
        <v>34820</v>
      </c>
      <c r="C246">
        <v>80.69</v>
      </c>
      <c r="D246">
        <f t="shared" si="6"/>
        <v>1995</v>
      </c>
      <c r="E246">
        <f t="shared" si="7"/>
        <v>2</v>
      </c>
      <c r="F246">
        <v>80.703000000000003</v>
      </c>
    </row>
    <row r="247" spans="1:6" x14ac:dyDescent="0.3">
      <c r="A247" s="1">
        <v>34851</v>
      </c>
      <c r="C247">
        <v>81.066999999999993</v>
      </c>
      <c r="D247">
        <f t="shared" si="6"/>
        <v>1995</v>
      </c>
      <c r="E247">
        <f t="shared" si="7"/>
        <v>2</v>
      </c>
      <c r="F247">
        <v>80.783000000000001</v>
      </c>
    </row>
    <row r="248" spans="1:6" x14ac:dyDescent="0.3">
      <c r="A248" s="1">
        <v>34881</v>
      </c>
      <c r="C248">
        <v>81.411000000000001</v>
      </c>
      <c r="D248">
        <f t="shared" si="6"/>
        <v>1995</v>
      </c>
      <c r="E248">
        <f t="shared" si="7"/>
        <v>3</v>
      </c>
      <c r="F248">
        <v>80.936000000000007</v>
      </c>
    </row>
    <row r="249" spans="1:6" x14ac:dyDescent="0.3">
      <c r="A249" s="1">
        <v>34912</v>
      </c>
      <c r="C249">
        <v>81.653999999999996</v>
      </c>
      <c r="D249">
        <f t="shared" si="6"/>
        <v>1995</v>
      </c>
      <c r="E249">
        <f t="shared" si="7"/>
        <v>3</v>
      </c>
      <c r="F249">
        <v>81.108999999999995</v>
      </c>
    </row>
    <row r="250" spans="1:6" x14ac:dyDescent="0.3">
      <c r="A250" s="1">
        <v>34943</v>
      </c>
      <c r="C250">
        <v>81.738</v>
      </c>
      <c r="D250">
        <f t="shared" si="6"/>
        <v>1995</v>
      </c>
      <c r="E250">
        <f t="shared" si="7"/>
        <v>3</v>
      </c>
      <c r="F250">
        <v>81.305999999999997</v>
      </c>
    </row>
    <row r="251" spans="1:6" x14ac:dyDescent="0.3">
      <c r="A251" s="1">
        <v>34973</v>
      </c>
      <c r="C251">
        <v>81.725999999999999</v>
      </c>
      <c r="D251">
        <f t="shared" si="6"/>
        <v>1995</v>
      </c>
      <c r="E251">
        <f t="shared" si="7"/>
        <v>4</v>
      </c>
      <c r="F251">
        <v>81.480999999999995</v>
      </c>
    </row>
    <row r="252" spans="1:6" x14ac:dyDescent="0.3">
      <c r="A252" s="1">
        <v>35004</v>
      </c>
      <c r="C252">
        <v>81.63</v>
      </c>
      <c r="D252">
        <f t="shared" si="6"/>
        <v>1995</v>
      </c>
      <c r="E252">
        <f t="shared" si="7"/>
        <v>4</v>
      </c>
      <c r="F252">
        <v>81.617999999999995</v>
      </c>
    </row>
    <row r="253" spans="1:6" x14ac:dyDescent="0.3">
      <c r="A253" s="1">
        <v>35034</v>
      </c>
      <c r="C253">
        <v>81.512</v>
      </c>
      <c r="D253">
        <f t="shared" si="6"/>
        <v>1995</v>
      </c>
      <c r="E253">
        <f t="shared" si="7"/>
        <v>4</v>
      </c>
      <c r="F253">
        <v>81.734999999999999</v>
      </c>
    </row>
    <row r="254" spans="1:6" x14ac:dyDescent="0.3">
      <c r="A254" s="1">
        <v>35065</v>
      </c>
      <c r="C254">
        <v>81.426000000000002</v>
      </c>
      <c r="D254">
        <f t="shared" si="6"/>
        <v>1996</v>
      </c>
      <c r="E254">
        <f t="shared" si="7"/>
        <v>1</v>
      </c>
      <c r="F254">
        <v>81.832999999999998</v>
      </c>
    </row>
    <row r="255" spans="1:6" x14ac:dyDescent="0.3">
      <c r="A255" s="1">
        <v>35096</v>
      </c>
      <c r="C255">
        <v>81.399000000000001</v>
      </c>
      <c r="D255">
        <f t="shared" si="6"/>
        <v>1996</v>
      </c>
      <c r="E255">
        <f t="shared" si="7"/>
        <v>1</v>
      </c>
      <c r="F255">
        <v>81.953000000000003</v>
      </c>
    </row>
    <row r="256" spans="1:6" x14ac:dyDescent="0.3">
      <c r="A256" s="1">
        <v>35125</v>
      </c>
      <c r="C256">
        <v>81.665000000000006</v>
      </c>
      <c r="D256">
        <f t="shared" si="6"/>
        <v>1996</v>
      </c>
      <c r="E256">
        <f t="shared" si="7"/>
        <v>1</v>
      </c>
      <c r="F256">
        <v>82.194000000000003</v>
      </c>
    </row>
    <row r="257" spans="1:6" x14ac:dyDescent="0.3">
      <c r="A257" s="1">
        <v>35156</v>
      </c>
      <c r="C257">
        <v>82.123999999999995</v>
      </c>
      <c r="D257">
        <f t="shared" si="6"/>
        <v>1996</v>
      </c>
      <c r="E257">
        <f t="shared" si="7"/>
        <v>2</v>
      </c>
      <c r="F257">
        <v>82.42</v>
      </c>
    </row>
    <row r="258" spans="1:6" x14ac:dyDescent="0.3">
      <c r="A258" s="1">
        <v>35186</v>
      </c>
      <c r="C258">
        <v>82.600999999999999</v>
      </c>
      <c r="D258">
        <f t="shared" si="6"/>
        <v>1996</v>
      </c>
      <c r="E258">
        <f t="shared" si="7"/>
        <v>2</v>
      </c>
      <c r="F258">
        <v>82.608999999999995</v>
      </c>
    </row>
    <row r="259" spans="1:6" x14ac:dyDescent="0.3">
      <c r="A259" s="1">
        <v>35217</v>
      </c>
      <c r="C259">
        <v>83.048000000000002</v>
      </c>
      <c r="D259">
        <f t="shared" ref="D259:D322" si="8">YEAR(A259)</f>
        <v>1996</v>
      </c>
      <c r="E259">
        <f t="shared" ref="E259:E322" si="9">INT((MONTH(A259)-1)/3)+1</f>
        <v>2</v>
      </c>
      <c r="F259">
        <v>82.751000000000005</v>
      </c>
    </row>
    <row r="260" spans="1:6" x14ac:dyDescent="0.3">
      <c r="A260" s="1">
        <v>35247</v>
      </c>
      <c r="C260">
        <v>83.418000000000006</v>
      </c>
      <c r="D260">
        <f t="shared" si="8"/>
        <v>1996</v>
      </c>
      <c r="E260">
        <f t="shared" si="9"/>
        <v>3</v>
      </c>
      <c r="F260">
        <v>82.927999999999997</v>
      </c>
    </row>
    <row r="261" spans="1:6" x14ac:dyDescent="0.3">
      <c r="A261" s="1">
        <v>35278</v>
      </c>
      <c r="C261">
        <v>83.644000000000005</v>
      </c>
      <c r="D261">
        <f t="shared" si="8"/>
        <v>1996</v>
      </c>
      <c r="E261">
        <f t="shared" si="9"/>
        <v>3</v>
      </c>
      <c r="F261">
        <v>83.084999999999994</v>
      </c>
    </row>
    <row r="262" spans="1:6" x14ac:dyDescent="0.3">
      <c r="A262" s="1">
        <v>35309</v>
      </c>
      <c r="C262">
        <v>83.700999999999993</v>
      </c>
      <c r="D262">
        <f t="shared" si="8"/>
        <v>1996</v>
      </c>
      <c r="E262">
        <f t="shared" si="9"/>
        <v>3</v>
      </c>
      <c r="F262">
        <v>83.254999999999995</v>
      </c>
    </row>
    <row r="263" spans="1:6" x14ac:dyDescent="0.3">
      <c r="A263" s="1">
        <v>35339</v>
      </c>
      <c r="C263">
        <v>83.628</v>
      </c>
      <c r="D263">
        <f t="shared" si="8"/>
        <v>1996</v>
      </c>
      <c r="E263">
        <f t="shared" si="9"/>
        <v>4</v>
      </c>
      <c r="F263">
        <v>83.376000000000005</v>
      </c>
    </row>
    <row r="264" spans="1:6" x14ac:dyDescent="0.3">
      <c r="A264" s="1">
        <v>35370</v>
      </c>
      <c r="C264">
        <v>83.555000000000007</v>
      </c>
      <c r="D264">
        <f t="shared" si="8"/>
        <v>1996</v>
      </c>
      <c r="E264">
        <f t="shared" si="9"/>
        <v>4</v>
      </c>
      <c r="F264">
        <v>83.551000000000002</v>
      </c>
    </row>
    <row r="265" spans="1:6" x14ac:dyDescent="0.3">
      <c r="A265" s="1">
        <v>35400</v>
      </c>
      <c r="C265">
        <v>83.489000000000004</v>
      </c>
      <c r="D265">
        <f t="shared" si="8"/>
        <v>1996</v>
      </c>
      <c r="E265">
        <f t="shared" si="9"/>
        <v>4</v>
      </c>
      <c r="F265">
        <v>83.72</v>
      </c>
    </row>
    <row r="266" spans="1:6" x14ac:dyDescent="0.3">
      <c r="A266" s="1">
        <v>35431</v>
      </c>
      <c r="C266">
        <v>83.53</v>
      </c>
      <c r="D266">
        <f t="shared" si="8"/>
        <v>1997</v>
      </c>
      <c r="E266">
        <f t="shared" si="9"/>
        <v>1</v>
      </c>
      <c r="F266">
        <v>83.954999999999998</v>
      </c>
    </row>
    <row r="267" spans="1:6" x14ac:dyDescent="0.3">
      <c r="A267" s="1">
        <v>35462</v>
      </c>
      <c r="C267">
        <v>83.596000000000004</v>
      </c>
      <c r="D267">
        <f t="shared" si="8"/>
        <v>1997</v>
      </c>
      <c r="E267">
        <f t="shared" si="9"/>
        <v>1</v>
      </c>
      <c r="F267">
        <v>84.18</v>
      </c>
    </row>
    <row r="268" spans="1:6" x14ac:dyDescent="0.3">
      <c r="A268" s="1">
        <v>35490</v>
      </c>
      <c r="C268">
        <v>83.911000000000001</v>
      </c>
      <c r="D268">
        <f t="shared" si="8"/>
        <v>1997</v>
      </c>
      <c r="E268">
        <f t="shared" si="9"/>
        <v>1</v>
      </c>
      <c r="F268">
        <v>84.451999999999998</v>
      </c>
    </row>
    <row r="269" spans="1:6" x14ac:dyDescent="0.3">
      <c r="A269" s="1">
        <v>35521</v>
      </c>
      <c r="C269">
        <v>84.32</v>
      </c>
      <c r="D269">
        <f t="shared" si="8"/>
        <v>1997</v>
      </c>
      <c r="E269">
        <f t="shared" si="9"/>
        <v>2</v>
      </c>
      <c r="F269">
        <v>84.622</v>
      </c>
    </row>
    <row r="270" spans="1:6" x14ac:dyDescent="0.3">
      <c r="A270" s="1">
        <v>35551</v>
      </c>
      <c r="C270">
        <v>84.864000000000004</v>
      </c>
      <c r="D270">
        <f t="shared" si="8"/>
        <v>1997</v>
      </c>
      <c r="E270">
        <f t="shared" si="9"/>
        <v>2</v>
      </c>
      <c r="F270">
        <v>84.861000000000004</v>
      </c>
    </row>
    <row r="271" spans="1:6" x14ac:dyDescent="0.3">
      <c r="A271" s="1">
        <v>35582</v>
      </c>
      <c r="C271">
        <v>85.397999999999996</v>
      </c>
      <c r="D271">
        <f t="shared" si="8"/>
        <v>1997</v>
      </c>
      <c r="E271">
        <f t="shared" si="9"/>
        <v>2</v>
      </c>
      <c r="F271">
        <v>85.08</v>
      </c>
    </row>
    <row r="272" spans="1:6" x14ac:dyDescent="0.3">
      <c r="A272" s="1">
        <v>35612</v>
      </c>
      <c r="C272">
        <v>85.84</v>
      </c>
      <c r="D272">
        <f t="shared" si="8"/>
        <v>1997</v>
      </c>
      <c r="E272">
        <f t="shared" si="9"/>
        <v>3</v>
      </c>
      <c r="F272">
        <v>85.33</v>
      </c>
    </row>
    <row r="273" spans="1:6" x14ac:dyDescent="0.3">
      <c r="A273" s="1">
        <v>35643</v>
      </c>
      <c r="C273">
        <v>86.15</v>
      </c>
      <c r="D273">
        <f t="shared" si="8"/>
        <v>1997</v>
      </c>
      <c r="E273">
        <f t="shared" si="9"/>
        <v>3</v>
      </c>
      <c r="F273">
        <v>85.572999999999993</v>
      </c>
    </row>
    <row r="274" spans="1:6" x14ac:dyDescent="0.3">
      <c r="A274" s="1">
        <v>35674</v>
      </c>
      <c r="C274">
        <v>86.31</v>
      </c>
      <c r="D274">
        <f t="shared" si="8"/>
        <v>1997</v>
      </c>
      <c r="E274">
        <f t="shared" si="9"/>
        <v>3</v>
      </c>
      <c r="F274">
        <v>85.85</v>
      </c>
    </row>
    <row r="275" spans="1:6" x14ac:dyDescent="0.3">
      <c r="A275" s="1">
        <v>35704</v>
      </c>
      <c r="C275">
        <v>86.406999999999996</v>
      </c>
      <c r="D275">
        <f t="shared" si="8"/>
        <v>1997</v>
      </c>
      <c r="E275">
        <f t="shared" si="9"/>
        <v>4</v>
      </c>
      <c r="F275">
        <v>86.146000000000001</v>
      </c>
    </row>
    <row r="276" spans="1:6" x14ac:dyDescent="0.3">
      <c r="A276" s="1">
        <v>35735</v>
      </c>
      <c r="C276">
        <v>86.631</v>
      </c>
      <c r="D276">
        <f t="shared" si="8"/>
        <v>1997</v>
      </c>
      <c r="E276">
        <f t="shared" si="9"/>
        <v>4</v>
      </c>
      <c r="F276">
        <v>86.632000000000005</v>
      </c>
    </row>
    <row r="277" spans="1:6" x14ac:dyDescent="0.3">
      <c r="A277" s="1">
        <v>35765</v>
      </c>
      <c r="C277">
        <v>86.846999999999994</v>
      </c>
      <c r="D277">
        <f t="shared" si="8"/>
        <v>1997</v>
      </c>
      <c r="E277">
        <f t="shared" si="9"/>
        <v>4</v>
      </c>
      <c r="F277">
        <v>87.091999999999999</v>
      </c>
    </row>
    <row r="278" spans="1:6" x14ac:dyDescent="0.3">
      <c r="A278" s="1">
        <v>35796</v>
      </c>
      <c r="C278">
        <v>87.162000000000006</v>
      </c>
      <c r="D278">
        <f t="shared" si="8"/>
        <v>1998</v>
      </c>
      <c r="E278">
        <f t="shared" si="9"/>
        <v>1</v>
      </c>
      <c r="F278">
        <v>87.614000000000004</v>
      </c>
    </row>
    <row r="279" spans="1:6" x14ac:dyDescent="0.3">
      <c r="A279" s="1">
        <v>35827</v>
      </c>
      <c r="C279">
        <v>87.372</v>
      </c>
      <c r="D279">
        <f t="shared" si="8"/>
        <v>1998</v>
      </c>
      <c r="E279">
        <f t="shared" si="9"/>
        <v>1</v>
      </c>
      <c r="F279">
        <v>88.001999999999995</v>
      </c>
    </row>
    <row r="280" spans="1:6" x14ac:dyDescent="0.3">
      <c r="A280" s="1">
        <v>35855</v>
      </c>
      <c r="C280">
        <v>87.876000000000005</v>
      </c>
      <c r="D280">
        <f t="shared" si="8"/>
        <v>1998</v>
      </c>
      <c r="E280">
        <f t="shared" si="9"/>
        <v>1</v>
      </c>
      <c r="F280">
        <v>88.441000000000003</v>
      </c>
    </row>
    <row r="281" spans="1:6" x14ac:dyDescent="0.3">
      <c r="A281" s="1">
        <v>35886</v>
      </c>
      <c r="C281">
        <v>88.557000000000002</v>
      </c>
      <c r="D281">
        <f t="shared" si="8"/>
        <v>1998</v>
      </c>
      <c r="E281">
        <f t="shared" si="9"/>
        <v>2</v>
      </c>
      <c r="F281">
        <v>88.878</v>
      </c>
    </row>
    <row r="282" spans="1:6" x14ac:dyDescent="0.3">
      <c r="A282" s="1">
        <v>35916</v>
      </c>
      <c r="C282">
        <v>89.373000000000005</v>
      </c>
      <c r="D282">
        <f t="shared" si="8"/>
        <v>1998</v>
      </c>
      <c r="E282">
        <f t="shared" si="9"/>
        <v>2</v>
      </c>
      <c r="F282">
        <v>89.363</v>
      </c>
    </row>
    <row r="283" spans="1:6" x14ac:dyDescent="0.3">
      <c r="A283" s="1">
        <v>35947</v>
      </c>
      <c r="C283">
        <v>90.194000000000003</v>
      </c>
      <c r="D283">
        <f t="shared" si="8"/>
        <v>1998</v>
      </c>
      <c r="E283">
        <f t="shared" si="9"/>
        <v>2</v>
      </c>
      <c r="F283">
        <v>89.843999999999994</v>
      </c>
    </row>
    <row r="284" spans="1:6" x14ac:dyDescent="0.3">
      <c r="A284" s="1">
        <v>35977</v>
      </c>
      <c r="C284">
        <v>90.858999999999995</v>
      </c>
      <c r="D284">
        <f t="shared" si="8"/>
        <v>1998</v>
      </c>
      <c r="E284">
        <f t="shared" si="9"/>
        <v>3</v>
      </c>
      <c r="F284">
        <v>90.31</v>
      </c>
    </row>
    <row r="285" spans="1:6" x14ac:dyDescent="0.3">
      <c r="A285" s="1">
        <v>36008</v>
      </c>
      <c r="C285">
        <v>91.406000000000006</v>
      </c>
      <c r="D285">
        <f t="shared" si="8"/>
        <v>1998</v>
      </c>
      <c r="E285">
        <f t="shared" si="9"/>
        <v>3</v>
      </c>
      <c r="F285">
        <v>90.784999999999997</v>
      </c>
    </row>
    <row r="286" spans="1:6" x14ac:dyDescent="0.3">
      <c r="A286" s="1">
        <v>36039</v>
      </c>
      <c r="C286">
        <v>91.751000000000005</v>
      </c>
      <c r="D286">
        <f t="shared" si="8"/>
        <v>1998</v>
      </c>
      <c r="E286">
        <f t="shared" si="9"/>
        <v>3</v>
      </c>
      <c r="F286">
        <v>91.257999999999996</v>
      </c>
    </row>
    <row r="287" spans="1:6" x14ac:dyDescent="0.3">
      <c r="A287" s="1">
        <v>36069</v>
      </c>
      <c r="C287">
        <v>91.998000000000005</v>
      </c>
      <c r="D287">
        <f t="shared" si="8"/>
        <v>1998</v>
      </c>
      <c r="E287">
        <f t="shared" si="9"/>
        <v>4</v>
      </c>
      <c r="F287">
        <v>91.715999999999994</v>
      </c>
    </row>
    <row r="288" spans="1:6" x14ac:dyDescent="0.3">
      <c r="A288" s="1">
        <v>36100</v>
      </c>
      <c r="C288">
        <v>92.195999999999998</v>
      </c>
      <c r="D288">
        <f t="shared" si="8"/>
        <v>1998</v>
      </c>
      <c r="E288">
        <f t="shared" si="9"/>
        <v>4</v>
      </c>
      <c r="F288">
        <v>92.198999999999998</v>
      </c>
    </row>
    <row r="289" spans="1:6" x14ac:dyDescent="0.3">
      <c r="A289" s="1">
        <v>36130</v>
      </c>
      <c r="C289">
        <v>92.442999999999998</v>
      </c>
      <c r="D289">
        <f t="shared" si="8"/>
        <v>1998</v>
      </c>
      <c r="E289">
        <f t="shared" si="9"/>
        <v>4</v>
      </c>
      <c r="F289">
        <v>92.712000000000003</v>
      </c>
    </row>
    <row r="290" spans="1:6" x14ac:dyDescent="0.3">
      <c r="A290" s="1">
        <v>36161</v>
      </c>
      <c r="C290">
        <v>92.712999999999994</v>
      </c>
      <c r="D290">
        <f t="shared" si="8"/>
        <v>1999</v>
      </c>
      <c r="E290">
        <f t="shared" si="9"/>
        <v>1</v>
      </c>
      <c r="F290">
        <v>93.206999999999994</v>
      </c>
    </row>
    <row r="291" spans="1:6" x14ac:dyDescent="0.3">
      <c r="A291" s="1">
        <v>36192</v>
      </c>
      <c r="C291">
        <v>92.98</v>
      </c>
      <c r="D291">
        <f t="shared" si="8"/>
        <v>1999</v>
      </c>
      <c r="E291">
        <f t="shared" si="9"/>
        <v>1</v>
      </c>
      <c r="F291">
        <v>93.671000000000006</v>
      </c>
    </row>
    <row r="292" spans="1:6" x14ac:dyDescent="0.3">
      <c r="A292" s="1">
        <v>36220</v>
      </c>
      <c r="C292">
        <v>93.61</v>
      </c>
      <c r="D292">
        <f t="shared" si="8"/>
        <v>1999</v>
      </c>
      <c r="E292">
        <f t="shared" si="9"/>
        <v>1</v>
      </c>
      <c r="F292">
        <v>94.216999999999999</v>
      </c>
    </row>
    <row r="293" spans="1:6" x14ac:dyDescent="0.3">
      <c r="A293" s="1">
        <v>36251</v>
      </c>
      <c r="C293">
        <v>94.435000000000002</v>
      </c>
      <c r="D293">
        <f t="shared" si="8"/>
        <v>1999</v>
      </c>
      <c r="E293">
        <f t="shared" si="9"/>
        <v>2</v>
      </c>
      <c r="F293">
        <v>94.784000000000006</v>
      </c>
    </row>
    <row r="294" spans="1:6" x14ac:dyDescent="0.3">
      <c r="A294" s="1">
        <v>36281</v>
      </c>
      <c r="C294">
        <v>95.36</v>
      </c>
      <c r="D294">
        <f t="shared" si="8"/>
        <v>1999</v>
      </c>
      <c r="E294">
        <f t="shared" si="9"/>
        <v>2</v>
      </c>
      <c r="F294">
        <v>95.343999999999994</v>
      </c>
    </row>
    <row r="295" spans="1:6" x14ac:dyDescent="0.3">
      <c r="A295" s="1">
        <v>36312</v>
      </c>
      <c r="C295">
        <v>96.363</v>
      </c>
      <c r="D295">
        <f t="shared" si="8"/>
        <v>1999</v>
      </c>
      <c r="E295">
        <f t="shared" si="9"/>
        <v>2</v>
      </c>
      <c r="F295">
        <v>95.974000000000004</v>
      </c>
    </row>
    <row r="296" spans="1:6" x14ac:dyDescent="0.3">
      <c r="A296" s="1">
        <v>36342</v>
      </c>
      <c r="C296">
        <v>97.191999999999993</v>
      </c>
      <c r="D296">
        <f t="shared" si="8"/>
        <v>1999</v>
      </c>
      <c r="E296">
        <f t="shared" si="9"/>
        <v>3</v>
      </c>
      <c r="F296">
        <v>96.590999999999994</v>
      </c>
    </row>
    <row r="297" spans="1:6" x14ac:dyDescent="0.3">
      <c r="A297" s="1">
        <v>36373</v>
      </c>
      <c r="C297">
        <v>97.897000000000006</v>
      </c>
      <c r="D297">
        <f t="shared" si="8"/>
        <v>1999</v>
      </c>
      <c r="E297">
        <f t="shared" si="9"/>
        <v>3</v>
      </c>
      <c r="F297">
        <v>97.218999999999994</v>
      </c>
    </row>
    <row r="298" spans="1:6" x14ac:dyDescent="0.3">
      <c r="A298" s="1">
        <v>36404</v>
      </c>
      <c r="C298">
        <v>98.399000000000001</v>
      </c>
      <c r="D298">
        <f t="shared" si="8"/>
        <v>1999</v>
      </c>
      <c r="E298">
        <f t="shared" si="9"/>
        <v>3</v>
      </c>
      <c r="F298">
        <v>97.861999999999995</v>
      </c>
    </row>
    <row r="299" spans="1:6" x14ac:dyDescent="0.3">
      <c r="A299" s="1">
        <v>36434</v>
      </c>
      <c r="C299">
        <v>98.831000000000003</v>
      </c>
      <c r="D299">
        <f t="shared" si="8"/>
        <v>1999</v>
      </c>
      <c r="E299">
        <f t="shared" si="9"/>
        <v>4</v>
      </c>
      <c r="F299">
        <v>98.522000000000006</v>
      </c>
    </row>
    <row r="300" spans="1:6" x14ac:dyDescent="0.3">
      <c r="A300" s="1">
        <v>36465</v>
      </c>
      <c r="C300">
        <v>99.147999999999996</v>
      </c>
      <c r="D300">
        <f t="shared" si="8"/>
        <v>1999</v>
      </c>
      <c r="E300">
        <f t="shared" si="9"/>
        <v>4</v>
      </c>
      <c r="F300">
        <v>99.153999999999996</v>
      </c>
    </row>
    <row r="301" spans="1:6" x14ac:dyDescent="0.3">
      <c r="A301" s="1">
        <v>36495</v>
      </c>
      <c r="C301">
        <v>99.542000000000002</v>
      </c>
      <c r="D301">
        <f t="shared" si="8"/>
        <v>1999</v>
      </c>
      <c r="E301">
        <f t="shared" si="9"/>
        <v>4</v>
      </c>
      <c r="F301">
        <v>99.843999999999994</v>
      </c>
    </row>
    <row r="302" spans="1:6" x14ac:dyDescent="0.3">
      <c r="A302" s="1">
        <v>36526</v>
      </c>
      <c r="C302">
        <v>100</v>
      </c>
      <c r="D302">
        <f t="shared" si="8"/>
        <v>2000</v>
      </c>
      <c r="E302">
        <f t="shared" si="9"/>
        <v>1</v>
      </c>
      <c r="F302">
        <v>100.55200000000001</v>
      </c>
    </row>
    <row r="303" spans="1:6" x14ac:dyDescent="0.3">
      <c r="A303" s="1">
        <v>36557</v>
      </c>
      <c r="C303">
        <v>100.571</v>
      </c>
      <c r="D303">
        <f t="shared" si="8"/>
        <v>2000</v>
      </c>
      <c r="E303">
        <f t="shared" si="9"/>
        <v>1</v>
      </c>
      <c r="F303">
        <v>101.339</v>
      </c>
    </row>
    <row r="304" spans="1:6" x14ac:dyDescent="0.3">
      <c r="A304" s="1">
        <v>36586</v>
      </c>
      <c r="C304">
        <v>101.46599999999999</v>
      </c>
      <c r="D304">
        <f t="shared" si="8"/>
        <v>2000</v>
      </c>
      <c r="E304">
        <f t="shared" si="9"/>
        <v>1</v>
      </c>
      <c r="F304">
        <v>102.127</v>
      </c>
    </row>
    <row r="305" spans="1:6" x14ac:dyDescent="0.3">
      <c r="A305" s="1">
        <v>36617</v>
      </c>
      <c r="C305">
        <v>102.541</v>
      </c>
      <c r="D305">
        <f t="shared" si="8"/>
        <v>2000</v>
      </c>
      <c r="E305">
        <f t="shared" si="9"/>
        <v>2</v>
      </c>
      <c r="F305">
        <v>102.923</v>
      </c>
    </row>
    <row r="306" spans="1:6" x14ac:dyDescent="0.3">
      <c r="A306" s="1">
        <v>36647</v>
      </c>
      <c r="C306">
        <v>103.702</v>
      </c>
      <c r="D306">
        <f t="shared" si="8"/>
        <v>2000</v>
      </c>
      <c r="E306">
        <f t="shared" si="9"/>
        <v>2</v>
      </c>
      <c r="F306">
        <v>103.678</v>
      </c>
    </row>
    <row r="307" spans="1:6" x14ac:dyDescent="0.3">
      <c r="A307" s="1">
        <v>36678</v>
      </c>
      <c r="C307">
        <v>104.85599999999999</v>
      </c>
      <c r="D307">
        <f t="shared" si="8"/>
        <v>2000</v>
      </c>
      <c r="E307">
        <f t="shared" si="9"/>
        <v>2</v>
      </c>
      <c r="F307">
        <v>104.425</v>
      </c>
    </row>
    <row r="308" spans="1:6" x14ac:dyDescent="0.3">
      <c r="A308" s="1">
        <v>36708</v>
      </c>
      <c r="C308">
        <v>105.72199999999999</v>
      </c>
      <c r="D308">
        <f t="shared" si="8"/>
        <v>2000</v>
      </c>
      <c r="E308">
        <f t="shared" si="9"/>
        <v>3</v>
      </c>
      <c r="F308">
        <v>105.054</v>
      </c>
    </row>
    <row r="309" spans="1:6" x14ac:dyDescent="0.3">
      <c r="A309" s="1">
        <v>36739</v>
      </c>
      <c r="C309">
        <v>106.52200000000001</v>
      </c>
      <c r="D309">
        <f t="shared" si="8"/>
        <v>2000</v>
      </c>
      <c r="E309">
        <f t="shared" si="9"/>
        <v>3</v>
      </c>
      <c r="F309">
        <v>105.768</v>
      </c>
    </row>
    <row r="310" spans="1:6" x14ac:dyDescent="0.3">
      <c r="A310" s="1">
        <v>36770</v>
      </c>
      <c r="C310">
        <v>107.136</v>
      </c>
      <c r="D310">
        <f t="shared" si="8"/>
        <v>2000</v>
      </c>
      <c r="E310">
        <f t="shared" si="9"/>
        <v>3</v>
      </c>
      <c r="F310">
        <v>106.538</v>
      </c>
    </row>
    <row r="311" spans="1:6" x14ac:dyDescent="0.3">
      <c r="A311" s="1">
        <v>36800</v>
      </c>
      <c r="C311">
        <v>107.729</v>
      </c>
      <c r="D311">
        <f t="shared" si="8"/>
        <v>2000</v>
      </c>
      <c r="E311">
        <f t="shared" si="9"/>
        <v>4</v>
      </c>
      <c r="F311">
        <v>107.384</v>
      </c>
    </row>
    <row r="312" spans="1:6" x14ac:dyDescent="0.3">
      <c r="A312" s="1">
        <v>36831</v>
      </c>
      <c r="C312">
        <v>108.292</v>
      </c>
      <c r="D312">
        <f t="shared" si="8"/>
        <v>2000</v>
      </c>
      <c r="E312">
        <f t="shared" si="9"/>
        <v>4</v>
      </c>
      <c r="F312">
        <v>108.303</v>
      </c>
    </row>
    <row r="313" spans="1:6" x14ac:dyDescent="0.3">
      <c r="A313" s="1">
        <v>36861</v>
      </c>
      <c r="C313">
        <v>108.792</v>
      </c>
      <c r="D313">
        <f t="shared" si="8"/>
        <v>2000</v>
      </c>
      <c r="E313">
        <f t="shared" si="9"/>
        <v>4</v>
      </c>
      <c r="F313">
        <v>109.14100000000001</v>
      </c>
    </row>
    <row r="314" spans="1:6" x14ac:dyDescent="0.3">
      <c r="A314" s="1">
        <v>36892</v>
      </c>
      <c r="C314">
        <v>109.215</v>
      </c>
      <c r="D314">
        <f t="shared" si="8"/>
        <v>2001</v>
      </c>
      <c r="E314">
        <f t="shared" si="9"/>
        <v>1</v>
      </c>
      <c r="F314">
        <v>109.84699999999999</v>
      </c>
    </row>
    <row r="315" spans="1:6" x14ac:dyDescent="0.3">
      <c r="A315" s="1">
        <v>36923</v>
      </c>
      <c r="C315">
        <v>109.643</v>
      </c>
      <c r="D315">
        <f t="shared" si="8"/>
        <v>2001</v>
      </c>
      <c r="E315">
        <f t="shared" si="9"/>
        <v>1</v>
      </c>
      <c r="F315">
        <v>110.502</v>
      </c>
    </row>
    <row r="316" spans="1:6" x14ac:dyDescent="0.3">
      <c r="A316" s="1">
        <v>36951</v>
      </c>
      <c r="C316">
        <v>110.395</v>
      </c>
      <c r="D316">
        <f t="shared" si="8"/>
        <v>2001</v>
      </c>
      <c r="E316">
        <f t="shared" si="9"/>
        <v>1</v>
      </c>
      <c r="F316">
        <v>111.11</v>
      </c>
    </row>
    <row r="317" spans="1:6" x14ac:dyDescent="0.3">
      <c r="A317" s="1">
        <v>36982</v>
      </c>
      <c r="C317">
        <v>111.248</v>
      </c>
      <c r="D317">
        <f t="shared" si="8"/>
        <v>2001</v>
      </c>
      <c r="E317">
        <f t="shared" si="9"/>
        <v>2</v>
      </c>
      <c r="F317">
        <v>111.652</v>
      </c>
    </row>
    <row r="318" spans="1:6" x14ac:dyDescent="0.3">
      <c r="A318" s="1">
        <v>37012</v>
      </c>
      <c r="C318">
        <v>112.203</v>
      </c>
      <c r="D318">
        <f t="shared" si="8"/>
        <v>2001</v>
      </c>
      <c r="E318">
        <f t="shared" si="9"/>
        <v>2</v>
      </c>
      <c r="F318">
        <v>112.164</v>
      </c>
    </row>
    <row r="319" spans="1:6" x14ac:dyDescent="0.3">
      <c r="A319" s="1">
        <v>37043</v>
      </c>
      <c r="C319">
        <v>113.273</v>
      </c>
      <c r="D319">
        <f t="shared" si="8"/>
        <v>2001</v>
      </c>
      <c r="E319">
        <f t="shared" si="9"/>
        <v>2</v>
      </c>
      <c r="F319">
        <v>112.797</v>
      </c>
    </row>
    <row r="320" spans="1:6" x14ac:dyDescent="0.3">
      <c r="A320" s="1">
        <v>37073</v>
      </c>
      <c r="C320">
        <v>114.227</v>
      </c>
      <c r="D320">
        <f t="shared" si="8"/>
        <v>2001</v>
      </c>
      <c r="E320">
        <f t="shared" si="9"/>
        <v>3</v>
      </c>
      <c r="F320">
        <v>113.492</v>
      </c>
    </row>
    <row r="321" spans="1:6" x14ac:dyDescent="0.3">
      <c r="A321" s="1">
        <v>37104</v>
      </c>
      <c r="C321">
        <v>114.989</v>
      </c>
      <c r="D321">
        <f t="shared" si="8"/>
        <v>2001</v>
      </c>
      <c r="E321">
        <f t="shared" si="9"/>
        <v>3</v>
      </c>
      <c r="F321">
        <v>114.16800000000001</v>
      </c>
    </row>
    <row r="322" spans="1:6" x14ac:dyDescent="0.3">
      <c r="A322" s="1">
        <v>37135</v>
      </c>
      <c r="C322">
        <v>115.46599999999999</v>
      </c>
      <c r="D322">
        <f t="shared" si="8"/>
        <v>2001</v>
      </c>
      <c r="E322">
        <f t="shared" si="9"/>
        <v>3</v>
      </c>
      <c r="F322">
        <v>114.813</v>
      </c>
    </row>
    <row r="323" spans="1:6" x14ac:dyDescent="0.3">
      <c r="A323" s="1">
        <v>37165</v>
      </c>
      <c r="C323">
        <v>115.681</v>
      </c>
      <c r="D323">
        <f t="shared" ref="D323:D386" si="10">YEAR(A323)</f>
        <v>2001</v>
      </c>
      <c r="E323">
        <f t="shared" ref="E323:E386" si="11">INT((MONTH(A323)-1)/3)+1</f>
        <v>4</v>
      </c>
      <c r="F323">
        <v>115.31</v>
      </c>
    </row>
    <row r="324" spans="1:6" x14ac:dyDescent="0.3">
      <c r="A324" s="1">
        <v>37196</v>
      </c>
      <c r="C324">
        <v>115.83799999999999</v>
      </c>
      <c r="D324">
        <f t="shared" si="10"/>
        <v>2001</v>
      </c>
      <c r="E324">
        <f t="shared" si="11"/>
        <v>4</v>
      </c>
      <c r="F324">
        <v>115.857</v>
      </c>
    </row>
    <row r="325" spans="1:6" x14ac:dyDescent="0.3">
      <c r="A325" s="1">
        <v>37226</v>
      </c>
      <c r="C325">
        <v>116.05500000000001</v>
      </c>
      <c r="D325">
        <f t="shared" si="10"/>
        <v>2001</v>
      </c>
      <c r="E325">
        <f t="shared" si="11"/>
        <v>4</v>
      </c>
      <c r="F325">
        <v>116.45399999999999</v>
      </c>
    </row>
    <row r="326" spans="1:6" x14ac:dyDescent="0.3">
      <c r="A326" s="1">
        <v>37257</v>
      </c>
      <c r="C326">
        <v>116.437</v>
      </c>
      <c r="D326">
        <f t="shared" si="10"/>
        <v>2002</v>
      </c>
      <c r="E326">
        <f t="shared" si="11"/>
        <v>1</v>
      </c>
      <c r="F326">
        <v>117.14400000000001</v>
      </c>
    </row>
    <row r="327" spans="1:6" x14ac:dyDescent="0.3">
      <c r="A327" s="1">
        <v>37288</v>
      </c>
      <c r="C327">
        <v>116.917</v>
      </c>
      <c r="D327">
        <f t="shared" si="10"/>
        <v>2002</v>
      </c>
      <c r="E327">
        <f t="shared" si="11"/>
        <v>1</v>
      </c>
      <c r="F327">
        <v>117.845</v>
      </c>
    </row>
    <row r="328" spans="1:6" x14ac:dyDescent="0.3">
      <c r="A328" s="1">
        <v>37316</v>
      </c>
      <c r="C328">
        <v>117.929</v>
      </c>
      <c r="D328">
        <f t="shared" si="10"/>
        <v>2002</v>
      </c>
      <c r="E328">
        <f t="shared" si="11"/>
        <v>1</v>
      </c>
      <c r="F328">
        <v>118.687</v>
      </c>
    </row>
    <row r="329" spans="1:6" x14ac:dyDescent="0.3">
      <c r="A329" s="1">
        <v>37347</v>
      </c>
      <c r="C329">
        <v>119.209</v>
      </c>
      <c r="D329">
        <f t="shared" si="10"/>
        <v>2002</v>
      </c>
      <c r="E329">
        <f t="shared" si="11"/>
        <v>2</v>
      </c>
      <c r="F329">
        <v>119.611</v>
      </c>
    </row>
    <row r="330" spans="1:6" x14ac:dyDescent="0.3">
      <c r="A330" s="1">
        <v>37377</v>
      </c>
      <c r="C330">
        <v>120.788</v>
      </c>
      <c r="D330">
        <f t="shared" si="10"/>
        <v>2002</v>
      </c>
      <c r="E330">
        <f t="shared" si="11"/>
        <v>2</v>
      </c>
      <c r="F330">
        <v>120.724</v>
      </c>
    </row>
    <row r="331" spans="1:6" x14ac:dyDescent="0.3">
      <c r="A331" s="1">
        <v>37408</v>
      </c>
      <c r="C331">
        <v>122.334</v>
      </c>
      <c r="D331">
        <f t="shared" si="10"/>
        <v>2002</v>
      </c>
      <c r="E331">
        <f t="shared" si="11"/>
        <v>2</v>
      </c>
      <c r="F331">
        <v>121.81399999999999</v>
      </c>
    </row>
    <row r="332" spans="1:6" x14ac:dyDescent="0.3">
      <c r="A332" s="1">
        <v>37438</v>
      </c>
      <c r="C332">
        <v>123.688</v>
      </c>
      <c r="D332">
        <f t="shared" si="10"/>
        <v>2002</v>
      </c>
      <c r="E332">
        <f t="shared" si="11"/>
        <v>3</v>
      </c>
      <c r="F332">
        <v>122.889</v>
      </c>
    </row>
    <row r="333" spans="1:6" x14ac:dyDescent="0.3">
      <c r="A333" s="1">
        <v>37469</v>
      </c>
      <c r="C333">
        <v>124.73099999999999</v>
      </c>
      <c r="D333">
        <f t="shared" si="10"/>
        <v>2002</v>
      </c>
      <c r="E333">
        <f t="shared" si="11"/>
        <v>3</v>
      </c>
      <c r="F333">
        <v>123.83199999999999</v>
      </c>
    </row>
    <row r="334" spans="1:6" x14ac:dyDescent="0.3">
      <c r="A334" s="1">
        <v>37500</v>
      </c>
      <c r="C334">
        <v>125.495</v>
      </c>
      <c r="D334">
        <f t="shared" si="10"/>
        <v>2002</v>
      </c>
      <c r="E334">
        <f t="shared" si="11"/>
        <v>3</v>
      </c>
      <c r="F334">
        <v>124.78100000000001</v>
      </c>
    </row>
    <row r="335" spans="1:6" x14ac:dyDescent="0.3">
      <c r="A335" s="1">
        <v>37530</v>
      </c>
      <c r="C335">
        <v>126.13800000000001</v>
      </c>
      <c r="D335">
        <f t="shared" si="10"/>
        <v>2002</v>
      </c>
      <c r="E335">
        <f t="shared" si="11"/>
        <v>4</v>
      </c>
      <c r="F335">
        <v>125.736</v>
      </c>
    </row>
    <row r="336" spans="1:6" x14ac:dyDescent="0.3">
      <c r="A336" s="1">
        <v>37561</v>
      </c>
      <c r="C336">
        <v>126.643</v>
      </c>
      <c r="D336">
        <f t="shared" si="10"/>
        <v>2002</v>
      </c>
      <c r="E336">
        <f t="shared" si="11"/>
        <v>4</v>
      </c>
      <c r="F336">
        <v>126.67</v>
      </c>
    </row>
    <row r="337" spans="1:6" x14ac:dyDescent="0.3">
      <c r="A337" s="1">
        <v>37591</v>
      </c>
      <c r="C337">
        <v>127.151</v>
      </c>
      <c r="D337">
        <f t="shared" si="10"/>
        <v>2002</v>
      </c>
      <c r="E337">
        <f t="shared" si="11"/>
        <v>4</v>
      </c>
      <c r="F337">
        <v>127.624</v>
      </c>
    </row>
    <row r="338" spans="1:6" x14ac:dyDescent="0.3">
      <c r="A338" s="1">
        <v>37622</v>
      </c>
      <c r="C338">
        <v>127.652</v>
      </c>
      <c r="D338">
        <f t="shared" si="10"/>
        <v>2003</v>
      </c>
      <c r="E338">
        <f t="shared" si="11"/>
        <v>1</v>
      </c>
      <c r="F338">
        <v>128.46100000000001</v>
      </c>
    </row>
    <row r="339" spans="1:6" x14ac:dyDescent="0.3">
      <c r="A339" s="1">
        <v>37653</v>
      </c>
      <c r="C339">
        <v>128.32599999999999</v>
      </c>
      <c r="D339">
        <f t="shared" si="10"/>
        <v>2003</v>
      </c>
      <c r="E339">
        <f t="shared" si="11"/>
        <v>1</v>
      </c>
      <c r="F339">
        <v>129.35599999999999</v>
      </c>
    </row>
    <row r="340" spans="1:6" x14ac:dyDescent="0.3">
      <c r="A340" s="1">
        <v>37681</v>
      </c>
      <c r="C340">
        <v>129.309</v>
      </c>
      <c r="D340">
        <f t="shared" si="10"/>
        <v>2003</v>
      </c>
      <c r="E340">
        <f t="shared" si="11"/>
        <v>1</v>
      </c>
      <c r="F340">
        <v>130.149</v>
      </c>
    </row>
    <row r="341" spans="1:6" x14ac:dyDescent="0.3">
      <c r="A341" s="1">
        <v>37712</v>
      </c>
      <c r="C341">
        <v>130.489</v>
      </c>
      <c r="D341">
        <f t="shared" si="10"/>
        <v>2003</v>
      </c>
      <c r="E341">
        <f t="shared" si="11"/>
        <v>2</v>
      </c>
      <c r="F341">
        <v>130.88499999999999</v>
      </c>
    </row>
    <row r="342" spans="1:6" x14ac:dyDescent="0.3">
      <c r="A342" s="1">
        <v>37742</v>
      </c>
      <c r="C342">
        <v>131.84</v>
      </c>
      <c r="D342">
        <f t="shared" si="10"/>
        <v>2003</v>
      </c>
      <c r="E342">
        <f t="shared" si="11"/>
        <v>2</v>
      </c>
      <c r="F342">
        <v>131.73599999999999</v>
      </c>
    </row>
    <row r="343" spans="1:6" x14ac:dyDescent="0.3">
      <c r="A343" s="1">
        <v>37773</v>
      </c>
      <c r="C343">
        <v>133.226</v>
      </c>
      <c r="D343">
        <f t="shared" si="10"/>
        <v>2003</v>
      </c>
      <c r="E343">
        <f t="shared" si="11"/>
        <v>2</v>
      </c>
      <c r="F343">
        <v>132.65</v>
      </c>
    </row>
    <row r="344" spans="1:6" x14ac:dyDescent="0.3">
      <c r="A344" s="1">
        <v>37803</v>
      </c>
      <c r="C344">
        <v>134.64699999999999</v>
      </c>
      <c r="D344">
        <f t="shared" si="10"/>
        <v>2003</v>
      </c>
      <c r="E344">
        <f t="shared" si="11"/>
        <v>3</v>
      </c>
      <c r="F344">
        <v>133.77699999999999</v>
      </c>
    </row>
    <row r="345" spans="1:6" x14ac:dyDescent="0.3">
      <c r="A345" s="1">
        <v>37834</v>
      </c>
      <c r="C345">
        <v>135.96600000000001</v>
      </c>
      <c r="D345">
        <f t="shared" si="10"/>
        <v>2003</v>
      </c>
      <c r="E345">
        <f t="shared" si="11"/>
        <v>3</v>
      </c>
      <c r="F345">
        <v>134.96799999999999</v>
      </c>
    </row>
    <row r="346" spans="1:6" x14ac:dyDescent="0.3">
      <c r="A346" s="1">
        <v>37865</v>
      </c>
      <c r="C346">
        <v>137.077</v>
      </c>
      <c r="D346">
        <f t="shared" si="10"/>
        <v>2003</v>
      </c>
      <c r="E346">
        <f t="shared" si="11"/>
        <v>3</v>
      </c>
      <c r="F346">
        <v>136.29499999999999</v>
      </c>
    </row>
    <row r="347" spans="1:6" x14ac:dyDescent="0.3">
      <c r="A347" s="1">
        <v>37895</v>
      </c>
      <c r="C347">
        <v>137.977</v>
      </c>
      <c r="D347">
        <f t="shared" si="10"/>
        <v>2003</v>
      </c>
      <c r="E347">
        <f t="shared" si="11"/>
        <v>4</v>
      </c>
      <c r="F347">
        <v>137.53299999999999</v>
      </c>
    </row>
    <row r="348" spans="1:6" x14ac:dyDescent="0.3">
      <c r="A348" s="1">
        <v>37926</v>
      </c>
      <c r="C348">
        <v>138.767</v>
      </c>
      <c r="D348">
        <f t="shared" si="10"/>
        <v>2003</v>
      </c>
      <c r="E348">
        <f t="shared" si="11"/>
        <v>4</v>
      </c>
      <c r="F348">
        <v>138.79599999999999</v>
      </c>
    </row>
    <row r="349" spans="1:6" x14ac:dyDescent="0.3">
      <c r="A349" s="1">
        <v>37956</v>
      </c>
      <c r="C349">
        <v>139.62899999999999</v>
      </c>
      <c r="D349">
        <f t="shared" si="10"/>
        <v>2003</v>
      </c>
      <c r="E349">
        <f t="shared" si="11"/>
        <v>4</v>
      </c>
      <c r="F349">
        <v>140.18100000000001</v>
      </c>
    </row>
    <row r="350" spans="1:6" x14ac:dyDescent="0.3">
      <c r="A350" s="1">
        <v>37987</v>
      </c>
      <c r="C350">
        <v>140.70599999999999</v>
      </c>
      <c r="D350">
        <f t="shared" si="10"/>
        <v>2004</v>
      </c>
      <c r="E350">
        <f t="shared" si="11"/>
        <v>1</v>
      </c>
      <c r="F350">
        <v>141.64699999999999</v>
      </c>
    </row>
    <row r="351" spans="1:6" x14ac:dyDescent="0.3">
      <c r="A351" s="1">
        <v>38018</v>
      </c>
      <c r="C351">
        <v>142.02799999999999</v>
      </c>
      <c r="D351">
        <f t="shared" si="10"/>
        <v>2004</v>
      </c>
      <c r="E351">
        <f t="shared" si="11"/>
        <v>1</v>
      </c>
      <c r="F351">
        <v>143.19200000000001</v>
      </c>
    </row>
    <row r="352" spans="1:6" x14ac:dyDescent="0.3">
      <c r="A352" s="1">
        <v>38047</v>
      </c>
      <c r="C352">
        <v>144.08000000000001</v>
      </c>
      <c r="D352">
        <f t="shared" si="10"/>
        <v>2004</v>
      </c>
      <c r="E352">
        <f t="shared" si="11"/>
        <v>1</v>
      </c>
      <c r="F352">
        <v>145.059</v>
      </c>
    </row>
    <row r="353" spans="1:6" x14ac:dyDescent="0.3">
      <c r="A353" s="1">
        <v>38078</v>
      </c>
      <c r="C353">
        <v>146.18</v>
      </c>
      <c r="D353">
        <f t="shared" si="10"/>
        <v>2004</v>
      </c>
      <c r="E353">
        <f t="shared" si="11"/>
        <v>2</v>
      </c>
      <c r="F353">
        <v>146.59299999999999</v>
      </c>
    </row>
    <row r="354" spans="1:6" x14ac:dyDescent="0.3">
      <c r="A354" s="1">
        <v>38108</v>
      </c>
      <c r="C354">
        <v>148.33600000000001</v>
      </c>
      <c r="D354">
        <f t="shared" si="10"/>
        <v>2004</v>
      </c>
      <c r="E354">
        <f t="shared" si="11"/>
        <v>2</v>
      </c>
      <c r="F354">
        <v>148.18700000000001</v>
      </c>
    </row>
    <row r="355" spans="1:6" x14ac:dyDescent="0.3">
      <c r="A355" s="1">
        <v>38139</v>
      </c>
      <c r="C355">
        <v>150.52000000000001</v>
      </c>
      <c r="D355">
        <f t="shared" si="10"/>
        <v>2004</v>
      </c>
      <c r="E355">
        <f t="shared" si="11"/>
        <v>2</v>
      </c>
      <c r="F355">
        <v>149.852</v>
      </c>
    </row>
    <row r="356" spans="1:6" x14ac:dyDescent="0.3">
      <c r="A356" s="1">
        <v>38169</v>
      </c>
      <c r="C356">
        <v>152.339</v>
      </c>
      <c r="D356">
        <f t="shared" si="10"/>
        <v>2004</v>
      </c>
      <c r="E356">
        <f t="shared" si="11"/>
        <v>3</v>
      </c>
      <c r="F356">
        <v>151.34</v>
      </c>
    </row>
    <row r="357" spans="1:6" x14ac:dyDescent="0.3">
      <c r="A357" s="1">
        <v>38200</v>
      </c>
      <c r="C357">
        <v>153.816</v>
      </c>
      <c r="D357">
        <f t="shared" si="10"/>
        <v>2004</v>
      </c>
      <c r="E357">
        <f t="shared" si="11"/>
        <v>3</v>
      </c>
      <c r="F357">
        <v>152.63499999999999</v>
      </c>
    </row>
    <row r="358" spans="1:6" x14ac:dyDescent="0.3">
      <c r="A358" s="1">
        <v>38231</v>
      </c>
      <c r="C358">
        <v>155.11000000000001</v>
      </c>
      <c r="D358">
        <f t="shared" si="10"/>
        <v>2004</v>
      </c>
      <c r="E358">
        <f t="shared" si="11"/>
        <v>3</v>
      </c>
      <c r="F358">
        <v>154.18100000000001</v>
      </c>
    </row>
    <row r="359" spans="1:6" x14ac:dyDescent="0.3">
      <c r="A359" s="1">
        <v>38261</v>
      </c>
      <c r="C359">
        <v>156.30000000000001</v>
      </c>
      <c r="D359">
        <f t="shared" si="10"/>
        <v>2004</v>
      </c>
      <c r="E359">
        <f t="shared" si="11"/>
        <v>4</v>
      </c>
      <c r="F359">
        <v>155.75200000000001</v>
      </c>
    </row>
    <row r="360" spans="1:6" x14ac:dyDescent="0.3">
      <c r="A360" s="1">
        <v>38292</v>
      </c>
      <c r="C360">
        <v>157.49799999999999</v>
      </c>
      <c r="D360">
        <f t="shared" si="10"/>
        <v>2004</v>
      </c>
      <c r="E360">
        <f t="shared" si="11"/>
        <v>4</v>
      </c>
      <c r="F360">
        <v>157.529</v>
      </c>
    </row>
    <row r="361" spans="1:6" x14ac:dyDescent="0.3">
      <c r="A361" s="1">
        <v>38322</v>
      </c>
      <c r="C361">
        <v>158.672</v>
      </c>
      <c r="D361">
        <f t="shared" si="10"/>
        <v>2004</v>
      </c>
      <c r="E361">
        <f t="shared" si="11"/>
        <v>4</v>
      </c>
      <c r="F361">
        <v>159.33199999999999</v>
      </c>
    </row>
    <row r="362" spans="1:6" x14ac:dyDescent="0.3">
      <c r="A362" s="1">
        <v>38353</v>
      </c>
      <c r="C362">
        <v>160.131</v>
      </c>
      <c r="D362">
        <f t="shared" si="10"/>
        <v>2005</v>
      </c>
      <c r="E362">
        <f t="shared" si="11"/>
        <v>1</v>
      </c>
      <c r="F362">
        <v>161.28899999999999</v>
      </c>
    </row>
    <row r="363" spans="1:6" x14ac:dyDescent="0.3">
      <c r="A363" s="1">
        <v>38384</v>
      </c>
      <c r="C363">
        <v>161.92500000000001</v>
      </c>
      <c r="D363">
        <f t="shared" si="10"/>
        <v>2005</v>
      </c>
      <c r="E363">
        <f t="shared" si="11"/>
        <v>1</v>
      </c>
      <c r="F363">
        <v>163.346</v>
      </c>
    </row>
    <row r="364" spans="1:6" x14ac:dyDescent="0.3">
      <c r="A364" s="1">
        <v>38412</v>
      </c>
      <c r="C364">
        <v>164.577</v>
      </c>
      <c r="D364">
        <f t="shared" si="10"/>
        <v>2005</v>
      </c>
      <c r="E364">
        <f t="shared" si="11"/>
        <v>1</v>
      </c>
      <c r="F364">
        <v>165.81399999999999</v>
      </c>
    </row>
    <row r="365" spans="1:6" x14ac:dyDescent="0.3">
      <c r="A365" s="1">
        <v>38443</v>
      </c>
      <c r="C365">
        <v>167.001</v>
      </c>
      <c r="D365">
        <f t="shared" si="10"/>
        <v>2005</v>
      </c>
      <c r="E365">
        <f t="shared" si="11"/>
        <v>2</v>
      </c>
      <c r="F365">
        <v>167.50299999999999</v>
      </c>
    </row>
    <row r="366" spans="1:6" x14ac:dyDescent="0.3">
      <c r="A366" s="1">
        <v>38473</v>
      </c>
      <c r="C366">
        <v>169.54599999999999</v>
      </c>
      <c r="D366">
        <f t="shared" si="10"/>
        <v>2005</v>
      </c>
      <c r="E366">
        <f t="shared" si="11"/>
        <v>2</v>
      </c>
      <c r="F366">
        <v>169.352</v>
      </c>
    </row>
    <row r="367" spans="1:6" x14ac:dyDescent="0.3">
      <c r="A367" s="1">
        <v>38504</v>
      </c>
      <c r="C367">
        <v>172.017</v>
      </c>
      <c r="D367">
        <f t="shared" si="10"/>
        <v>2005</v>
      </c>
      <c r="E367">
        <f t="shared" si="11"/>
        <v>2</v>
      </c>
      <c r="F367">
        <v>171.19200000000001</v>
      </c>
    </row>
    <row r="368" spans="1:6" x14ac:dyDescent="0.3">
      <c r="A368" s="1">
        <v>38534</v>
      </c>
      <c r="C368">
        <v>174.09899999999999</v>
      </c>
      <c r="D368">
        <f t="shared" si="10"/>
        <v>2005</v>
      </c>
      <c r="E368">
        <f t="shared" si="11"/>
        <v>3</v>
      </c>
      <c r="F368">
        <v>172.86099999999999</v>
      </c>
    </row>
    <row r="369" spans="1:6" x14ac:dyDescent="0.3">
      <c r="A369" s="1">
        <v>38565</v>
      </c>
      <c r="C369">
        <v>175.92400000000001</v>
      </c>
      <c r="D369">
        <f t="shared" si="10"/>
        <v>2005</v>
      </c>
      <c r="E369">
        <f t="shared" si="11"/>
        <v>3</v>
      </c>
      <c r="F369">
        <v>174.44300000000001</v>
      </c>
    </row>
    <row r="370" spans="1:6" x14ac:dyDescent="0.3">
      <c r="A370" s="1">
        <v>38596</v>
      </c>
      <c r="C370">
        <v>177.61199999999999</v>
      </c>
      <c r="D370">
        <f t="shared" si="10"/>
        <v>2005</v>
      </c>
      <c r="E370">
        <f t="shared" si="11"/>
        <v>3</v>
      </c>
      <c r="F370">
        <v>176.43899999999999</v>
      </c>
    </row>
    <row r="371" spans="1:6" x14ac:dyDescent="0.3">
      <c r="A371" s="1">
        <v>38626</v>
      </c>
      <c r="C371">
        <v>178.75299999999999</v>
      </c>
      <c r="D371">
        <f t="shared" si="10"/>
        <v>2005</v>
      </c>
      <c r="E371">
        <f t="shared" si="11"/>
        <v>4</v>
      </c>
      <c r="F371">
        <v>178.02799999999999</v>
      </c>
    </row>
    <row r="372" spans="1:6" x14ac:dyDescent="0.3">
      <c r="A372" s="1">
        <v>38657</v>
      </c>
      <c r="C372">
        <v>179.67500000000001</v>
      </c>
      <c r="D372">
        <f t="shared" si="10"/>
        <v>2005</v>
      </c>
      <c r="E372">
        <f t="shared" si="11"/>
        <v>4</v>
      </c>
      <c r="F372">
        <v>179.68199999999999</v>
      </c>
    </row>
    <row r="373" spans="1:6" x14ac:dyDescent="0.3">
      <c r="A373" s="1">
        <v>38687</v>
      </c>
      <c r="C373">
        <v>180.108</v>
      </c>
      <c r="D373">
        <f t="shared" si="10"/>
        <v>2005</v>
      </c>
      <c r="E373">
        <f t="shared" si="11"/>
        <v>4</v>
      </c>
      <c r="F373">
        <v>180.911</v>
      </c>
    </row>
    <row r="374" spans="1:6" x14ac:dyDescent="0.3">
      <c r="A374" s="1">
        <v>38718</v>
      </c>
      <c r="C374">
        <v>180.82900000000001</v>
      </c>
      <c r="D374">
        <f t="shared" si="10"/>
        <v>2006</v>
      </c>
      <c r="E374">
        <f t="shared" si="11"/>
        <v>1</v>
      </c>
      <c r="F374">
        <v>182.322</v>
      </c>
    </row>
    <row r="375" spans="1:6" x14ac:dyDescent="0.3">
      <c r="A375" s="1">
        <v>38749</v>
      </c>
      <c r="C375">
        <v>181.501</v>
      </c>
      <c r="D375">
        <f t="shared" si="10"/>
        <v>2006</v>
      </c>
      <c r="E375">
        <f t="shared" si="11"/>
        <v>1</v>
      </c>
      <c r="F375">
        <v>183.28899999999999</v>
      </c>
    </row>
    <row r="376" spans="1:6" x14ac:dyDescent="0.3">
      <c r="A376" s="1">
        <v>38777</v>
      </c>
      <c r="C376">
        <v>182.75</v>
      </c>
      <c r="D376">
        <f t="shared" si="10"/>
        <v>2006</v>
      </c>
      <c r="E376">
        <f t="shared" si="11"/>
        <v>1</v>
      </c>
      <c r="F376">
        <v>184.36500000000001</v>
      </c>
    </row>
    <row r="377" spans="1:6" x14ac:dyDescent="0.3">
      <c r="A377" s="1">
        <v>38808</v>
      </c>
      <c r="C377">
        <v>183.649</v>
      </c>
      <c r="D377">
        <f t="shared" si="10"/>
        <v>2006</v>
      </c>
      <c r="E377">
        <f t="shared" si="11"/>
        <v>2</v>
      </c>
      <c r="F377">
        <v>184.33</v>
      </c>
    </row>
    <row r="378" spans="1:6" x14ac:dyDescent="0.3">
      <c r="A378" s="1">
        <v>38838</v>
      </c>
      <c r="C378">
        <v>184.38</v>
      </c>
      <c r="D378">
        <f t="shared" si="10"/>
        <v>2006</v>
      </c>
      <c r="E378">
        <f t="shared" si="11"/>
        <v>2</v>
      </c>
      <c r="F378">
        <v>184.15600000000001</v>
      </c>
    </row>
    <row r="379" spans="1:6" x14ac:dyDescent="0.3">
      <c r="A379" s="1">
        <v>38869</v>
      </c>
      <c r="C379">
        <v>184.547</v>
      </c>
      <c r="D379">
        <f t="shared" si="10"/>
        <v>2006</v>
      </c>
      <c r="E379">
        <f t="shared" si="11"/>
        <v>2</v>
      </c>
      <c r="F379">
        <v>183.50700000000001</v>
      </c>
    </row>
    <row r="380" spans="1:6" x14ac:dyDescent="0.3">
      <c r="A380" s="1">
        <v>38899</v>
      </c>
      <c r="C380">
        <v>184.608</v>
      </c>
      <c r="D380">
        <f t="shared" si="10"/>
        <v>2006</v>
      </c>
      <c r="E380">
        <f t="shared" si="11"/>
        <v>3</v>
      </c>
      <c r="F380">
        <v>183.06700000000001</v>
      </c>
    </row>
    <row r="381" spans="1:6" x14ac:dyDescent="0.3">
      <c r="A381" s="1">
        <v>38930</v>
      </c>
      <c r="C381">
        <v>184.405</v>
      </c>
      <c r="D381">
        <f t="shared" si="10"/>
        <v>2006</v>
      </c>
      <c r="E381">
        <f t="shared" si="11"/>
        <v>3</v>
      </c>
      <c r="F381">
        <v>182.59399999999999</v>
      </c>
    </row>
    <row r="382" spans="1:6" x14ac:dyDescent="0.3">
      <c r="A382" s="1">
        <v>38961</v>
      </c>
      <c r="C382">
        <v>184.19800000000001</v>
      </c>
      <c r="D382">
        <f t="shared" si="10"/>
        <v>2006</v>
      </c>
      <c r="E382">
        <f t="shared" si="11"/>
        <v>3</v>
      </c>
      <c r="F382">
        <v>182.798</v>
      </c>
    </row>
    <row r="383" spans="1:6" x14ac:dyDescent="0.3">
      <c r="A383" s="1">
        <v>38991</v>
      </c>
      <c r="C383">
        <v>184.054</v>
      </c>
      <c r="D383">
        <f t="shared" si="10"/>
        <v>2006</v>
      </c>
      <c r="E383">
        <f t="shared" si="11"/>
        <v>4</v>
      </c>
      <c r="F383">
        <v>183.19800000000001</v>
      </c>
    </row>
    <row r="384" spans="1:6" x14ac:dyDescent="0.3">
      <c r="A384" s="1">
        <v>39022</v>
      </c>
      <c r="C384">
        <v>183.63200000000001</v>
      </c>
      <c r="D384">
        <f t="shared" si="10"/>
        <v>2006</v>
      </c>
      <c r="E384">
        <f t="shared" si="11"/>
        <v>4</v>
      </c>
      <c r="F384">
        <v>183.60900000000001</v>
      </c>
    </row>
    <row r="385" spans="1:6" x14ac:dyDescent="0.3">
      <c r="A385" s="1">
        <v>39052</v>
      </c>
      <c r="C385">
        <v>183.23</v>
      </c>
      <c r="D385">
        <f t="shared" si="10"/>
        <v>2006</v>
      </c>
      <c r="E385">
        <f t="shared" si="11"/>
        <v>4</v>
      </c>
      <c r="F385">
        <v>184.14</v>
      </c>
    </row>
    <row r="386" spans="1:6" x14ac:dyDescent="0.3">
      <c r="A386" s="1">
        <v>39083</v>
      </c>
      <c r="C386">
        <v>182.71899999999999</v>
      </c>
      <c r="D386">
        <f t="shared" si="10"/>
        <v>2007</v>
      </c>
      <c r="E386">
        <f t="shared" si="11"/>
        <v>1</v>
      </c>
      <c r="F386">
        <v>184.518</v>
      </c>
    </row>
    <row r="387" spans="1:6" x14ac:dyDescent="0.3">
      <c r="A387" s="1">
        <v>39114</v>
      </c>
      <c r="C387">
        <v>182.471</v>
      </c>
      <c r="D387">
        <f t="shared" ref="D387:D450" si="12">YEAR(A387)</f>
        <v>2007</v>
      </c>
      <c r="E387">
        <f t="shared" ref="E387:E450" si="13">INT((MONTH(A387)-1)/3)+1</f>
        <v>1</v>
      </c>
      <c r="F387">
        <v>184.59899999999999</v>
      </c>
    </row>
    <row r="388" spans="1:6" x14ac:dyDescent="0.3">
      <c r="A388" s="1">
        <v>39142</v>
      </c>
      <c r="C388">
        <v>182.19399999999999</v>
      </c>
      <c r="D388">
        <f t="shared" si="12"/>
        <v>2007</v>
      </c>
      <c r="E388">
        <f t="shared" si="13"/>
        <v>1</v>
      </c>
      <c r="F388">
        <v>184.15100000000001</v>
      </c>
    </row>
    <row r="389" spans="1:6" x14ac:dyDescent="0.3">
      <c r="A389" s="1">
        <v>39173</v>
      </c>
      <c r="C389">
        <v>182.13200000000001</v>
      </c>
      <c r="D389">
        <f t="shared" si="12"/>
        <v>2007</v>
      </c>
      <c r="E389">
        <f t="shared" si="13"/>
        <v>2</v>
      </c>
      <c r="F389">
        <v>183.011</v>
      </c>
    </row>
    <row r="390" spans="1:6" x14ac:dyDescent="0.3">
      <c r="A390" s="1">
        <v>39203</v>
      </c>
      <c r="C390">
        <v>181.886</v>
      </c>
      <c r="D390">
        <f t="shared" si="12"/>
        <v>2007</v>
      </c>
      <c r="E390">
        <f t="shared" si="13"/>
        <v>2</v>
      </c>
      <c r="F390">
        <v>181.602</v>
      </c>
    </row>
    <row r="391" spans="1:6" x14ac:dyDescent="0.3">
      <c r="A391" s="1">
        <v>39234</v>
      </c>
      <c r="C391">
        <v>181.541</v>
      </c>
      <c r="D391">
        <f t="shared" si="12"/>
        <v>2007</v>
      </c>
      <c r="E391">
        <f t="shared" si="13"/>
        <v>2</v>
      </c>
      <c r="F391">
        <v>180.255</v>
      </c>
    </row>
    <row r="392" spans="1:6" x14ac:dyDescent="0.3">
      <c r="A392" s="1">
        <v>39264</v>
      </c>
      <c r="C392">
        <v>180.994</v>
      </c>
      <c r="D392">
        <f t="shared" si="12"/>
        <v>2007</v>
      </c>
      <c r="E392">
        <f t="shared" si="13"/>
        <v>3</v>
      </c>
      <c r="F392">
        <v>179.11099999999999</v>
      </c>
    </row>
    <row r="393" spans="1:6" x14ac:dyDescent="0.3">
      <c r="A393" s="1">
        <v>39295</v>
      </c>
      <c r="C393">
        <v>180.23500000000001</v>
      </c>
      <c r="D393">
        <f t="shared" si="12"/>
        <v>2007</v>
      </c>
      <c r="E393">
        <f t="shared" si="13"/>
        <v>3</v>
      </c>
      <c r="F393">
        <v>178.11699999999999</v>
      </c>
    </row>
    <row r="394" spans="1:6" x14ac:dyDescent="0.3">
      <c r="A394" s="1">
        <v>39326</v>
      </c>
      <c r="C394">
        <v>179.12200000000001</v>
      </c>
      <c r="D394">
        <f t="shared" si="12"/>
        <v>2007</v>
      </c>
      <c r="E394">
        <f t="shared" si="13"/>
        <v>3</v>
      </c>
      <c r="F394">
        <v>177.55799999999999</v>
      </c>
    </row>
    <row r="395" spans="1:6" x14ac:dyDescent="0.3">
      <c r="A395" s="1">
        <v>39356</v>
      </c>
      <c r="C395">
        <v>177.53</v>
      </c>
      <c r="D395">
        <f t="shared" si="12"/>
        <v>2007</v>
      </c>
      <c r="E395">
        <f t="shared" si="13"/>
        <v>4</v>
      </c>
      <c r="F395">
        <v>176.624</v>
      </c>
    </row>
    <row r="396" spans="1:6" x14ac:dyDescent="0.3">
      <c r="A396" s="1">
        <v>39387</v>
      </c>
      <c r="C396">
        <v>175.16200000000001</v>
      </c>
      <c r="D396">
        <f t="shared" si="12"/>
        <v>2007</v>
      </c>
      <c r="E396">
        <f t="shared" si="13"/>
        <v>4</v>
      </c>
      <c r="F396">
        <v>175.14699999999999</v>
      </c>
    </row>
    <row r="397" spans="1:6" x14ac:dyDescent="0.3">
      <c r="A397" s="1">
        <v>39417</v>
      </c>
      <c r="C397">
        <v>173.33799999999999</v>
      </c>
      <c r="D397">
        <f t="shared" si="12"/>
        <v>2007</v>
      </c>
      <c r="E397">
        <f t="shared" si="13"/>
        <v>4</v>
      </c>
      <c r="F397">
        <v>174.34200000000001</v>
      </c>
    </row>
    <row r="398" spans="1:6" x14ac:dyDescent="0.3">
      <c r="A398" s="1">
        <v>39448</v>
      </c>
      <c r="C398">
        <v>171.077</v>
      </c>
      <c r="D398">
        <f t="shared" si="12"/>
        <v>2008</v>
      </c>
      <c r="E398">
        <f t="shared" si="13"/>
        <v>1</v>
      </c>
      <c r="F398">
        <v>173.13200000000001</v>
      </c>
    </row>
    <row r="399" spans="1:6" x14ac:dyDescent="0.3">
      <c r="A399" s="1">
        <v>39479</v>
      </c>
      <c r="C399">
        <v>169.19</v>
      </c>
      <c r="D399">
        <f t="shared" si="12"/>
        <v>2008</v>
      </c>
      <c r="E399">
        <f t="shared" si="13"/>
        <v>1</v>
      </c>
      <c r="F399">
        <v>171.54</v>
      </c>
    </row>
    <row r="400" spans="1:6" x14ac:dyDescent="0.3">
      <c r="A400" s="1">
        <v>39508</v>
      </c>
      <c r="C400">
        <v>167.90299999999999</v>
      </c>
      <c r="D400">
        <f t="shared" si="12"/>
        <v>2008</v>
      </c>
      <c r="E400">
        <f t="shared" si="13"/>
        <v>1</v>
      </c>
      <c r="F400">
        <v>170.05199999999999</v>
      </c>
    </row>
    <row r="401" spans="1:6" x14ac:dyDescent="0.3">
      <c r="A401" s="1">
        <v>39539</v>
      </c>
      <c r="C401">
        <v>167.32300000000001</v>
      </c>
      <c r="D401">
        <f t="shared" si="12"/>
        <v>2008</v>
      </c>
      <c r="E401">
        <f t="shared" si="13"/>
        <v>2</v>
      </c>
      <c r="F401">
        <v>168.33699999999999</v>
      </c>
    </row>
    <row r="402" spans="1:6" x14ac:dyDescent="0.3">
      <c r="A402" s="1">
        <v>39569</v>
      </c>
      <c r="C402">
        <v>167.02099999999999</v>
      </c>
      <c r="D402">
        <f t="shared" si="12"/>
        <v>2008</v>
      </c>
      <c r="E402">
        <f t="shared" si="13"/>
        <v>2</v>
      </c>
      <c r="F402">
        <v>166.65899999999999</v>
      </c>
    </row>
    <row r="403" spans="1:6" x14ac:dyDescent="0.3">
      <c r="A403" s="1">
        <v>39600</v>
      </c>
      <c r="C403">
        <v>166.53800000000001</v>
      </c>
      <c r="D403">
        <f t="shared" si="12"/>
        <v>2008</v>
      </c>
      <c r="E403">
        <f t="shared" si="13"/>
        <v>2</v>
      </c>
      <c r="F403">
        <v>165.018</v>
      </c>
    </row>
    <row r="404" spans="1:6" x14ac:dyDescent="0.3">
      <c r="A404" s="1">
        <v>39630</v>
      </c>
      <c r="C404">
        <v>165.714</v>
      </c>
      <c r="D404">
        <f t="shared" si="12"/>
        <v>2008</v>
      </c>
      <c r="E404">
        <f t="shared" si="13"/>
        <v>3</v>
      </c>
      <c r="F404">
        <v>163.566</v>
      </c>
    </row>
    <row r="405" spans="1:6" x14ac:dyDescent="0.3">
      <c r="A405" s="1">
        <v>39661</v>
      </c>
      <c r="C405">
        <v>164.279</v>
      </c>
      <c r="D405">
        <f t="shared" si="12"/>
        <v>2008</v>
      </c>
      <c r="E405">
        <f t="shared" si="13"/>
        <v>3</v>
      </c>
      <c r="F405">
        <v>161.989</v>
      </c>
    </row>
    <row r="406" spans="1:6" x14ac:dyDescent="0.3">
      <c r="A406" s="1">
        <v>39692</v>
      </c>
      <c r="C406">
        <v>161.91300000000001</v>
      </c>
      <c r="D406">
        <f t="shared" si="12"/>
        <v>2008</v>
      </c>
      <c r="E406">
        <f t="shared" si="13"/>
        <v>3</v>
      </c>
      <c r="F406">
        <v>160.309</v>
      </c>
    </row>
    <row r="407" spans="1:6" x14ac:dyDescent="0.3">
      <c r="A407" s="1">
        <v>39722</v>
      </c>
      <c r="C407">
        <v>159.16399999999999</v>
      </c>
      <c r="D407">
        <f t="shared" si="12"/>
        <v>2008</v>
      </c>
      <c r="E407">
        <f t="shared" si="13"/>
        <v>4</v>
      </c>
      <c r="F407">
        <v>158.328</v>
      </c>
    </row>
    <row r="408" spans="1:6" x14ac:dyDescent="0.3">
      <c r="A408" s="1">
        <v>39753</v>
      </c>
      <c r="C408">
        <v>156.072</v>
      </c>
      <c r="D408">
        <f t="shared" si="12"/>
        <v>2008</v>
      </c>
      <c r="E408">
        <f t="shared" si="13"/>
        <v>4</v>
      </c>
      <c r="F408">
        <v>156.142</v>
      </c>
    </row>
    <row r="409" spans="1:6" x14ac:dyDescent="0.3">
      <c r="A409" s="1">
        <v>39783</v>
      </c>
      <c r="C409">
        <v>152.54499999999999</v>
      </c>
      <c r="D409">
        <f t="shared" si="12"/>
        <v>2008</v>
      </c>
      <c r="E409">
        <f t="shared" si="13"/>
        <v>4</v>
      </c>
      <c r="F409">
        <v>153.619</v>
      </c>
    </row>
    <row r="410" spans="1:6" x14ac:dyDescent="0.3">
      <c r="A410" s="1">
        <v>39814</v>
      </c>
      <c r="C410">
        <v>149.36199999999999</v>
      </c>
      <c r="D410">
        <f t="shared" si="12"/>
        <v>2009</v>
      </c>
      <c r="E410">
        <f t="shared" si="13"/>
        <v>1</v>
      </c>
      <c r="F410">
        <v>151.50700000000001</v>
      </c>
    </row>
    <row r="411" spans="1:6" x14ac:dyDescent="0.3">
      <c r="A411" s="1">
        <v>39845</v>
      </c>
      <c r="C411">
        <v>147.61799999999999</v>
      </c>
      <c r="D411">
        <f t="shared" si="12"/>
        <v>2009</v>
      </c>
      <c r="E411">
        <f t="shared" si="13"/>
        <v>1</v>
      </c>
      <c r="F411">
        <v>150.01499999999999</v>
      </c>
    </row>
    <row r="412" spans="1:6" x14ac:dyDescent="0.3">
      <c r="A412" s="1">
        <v>39873</v>
      </c>
      <c r="C412">
        <v>146.51499999999999</v>
      </c>
      <c r="D412">
        <f t="shared" si="12"/>
        <v>2009</v>
      </c>
      <c r="E412">
        <f t="shared" si="13"/>
        <v>1</v>
      </c>
      <c r="F412">
        <v>148.66</v>
      </c>
    </row>
    <row r="413" spans="1:6" x14ac:dyDescent="0.3">
      <c r="A413" s="1">
        <v>39904</v>
      </c>
      <c r="C413">
        <v>146.94300000000001</v>
      </c>
      <c r="D413">
        <f t="shared" si="12"/>
        <v>2009</v>
      </c>
      <c r="E413">
        <f t="shared" si="13"/>
        <v>2</v>
      </c>
      <c r="F413">
        <v>147.94900000000001</v>
      </c>
    </row>
    <row r="414" spans="1:6" x14ac:dyDescent="0.3">
      <c r="A414" s="1">
        <v>39934</v>
      </c>
      <c r="C414">
        <v>148.16999999999999</v>
      </c>
      <c r="D414">
        <f t="shared" si="12"/>
        <v>2009</v>
      </c>
      <c r="E414">
        <f t="shared" si="13"/>
        <v>2</v>
      </c>
      <c r="F414">
        <v>147.69399999999999</v>
      </c>
    </row>
    <row r="415" spans="1:6" x14ac:dyDescent="0.3">
      <c r="A415" s="1">
        <v>39965</v>
      </c>
      <c r="C415">
        <v>149.797</v>
      </c>
      <c r="D415">
        <f t="shared" si="12"/>
        <v>2009</v>
      </c>
      <c r="E415">
        <f t="shared" si="13"/>
        <v>2</v>
      </c>
      <c r="F415">
        <v>148.09</v>
      </c>
    </row>
    <row r="416" spans="1:6" x14ac:dyDescent="0.3">
      <c r="A416" s="1">
        <v>39995</v>
      </c>
      <c r="C416">
        <v>150.749</v>
      </c>
      <c r="D416">
        <f t="shared" si="12"/>
        <v>2009</v>
      </c>
      <c r="E416">
        <f t="shared" si="13"/>
        <v>3</v>
      </c>
      <c r="F416">
        <v>148.40899999999999</v>
      </c>
    </row>
    <row r="417" spans="1:6" x14ac:dyDescent="0.3">
      <c r="A417" s="1">
        <v>40026</v>
      </c>
      <c r="C417">
        <v>150.66900000000001</v>
      </c>
      <c r="D417">
        <f t="shared" si="12"/>
        <v>2009</v>
      </c>
      <c r="E417">
        <f t="shared" si="13"/>
        <v>3</v>
      </c>
      <c r="F417">
        <v>148.27799999999999</v>
      </c>
    </row>
    <row r="418" spans="1:6" x14ac:dyDescent="0.3">
      <c r="A418" s="1">
        <v>40057</v>
      </c>
      <c r="C418">
        <v>149.62899999999999</v>
      </c>
      <c r="D418">
        <f t="shared" si="12"/>
        <v>2009</v>
      </c>
      <c r="E418">
        <f t="shared" si="13"/>
        <v>3</v>
      </c>
      <c r="F418">
        <v>148.02600000000001</v>
      </c>
    </row>
    <row r="419" spans="1:6" x14ac:dyDescent="0.3">
      <c r="A419" s="1">
        <v>40087</v>
      </c>
      <c r="C419">
        <v>148.58600000000001</v>
      </c>
      <c r="D419">
        <f t="shared" si="12"/>
        <v>2009</v>
      </c>
      <c r="E419">
        <f t="shared" si="13"/>
        <v>4</v>
      </c>
      <c r="F419">
        <v>147.851</v>
      </c>
    </row>
    <row r="420" spans="1:6" x14ac:dyDescent="0.3">
      <c r="A420" s="1">
        <v>40118</v>
      </c>
      <c r="C420">
        <v>147.941</v>
      </c>
      <c r="D420">
        <f t="shared" si="12"/>
        <v>2009</v>
      </c>
      <c r="E420">
        <f t="shared" si="13"/>
        <v>4</v>
      </c>
      <c r="F420">
        <v>148.137</v>
      </c>
    </row>
    <row r="421" spans="1:6" x14ac:dyDescent="0.3">
      <c r="A421" s="1">
        <v>40148</v>
      </c>
      <c r="C421">
        <v>146.666</v>
      </c>
      <c r="D421">
        <f t="shared" si="12"/>
        <v>2009</v>
      </c>
      <c r="E421">
        <f t="shared" si="13"/>
        <v>4</v>
      </c>
      <c r="F421">
        <v>147.93100000000001</v>
      </c>
    </row>
    <row r="422" spans="1:6" x14ac:dyDescent="0.3">
      <c r="A422" s="1">
        <v>40179</v>
      </c>
      <c r="C422">
        <v>145.00299999999999</v>
      </c>
      <c r="D422">
        <f t="shared" si="12"/>
        <v>2010</v>
      </c>
      <c r="E422">
        <f t="shared" si="13"/>
        <v>1</v>
      </c>
      <c r="F422">
        <v>147.39599999999999</v>
      </c>
    </row>
    <row r="423" spans="1:6" x14ac:dyDescent="0.3">
      <c r="A423" s="1">
        <v>40210</v>
      </c>
      <c r="C423">
        <v>143.054</v>
      </c>
      <c r="D423">
        <f t="shared" si="12"/>
        <v>2010</v>
      </c>
      <c r="E423">
        <f t="shared" si="13"/>
        <v>1</v>
      </c>
      <c r="F423">
        <v>145.63200000000001</v>
      </c>
    </row>
    <row r="424" spans="1:6" x14ac:dyDescent="0.3">
      <c r="A424" s="1">
        <v>40238</v>
      </c>
      <c r="C424">
        <v>143.596</v>
      </c>
      <c r="D424">
        <f t="shared" si="12"/>
        <v>2010</v>
      </c>
      <c r="E424">
        <f t="shared" si="13"/>
        <v>1</v>
      </c>
      <c r="F424">
        <v>145.858</v>
      </c>
    </row>
    <row r="425" spans="1:6" x14ac:dyDescent="0.3">
      <c r="A425" s="1">
        <v>40269</v>
      </c>
      <c r="C425">
        <v>145.40199999999999</v>
      </c>
      <c r="D425">
        <f t="shared" si="12"/>
        <v>2010</v>
      </c>
      <c r="E425">
        <f t="shared" si="13"/>
        <v>2</v>
      </c>
      <c r="F425">
        <v>146.40100000000001</v>
      </c>
    </row>
    <row r="426" spans="1:6" x14ac:dyDescent="0.3">
      <c r="A426" s="1">
        <v>40299</v>
      </c>
      <c r="C426">
        <v>147.03800000000001</v>
      </c>
      <c r="D426">
        <f t="shared" si="12"/>
        <v>2010</v>
      </c>
      <c r="E426">
        <f t="shared" si="13"/>
        <v>2</v>
      </c>
      <c r="F426">
        <v>146.392</v>
      </c>
    </row>
    <row r="427" spans="1:6" x14ac:dyDescent="0.3">
      <c r="A427" s="1">
        <v>40330</v>
      </c>
      <c r="C427">
        <v>147.703</v>
      </c>
      <c r="D427">
        <f t="shared" si="12"/>
        <v>2010</v>
      </c>
      <c r="E427">
        <f t="shared" si="13"/>
        <v>2</v>
      </c>
      <c r="F427">
        <v>145.71799999999999</v>
      </c>
    </row>
    <row r="428" spans="1:6" x14ac:dyDescent="0.3">
      <c r="A428" s="1">
        <v>40360</v>
      </c>
      <c r="C428">
        <v>147.56299999999999</v>
      </c>
      <c r="D428">
        <f t="shared" si="12"/>
        <v>2010</v>
      </c>
      <c r="E428">
        <f t="shared" si="13"/>
        <v>3</v>
      </c>
      <c r="F428">
        <v>144.98699999999999</v>
      </c>
    </row>
    <row r="429" spans="1:6" x14ac:dyDescent="0.3">
      <c r="A429" s="1">
        <v>40391</v>
      </c>
      <c r="C429">
        <v>146.42699999999999</v>
      </c>
      <c r="D429">
        <f t="shared" si="12"/>
        <v>2010</v>
      </c>
      <c r="E429">
        <f t="shared" si="13"/>
        <v>3</v>
      </c>
      <c r="F429">
        <v>143.911</v>
      </c>
    </row>
    <row r="430" spans="1:6" x14ac:dyDescent="0.3">
      <c r="A430" s="1">
        <v>40422</v>
      </c>
      <c r="C430">
        <v>144.607</v>
      </c>
      <c r="D430">
        <f t="shared" si="12"/>
        <v>2010</v>
      </c>
      <c r="E430">
        <f t="shared" si="13"/>
        <v>3</v>
      </c>
      <c r="F430">
        <v>143.01400000000001</v>
      </c>
    </row>
    <row r="431" spans="1:6" x14ac:dyDescent="0.3">
      <c r="A431" s="1">
        <v>40452</v>
      </c>
      <c r="C431">
        <v>143.12799999999999</v>
      </c>
      <c r="D431">
        <f t="shared" si="12"/>
        <v>2010</v>
      </c>
      <c r="E431">
        <f t="shared" si="13"/>
        <v>4</v>
      </c>
      <c r="F431">
        <v>142.52600000000001</v>
      </c>
    </row>
    <row r="432" spans="1:6" x14ac:dyDescent="0.3">
      <c r="A432" s="1">
        <v>40483</v>
      </c>
      <c r="C432">
        <v>141.81800000000001</v>
      </c>
      <c r="D432">
        <f t="shared" si="12"/>
        <v>2010</v>
      </c>
      <c r="E432">
        <f t="shared" si="13"/>
        <v>4</v>
      </c>
      <c r="F432">
        <v>142.16800000000001</v>
      </c>
    </row>
    <row r="433" spans="1:6" x14ac:dyDescent="0.3">
      <c r="A433" s="1">
        <v>40513</v>
      </c>
      <c r="C433">
        <v>140.62700000000001</v>
      </c>
      <c r="D433">
        <f t="shared" si="12"/>
        <v>2010</v>
      </c>
      <c r="E433">
        <f t="shared" si="13"/>
        <v>4</v>
      </c>
      <c r="F433">
        <v>142.05500000000001</v>
      </c>
    </row>
    <row r="434" spans="1:6" x14ac:dyDescent="0.3">
      <c r="A434" s="1">
        <v>40544</v>
      </c>
      <c r="C434">
        <v>139.035</v>
      </c>
      <c r="D434">
        <f t="shared" si="12"/>
        <v>2011</v>
      </c>
      <c r="E434">
        <f t="shared" si="13"/>
        <v>1</v>
      </c>
      <c r="F434">
        <v>141.517</v>
      </c>
    </row>
    <row r="435" spans="1:6" x14ac:dyDescent="0.3">
      <c r="A435" s="1">
        <v>40575</v>
      </c>
      <c r="C435">
        <v>137.72999999999999</v>
      </c>
      <c r="D435">
        <f t="shared" si="12"/>
        <v>2011</v>
      </c>
      <c r="E435">
        <f t="shared" si="13"/>
        <v>1</v>
      </c>
      <c r="F435">
        <v>140.34399999999999</v>
      </c>
    </row>
    <row r="436" spans="1:6" x14ac:dyDescent="0.3">
      <c r="A436" s="1">
        <v>40603</v>
      </c>
      <c r="C436">
        <v>137.78399999999999</v>
      </c>
      <c r="D436">
        <f t="shared" si="12"/>
        <v>2011</v>
      </c>
      <c r="E436">
        <f t="shared" si="13"/>
        <v>1</v>
      </c>
      <c r="F436">
        <v>139.976</v>
      </c>
    </row>
    <row r="437" spans="1:6" x14ac:dyDescent="0.3">
      <c r="A437" s="1">
        <v>40634</v>
      </c>
      <c r="C437">
        <v>139.15700000000001</v>
      </c>
      <c r="D437">
        <f t="shared" si="12"/>
        <v>2011</v>
      </c>
      <c r="E437">
        <f t="shared" si="13"/>
        <v>2</v>
      </c>
      <c r="F437">
        <v>140.00700000000001</v>
      </c>
    </row>
    <row r="438" spans="1:6" x14ac:dyDescent="0.3">
      <c r="A438" s="1">
        <v>40664</v>
      </c>
      <c r="C438">
        <v>140.691</v>
      </c>
      <c r="D438">
        <f t="shared" si="12"/>
        <v>2011</v>
      </c>
      <c r="E438">
        <f t="shared" si="13"/>
        <v>2</v>
      </c>
      <c r="F438">
        <v>139.90199999999999</v>
      </c>
    </row>
    <row r="439" spans="1:6" x14ac:dyDescent="0.3">
      <c r="A439" s="1">
        <v>40695</v>
      </c>
      <c r="C439">
        <v>141.94399999999999</v>
      </c>
      <c r="D439">
        <f t="shared" si="12"/>
        <v>2011</v>
      </c>
      <c r="E439">
        <f t="shared" si="13"/>
        <v>2</v>
      </c>
      <c r="F439">
        <v>139.85900000000001</v>
      </c>
    </row>
    <row r="440" spans="1:6" x14ac:dyDescent="0.3">
      <c r="A440" s="1">
        <v>40725</v>
      </c>
      <c r="C440">
        <v>142.34100000000001</v>
      </c>
      <c r="D440">
        <f t="shared" si="12"/>
        <v>2011</v>
      </c>
      <c r="E440">
        <f t="shared" si="13"/>
        <v>3</v>
      </c>
      <c r="F440">
        <v>139.727</v>
      </c>
    </row>
    <row r="441" spans="1:6" x14ac:dyDescent="0.3">
      <c r="A441" s="1">
        <v>40756</v>
      </c>
      <c r="C441">
        <v>141.78399999999999</v>
      </c>
      <c r="D441">
        <f t="shared" si="12"/>
        <v>2011</v>
      </c>
      <c r="E441">
        <f t="shared" si="13"/>
        <v>3</v>
      </c>
      <c r="F441">
        <v>139.30600000000001</v>
      </c>
    </row>
    <row r="442" spans="1:6" x14ac:dyDescent="0.3">
      <c r="A442" s="1">
        <v>40787</v>
      </c>
      <c r="C442">
        <v>140.166</v>
      </c>
      <c r="D442">
        <f t="shared" si="12"/>
        <v>2011</v>
      </c>
      <c r="E442">
        <f t="shared" si="13"/>
        <v>3</v>
      </c>
      <c r="F442">
        <v>138.66499999999999</v>
      </c>
    </row>
    <row r="443" spans="1:6" x14ac:dyDescent="0.3">
      <c r="A443" s="1">
        <v>40817</v>
      </c>
      <c r="C443">
        <v>138.40700000000001</v>
      </c>
      <c r="D443">
        <f t="shared" si="12"/>
        <v>2011</v>
      </c>
      <c r="E443">
        <f t="shared" si="13"/>
        <v>4</v>
      </c>
      <c r="F443">
        <v>137.94800000000001</v>
      </c>
    </row>
    <row r="444" spans="1:6" x14ac:dyDescent="0.3">
      <c r="A444" s="1">
        <v>40848</v>
      </c>
      <c r="C444">
        <v>136.66200000000001</v>
      </c>
      <c r="D444">
        <f t="shared" si="12"/>
        <v>2011</v>
      </c>
      <c r="E444">
        <f t="shared" si="13"/>
        <v>4</v>
      </c>
      <c r="F444">
        <v>137.14699999999999</v>
      </c>
    </row>
    <row r="445" spans="1:6" x14ac:dyDescent="0.3">
      <c r="A445" s="1">
        <v>40878</v>
      </c>
      <c r="C445">
        <v>135.16399999999999</v>
      </c>
      <c r="D445">
        <f t="shared" si="12"/>
        <v>2011</v>
      </c>
      <c r="E445">
        <f t="shared" si="13"/>
        <v>4</v>
      </c>
      <c r="F445">
        <v>136.66999999999999</v>
      </c>
    </row>
    <row r="446" spans="1:6" x14ac:dyDescent="0.3">
      <c r="A446" s="1">
        <v>40909</v>
      </c>
      <c r="C446">
        <v>134.16499999999999</v>
      </c>
      <c r="D446">
        <f t="shared" si="12"/>
        <v>2012</v>
      </c>
      <c r="E446">
        <f t="shared" si="13"/>
        <v>1</v>
      </c>
      <c r="F446">
        <v>136.60499999999999</v>
      </c>
    </row>
    <row r="447" spans="1:6" x14ac:dyDescent="0.3">
      <c r="A447" s="1">
        <v>40940</v>
      </c>
      <c r="C447">
        <v>133.994</v>
      </c>
      <c r="D447">
        <f t="shared" si="12"/>
        <v>2012</v>
      </c>
      <c r="E447">
        <f t="shared" si="13"/>
        <v>1</v>
      </c>
      <c r="F447">
        <v>136.529</v>
      </c>
    </row>
    <row r="448" spans="1:6" x14ac:dyDescent="0.3">
      <c r="A448" s="1">
        <v>40969</v>
      </c>
      <c r="C448">
        <v>135.86199999999999</v>
      </c>
      <c r="D448">
        <f t="shared" si="12"/>
        <v>2012</v>
      </c>
      <c r="E448">
        <f t="shared" si="13"/>
        <v>1</v>
      </c>
      <c r="F448">
        <v>137.9</v>
      </c>
    </row>
    <row r="449" spans="1:6" x14ac:dyDescent="0.3">
      <c r="A449" s="1">
        <v>41000</v>
      </c>
      <c r="C449">
        <v>138.46700000000001</v>
      </c>
      <c r="D449">
        <f t="shared" si="12"/>
        <v>2012</v>
      </c>
      <c r="E449">
        <f t="shared" si="13"/>
        <v>2</v>
      </c>
      <c r="F449">
        <v>139.149</v>
      </c>
    </row>
    <row r="450" spans="1:6" x14ac:dyDescent="0.3">
      <c r="A450" s="1">
        <v>41030</v>
      </c>
      <c r="C450">
        <v>141.04400000000001</v>
      </c>
      <c r="D450">
        <f t="shared" si="12"/>
        <v>2012</v>
      </c>
      <c r="E450">
        <f t="shared" si="13"/>
        <v>2</v>
      </c>
      <c r="F450">
        <v>140.15100000000001</v>
      </c>
    </row>
    <row r="451" spans="1:6" x14ac:dyDescent="0.3">
      <c r="A451" s="1">
        <v>41061</v>
      </c>
      <c r="C451">
        <v>143.166</v>
      </c>
      <c r="D451">
        <f t="shared" ref="D451:D514" si="14">YEAR(A451)</f>
        <v>2012</v>
      </c>
      <c r="E451">
        <f t="shared" ref="E451:E514" si="15">INT((MONTH(A451)-1)/3)+1</f>
        <v>2</v>
      </c>
      <c r="F451">
        <v>141.02699999999999</v>
      </c>
    </row>
    <row r="452" spans="1:6" x14ac:dyDescent="0.3">
      <c r="A452" s="1">
        <v>41091</v>
      </c>
      <c r="C452">
        <v>144.28100000000001</v>
      </c>
      <c r="D452">
        <f t="shared" si="14"/>
        <v>2012</v>
      </c>
      <c r="E452">
        <f t="shared" si="15"/>
        <v>3</v>
      </c>
      <c r="F452">
        <v>141.66800000000001</v>
      </c>
    </row>
    <row r="453" spans="1:6" x14ac:dyDescent="0.3">
      <c r="A453" s="1">
        <v>41122</v>
      </c>
      <c r="C453">
        <v>144.70400000000001</v>
      </c>
      <c r="D453">
        <f t="shared" si="14"/>
        <v>2012</v>
      </c>
      <c r="E453">
        <f t="shared" si="15"/>
        <v>3</v>
      </c>
      <c r="F453">
        <v>142.27799999999999</v>
      </c>
    </row>
    <row r="454" spans="1:6" x14ac:dyDescent="0.3">
      <c r="A454" s="1">
        <v>41153</v>
      </c>
      <c r="C454">
        <v>144.35499999999999</v>
      </c>
      <c r="D454">
        <f t="shared" si="14"/>
        <v>2012</v>
      </c>
      <c r="E454">
        <f t="shared" si="15"/>
        <v>3</v>
      </c>
      <c r="F454">
        <v>142.90600000000001</v>
      </c>
    </row>
    <row r="455" spans="1:6" x14ac:dyDescent="0.3">
      <c r="A455" s="1">
        <v>41183</v>
      </c>
      <c r="C455">
        <v>143.96299999999999</v>
      </c>
      <c r="D455">
        <f t="shared" si="14"/>
        <v>2012</v>
      </c>
      <c r="E455">
        <f t="shared" si="15"/>
        <v>4</v>
      </c>
      <c r="F455">
        <v>143.596</v>
      </c>
    </row>
    <row r="456" spans="1:6" x14ac:dyDescent="0.3">
      <c r="A456" s="1">
        <v>41214</v>
      </c>
      <c r="C456">
        <v>143.95500000000001</v>
      </c>
      <c r="D456">
        <f t="shared" si="14"/>
        <v>2012</v>
      </c>
      <c r="E456">
        <f t="shared" si="15"/>
        <v>4</v>
      </c>
      <c r="F456">
        <v>144.57900000000001</v>
      </c>
    </row>
    <row r="457" spans="1:6" x14ac:dyDescent="0.3">
      <c r="A457" s="1">
        <v>41244</v>
      </c>
      <c r="C457">
        <v>143.86199999999999</v>
      </c>
      <c r="D457">
        <f t="shared" si="14"/>
        <v>2012</v>
      </c>
      <c r="E457">
        <f t="shared" si="15"/>
        <v>4</v>
      </c>
      <c r="F457">
        <v>145.49600000000001</v>
      </c>
    </row>
    <row r="458" spans="1:6" x14ac:dyDescent="0.3">
      <c r="A458" s="1">
        <v>41275</v>
      </c>
      <c r="C458">
        <v>144.30799999999999</v>
      </c>
      <c r="D458">
        <f t="shared" si="14"/>
        <v>2013</v>
      </c>
      <c r="E458">
        <f t="shared" si="15"/>
        <v>1</v>
      </c>
      <c r="F458">
        <v>146.822</v>
      </c>
    </row>
    <row r="459" spans="1:6" x14ac:dyDescent="0.3">
      <c r="A459" s="1">
        <v>41306</v>
      </c>
      <c r="C459">
        <v>145.16</v>
      </c>
      <c r="D459">
        <f t="shared" si="14"/>
        <v>2013</v>
      </c>
      <c r="E459">
        <f t="shared" si="15"/>
        <v>1</v>
      </c>
      <c r="F459">
        <v>147.78100000000001</v>
      </c>
    </row>
    <row r="460" spans="1:6" x14ac:dyDescent="0.3">
      <c r="A460" s="1">
        <v>41334</v>
      </c>
      <c r="C460">
        <v>147.96</v>
      </c>
      <c r="D460">
        <f t="shared" si="14"/>
        <v>2013</v>
      </c>
      <c r="E460">
        <f t="shared" si="15"/>
        <v>1</v>
      </c>
      <c r="F460">
        <v>149.96</v>
      </c>
    </row>
    <row r="461" spans="1:6" x14ac:dyDescent="0.3">
      <c r="A461" s="1">
        <v>41365</v>
      </c>
      <c r="C461">
        <v>150.96899999999999</v>
      </c>
      <c r="D461">
        <f t="shared" si="14"/>
        <v>2013</v>
      </c>
      <c r="E461">
        <f t="shared" si="15"/>
        <v>2</v>
      </c>
      <c r="F461">
        <v>151.517</v>
      </c>
    </row>
    <row r="462" spans="1:6" x14ac:dyDescent="0.3">
      <c r="A462" s="1">
        <v>41395</v>
      </c>
      <c r="C462">
        <v>153.858</v>
      </c>
      <c r="D462">
        <f t="shared" si="14"/>
        <v>2013</v>
      </c>
      <c r="E462">
        <f t="shared" si="15"/>
        <v>2</v>
      </c>
      <c r="F462">
        <v>152.84700000000001</v>
      </c>
    </row>
    <row r="463" spans="1:6" x14ac:dyDescent="0.3">
      <c r="A463" s="1">
        <v>41426</v>
      </c>
      <c r="C463">
        <v>156.42500000000001</v>
      </c>
      <c r="D463">
        <f t="shared" si="14"/>
        <v>2013</v>
      </c>
      <c r="E463">
        <f t="shared" si="15"/>
        <v>2</v>
      </c>
      <c r="F463">
        <v>154.19800000000001</v>
      </c>
    </row>
    <row r="464" spans="1:6" x14ac:dyDescent="0.3">
      <c r="A464" s="1">
        <v>41456</v>
      </c>
      <c r="C464">
        <v>158.28399999999999</v>
      </c>
      <c r="D464">
        <f t="shared" si="14"/>
        <v>2013</v>
      </c>
      <c r="E464">
        <f t="shared" si="15"/>
        <v>3</v>
      </c>
      <c r="F464">
        <v>155.60300000000001</v>
      </c>
    </row>
    <row r="465" spans="1:6" x14ac:dyDescent="0.3">
      <c r="A465" s="1">
        <v>41487</v>
      </c>
      <c r="C465">
        <v>159.39099999999999</v>
      </c>
      <c r="D465">
        <f t="shared" si="14"/>
        <v>2013</v>
      </c>
      <c r="E465">
        <f t="shared" si="15"/>
        <v>3</v>
      </c>
      <c r="F465">
        <v>156.96</v>
      </c>
    </row>
    <row r="466" spans="1:6" x14ac:dyDescent="0.3">
      <c r="A466" s="1">
        <v>41518</v>
      </c>
      <c r="C466">
        <v>159.66900000000001</v>
      </c>
      <c r="D466">
        <f t="shared" si="14"/>
        <v>2013</v>
      </c>
      <c r="E466">
        <f t="shared" si="15"/>
        <v>3</v>
      </c>
      <c r="F466">
        <v>158.221</v>
      </c>
    </row>
    <row r="467" spans="1:6" x14ac:dyDescent="0.3">
      <c r="A467" s="1">
        <v>41548</v>
      </c>
      <c r="C467">
        <v>159.554</v>
      </c>
      <c r="D467">
        <f t="shared" si="14"/>
        <v>2013</v>
      </c>
      <c r="E467">
        <f t="shared" si="15"/>
        <v>4</v>
      </c>
      <c r="F467">
        <v>159.238</v>
      </c>
    </row>
    <row r="468" spans="1:6" x14ac:dyDescent="0.3">
      <c r="A468" s="1">
        <v>41579</v>
      </c>
      <c r="C468">
        <v>159.36199999999999</v>
      </c>
      <c r="D468">
        <f t="shared" si="14"/>
        <v>2013</v>
      </c>
      <c r="E468">
        <f t="shared" si="15"/>
        <v>4</v>
      </c>
      <c r="F468">
        <v>160.071</v>
      </c>
    </row>
    <row r="469" spans="1:6" x14ac:dyDescent="0.3">
      <c r="A469" s="1">
        <v>41609</v>
      </c>
      <c r="C469">
        <v>159.279</v>
      </c>
      <c r="D469">
        <f t="shared" si="14"/>
        <v>2013</v>
      </c>
      <c r="E469">
        <f t="shared" si="15"/>
        <v>4</v>
      </c>
      <c r="F469">
        <v>160.99100000000001</v>
      </c>
    </row>
    <row r="470" spans="1:6" x14ac:dyDescent="0.3">
      <c r="A470" s="1">
        <v>41640</v>
      </c>
      <c r="C470">
        <v>159.36500000000001</v>
      </c>
      <c r="D470">
        <f t="shared" si="14"/>
        <v>2014</v>
      </c>
      <c r="E470">
        <f t="shared" si="15"/>
        <v>1</v>
      </c>
      <c r="F470">
        <v>161.92099999999999</v>
      </c>
    </row>
    <row r="471" spans="1:6" x14ac:dyDescent="0.3">
      <c r="A471" s="1">
        <v>41671</v>
      </c>
      <c r="C471">
        <v>159.86699999999999</v>
      </c>
      <c r="D471">
        <f t="shared" si="14"/>
        <v>2014</v>
      </c>
      <c r="E471">
        <f t="shared" si="15"/>
        <v>1</v>
      </c>
      <c r="F471">
        <v>162.51900000000001</v>
      </c>
    </row>
    <row r="472" spans="1:6" x14ac:dyDescent="0.3">
      <c r="A472" s="1">
        <v>41699</v>
      </c>
      <c r="C472">
        <v>161.184</v>
      </c>
      <c r="D472">
        <f t="shared" si="14"/>
        <v>2014</v>
      </c>
      <c r="E472">
        <f t="shared" si="15"/>
        <v>1</v>
      </c>
      <c r="F472">
        <v>163.07900000000001</v>
      </c>
    </row>
    <row r="473" spans="1:6" x14ac:dyDescent="0.3">
      <c r="A473" s="1">
        <v>41730</v>
      </c>
      <c r="C473">
        <v>162.965</v>
      </c>
      <c r="D473">
        <f t="shared" si="14"/>
        <v>2014</v>
      </c>
      <c r="E473">
        <f t="shared" si="15"/>
        <v>2</v>
      </c>
      <c r="F473">
        <v>163.386</v>
      </c>
    </row>
    <row r="474" spans="1:6" x14ac:dyDescent="0.3">
      <c r="A474" s="1">
        <v>41760</v>
      </c>
      <c r="C474">
        <v>164.68</v>
      </c>
      <c r="D474">
        <f t="shared" si="14"/>
        <v>2014</v>
      </c>
      <c r="E474">
        <f t="shared" si="15"/>
        <v>2</v>
      </c>
      <c r="F474">
        <v>163.654</v>
      </c>
    </row>
    <row r="475" spans="1:6" x14ac:dyDescent="0.3">
      <c r="A475" s="1">
        <v>41791</v>
      </c>
      <c r="C475">
        <v>166.209</v>
      </c>
      <c r="D475">
        <f t="shared" si="14"/>
        <v>2014</v>
      </c>
      <c r="E475">
        <f t="shared" si="15"/>
        <v>2</v>
      </c>
      <c r="F475">
        <v>164.06200000000001</v>
      </c>
    </row>
    <row r="476" spans="1:6" x14ac:dyDescent="0.3">
      <c r="A476" s="1">
        <v>41821</v>
      </c>
      <c r="C476">
        <v>167.13200000000001</v>
      </c>
      <c r="D476">
        <f t="shared" si="14"/>
        <v>2014</v>
      </c>
      <c r="E476">
        <f t="shared" si="15"/>
        <v>3</v>
      </c>
      <c r="F476">
        <v>164.58099999999999</v>
      </c>
    </row>
    <row r="477" spans="1:6" x14ac:dyDescent="0.3">
      <c r="A477" s="1">
        <v>41852</v>
      </c>
      <c r="C477">
        <v>167.446</v>
      </c>
      <c r="D477">
        <f t="shared" si="14"/>
        <v>2014</v>
      </c>
      <c r="E477">
        <f t="shared" si="15"/>
        <v>3</v>
      </c>
      <c r="F477">
        <v>165.208</v>
      </c>
    </row>
    <row r="478" spans="1:6" x14ac:dyDescent="0.3">
      <c r="A478" s="1">
        <v>41883</v>
      </c>
      <c r="C478">
        <v>167.23699999999999</v>
      </c>
      <c r="D478">
        <f t="shared" si="14"/>
        <v>2014</v>
      </c>
      <c r="E478">
        <f t="shared" si="15"/>
        <v>3</v>
      </c>
      <c r="F478">
        <v>165.899</v>
      </c>
    </row>
    <row r="479" spans="1:6" x14ac:dyDescent="0.3">
      <c r="A479" s="1">
        <v>41913</v>
      </c>
      <c r="C479">
        <v>166.90600000000001</v>
      </c>
      <c r="D479">
        <f t="shared" si="14"/>
        <v>2014</v>
      </c>
      <c r="E479">
        <f t="shared" si="15"/>
        <v>4</v>
      </c>
      <c r="F479">
        <v>166.636</v>
      </c>
    </row>
    <row r="480" spans="1:6" x14ac:dyDescent="0.3">
      <c r="A480" s="1">
        <v>41944</v>
      </c>
      <c r="C480">
        <v>166.654</v>
      </c>
      <c r="D480">
        <f t="shared" si="14"/>
        <v>2014</v>
      </c>
      <c r="E480">
        <f t="shared" si="15"/>
        <v>4</v>
      </c>
      <c r="F480">
        <v>167.33</v>
      </c>
    </row>
    <row r="481" spans="1:6" x14ac:dyDescent="0.3">
      <c r="A481" s="1">
        <v>41974</v>
      </c>
      <c r="C481">
        <v>166.45500000000001</v>
      </c>
      <c r="D481">
        <f t="shared" si="14"/>
        <v>2014</v>
      </c>
      <c r="E481">
        <f t="shared" si="15"/>
        <v>4</v>
      </c>
      <c r="F481">
        <v>168.04400000000001</v>
      </c>
    </row>
    <row r="482" spans="1:6" x14ac:dyDescent="0.3">
      <c r="A482" s="1">
        <v>42005</v>
      </c>
      <c r="C482">
        <v>166.244</v>
      </c>
      <c r="D482">
        <f t="shared" si="14"/>
        <v>2015</v>
      </c>
      <c r="E482">
        <f t="shared" si="15"/>
        <v>1</v>
      </c>
      <c r="F482">
        <v>168.62299999999999</v>
      </c>
    </row>
    <row r="483" spans="1:6" x14ac:dyDescent="0.3">
      <c r="A483" s="1">
        <v>42036</v>
      </c>
      <c r="C483">
        <v>166.625</v>
      </c>
      <c r="D483">
        <f t="shared" si="14"/>
        <v>2015</v>
      </c>
      <c r="E483">
        <f t="shared" si="15"/>
        <v>1</v>
      </c>
      <c r="F483">
        <v>169.12100000000001</v>
      </c>
    </row>
    <row r="484" spans="1:6" x14ac:dyDescent="0.3">
      <c r="A484" s="1">
        <v>42064</v>
      </c>
      <c r="C484">
        <v>168.083</v>
      </c>
      <c r="D484">
        <f t="shared" si="14"/>
        <v>2015</v>
      </c>
      <c r="E484">
        <f t="shared" si="15"/>
        <v>1</v>
      </c>
      <c r="F484">
        <v>169.791</v>
      </c>
    </row>
    <row r="485" spans="1:6" x14ac:dyDescent="0.3">
      <c r="A485" s="1">
        <v>42095</v>
      </c>
      <c r="C485">
        <v>169.965</v>
      </c>
      <c r="D485">
        <f t="shared" si="14"/>
        <v>2015</v>
      </c>
      <c r="E485">
        <f t="shared" si="15"/>
        <v>2</v>
      </c>
      <c r="F485">
        <v>170.29</v>
      </c>
    </row>
    <row r="486" spans="1:6" x14ac:dyDescent="0.3">
      <c r="A486" s="1">
        <v>42125</v>
      </c>
      <c r="C486">
        <v>171.846</v>
      </c>
      <c r="D486">
        <f t="shared" si="14"/>
        <v>2015</v>
      </c>
      <c r="E486">
        <f t="shared" si="15"/>
        <v>2</v>
      </c>
      <c r="F486">
        <v>170.87200000000001</v>
      </c>
    </row>
    <row r="487" spans="1:6" x14ac:dyDescent="0.3">
      <c r="A487" s="1">
        <v>42156</v>
      </c>
      <c r="C487">
        <v>173.446</v>
      </c>
      <c r="D487">
        <f t="shared" si="14"/>
        <v>2015</v>
      </c>
      <c r="E487">
        <f t="shared" si="15"/>
        <v>2</v>
      </c>
      <c r="F487">
        <v>171.471</v>
      </c>
    </row>
    <row r="488" spans="1:6" x14ac:dyDescent="0.3">
      <c r="A488" s="1">
        <v>42186</v>
      </c>
      <c r="C488">
        <v>174.49199999999999</v>
      </c>
      <c r="D488">
        <f t="shared" si="14"/>
        <v>2015</v>
      </c>
      <c r="E488">
        <f t="shared" si="15"/>
        <v>3</v>
      </c>
      <c r="F488">
        <v>172.143</v>
      </c>
    </row>
    <row r="489" spans="1:6" x14ac:dyDescent="0.3">
      <c r="A489" s="1">
        <v>42217</v>
      </c>
      <c r="C489">
        <v>174.93299999999999</v>
      </c>
      <c r="D489">
        <f t="shared" si="14"/>
        <v>2015</v>
      </c>
      <c r="E489">
        <f t="shared" si="15"/>
        <v>3</v>
      </c>
      <c r="F489">
        <v>172.92699999999999</v>
      </c>
    </row>
    <row r="490" spans="1:6" x14ac:dyDescent="0.3">
      <c r="A490" s="1">
        <v>42248</v>
      </c>
      <c r="C490">
        <v>175.03899999999999</v>
      </c>
      <c r="D490">
        <f t="shared" si="14"/>
        <v>2015</v>
      </c>
      <c r="E490">
        <f t="shared" si="15"/>
        <v>3</v>
      </c>
      <c r="F490">
        <v>173.82</v>
      </c>
    </row>
    <row r="491" spans="1:6" x14ac:dyDescent="0.3">
      <c r="A491" s="1">
        <v>42278</v>
      </c>
      <c r="C491">
        <v>175.04400000000001</v>
      </c>
      <c r="D491">
        <f t="shared" si="14"/>
        <v>2015</v>
      </c>
      <c r="E491">
        <f t="shared" si="15"/>
        <v>4</v>
      </c>
      <c r="F491">
        <v>174.78399999999999</v>
      </c>
    </row>
    <row r="492" spans="1:6" x14ac:dyDescent="0.3">
      <c r="A492" s="1">
        <v>42309</v>
      </c>
      <c r="C492">
        <v>175.13499999999999</v>
      </c>
      <c r="D492">
        <f t="shared" si="14"/>
        <v>2015</v>
      </c>
      <c r="E492">
        <f t="shared" si="15"/>
        <v>4</v>
      </c>
      <c r="F492">
        <v>175.73</v>
      </c>
    </row>
    <row r="493" spans="1:6" x14ac:dyDescent="0.3">
      <c r="A493" s="1">
        <v>42339</v>
      </c>
      <c r="C493">
        <v>175.107</v>
      </c>
      <c r="D493">
        <f t="shared" si="14"/>
        <v>2015</v>
      </c>
      <c r="E493">
        <f t="shared" si="15"/>
        <v>4</v>
      </c>
      <c r="F493">
        <v>176.53299999999999</v>
      </c>
    </row>
    <row r="494" spans="1:6" x14ac:dyDescent="0.3">
      <c r="A494" s="1">
        <v>42370</v>
      </c>
      <c r="C494">
        <v>175.02699999999999</v>
      </c>
      <c r="D494">
        <f t="shared" si="14"/>
        <v>2016</v>
      </c>
      <c r="E494">
        <f t="shared" si="15"/>
        <v>1</v>
      </c>
      <c r="F494">
        <v>177.25700000000001</v>
      </c>
    </row>
    <row r="495" spans="1:6" x14ac:dyDescent="0.3">
      <c r="A495" s="1">
        <v>42401</v>
      </c>
      <c r="C495">
        <v>175.27099999999999</v>
      </c>
      <c r="D495">
        <f t="shared" si="14"/>
        <v>2016</v>
      </c>
      <c r="E495">
        <f t="shared" si="15"/>
        <v>1</v>
      </c>
      <c r="F495">
        <v>177.63800000000001</v>
      </c>
    </row>
    <row r="496" spans="1:6" x14ac:dyDescent="0.3">
      <c r="A496" s="1">
        <v>42430</v>
      </c>
      <c r="C496">
        <v>176.59399999999999</v>
      </c>
      <c r="D496">
        <f t="shared" si="14"/>
        <v>2016</v>
      </c>
      <c r="E496">
        <f t="shared" si="15"/>
        <v>1</v>
      </c>
      <c r="F496">
        <v>178.155</v>
      </c>
    </row>
    <row r="497" spans="1:6" x14ac:dyDescent="0.3">
      <c r="A497" s="1">
        <v>42461</v>
      </c>
      <c r="C497">
        <v>178.49100000000001</v>
      </c>
      <c r="D497">
        <f t="shared" si="14"/>
        <v>2016</v>
      </c>
      <c r="E497">
        <f t="shared" si="15"/>
        <v>2</v>
      </c>
      <c r="F497">
        <v>178.75700000000001</v>
      </c>
    </row>
    <row r="498" spans="1:6" x14ac:dyDescent="0.3">
      <c r="A498" s="1">
        <v>42491</v>
      </c>
      <c r="C498">
        <v>180.34</v>
      </c>
      <c r="D498">
        <f t="shared" si="14"/>
        <v>2016</v>
      </c>
      <c r="E498">
        <f t="shared" si="15"/>
        <v>2</v>
      </c>
      <c r="F498">
        <v>179.41800000000001</v>
      </c>
    </row>
    <row r="499" spans="1:6" x14ac:dyDescent="0.3">
      <c r="A499" s="1">
        <v>42522</v>
      </c>
      <c r="C499">
        <v>181.91</v>
      </c>
      <c r="D499">
        <f t="shared" si="14"/>
        <v>2016</v>
      </c>
      <c r="E499">
        <f t="shared" si="15"/>
        <v>2</v>
      </c>
      <c r="F499">
        <v>180.08199999999999</v>
      </c>
    </row>
    <row r="500" spans="1:6" x14ac:dyDescent="0.3">
      <c r="A500" s="1">
        <v>42552</v>
      </c>
      <c r="C500">
        <v>183.011</v>
      </c>
      <c r="D500">
        <f t="shared" si="14"/>
        <v>2016</v>
      </c>
      <c r="E500">
        <f t="shared" si="15"/>
        <v>3</v>
      </c>
      <c r="F500">
        <v>180.84200000000001</v>
      </c>
    </row>
    <row r="501" spans="1:6" x14ac:dyDescent="0.3">
      <c r="A501" s="1">
        <v>42583</v>
      </c>
      <c r="C501">
        <v>183.648</v>
      </c>
      <c r="D501">
        <f t="shared" si="14"/>
        <v>2016</v>
      </c>
      <c r="E501">
        <f t="shared" si="15"/>
        <v>3</v>
      </c>
      <c r="F501">
        <v>181.834</v>
      </c>
    </row>
    <row r="502" spans="1:6" x14ac:dyDescent="0.3">
      <c r="A502" s="1">
        <v>42614</v>
      </c>
      <c r="C502">
        <v>183.93600000000001</v>
      </c>
      <c r="D502">
        <f t="shared" si="14"/>
        <v>2016</v>
      </c>
      <c r="E502">
        <f t="shared" si="15"/>
        <v>3</v>
      </c>
      <c r="F502">
        <v>182.80799999999999</v>
      </c>
    </row>
    <row r="503" spans="1:6" x14ac:dyDescent="0.3">
      <c r="A503" s="1">
        <v>42644</v>
      </c>
      <c r="C503">
        <v>184.00899999999999</v>
      </c>
      <c r="D503">
        <f t="shared" si="14"/>
        <v>2016</v>
      </c>
      <c r="E503">
        <f t="shared" si="15"/>
        <v>4</v>
      </c>
      <c r="F503">
        <v>183.73599999999999</v>
      </c>
    </row>
    <row r="504" spans="1:6" x14ac:dyDescent="0.3">
      <c r="A504" s="1">
        <v>42675</v>
      </c>
      <c r="C504">
        <v>184.221</v>
      </c>
      <c r="D504">
        <f t="shared" si="14"/>
        <v>2016</v>
      </c>
      <c r="E504">
        <f t="shared" si="15"/>
        <v>4</v>
      </c>
      <c r="F504">
        <v>184.74600000000001</v>
      </c>
    </row>
    <row r="505" spans="1:6" x14ac:dyDescent="0.3">
      <c r="A505" s="1">
        <v>42705</v>
      </c>
      <c r="C505">
        <v>184.393</v>
      </c>
      <c r="D505">
        <f t="shared" si="14"/>
        <v>2016</v>
      </c>
      <c r="E505">
        <f t="shared" si="15"/>
        <v>4</v>
      </c>
      <c r="F505">
        <v>185.709</v>
      </c>
    </row>
    <row r="506" spans="1:6" x14ac:dyDescent="0.3">
      <c r="A506" s="1">
        <v>42736</v>
      </c>
      <c r="C506">
        <v>184.64599999999999</v>
      </c>
      <c r="D506">
        <f t="shared" si="14"/>
        <v>2017</v>
      </c>
      <c r="E506">
        <f t="shared" si="15"/>
        <v>1</v>
      </c>
      <c r="F506">
        <v>186.78800000000001</v>
      </c>
    </row>
    <row r="507" spans="1:6" x14ac:dyDescent="0.3">
      <c r="A507" s="1">
        <v>42767</v>
      </c>
      <c r="C507">
        <v>185.01400000000001</v>
      </c>
      <c r="D507">
        <f t="shared" si="14"/>
        <v>2017</v>
      </c>
      <c r="E507">
        <f t="shared" si="15"/>
        <v>1</v>
      </c>
      <c r="F507">
        <v>187.309</v>
      </c>
    </row>
    <row r="508" spans="1:6" x14ac:dyDescent="0.3">
      <c r="A508" s="1">
        <v>42795</v>
      </c>
      <c r="C508">
        <v>186.52199999999999</v>
      </c>
      <c r="D508">
        <f t="shared" si="14"/>
        <v>2017</v>
      </c>
      <c r="E508">
        <f t="shared" si="15"/>
        <v>1</v>
      </c>
      <c r="F508">
        <v>187.98500000000001</v>
      </c>
    </row>
    <row r="509" spans="1:6" x14ac:dyDescent="0.3">
      <c r="A509" s="1">
        <v>42826</v>
      </c>
      <c r="C509">
        <v>188.535</v>
      </c>
      <c r="D509">
        <f t="shared" si="14"/>
        <v>2017</v>
      </c>
      <c r="E509">
        <f t="shared" si="15"/>
        <v>2</v>
      </c>
      <c r="F509">
        <v>188.714</v>
      </c>
    </row>
    <row r="510" spans="1:6" x14ac:dyDescent="0.3">
      <c r="A510" s="1">
        <v>42856</v>
      </c>
      <c r="C510">
        <v>190.53100000000001</v>
      </c>
      <c r="D510">
        <f t="shared" si="14"/>
        <v>2017</v>
      </c>
      <c r="E510">
        <f t="shared" si="15"/>
        <v>2</v>
      </c>
      <c r="F510">
        <v>189.601</v>
      </c>
    </row>
    <row r="511" spans="1:6" x14ac:dyDescent="0.3">
      <c r="A511" s="1">
        <v>42887</v>
      </c>
      <c r="C511">
        <v>192.25800000000001</v>
      </c>
      <c r="D511">
        <f t="shared" si="14"/>
        <v>2017</v>
      </c>
      <c r="E511">
        <f t="shared" si="15"/>
        <v>2</v>
      </c>
      <c r="F511">
        <v>190.50200000000001</v>
      </c>
    </row>
    <row r="512" spans="1:6" x14ac:dyDescent="0.3">
      <c r="A512" s="1">
        <v>42917</v>
      </c>
      <c r="C512">
        <v>193.50399999999999</v>
      </c>
      <c r="D512">
        <f t="shared" si="14"/>
        <v>2017</v>
      </c>
      <c r="E512">
        <f t="shared" si="15"/>
        <v>3</v>
      </c>
      <c r="F512">
        <v>191.44900000000001</v>
      </c>
    </row>
    <row r="513" spans="1:6" x14ac:dyDescent="0.3">
      <c r="A513" s="1">
        <v>42948</v>
      </c>
      <c r="C513">
        <v>194.339</v>
      </c>
      <c r="D513">
        <f t="shared" si="14"/>
        <v>2017</v>
      </c>
      <c r="E513">
        <f t="shared" si="15"/>
        <v>3</v>
      </c>
      <c r="F513">
        <v>192.64400000000001</v>
      </c>
    </row>
    <row r="514" spans="1:6" x14ac:dyDescent="0.3">
      <c r="A514" s="1">
        <v>42979</v>
      </c>
      <c r="C514">
        <v>194.809</v>
      </c>
      <c r="D514">
        <f t="shared" si="14"/>
        <v>2017</v>
      </c>
      <c r="E514">
        <f t="shared" si="15"/>
        <v>3</v>
      </c>
      <c r="F514">
        <v>193.739</v>
      </c>
    </row>
    <row r="515" spans="1:6" x14ac:dyDescent="0.3">
      <c r="A515" s="1">
        <v>43009</v>
      </c>
      <c r="C515">
        <v>195.07499999999999</v>
      </c>
      <c r="D515">
        <f t="shared" ref="D515:D578" si="16">YEAR(A515)</f>
        <v>2017</v>
      </c>
      <c r="E515">
        <f t="shared" ref="E515:E578" si="17">INT((MONTH(A515)-1)/3)+1</f>
        <v>4</v>
      </c>
      <c r="F515">
        <v>194.786</v>
      </c>
    </row>
    <row r="516" spans="1:6" x14ac:dyDescent="0.3">
      <c r="A516" s="1">
        <v>43040</v>
      </c>
      <c r="C516">
        <v>195.441</v>
      </c>
      <c r="D516">
        <f t="shared" si="16"/>
        <v>2017</v>
      </c>
      <c r="E516">
        <f t="shared" si="17"/>
        <v>4</v>
      </c>
      <c r="F516">
        <v>195.93700000000001</v>
      </c>
    </row>
    <row r="517" spans="1:6" x14ac:dyDescent="0.3">
      <c r="A517" s="1">
        <v>43070</v>
      </c>
      <c r="C517">
        <v>195.83799999999999</v>
      </c>
      <c r="D517">
        <f t="shared" si="16"/>
        <v>2017</v>
      </c>
      <c r="E517">
        <f t="shared" si="17"/>
        <v>4</v>
      </c>
      <c r="F517">
        <v>197.15799999999999</v>
      </c>
    </row>
    <row r="518" spans="1:6" x14ac:dyDescent="0.3">
      <c r="A518" s="1">
        <v>43101</v>
      </c>
      <c r="C518">
        <v>196.10599999999999</v>
      </c>
      <c r="D518">
        <f t="shared" si="16"/>
        <v>2018</v>
      </c>
      <c r="E518">
        <f t="shared" si="17"/>
        <v>1</v>
      </c>
      <c r="F518">
        <v>198.297</v>
      </c>
    </row>
    <row r="519" spans="1:6" x14ac:dyDescent="0.3">
      <c r="A519" s="1">
        <v>43132</v>
      </c>
      <c r="C519">
        <v>196.89599999999999</v>
      </c>
      <c r="D519">
        <f t="shared" si="16"/>
        <v>2018</v>
      </c>
      <c r="E519">
        <f t="shared" si="17"/>
        <v>1</v>
      </c>
      <c r="F519">
        <v>199.22900000000001</v>
      </c>
    </row>
    <row r="520" spans="1:6" x14ac:dyDescent="0.3">
      <c r="A520" s="1">
        <v>43160</v>
      </c>
      <c r="C520">
        <v>198.56399999999999</v>
      </c>
      <c r="D520">
        <f t="shared" si="16"/>
        <v>2018</v>
      </c>
      <c r="E520">
        <f t="shared" si="17"/>
        <v>1</v>
      </c>
      <c r="F520">
        <v>199.96600000000001</v>
      </c>
    </row>
    <row r="521" spans="1:6" x14ac:dyDescent="0.3">
      <c r="A521" s="1">
        <v>43191</v>
      </c>
      <c r="C521">
        <v>200.60499999999999</v>
      </c>
      <c r="D521">
        <f t="shared" si="16"/>
        <v>2018</v>
      </c>
      <c r="E521">
        <f t="shared" si="17"/>
        <v>2</v>
      </c>
      <c r="F521">
        <v>200.65600000000001</v>
      </c>
    </row>
    <row r="522" spans="1:6" x14ac:dyDescent="0.3">
      <c r="A522" s="1">
        <v>43221</v>
      </c>
      <c r="C522">
        <v>202.44200000000001</v>
      </c>
      <c r="D522">
        <f t="shared" si="16"/>
        <v>2018</v>
      </c>
      <c r="E522">
        <f t="shared" si="17"/>
        <v>2</v>
      </c>
      <c r="F522">
        <v>201.41399999999999</v>
      </c>
    </row>
    <row r="523" spans="1:6" x14ac:dyDescent="0.3">
      <c r="A523" s="1">
        <v>43252</v>
      </c>
      <c r="C523">
        <v>204.03299999999999</v>
      </c>
      <c r="D523">
        <f t="shared" si="16"/>
        <v>2018</v>
      </c>
      <c r="E523">
        <f t="shared" si="17"/>
        <v>2</v>
      </c>
      <c r="F523">
        <v>202.21899999999999</v>
      </c>
    </row>
    <row r="524" spans="1:6" x14ac:dyDescent="0.3">
      <c r="A524" s="1">
        <v>43282</v>
      </c>
      <c r="C524">
        <v>204.94</v>
      </c>
      <c r="D524">
        <f t="shared" si="16"/>
        <v>2018</v>
      </c>
      <c r="E524">
        <f t="shared" si="17"/>
        <v>3</v>
      </c>
      <c r="F524">
        <v>202.89</v>
      </c>
    </row>
    <row r="525" spans="1:6" x14ac:dyDescent="0.3">
      <c r="A525" s="1">
        <v>43313</v>
      </c>
      <c r="C525">
        <v>205.31800000000001</v>
      </c>
      <c r="D525">
        <f t="shared" si="16"/>
        <v>2018</v>
      </c>
      <c r="E525">
        <f t="shared" si="17"/>
        <v>3</v>
      </c>
      <c r="F525">
        <v>203.66</v>
      </c>
    </row>
    <row r="526" spans="1:6" x14ac:dyDescent="0.3">
      <c r="A526" s="1">
        <v>43344</v>
      </c>
      <c r="C526">
        <v>205.36500000000001</v>
      </c>
      <c r="D526">
        <f t="shared" si="16"/>
        <v>2018</v>
      </c>
      <c r="E526">
        <f t="shared" si="17"/>
        <v>3</v>
      </c>
      <c r="F526">
        <v>204.32</v>
      </c>
    </row>
    <row r="527" spans="1:6" x14ac:dyDescent="0.3">
      <c r="A527" s="1">
        <v>43374</v>
      </c>
      <c r="C527">
        <v>205.36099999999999</v>
      </c>
      <c r="D527">
        <f t="shared" si="16"/>
        <v>2018</v>
      </c>
      <c r="E527">
        <f t="shared" si="17"/>
        <v>4</v>
      </c>
      <c r="F527">
        <v>205.084</v>
      </c>
    </row>
    <row r="528" spans="1:6" x14ac:dyDescent="0.3">
      <c r="A528" s="1">
        <v>43405</v>
      </c>
      <c r="C528">
        <v>205.09899999999999</v>
      </c>
      <c r="D528">
        <f t="shared" si="16"/>
        <v>2018</v>
      </c>
      <c r="E528">
        <f t="shared" si="17"/>
        <v>4</v>
      </c>
      <c r="F528">
        <v>205.65299999999999</v>
      </c>
    </row>
    <row r="529" spans="1:6" x14ac:dyDescent="0.3">
      <c r="A529" s="1">
        <v>43435</v>
      </c>
      <c r="C529">
        <v>204.68899999999999</v>
      </c>
      <c r="D529">
        <f t="shared" si="16"/>
        <v>2018</v>
      </c>
      <c r="E529">
        <f t="shared" si="17"/>
        <v>4</v>
      </c>
      <c r="F529">
        <v>206.14</v>
      </c>
    </row>
    <row r="530" spans="1:6" x14ac:dyDescent="0.3">
      <c r="A530" s="1">
        <v>43466</v>
      </c>
      <c r="C530">
        <v>204.191</v>
      </c>
      <c r="D530">
        <f t="shared" si="16"/>
        <v>2019</v>
      </c>
      <c r="E530">
        <f t="shared" si="17"/>
        <v>1</v>
      </c>
      <c r="F530">
        <v>206.53100000000001</v>
      </c>
    </row>
    <row r="531" spans="1:6" x14ac:dyDescent="0.3">
      <c r="A531" s="1">
        <v>43497</v>
      </c>
      <c r="C531">
        <v>204.417</v>
      </c>
      <c r="D531">
        <f t="shared" si="16"/>
        <v>2019</v>
      </c>
      <c r="E531">
        <f t="shared" si="17"/>
        <v>1</v>
      </c>
      <c r="F531">
        <v>206.86199999999999</v>
      </c>
    </row>
    <row r="532" spans="1:6" x14ac:dyDescent="0.3">
      <c r="A532" s="1">
        <v>43525</v>
      </c>
      <c r="C532">
        <v>205.76499999999999</v>
      </c>
      <c r="D532">
        <f t="shared" si="16"/>
        <v>2019</v>
      </c>
      <c r="E532">
        <f t="shared" si="17"/>
        <v>1</v>
      </c>
      <c r="F532">
        <v>207.08199999999999</v>
      </c>
    </row>
    <row r="533" spans="1:6" x14ac:dyDescent="0.3">
      <c r="A533" s="1">
        <v>43556</v>
      </c>
      <c r="C533">
        <v>207.679</v>
      </c>
      <c r="D533">
        <f t="shared" si="16"/>
        <v>2019</v>
      </c>
      <c r="E533">
        <f t="shared" si="17"/>
        <v>2</v>
      </c>
      <c r="F533">
        <v>207.53299999999999</v>
      </c>
    </row>
    <row r="534" spans="1:6" x14ac:dyDescent="0.3">
      <c r="A534" s="1">
        <v>43586</v>
      </c>
      <c r="C534">
        <v>209.34299999999999</v>
      </c>
      <c r="D534">
        <f t="shared" si="16"/>
        <v>2019</v>
      </c>
      <c r="E534">
        <f t="shared" si="17"/>
        <v>2</v>
      </c>
      <c r="F534">
        <v>208.131</v>
      </c>
    </row>
    <row r="535" spans="1:6" x14ac:dyDescent="0.3">
      <c r="A535" s="1">
        <v>43617</v>
      </c>
      <c r="C535">
        <v>210.578</v>
      </c>
      <c r="D535">
        <f t="shared" si="16"/>
        <v>2019</v>
      </c>
      <c r="E535">
        <f t="shared" si="17"/>
        <v>2</v>
      </c>
      <c r="F535">
        <v>208.62</v>
      </c>
    </row>
    <row r="536" spans="1:6" x14ac:dyDescent="0.3">
      <c r="A536" s="1">
        <v>43647</v>
      </c>
      <c r="C536">
        <v>211.328</v>
      </c>
      <c r="D536">
        <f t="shared" si="16"/>
        <v>2019</v>
      </c>
      <c r="E536">
        <f t="shared" si="17"/>
        <v>3</v>
      </c>
      <c r="F536">
        <v>209.208</v>
      </c>
    </row>
    <row r="537" spans="1:6" x14ac:dyDescent="0.3">
      <c r="A537" s="1">
        <v>43678</v>
      </c>
      <c r="C537">
        <v>211.68700000000001</v>
      </c>
      <c r="D537">
        <f t="shared" si="16"/>
        <v>2019</v>
      </c>
      <c r="E537">
        <f t="shared" si="17"/>
        <v>3</v>
      </c>
      <c r="F537">
        <v>210.03200000000001</v>
      </c>
    </row>
    <row r="538" spans="1:6" x14ac:dyDescent="0.3">
      <c r="A538" s="1">
        <v>43709</v>
      </c>
      <c r="C538">
        <v>211.86500000000001</v>
      </c>
      <c r="D538">
        <f t="shared" si="16"/>
        <v>2019</v>
      </c>
      <c r="E538">
        <f t="shared" si="17"/>
        <v>3</v>
      </c>
      <c r="F538">
        <v>210.86799999999999</v>
      </c>
    </row>
    <row r="539" spans="1:6" x14ac:dyDescent="0.3">
      <c r="A539" s="1">
        <v>43739</v>
      </c>
      <c r="C539">
        <v>211.958</v>
      </c>
      <c r="D539">
        <f t="shared" si="16"/>
        <v>2019</v>
      </c>
      <c r="E539">
        <f t="shared" si="17"/>
        <v>4</v>
      </c>
      <c r="F539">
        <v>211.72399999999999</v>
      </c>
    </row>
    <row r="540" spans="1:6" x14ac:dyDescent="0.3">
      <c r="A540" s="1">
        <v>43770</v>
      </c>
      <c r="C540">
        <v>212.096</v>
      </c>
      <c r="D540">
        <f t="shared" si="16"/>
        <v>2019</v>
      </c>
      <c r="E540">
        <f t="shared" si="17"/>
        <v>4</v>
      </c>
      <c r="F540">
        <v>212.75700000000001</v>
      </c>
    </row>
    <row r="541" spans="1:6" x14ac:dyDescent="0.3">
      <c r="A541" s="1">
        <v>43800</v>
      </c>
      <c r="C541">
        <v>212.22900000000001</v>
      </c>
      <c r="D541">
        <f t="shared" si="16"/>
        <v>2019</v>
      </c>
      <c r="E541">
        <f t="shared" si="17"/>
        <v>4</v>
      </c>
      <c r="F541">
        <v>213.92500000000001</v>
      </c>
    </row>
    <row r="542" spans="1:6" x14ac:dyDescent="0.3">
      <c r="A542" s="1">
        <v>43831</v>
      </c>
      <c r="C542">
        <v>212.39099999999999</v>
      </c>
      <c r="D542">
        <f t="shared" si="16"/>
        <v>2020</v>
      </c>
      <c r="E542">
        <f t="shared" si="17"/>
        <v>1</v>
      </c>
      <c r="F542">
        <v>215.02500000000001</v>
      </c>
    </row>
    <row r="543" spans="1:6" x14ac:dyDescent="0.3">
      <c r="A543" s="1">
        <v>43862</v>
      </c>
      <c r="C543">
        <v>213.21199999999999</v>
      </c>
      <c r="D543">
        <f t="shared" si="16"/>
        <v>2020</v>
      </c>
      <c r="E543">
        <f t="shared" si="17"/>
        <v>1</v>
      </c>
      <c r="F543">
        <v>215.9</v>
      </c>
    </row>
    <row r="544" spans="1:6" x14ac:dyDescent="0.3">
      <c r="A544" s="1">
        <v>43891</v>
      </c>
      <c r="C544">
        <v>215.18600000000001</v>
      </c>
      <c r="D544">
        <f t="shared" si="16"/>
        <v>2020</v>
      </c>
      <c r="E544">
        <f t="shared" si="17"/>
        <v>1</v>
      </c>
      <c r="F544">
        <v>216.459</v>
      </c>
    </row>
    <row r="545" spans="1:6" x14ac:dyDescent="0.3">
      <c r="A545" s="1">
        <v>43922</v>
      </c>
      <c r="C545">
        <v>217.22900000000001</v>
      </c>
      <c r="D545">
        <f t="shared" si="16"/>
        <v>2020</v>
      </c>
      <c r="E545">
        <f t="shared" si="17"/>
        <v>2</v>
      </c>
      <c r="F545">
        <v>216.85900000000001</v>
      </c>
    </row>
    <row r="546" spans="1:6" x14ac:dyDescent="0.3">
      <c r="A546" s="1">
        <v>43952</v>
      </c>
      <c r="C546">
        <v>218.476</v>
      </c>
      <c r="D546">
        <f t="shared" si="16"/>
        <v>2020</v>
      </c>
      <c r="E546">
        <f t="shared" si="17"/>
        <v>2</v>
      </c>
      <c r="F546">
        <v>216.96100000000001</v>
      </c>
    </row>
    <row r="547" spans="1:6" x14ac:dyDescent="0.3">
      <c r="A547" s="1">
        <v>43983</v>
      </c>
      <c r="C547">
        <v>219.804</v>
      </c>
      <c r="D547">
        <f t="shared" si="16"/>
        <v>2020</v>
      </c>
      <c r="E547">
        <f t="shared" si="17"/>
        <v>2</v>
      </c>
      <c r="F547">
        <v>217.54499999999999</v>
      </c>
    </row>
    <row r="548" spans="1:6" x14ac:dyDescent="0.3">
      <c r="A548" s="1">
        <v>44013</v>
      </c>
      <c r="C548">
        <v>221.56399999999999</v>
      </c>
      <c r="D548">
        <f t="shared" si="16"/>
        <v>2020</v>
      </c>
      <c r="E548">
        <f t="shared" si="17"/>
        <v>3</v>
      </c>
      <c r="F548">
        <v>219.22399999999999</v>
      </c>
    </row>
    <row r="549" spans="1:6" x14ac:dyDescent="0.3">
      <c r="A549" s="1">
        <v>44044</v>
      </c>
      <c r="C549">
        <v>224.047</v>
      </c>
      <c r="D549">
        <f t="shared" si="16"/>
        <v>2020</v>
      </c>
      <c r="E549">
        <f t="shared" si="17"/>
        <v>3</v>
      </c>
      <c r="F549">
        <v>222.27099999999999</v>
      </c>
    </row>
    <row r="550" spans="1:6" x14ac:dyDescent="0.3">
      <c r="A550" s="1">
        <v>44075</v>
      </c>
      <c r="C550">
        <v>226.8</v>
      </c>
      <c r="D550">
        <f t="shared" si="16"/>
        <v>2020</v>
      </c>
      <c r="E550">
        <f t="shared" si="17"/>
        <v>3</v>
      </c>
      <c r="F550">
        <v>225.786</v>
      </c>
    </row>
    <row r="551" spans="1:6" x14ac:dyDescent="0.3">
      <c r="A551" s="1">
        <v>44105</v>
      </c>
      <c r="C551">
        <v>229.81200000000001</v>
      </c>
      <c r="D551">
        <f t="shared" si="16"/>
        <v>2020</v>
      </c>
      <c r="E551">
        <f t="shared" si="17"/>
        <v>4</v>
      </c>
      <c r="F551">
        <v>229.65</v>
      </c>
    </row>
    <row r="552" spans="1:6" x14ac:dyDescent="0.3">
      <c r="A552" s="1">
        <v>44136</v>
      </c>
      <c r="C552">
        <v>232.316</v>
      </c>
      <c r="D552">
        <f t="shared" si="16"/>
        <v>2020</v>
      </c>
      <c r="E552">
        <f t="shared" si="17"/>
        <v>4</v>
      </c>
      <c r="F552">
        <v>233.21600000000001</v>
      </c>
    </row>
    <row r="553" spans="1:6" x14ac:dyDescent="0.3">
      <c r="A553" s="1">
        <v>44166</v>
      </c>
      <c r="C553">
        <v>234.364</v>
      </c>
      <c r="D553">
        <f t="shared" si="16"/>
        <v>2020</v>
      </c>
      <c r="E553">
        <f t="shared" si="17"/>
        <v>4</v>
      </c>
      <c r="F553">
        <v>236.524</v>
      </c>
    </row>
    <row r="554" spans="1:6" x14ac:dyDescent="0.3">
      <c r="A554" s="1">
        <v>44197</v>
      </c>
      <c r="C554">
        <v>236.434</v>
      </c>
      <c r="D554">
        <f t="shared" si="16"/>
        <v>2021</v>
      </c>
      <c r="E554">
        <f t="shared" si="17"/>
        <v>1</v>
      </c>
      <c r="F554">
        <v>239.672</v>
      </c>
    </row>
    <row r="555" spans="1:6" x14ac:dyDescent="0.3">
      <c r="A555" s="1">
        <v>44228</v>
      </c>
      <c r="C555">
        <v>239.21100000000001</v>
      </c>
      <c r="D555">
        <f t="shared" si="16"/>
        <v>2021</v>
      </c>
      <c r="E555">
        <f t="shared" si="17"/>
        <v>1</v>
      </c>
      <c r="F555">
        <v>242.45599999999999</v>
      </c>
    </row>
    <row r="556" spans="1:6" x14ac:dyDescent="0.3">
      <c r="A556" s="1">
        <v>44256</v>
      </c>
      <c r="C556">
        <v>244.20500000000001</v>
      </c>
      <c r="D556">
        <f t="shared" si="16"/>
        <v>2021</v>
      </c>
      <c r="E556">
        <f t="shared" si="17"/>
        <v>1</v>
      </c>
      <c r="F556">
        <v>245.55799999999999</v>
      </c>
    </row>
    <row r="557" spans="1:6" x14ac:dyDescent="0.3">
      <c r="A557" s="1">
        <v>44287</v>
      </c>
      <c r="C557">
        <v>249.81100000000001</v>
      </c>
      <c r="D557">
        <f t="shared" si="16"/>
        <v>2021</v>
      </c>
      <c r="E557">
        <f t="shared" si="17"/>
        <v>2</v>
      </c>
      <c r="F557">
        <v>249.126</v>
      </c>
    </row>
    <row r="558" spans="1:6" x14ac:dyDescent="0.3">
      <c r="A558" s="1">
        <v>44317</v>
      </c>
      <c r="C558">
        <v>255.435</v>
      </c>
      <c r="D558">
        <f t="shared" si="16"/>
        <v>2021</v>
      </c>
      <c r="E558">
        <f t="shared" si="17"/>
        <v>2</v>
      </c>
      <c r="F558">
        <v>253.321</v>
      </c>
    </row>
    <row r="559" spans="1:6" x14ac:dyDescent="0.3">
      <c r="A559" s="1">
        <v>44348</v>
      </c>
      <c r="C559">
        <v>261.161</v>
      </c>
      <c r="D559">
        <f t="shared" si="16"/>
        <v>2021</v>
      </c>
      <c r="E559">
        <f t="shared" si="17"/>
        <v>2</v>
      </c>
      <c r="F559">
        <v>258.17700000000002</v>
      </c>
    </row>
    <row r="560" spans="1:6" x14ac:dyDescent="0.3">
      <c r="A560" s="1">
        <v>44378</v>
      </c>
      <c r="C560">
        <v>265.5</v>
      </c>
      <c r="D560">
        <f t="shared" si="16"/>
        <v>2021</v>
      </c>
      <c r="E560">
        <f t="shared" si="17"/>
        <v>3</v>
      </c>
      <c r="F560">
        <v>262.48899999999998</v>
      </c>
    </row>
    <row r="561" spans="1:6" x14ac:dyDescent="0.3">
      <c r="A561" s="1">
        <v>44409</v>
      </c>
      <c r="C561">
        <v>268.77600000000001</v>
      </c>
      <c r="D561">
        <f t="shared" si="16"/>
        <v>2021</v>
      </c>
      <c r="E561">
        <f t="shared" si="17"/>
        <v>3</v>
      </c>
      <c r="F561">
        <v>266.601</v>
      </c>
    </row>
    <row r="562" spans="1:6" x14ac:dyDescent="0.3">
      <c r="A562" s="1">
        <v>44440</v>
      </c>
      <c r="C562">
        <v>271.43</v>
      </c>
      <c r="D562">
        <f t="shared" si="16"/>
        <v>2021</v>
      </c>
      <c r="E562">
        <f t="shared" si="17"/>
        <v>3</v>
      </c>
      <c r="F562">
        <v>270.28300000000002</v>
      </c>
    </row>
    <row r="563" spans="1:6" x14ac:dyDescent="0.3">
      <c r="A563" s="1">
        <v>44470</v>
      </c>
      <c r="C563">
        <v>273.63900000000001</v>
      </c>
      <c r="D563">
        <f t="shared" si="16"/>
        <v>2021</v>
      </c>
      <c r="E563">
        <f t="shared" si="17"/>
        <v>4</v>
      </c>
      <c r="F563">
        <v>273.553</v>
      </c>
    </row>
    <row r="564" spans="1:6" x14ac:dyDescent="0.3">
      <c r="A564" s="1">
        <v>44501</v>
      </c>
      <c r="C564">
        <v>276.00900000000001</v>
      </c>
      <c r="D564">
        <f t="shared" si="16"/>
        <v>2021</v>
      </c>
      <c r="E564">
        <f t="shared" si="17"/>
        <v>4</v>
      </c>
      <c r="F564">
        <v>277.27499999999998</v>
      </c>
    </row>
    <row r="565" spans="1:6" x14ac:dyDescent="0.3">
      <c r="A565" s="1">
        <v>44531</v>
      </c>
      <c r="C565">
        <v>278.58</v>
      </c>
      <c r="D565">
        <f t="shared" si="16"/>
        <v>2021</v>
      </c>
      <c r="E565">
        <f t="shared" si="17"/>
        <v>4</v>
      </c>
      <c r="F565">
        <v>281.459</v>
      </c>
    </row>
    <row r="566" spans="1:6" x14ac:dyDescent="0.3">
      <c r="A566" s="1">
        <v>44562</v>
      </c>
      <c r="C566">
        <v>281.952</v>
      </c>
      <c r="D566">
        <f t="shared" si="16"/>
        <v>2022</v>
      </c>
      <c r="E566">
        <f t="shared" si="17"/>
        <v>1</v>
      </c>
      <c r="F566">
        <v>286.16500000000002</v>
      </c>
    </row>
    <row r="567" spans="1:6" x14ac:dyDescent="0.3">
      <c r="A567" s="1">
        <v>44593</v>
      </c>
      <c r="C567">
        <v>287.16899999999998</v>
      </c>
      <c r="D567">
        <f t="shared" si="16"/>
        <v>2022</v>
      </c>
      <c r="E567">
        <f t="shared" si="17"/>
        <v>1</v>
      </c>
      <c r="F567">
        <v>291.322</v>
      </c>
    </row>
    <row r="568" spans="1:6" x14ac:dyDescent="0.3">
      <c r="A568" s="1">
        <v>44621</v>
      </c>
      <c r="C568">
        <v>294.97699999999998</v>
      </c>
      <c r="D568">
        <f t="shared" si="16"/>
        <v>2022</v>
      </c>
      <c r="E568">
        <f t="shared" si="17"/>
        <v>1</v>
      </c>
      <c r="F568">
        <v>296.55599999999998</v>
      </c>
    </row>
    <row r="569" spans="1:6" x14ac:dyDescent="0.3">
      <c r="A569" s="1">
        <v>44652</v>
      </c>
      <c r="C569">
        <v>301.61700000000002</v>
      </c>
      <c r="D569">
        <f t="shared" si="16"/>
        <v>2022</v>
      </c>
      <c r="E569">
        <f t="shared" si="17"/>
        <v>2</v>
      </c>
      <c r="F569">
        <v>300.57799999999997</v>
      </c>
    </row>
    <row r="570" spans="1:6" x14ac:dyDescent="0.3">
      <c r="A570" s="1">
        <v>44682</v>
      </c>
      <c r="C570">
        <v>306.39100000000002</v>
      </c>
      <c r="D570">
        <f t="shared" si="16"/>
        <v>2022</v>
      </c>
      <c r="E570">
        <f t="shared" si="17"/>
        <v>2</v>
      </c>
      <c r="F570">
        <v>303.50700000000001</v>
      </c>
    </row>
    <row r="571" spans="1:6" x14ac:dyDescent="0.3">
      <c r="A571" s="1">
        <v>44713</v>
      </c>
      <c r="C571">
        <v>308.18400000000003</v>
      </c>
      <c r="D571">
        <f t="shared" si="16"/>
        <v>2022</v>
      </c>
      <c r="E571">
        <f t="shared" si="17"/>
        <v>2</v>
      </c>
      <c r="F571">
        <v>304.322</v>
      </c>
    </row>
    <row r="572" spans="1:6" x14ac:dyDescent="0.3">
      <c r="A572" s="1">
        <v>44743</v>
      </c>
      <c r="C572">
        <v>307.017</v>
      </c>
      <c r="D572">
        <f t="shared" si="16"/>
        <v>2022</v>
      </c>
      <c r="E572">
        <f t="shared" si="17"/>
        <v>3</v>
      </c>
      <c r="F572">
        <v>303.29399999999998</v>
      </c>
    </row>
    <row r="573" spans="1:6" x14ac:dyDescent="0.3">
      <c r="A573" s="1">
        <v>44774</v>
      </c>
      <c r="C573">
        <v>303.56900000000002</v>
      </c>
      <c r="D573">
        <f t="shared" si="16"/>
        <v>2022</v>
      </c>
      <c r="E573">
        <f t="shared" si="17"/>
        <v>3</v>
      </c>
      <c r="F573">
        <v>301.048</v>
      </c>
    </row>
    <row r="574" spans="1:6" x14ac:dyDescent="0.3">
      <c r="A574" s="1">
        <v>44805</v>
      </c>
      <c r="C574">
        <v>300.39499999999998</v>
      </c>
      <c r="D574">
        <f t="shared" si="16"/>
        <v>2022</v>
      </c>
      <c r="E574">
        <f t="shared" si="17"/>
        <v>3</v>
      </c>
      <c r="F574">
        <v>299.15699999999998</v>
      </c>
    </row>
    <row r="575" spans="1:6" x14ac:dyDescent="0.3">
      <c r="A575" s="1">
        <v>44835</v>
      </c>
      <c r="C575">
        <v>298.62799999999999</v>
      </c>
      <c r="D575">
        <f t="shared" si="16"/>
        <v>2022</v>
      </c>
      <c r="E575">
        <f t="shared" si="17"/>
        <v>4</v>
      </c>
      <c r="F575">
        <v>298.642</v>
      </c>
    </row>
    <row r="576" spans="1:6" x14ac:dyDescent="0.3">
      <c r="A576" s="1">
        <v>44866</v>
      </c>
      <c r="C576">
        <v>296.81900000000002</v>
      </c>
      <c r="D576">
        <f t="shared" si="16"/>
        <v>2022</v>
      </c>
      <c r="E576">
        <f t="shared" si="17"/>
        <v>4</v>
      </c>
      <c r="F576">
        <v>298.38</v>
      </c>
    </row>
    <row r="577" spans="1:6" x14ac:dyDescent="0.3">
      <c r="A577" s="1">
        <v>44896</v>
      </c>
      <c r="C577">
        <v>294.30599999999998</v>
      </c>
      <c r="D577">
        <f t="shared" si="16"/>
        <v>2022</v>
      </c>
      <c r="E577">
        <f t="shared" si="17"/>
        <v>4</v>
      </c>
      <c r="F577">
        <v>297.596</v>
      </c>
    </row>
    <row r="578" spans="1:6" x14ac:dyDescent="0.3">
      <c r="A578" s="1">
        <v>44927</v>
      </c>
      <c r="C578">
        <v>292.8</v>
      </c>
      <c r="D578">
        <f t="shared" si="16"/>
        <v>2023</v>
      </c>
      <c r="E578">
        <f t="shared" si="17"/>
        <v>1</v>
      </c>
      <c r="F578">
        <v>297.452</v>
      </c>
    </row>
    <row r="579" spans="1:6" x14ac:dyDescent="0.3">
      <c r="A579" s="1">
        <v>44958</v>
      </c>
      <c r="C579">
        <v>293.57</v>
      </c>
      <c r="D579">
        <f t="shared" ref="D579:D596" si="18">YEAR(A579)</f>
        <v>2023</v>
      </c>
      <c r="E579">
        <f t="shared" ref="E579:E596" si="19">INT((MONTH(A579)-1)/3)+1</f>
        <v>1</v>
      </c>
      <c r="F579">
        <v>298.01400000000001</v>
      </c>
    </row>
    <row r="580" spans="1:6" x14ac:dyDescent="0.3">
      <c r="A580" s="1">
        <v>44986</v>
      </c>
      <c r="C580">
        <v>297.51499999999999</v>
      </c>
      <c r="D580">
        <f t="shared" si="18"/>
        <v>2023</v>
      </c>
      <c r="E580">
        <f t="shared" si="19"/>
        <v>1</v>
      </c>
      <c r="F580">
        <v>299.07299999999998</v>
      </c>
    </row>
    <row r="581" spans="1:6" x14ac:dyDescent="0.3">
      <c r="A581" s="1">
        <v>45017</v>
      </c>
      <c r="C581">
        <v>301.65199999999999</v>
      </c>
      <c r="D581">
        <f t="shared" si="18"/>
        <v>2023</v>
      </c>
      <c r="E581">
        <f t="shared" si="19"/>
        <v>2</v>
      </c>
      <c r="F581">
        <v>300.46899999999999</v>
      </c>
    </row>
    <row r="582" spans="1:6" x14ac:dyDescent="0.3">
      <c r="A582" s="1">
        <v>45047</v>
      </c>
      <c r="C582">
        <v>305.52699999999999</v>
      </c>
      <c r="D582">
        <f t="shared" si="18"/>
        <v>2023</v>
      </c>
      <c r="E582">
        <f t="shared" si="19"/>
        <v>2</v>
      </c>
      <c r="F582">
        <v>302.40199999999999</v>
      </c>
    </row>
    <row r="583" spans="1:6" x14ac:dyDescent="0.3">
      <c r="A583" s="1">
        <v>45078</v>
      </c>
      <c r="C583">
        <v>308.47500000000002</v>
      </c>
      <c r="D583">
        <f t="shared" si="18"/>
        <v>2023</v>
      </c>
      <c r="E583">
        <f t="shared" si="19"/>
        <v>2</v>
      </c>
      <c r="F583">
        <v>304.375</v>
      </c>
    </row>
    <row r="584" spans="1:6" x14ac:dyDescent="0.3">
      <c r="A584" s="1">
        <v>45108</v>
      </c>
      <c r="C584">
        <v>310.39</v>
      </c>
      <c r="D584">
        <f t="shared" si="18"/>
        <v>2023</v>
      </c>
      <c r="E584">
        <f t="shared" si="19"/>
        <v>3</v>
      </c>
      <c r="F584">
        <v>306.44600000000003</v>
      </c>
    </row>
    <row r="585" spans="1:6" x14ac:dyDescent="0.3">
      <c r="A585" s="1">
        <v>45139</v>
      </c>
      <c r="C585">
        <v>311.755</v>
      </c>
      <c r="D585">
        <f t="shared" si="18"/>
        <v>2023</v>
      </c>
      <c r="E585">
        <f t="shared" si="19"/>
        <v>3</v>
      </c>
      <c r="F585">
        <v>309.14999999999998</v>
      </c>
    </row>
    <row r="586" spans="1:6" x14ac:dyDescent="0.3">
      <c r="A586" s="1">
        <v>45170</v>
      </c>
      <c r="C586">
        <v>312.608</v>
      </c>
      <c r="D586">
        <f t="shared" si="18"/>
        <v>2023</v>
      </c>
      <c r="E586">
        <f t="shared" si="19"/>
        <v>3</v>
      </c>
      <c r="F586">
        <v>311.36500000000001</v>
      </c>
    </row>
    <row r="587" spans="1:6" x14ac:dyDescent="0.3">
      <c r="A587" s="1">
        <v>45200</v>
      </c>
      <c r="C587">
        <v>312.96800000000002</v>
      </c>
      <c r="D587">
        <f t="shared" si="18"/>
        <v>2023</v>
      </c>
      <c r="E587">
        <f t="shared" si="19"/>
        <v>4</v>
      </c>
      <c r="F587">
        <v>313.05599999999998</v>
      </c>
    </row>
    <row r="588" spans="1:6" x14ac:dyDescent="0.3">
      <c r="A588" s="1">
        <v>45231</v>
      </c>
      <c r="C588">
        <v>312.209</v>
      </c>
      <c r="D588">
        <f t="shared" si="18"/>
        <v>2023</v>
      </c>
      <c r="E588">
        <f t="shared" si="19"/>
        <v>4</v>
      </c>
      <c r="F588">
        <v>313.952</v>
      </c>
    </row>
    <row r="589" spans="1:6" x14ac:dyDescent="0.3">
      <c r="A589" s="1">
        <v>45261</v>
      </c>
      <c r="C589">
        <v>311.024</v>
      </c>
      <c r="D589">
        <f t="shared" si="18"/>
        <v>2023</v>
      </c>
      <c r="E589">
        <f t="shared" si="19"/>
        <v>4</v>
      </c>
      <c r="F589">
        <v>314.63600000000002</v>
      </c>
    </row>
    <row r="590" spans="1:6" x14ac:dyDescent="0.3">
      <c r="A590" s="1">
        <v>45292</v>
      </c>
      <c r="C590">
        <v>310.85300000000001</v>
      </c>
      <c r="D590">
        <f t="shared" si="18"/>
        <v>2024</v>
      </c>
      <c r="E590">
        <f t="shared" si="19"/>
        <v>1</v>
      </c>
      <c r="F590">
        <v>315.94400000000002</v>
      </c>
    </row>
    <row r="591" spans="1:6" x14ac:dyDescent="0.3">
      <c r="A591" s="1">
        <v>45323</v>
      </c>
      <c r="C591">
        <v>312.77499999999998</v>
      </c>
      <c r="D591">
        <f t="shared" si="18"/>
        <v>2024</v>
      </c>
      <c r="E591">
        <f t="shared" si="19"/>
        <v>1</v>
      </c>
      <c r="F591">
        <v>317.61</v>
      </c>
    </row>
    <row r="592" spans="1:6" x14ac:dyDescent="0.3">
      <c r="A592" s="1">
        <v>45352</v>
      </c>
      <c r="C592">
        <v>316.95400000000001</v>
      </c>
      <c r="D592">
        <f t="shared" si="18"/>
        <v>2024</v>
      </c>
      <c r="E592">
        <f t="shared" si="19"/>
        <v>1</v>
      </c>
      <c r="F592">
        <v>318.59800000000001</v>
      </c>
    </row>
    <row r="593" spans="1:6" x14ac:dyDescent="0.3">
      <c r="A593" s="1">
        <v>45383</v>
      </c>
      <c r="C593">
        <v>320.86200000000002</v>
      </c>
      <c r="D593">
        <f t="shared" si="18"/>
        <v>2024</v>
      </c>
      <c r="E593">
        <f t="shared" si="19"/>
        <v>2</v>
      </c>
      <c r="F593">
        <v>319.53699999999998</v>
      </c>
    </row>
    <row r="594" spans="1:6" x14ac:dyDescent="0.3">
      <c r="A594" s="1">
        <v>45413</v>
      </c>
      <c r="C594">
        <v>323.85599999999999</v>
      </c>
      <c r="D594">
        <f t="shared" si="18"/>
        <v>2024</v>
      </c>
      <c r="E594">
        <f t="shared" si="19"/>
        <v>2</v>
      </c>
      <c r="F594">
        <v>320.40600000000001</v>
      </c>
    </row>
    <row r="595" spans="1:6" x14ac:dyDescent="0.3">
      <c r="A595" s="1">
        <v>45444</v>
      </c>
      <c r="C595">
        <v>325.435</v>
      </c>
      <c r="D595">
        <f t="shared" si="18"/>
        <v>2024</v>
      </c>
      <c r="E595">
        <f t="shared" si="19"/>
        <v>2</v>
      </c>
      <c r="F595">
        <v>320.98700000000002</v>
      </c>
    </row>
    <row r="596" spans="1:6" x14ac:dyDescent="0.3">
      <c r="A596" s="1">
        <v>45474</v>
      </c>
      <c r="C596">
        <v>325.78399999999999</v>
      </c>
      <c r="D596">
        <f t="shared" si="18"/>
        <v>2024</v>
      </c>
      <c r="E596">
        <f t="shared" si="19"/>
        <v>3</v>
      </c>
      <c r="F596">
        <v>321.55599999999998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37A4-99D6-46D2-AAE6-66BA84D3DC7B}">
  <dimension ref="A3:J27"/>
  <sheetViews>
    <sheetView workbookViewId="0">
      <selection activeCell="H17" sqref="H17"/>
    </sheetView>
  </sheetViews>
  <sheetFormatPr defaultRowHeight="14.4" x14ac:dyDescent="0.3"/>
  <cols>
    <col min="1" max="1" width="13.44140625" bestFit="1" customWidth="1"/>
    <col min="2" max="2" width="12.44140625" bestFit="1" customWidth="1"/>
    <col min="3" max="3" width="21.88671875" bestFit="1" customWidth="1"/>
    <col min="4" max="4" width="10.5546875" bestFit="1" customWidth="1"/>
    <col min="5" max="5" width="12.6640625" bestFit="1" customWidth="1"/>
    <col min="6" max="6" width="14.5546875" bestFit="1" customWidth="1"/>
  </cols>
  <sheetData>
    <row r="3" spans="1:10" x14ac:dyDescent="0.3">
      <c r="A3" s="23" t="s">
        <v>3</v>
      </c>
      <c r="B3" s="23" t="s">
        <v>4</v>
      </c>
      <c r="C3" s="10" t="s">
        <v>5</v>
      </c>
      <c r="D3" s="11" t="s">
        <v>6</v>
      </c>
      <c r="E3" s="11" t="s">
        <v>7</v>
      </c>
      <c r="F3" s="11" t="s">
        <v>8</v>
      </c>
    </row>
    <row r="4" spans="1:10" x14ac:dyDescent="0.3">
      <c r="A4" s="10">
        <v>2020</v>
      </c>
      <c r="B4" s="10">
        <v>1</v>
      </c>
      <c r="C4" s="10">
        <v>640.78899999999999</v>
      </c>
      <c r="D4" s="10">
        <f>GETPIVOTDATA("National-US-SA",$C$4,"Year",2020,"Quarter",1)</f>
        <v>640.78899999999999</v>
      </c>
      <c r="E4" s="10">
        <v>0</v>
      </c>
      <c r="F4" s="24" t="s">
        <v>12</v>
      </c>
      <c r="I4" s="17" t="s">
        <v>13</v>
      </c>
      <c r="J4" s="18">
        <v>1</v>
      </c>
    </row>
    <row r="5" spans="1:10" x14ac:dyDescent="0.3">
      <c r="A5" s="10"/>
      <c r="B5" s="10">
        <v>2</v>
      </c>
      <c r="C5" s="10">
        <v>655.50900000000001</v>
      </c>
      <c r="D5" s="10">
        <f>$J$4*C5+(1-$J$4)*(D4+E4)</f>
        <v>655.50900000000001</v>
      </c>
      <c r="E5" s="10">
        <f>$J$5*(D5-D4)+(1-$J$5)*E4</f>
        <v>8.1887459776177067</v>
      </c>
      <c r="F5" s="10">
        <f>SUM(D4:E4)</f>
        <v>640.78899999999999</v>
      </c>
      <c r="I5" s="17" t="s">
        <v>14</v>
      </c>
      <c r="J5" s="18">
        <v>0.55630067782728887</v>
      </c>
    </row>
    <row r="6" spans="1:10" x14ac:dyDescent="0.3">
      <c r="A6" s="10"/>
      <c r="B6" s="10">
        <v>3</v>
      </c>
      <c r="C6" s="10">
        <v>672.41099999999994</v>
      </c>
      <c r="D6" s="10">
        <f>$J$4*C6+(1-$J$4)*(D5+E5)</f>
        <v>672.41099999999994</v>
      </c>
      <c r="E6" s="10">
        <f>$J$5*(D6-D5)+(1-$J$5)*E5</f>
        <v>13.035935096350288</v>
      </c>
      <c r="F6" s="10">
        <f t="shared" ref="F6:F17" si="0">SUM(D5:E5)</f>
        <v>663.69774597761773</v>
      </c>
      <c r="I6" s="3"/>
    </row>
    <row r="7" spans="1:10" x14ac:dyDescent="0.3">
      <c r="A7" s="10"/>
      <c r="B7" s="10">
        <v>4</v>
      </c>
      <c r="C7" s="10">
        <v>696.49199999999996</v>
      </c>
      <c r="D7" s="10">
        <f t="shared" ref="D7:D18" si="1">$J$4*C7+(1-$J$4)*(D6+E6)</f>
        <v>696.49199999999996</v>
      </c>
      <c r="E7" s="10">
        <f t="shared" ref="E7:E19" si="2">$J$5*(D7-D6)+(1-$J$5)*E6</f>
        <v>19.18031218889703</v>
      </c>
      <c r="F7" s="10">
        <f t="shared" si="0"/>
        <v>685.44693509635022</v>
      </c>
      <c r="I7" s="17" t="s">
        <v>11</v>
      </c>
      <c r="J7" s="25">
        <f>SUMXMY2(F5:$F$19,C5:$C$19)/COUNT(F5:$F$19)</f>
        <v>477.11064777536671</v>
      </c>
    </row>
    <row r="8" spans="1:10" x14ac:dyDescent="0.3">
      <c r="A8" s="10">
        <v>2021</v>
      </c>
      <c r="B8" s="10">
        <v>1</v>
      </c>
      <c r="C8" s="10">
        <v>719.85</v>
      </c>
      <c r="D8" s="10">
        <f t="shared" si="1"/>
        <v>719.85</v>
      </c>
      <c r="E8" s="10">
        <f t="shared" si="2"/>
        <v>21.50436274996445</v>
      </c>
      <c r="F8" s="10">
        <f>SUM(D7:E7)</f>
        <v>715.67231218889697</v>
      </c>
    </row>
    <row r="9" spans="1:10" x14ac:dyDescent="0.3">
      <c r="A9" s="10"/>
      <c r="B9" s="10">
        <v>2</v>
      </c>
      <c r="C9" s="10">
        <v>766.40700000000004</v>
      </c>
      <c r="D9" s="10">
        <f t="shared" si="1"/>
        <v>766.40700000000004</v>
      </c>
      <c r="E9" s="10">
        <f t="shared" si="2"/>
        <v>35.441161833520418</v>
      </c>
      <c r="F9" s="10">
        <f t="shared" si="0"/>
        <v>741.35436274996448</v>
      </c>
    </row>
    <row r="10" spans="1:10" x14ac:dyDescent="0.3">
      <c r="A10" s="10"/>
      <c r="B10" s="10">
        <v>3</v>
      </c>
      <c r="C10" s="10">
        <v>805.70600000000002</v>
      </c>
      <c r="D10" s="10">
        <f t="shared" si="1"/>
        <v>805.70600000000002</v>
      </c>
      <c r="E10" s="10">
        <f t="shared" si="2"/>
        <v>37.58727982048098</v>
      </c>
      <c r="F10" s="10">
        <f t="shared" si="0"/>
        <v>801.84816183352041</v>
      </c>
    </row>
    <row r="11" spans="1:10" x14ac:dyDescent="0.3">
      <c r="A11" s="10"/>
      <c r="B11" s="10">
        <v>4</v>
      </c>
      <c r="C11" s="10">
        <v>828.22799999999995</v>
      </c>
      <c r="D11" s="10">
        <f t="shared" si="1"/>
        <v>828.22799999999995</v>
      </c>
      <c r="E11" s="10">
        <f t="shared" si="2"/>
        <v>29.206454444689598</v>
      </c>
      <c r="F11" s="10">
        <f t="shared" si="0"/>
        <v>843.29327982048096</v>
      </c>
    </row>
    <row r="12" spans="1:10" x14ac:dyDescent="0.3">
      <c r="A12" s="10">
        <v>2022</v>
      </c>
      <c r="B12" s="10">
        <v>1</v>
      </c>
      <c r="C12" s="10">
        <v>864.09799999999996</v>
      </c>
      <c r="D12" s="10">
        <f t="shared" si="1"/>
        <v>864.09799999999996</v>
      </c>
      <c r="E12" s="10">
        <f t="shared" si="2"/>
        <v>32.913389353841794</v>
      </c>
      <c r="F12" s="10">
        <f t="shared" si="0"/>
        <v>857.43445444468955</v>
      </c>
    </row>
    <row r="13" spans="1:10" x14ac:dyDescent="0.3">
      <c r="A13" s="10"/>
      <c r="B13" s="10">
        <v>2</v>
      </c>
      <c r="C13" s="10">
        <v>916.19200000000001</v>
      </c>
      <c r="D13" s="10">
        <f t="shared" si="1"/>
        <v>916.19200000000001</v>
      </c>
      <c r="E13" s="10">
        <f t="shared" si="2"/>
        <v>43.583576057440943</v>
      </c>
      <c r="F13" s="10">
        <f t="shared" si="0"/>
        <v>897.01138935384176</v>
      </c>
    </row>
    <row r="14" spans="1:10" x14ac:dyDescent="0.3">
      <c r="A14" s="10"/>
      <c r="B14" s="10">
        <v>3</v>
      </c>
      <c r="C14" s="10">
        <v>910.98099999999999</v>
      </c>
      <c r="D14" s="10">
        <f t="shared" si="1"/>
        <v>910.98099999999999</v>
      </c>
      <c r="E14" s="10">
        <f t="shared" si="2"/>
        <v>16.439120322391339</v>
      </c>
      <c r="F14" s="10">
        <f t="shared" si="0"/>
        <v>959.77557605744096</v>
      </c>
    </row>
    <row r="15" spans="1:10" x14ac:dyDescent="0.3">
      <c r="A15" s="10"/>
      <c r="B15" s="10">
        <v>4</v>
      </c>
      <c r="C15" s="10">
        <v>889.75299999999993</v>
      </c>
      <c r="D15" s="10">
        <f t="shared" si="1"/>
        <v>889.75299999999993</v>
      </c>
      <c r="E15" s="10">
        <f t="shared" si="2"/>
        <v>-4.5151242447570468</v>
      </c>
      <c r="F15" s="10">
        <f t="shared" si="0"/>
        <v>927.42012032239131</v>
      </c>
    </row>
    <row r="16" spans="1:10" x14ac:dyDescent="0.3">
      <c r="A16" s="10">
        <v>2023</v>
      </c>
      <c r="B16" s="10">
        <v>1</v>
      </c>
      <c r="C16" s="10">
        <v>883.88499999999999</v>
      </c>
      <c r="D16" s="10">
        <f t="shared" si="1"/>
        <v>883.88499999999999</v>
      </c>
      <c r="E16" s="10">
        <f t="shared" si="2"/>
        <v>-5.2677299444147723</v>
      </c>
      <c r="F16" s="10">
        <f t="shared" si="0"/>
        <v>885.23787575524284</v>
      </c>
    </row>
    <row r="17" spans="1:6" x14ac:dyDescent="0.3">
      <c r="A17" s="10"/>
      <c r="B17" s="10">
        <v>2</v>
      </c>
      <c r="C17" s="10">
        <v>915.654</v>
      </c>
      <c r="D17" s="10">
        <f t="shared" si="1"/>
        <v>915.654</v>
      </c>
      <c r="E17" s="10">
        <f t="shared" si="2"/>
        <v>15.335828028169416</v>
      </c>
      <c r="F17" s="10">
        <f t="shared" si="0"/>
        <v>878.61727005558521</v>
      </c>
    </row>
    <row r="18" spans="1:6" x14ac:dyDescent="0.3">
      <c r="A18" s="10"/>
      <c r="B18" s="10">
        <v>3</v>
      </c>
      <c r="C18" s="10">
        <v>934.75300000000004</v>
      </c>
      <c r="D18" s="10">
        <f t="shared" si="1"/>
        <v>934.75300000000004</v>
      </c>
      <c r="E18" s="10">
        <f t="shared" si="2"/>
        <v>17.429283146879452</v>
      </c>
      <c r="F18" s="10">
        <f>SUM(D17:E17)</f>
        <v>930.98982802816943</v>
      </c>
    </row>
    <row r="19" spans="1:6" x14ac:dyDescent="0.3">
      <c r="A19" s="10"/>
      <c r="B19" s="10">
        <v>4</v>
      </c>
      <c r="C19" s="10">
        <v>936.20100000000002</v>
      </c>
      <c r="D19" s="10">
        <f>$J$4*C19+(1-$J$4)*(D18+E18)</f>
        <v>936.20100000000002</v>
      </c>
      <c r="E19" s="10">
        <f t="shared" si="2"/>
        <v>8.5388844997205737</v>
      </c>
      <c r="F19" s="10">
        <f>SUM(D18:E18)</f>
        <v>952.18228314687951</v>
      </c>
    </row>
    <row r="20" spans="1:6" x14ac:dyDescent="0.3">
      <c r="A20" s="20">
        <v>2024</v>
      </c>
      <c r="B20" s="20">
        <v>1</v>
      </c>
      <c r="C20" s="20"/>
      <c r="D20" s="20"/>
      <c r="E20" s="20"/>
      <c r="F20" s="20">
        <f>$D$19+B20*$E$19</f>
        <v>944.73988449972057</v>
      </c>
    </row>
    <row r="21" spans="1:6" x14ac:dyDescent="0.3">
      <c r="A21" s="20"/>
      <c r="B21" s="20">
        <v>2</v>
      </c>
      <c r="C21" s="20"/>
      <c r="D21" s="20"/>
      <c r="E21" s="20"/>
      <c r="F21" s="20">
        <f>$D$19+B21*$E$19</f>
        <v>953.27876899944113</v>
      </c>
    </row>
    <row r="22" spans="1:6" x14ac:dyDescent="0.3">
      <c r="A22" s="20"/>
      <c r="B22" s="20">
        <v>3</v>
      </c>
      <c r="C22" s="20"/>
      <c r="D22" s="20"/>
      <c r="E22" s="20"/>
      <c r="F22" s="20">
        <f>$D$19+B22*$E$19</f>
        <v>961.81765349916179</v>
      </c>
    </row>
    <row r="23" spans="1:6" x14ac:dyDescent="0.3">
      <c r="A23" s="20"/>
      <c r="B23" s="20">
        <v>4</v>
      </c>
      <c r="C23" s="20"/>
      <c r="D23" s="20"/>
      <c r="E23" s="20"/>
      <c r="F23" s="20">
        <f>$D$19+B23*$E$19</f>
        <v>970.35653799888235</v>
      </c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</sheetData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D0B8-00A6-4209-8F01-4214A610FCFC}">
  <dimension ref="A3:J27"/>
  <sheetViews>
    <sheetView workbookViewId="0">
      <selection activeCell="J29" sqref="J29"/>
    </sheetView>
  </sheetViews>
  <sheetFormatPr defaultRowHeight="14.4" x14ac:dyDescent="0.3"/>
  <cols>
    <col min="1" max="1" width="13.44140625" bestFit="1" customWidth="1"/>
    <col min="2" max="2" width="12.44140625" bestFit="1" customWidth="1"/>
    <col min="3" max="3" width="21.88671875" bestFit="1" customWidth="1"/>
    <col min="4" max="4" width="10.5546875" bestFit="1" customWidth="1"/>
    <col min="5" max="5" width="12.6640625" bestFit="1" customWidth="1"/>
    <col min="6" max="6" width="14.5546875" bestFit="1" customWidth="1"/>
  </cols>
  <sheetData>
    <row r="3" spans="1:10" x14ac:dyDescent="0.3">
      <c r="A3" s="10" t="s">
        <v>3</v>
      </c>
      <c r="B3" s="10" t="s">
        <v>4</v>
      </c>
      <c r="C3" s="10" t="s">
        <v>5</v>
      </c>
      <c r="D3" s="11" t="s">
        <v>6</v>
      </c>
      <c r="E3" s="11" t="s">
        <v>7</v>
      </c>
      <c r="F3" s="11" t="s">
        <v>15</v>
      </c>
      <c r="G3" s="11" t="s">
        <v>16</v>
      </c>
    </row>
    <row r="4" spans="1:10" x14ac:dyDescent="0.3">
      <c r="A4" s="10">
        <v>2020</v>
      </c>
      <c r="B4" s="10">
        <v>1</v>
      </c>
      <c r="C4" s="10">
        <v>640.78899999999999</v>
      </c>
      <c r="D4" s="12" t="s">
        <v>12</v>
      </c>
      <c r="E4" s="12" t="s">
        <v>12</v>
      </c>
      <c r="F4" s="13">
        <f>C4-AVERAGEA($C$4:$C$7)</f>
        <v>-25.511250000000018</v>
      </c>
      <c r="G4" s="14">
        <v>0</v>
      </c>
      <c r="I4" s="17" t="s">
        <v>9</v>
      </c>
      <c r="J4" s="18">
        <v>0.85776377606137877</v>
      </c>
    </row>
    <row r="5" spans="1:10" x14ac:dyDescent="0.3">
      <c r="A5" s="10"/>
      <c r="B5" s="10">
        <v>2</v>
      </c>
      <c r="C5" s="10">
        <v>655.50900000000001</v>
      </c>
      <c r="D5" s="12" t="s">
        <v>12</v>
      </c>
      <c r="E5" s="12" t="s">
        <v>12</v>
      </c>
      <c r="F5" s="13">
        <f t="shared" ref="F5:F6" si="0">C5-AVERAGEA($C$4:$C$7)</f>
        <v>-10.791249999999991</v>
      </c>
      <c r="G5" s="14">
        <v>0</v>
      </c>
      <c r="I5" s="17" t="s">
        <v>10</v>
      </c>
      <c r="J5" s="18">
        <v>0.29577594788866807</v>
      </c>
    </row>
    <row r="6" spans="1:10" x14ac:dyDescent="0.3">
      <c r="A6" s="10"/>
      <c r="B6" s="10">
        <v>3</v>
      </c>
      <c r="C6" s="10">
        <v>672.41099999999994</v>
      </c>
      <c r="D6" s="12" t="s">
        <v>12</v>
      </c>
      <c r="E6" s="12" t="s">
        <v>12</v>
      </c>
      <c r="F6" s="13">
        <f t="shared" si="0"/>
        <v>6.1107499999999391</v>
      </c>
      <c r="G6" s="14">
        <v>0</v>
      </c>
      <c r="I6" s="17" t="s">
        <v>17</v>
      </c>
      <c r="J6" s="18">
        <v>0.66444839965761004</v>
      </c>
    </row>
    <row r="7" spans="1:10" x14ac:dyDescent="0.3">
      <c r="A7" s="10"/>
      <c r="B7" s="10">
        <v>4</v>
      </c>
      <c r="C7" s="10">
        <v>696.49199999999996</v>
      </c>
      <c r="D7" s="15">
        <f>C7-F7</f>
        <v>666.30025000000001</v>
      </c>
      <c r="E7" s="15">
        <v>0</v>
      </c>
      <c r="F7" s="13">
        <f>C7-AVERAGEA($C$4:$C$7)</f>
        <v>30.191749999999956</v>
      </c>
      <c r="G7" s="14">
        <v>0</v>
      </c>
    </row>
    <row r="8" spans="1:10" x14ac:dyDescent="0.3">
      <c r="A8" s="10">
        <v>2021</v>
      </c>
      <c r="B8" s="10">
        <v>1</v>
      </c>
      <c r="C8" s="10">
        <v>719.85</v>
      </c>
      <c r="D8" s="15">
        <f>$J$4*(C8-F4)+(1-$J$4)*(D7+E7)</f>
        <v>734.11591189918875</v>
      </c>
      <c r="E8" s="15">
        <f>$J$5*(D8-D7)+(1-$J$5)*E7</f>
        <v>20.058241679929981</v>
      </c>
      <c r="F8" s="16">
        <f>$J$6*(C8-D8)+(1-$J$6)*F4</f>
        <v>-18.039303095307204</v>
      </c>
      <c r="G8" s="15">
        <f>D7+E7-F4</f>
        <v>691.81150000000002</v>
      </c>
    </row>
    <row r="9" spans="1:10" x14ac:dyDescent="0.3">
      <c r="A9" s="10"/>
      <c r="B9" s="10">
        <v>2</v>
      </c>
      <c r="C9" s="10">
        <v>766.40700000000004</v>
      </c>
      <c r="D9" s="15">
        <f>$J$4*(C9-F5)+(1-$J$4)*(D8+E8)</f>
        <v>773.92338946549512</v>
      </c>
      <c r="E9" s="15">
        <f>$J$5*(D9-D8)+(1-$J$5)*E8</f>
        <v>25.899590644299856</v>
      </c>
      <c r="F9" s="16">
        <f>$J$6*(C9-D9)+(1-$J$6)*F5</f>
        <v>-8.6152741587463382</v>
      </c>
      <c r="G9" s="15">
        <f>D8+E8-F5</f>
        <v>764.96540357911874</v>
      </c>
      <c r="I9" s="17" t="s">
        <v>11</v>
      </c>
      <c r="J9" s="19">
        <f>SUMXMY2($G$8:$G$19,$C$8:$C$19)/COUNT($G$8:$G$19)</f>
        <v>427.63684535497549</v>
      </c>
    </row>
    <row r="10" spans="1:10" x14ac:dyDescent="0.3">
      <c r="A10" s="10"/>
      <c r="B10" s="10">
        <v>3</v>
      </c>
      <c r="C10" s="10">
        <v>805.70600000000002</v>
      </c>
      <c r="D10" s="15">
        <f t="shared" ref="D10:D19" si="1">$J$4*(C10-F6)+(1-$J$4)*(D9+E9)</f>
        <v>799.62764147089445</v>
      </c>
      <c r="E10" s="15">
        <f t="shared" ref="E10:E19" si="2">$J$5*(D10-D9)+(1-$J$5)*E9</f>
        <v>25.84181417321977</v>
      </c>
      <c r="F10" s="16">
        <f>$J$6*(C10-D10)+(1-$J$6)*F6</f>
        <v>6.0892275390016204</v>
      </c>
      <c r="G10" s="15">
        <f t="shared" ref="G10:G18" si="3">D9+E9-F6</f>
        <v>793.71223010979509</v>
      </c>
    </row>
    <row r="11" spans="1:10" x14ac:dyDescent="0.3">
      <c r="A11" s="10"/>
      <c r="B11" s="10">
        <v>4</v>
      </c>
      <c r="C11" s="10">
        <v>828.22799999999995</v>
      </c>
      <c r="D11" s="15">
        <f t="shared" si="1"/>
        <v>801.93824558135054</v>
      </c>
      <c r="E11" s="15">
        <f t="shared" si="2"/>
        <v>18.881848211938479</v>
      </c>
      <c r="F11" s="16">
        <f t="shared" ref="F11:F18" si="4">$J$6*(C11-D11)+(1-$J$6)*F7</f>
        <v>27.599075280500522</v>
      </c>
      <c r="G11" s="15">
        <f t="shared" si="3"/>
        <v>795.27770564411423</v>
      </c>
    </row>
    <row r="12" spans="1:10" x14ac:dyDescent="0.3">
      <c r="A12" s="10">
        <v>2022</v>
      </c>
      <c r="B12" s="10">
        <v>1</v>
      </c>
      <c r="C12" s="10">
        <v>864.09799999999996</v>
      </c>
      <c r="D12" s="15">
        <f t="shared" si="1"/>
        <v>873.41577478173406</v>
      </c>
      <c r="E12" s="15">
        <f t="shared" si="2"/>
        <v>34.438385611145804</v>
      </c>
      <c r="F12" s="16">
        <f t="shared" si="4"/>
        <v>-12.244297564785022</v>
      </c>
      <c r="G12" s="15">
        <f t="shared" si="3"/>
        <v>838.85939688859628</v>
      </c>
    </row>
    <row r="13" spans="1:10" x14ac:dyDescent="0.3">
      <c r="A13" s="10"/>
      <c r="B13" s="10">
        <v>2</v>
      </c>
      <c r="C13" s="10">
        <v>916.19200000000001</v>
      </c>
      <c r="D13" s="15">
        <f t="shared" si="1"/>
        <v>922.39592727268769</v>
      </c>
      <c r="E13" s="15">
        <f t="shared" si="2"/>
        <v>38.739490493996996</v>
      </c>
      <c r="F13" s="16">
        <f t="shared" si="4"/>
        <v>-7.0130585792853015</v>
      </c>
      <c r="G13" s="15">
        <f>D12+E12-F9</f>
        <v>916.46943455162625</v>
      </c>
    </row>
    <row r="14" spans="1:10" x14ac:dyDescent="0.3">
      <c r="A14" s="10"/>
      <c r="B14" s="10">
        <v>3</v>
      </c>
      <c r="C14" s="10">
        <v>910.98099999999999</v>
      </c>
      <c r="D14" s="15">
        <f t="shared" si="1"/>
        <v>912.89165618982224</v>
      </c>
      <c r="E14" s="15">
        <f>$J$5*(D14-D13)+(1-$J$5)*E13</f>
        <v>24.470146183885603</v>
      </c>
      <c r="F14" s="16">
        <f t="shared" si="4"/>
        <v>0.77371759793764716</v>
      </c>
      <c r="G14" s="15">
        <f t="shared" si="3"/>
        <v>955.04619022768304</v>
      </c>
    </row>
    <row r="15" spans="1:10" x14ac:dyDescent="0.3">
      <c r="A15" s="10"/>
      <c r="B15" s="10">
        <v>4</v>
      </c>
      <c r="C15" s="10">
        <v>889.75299999999993</v>
      </c>
      <c r="D15" s="15">
        <f t="shared" si="1"/>
        <v>872.85120924747173</v>
      </c>
      <c r="E15" s="15">
        <f t="shared" si="2"/>
        <v>5.3894643531129187</v>
      </c>
      <c r="F15" s="16">
        <f t="shared" si="4"/>
        <v>20.491281695207199</v>
      </c>
      <c r="G15" s="15">
        <f t="shared" si="3"/>
        <v>909.76272709320733</v>
      </c>
    </row>
    <row r="16" spans="1:10" x14ac:dyDescent="0.3">
      <c r="A16" s="10">
        <v>2023</v>
      </c>
      <c r="B16" s="10">
        <v>1</v>
      </c>
      <c r="C16" s="10">
        <v>883.88499999999999</v>
      </c>
      <c r="D16" s="15">
        <f>$J$4*(C16-F12)+(1-$J$4)*(D15+E15)</f>
        <v>893.58488724065921</v>
      </c>
      <c r="E16" s="15">
        <f t="shared" si="2"/>
        <v>9.9279136871122038</v>
      </c>
      <c r="F16" s="16">
        <f t="shared" si="4"/>
        <v>-10.553668196847333</v>
      </c>
      <c r="G16" s="15">
        <f t="shared" si="3"/>
        <v>890.48497116536964</v>
      </c>
    </row>
    <row r="17" spans="1:7" x14ac:dyDescent="0.3">
      <c r="A17" s="10"/>
      <c r="B17" s="10">
        <v>2</v>
      </c>
      <c r="C17" s="10">
        <v>915.654</v>
      </c>
      <c r="D17" s="15">
        <f t="shared" si="1"/>
        <v>919.94262929858644</v>
      </c>
      <c r="E17" s="15">
        <f t="shared" si="2"/>
        <v>14.787461747138147</v>
      </c>
      <c r="F17" s="16">
        <f t="shared" si="4"/>
        <v>-5.2028159037446109</v>
      </c>
      <c r="G17" s="15">
        <f t="shared" si="3"/>
        <v>910.52585950705668</v>
      </c>
    </row>
    <row r="18" spans="1:7" x14ac:dyDescent="0.3">
      <c r="A18" s="10"/>
      <c r="B18" s="10">
        <v>3</v>
      </c>
      <c r="C18" s="10">
        <v>934.75300000000004</v>
      </c>
      <c r="D18" s="15">
        <f t="shared" si="1"/>
        <v>934.08607458843744</v>
      </c>
      <c r="E18" s="15">
        <f t="shared" si="2"/>
        <v>14.59697716902814</v>
      </c>
      <c r="F18" s="16">
        <f t="shared" si="4"/>
        <v>0.70275970060481097</v>
      </c>
      <c r="G18" s="15">
        <f t="shared" si="3"/>
        <v>933.95637344778697</v>
      </c>
    </row>
    <row r="19" spans="1:7" x14ac:dyDescent="0.3">
      <c r="A19" s="10"/>
      <c r="B19" s="10">
        <v>4</v>
      </c>
      <c r="C19" s="10">
        <v>936.20100000000002</v>
      </c>
      <c r="D19" s="15">
        <f t="shared" si="1"/>
        <v>920.39972074576997</v>
      </c>
      <c r="E19" s="15">
        <f t="shared" si="2"/>
        <v>6.2314481295949076</v>
      </c>
      <c r="F19" s="16">
        <f>$J$6*(C19-D19)+(1-$J$6)*F15</f>
        <v>17.37501707890965</v>
      </c>
      <c r="G19" s="15">
        <f>D18+E18-F15</f>
        <v>928.19177006225834</v>
      </c>
    </row>
    <row r="20" spans="1:7" x14ac:dyDescent="0.3">
      <c r="A20" s="20">
        <v>2024</v>
      </c>
      <c r="B20" s="20">
        <v>1</v>
      </c>
      <c r="C20" s="20"/>
      <c r="D20" s="21" t="s">
        <v>12</v>
      </c>
      <c r="E20" s="21" t="s">
        <v>12</v>
      </c>
      <c r="F20" s="21" t="s">
        <v>12</v>
      </c>
      <c r="G20" s="22">
        <f>$D$19+B20*$E$19+F16</f>
        <v>916.07750067851759</v>
      </c>
    </row>
    <row r="21" spans="1:7" x14ac:dyDescent="0.3">
      <c r="A21" s="20"/>
      <c r="B21" s="20">
        <v>2</v>
      </c>
      <c r="C21" s="20"/>
      <c r="D21" s="21" t="s">
        <v>12</v>
      </c>
      <c r="E21" s="21" t="s">
        <v>12</v>
      </c>
      <c r="F21" s="21" t="s">
        <v>12</v>
      </c>
      <c r="G21" s="22">
        <f t="shared" ref="G21:G22" si="5">$D$19+B21*$E$19+F17</f>
        <v>927.65980110121518</v>
      </c>
    </row>
    <row r="22" spans="1:7" x14ac:dyDescent="0.3">
      <c r="A22" s="20"/>
      <c r="B22" s="20">
        <v>3</v>
      </c>
      <c r="C22" s="20"/>
      <c r="D22" s="21" t="s">
        <v>12</v>
      </c>
      <c r="E22" s="21" t="s">
        <v>12</v>
      </c>
      <c r="F22" s="21" t="s">
        <v>12</v>
      </c>
      <c r="G22" s="22">
        <f t="shared" si="5"/>
        <v>939.79682483515955</v>
      </c>
    </row>
    <row r="23" spans="1:7" x14ac:dyDescent="0.3">
      <c r="A23" s="20"/>
      <c r="B23" s="20">
        <v>4</v>
      </c>
      <c r="C23" s="20"/>
      <c r="D23" s="21" t="s">
        <v>12</v>
      </c>
      <c r="E23" s="21" t="s">
        <v>12</v>
      </c>
      <c r="F23" s="21" t="s">
        <v>12</v>
      </c>
      <c r="G23" s="22">
        <f>$D$19+B23*$E$19+F19</f>
        <v>962.7005303430592</v>
      </c>
    </row>
    <row r="24" spans="1:7" x14ac:dyDescent="0.3">
      <c r="A24" s="5"/>
      <c r="B24" s="5"/>
      <c r="C24" s="5"/>
      <c r="D24" s="5"/>
      <c r="E24" s="5"/>
      <c r="F24" s="5"/>
    </row>
    <row r="25" spans="1:7" x14ac:dyDescent="0.3">
      <c r="A25" s="5"/>
      <c r="B25" s="5"/>
      <c r="C25" s="5"/>
      <c r="D25" s="5"/>
      <c r="E25" s="5"/>
      <c r="F25" s="5"/>
    </row>
    <row r="26" spans="1:7" x14ac:dyDescent="0.3">
      <c r="A26" s="5"/>
      <c r="B26" s="5"/>
      <c r="C26" s="5"/>
      <c r="D26" s="5"/>
      <c r="E26" s="5"/>
      <c r="F26" s="5"/>
    </row>
    <row r="27" spans="1:7" x14ac:dyDescent="0.3">
      <c r="A27" s="5"/>
      <c r="B27" s="5"/>
      <c r="C27" s="5"/>
      <c r="D27" s="5"/>
      <c r="E27" s="5"/>
      <c r="F27" s="5"/>
    </row>
  </sheetData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DFE8-2FDE-4054-B6DF-04DEDB99C9E2}">
  <dimension ref="A1:J27"/>
  <sheetViews>
    <sheetView workbookViewId="0">
      <selection activeCell="H24" sqref="H24"/>
    </sheetView>
  </sheetViews>
  <sheetFormatPr defaultRowHeight="14.4" x14ac:dyDescent="0.3"/>
  <cols>
    <col min="1" max="1" width="13.44140625" bestFit="1" customWidth="1"/>
    <col min="2" max="2" width="12.44140625" bestFit="1" customWidth="1"/>
    <col min="3" max="3" width="21.88671875" bestFit="1" customWidth="1"/>
    <col min="4" max="4" width="10.5546875" bestFit="1" customWidth="1"/>
    <col min="5" max="5" width="12.6640625" bestFit="1" customWidth="1"/>
    <col min="6" max="6" width="14.5546875" bestFit="1" customWidth="1"/>
    <col min="7" max="7" width="11.33203125" bestFit="1" customWidth="1"/>
  </cols>
  <sheetData>
    <row r="1" spans="1:10" x14ac:dyDescent="0.3">
      <c r="A1" s="10" t="s">
        <v>3</v>
      </c>
      <c r="B1" s="10" t="s">
        <v>4</v>
      </c>
      <c r="C1" s="10" t="s">
        <v>5</v>
      </c>
      <c r="D1" s="11" t="s">
        <v>6</v>
      </c>
      <c r="E1" s="11" t="s">
        <v>7</v>
      </c>
      <c r="F1" s="11" t="s">
        <v>15</v>
      </c>
      <c r="G1" s="11" t="s">
        <v>16</v>
      </c>
    </row>
    <row r="2" spans="1:10" x14ac:dyDescent="0.3">
      <c r="A2" s="10">
        <v>2020</v>
      </c>
      <c r="B2" s="10">
        <v>1</v>
      </c>
      <c r="C2" s="10">
        <v>640.78899999999999</v>
      </c>
      <c r="D2" s="14">
        <f>C2/F2</f>
        <v>666.30025000000001</v>
      </c>
      <c r="E2" s="14" t="s">
        <v>12</v>
      </c>
      <c r="F2" s="26">
        <f>C2/AVERAGEA($C$2:$C$5)</f>
        <v>0.96171208100252104</v>
      </c>
      <c r="G2" s="14" t="s">
        <v>12</v>
      </c>
    </row>
    <row r="3" spans="1:10" x14ac:dyDescent="0.3">
      <c r="A3" s="10"/>
      <c r="B3" s="10">
        <v>2</v>
      </c>
      <c r="C3" s="10">
        <v>655.50900000000001</v>
      </c>
      <c r="D3" s="14">
        <f>C3/F3</f>
        <v>666.30025000000001</v>
      </c>
      <c r="E3" s="14" t="s">
        <v>12</v>
      </c>
      <c r="F3" s="26">
        <f>C3/AVERAGEA($C$2:$C$5)</f>
        <v>0.98380422339628415</v>
      </c>
      <c r="G3" s="14" t="s">
        <v>12</v>
      </c>
    </row>
    <row r="4" spans="1:10" x14ac:dyDescent="0.3">
      <c r="A4" s="10"/>
      <c r="B4" s="10">
        <v>3</v>
      </c>
      <c r="C4" s="10">
        <v>672.41099999999994</v>
      </c>
      <c r="D4" s="14">
        <f t="shared" ref="D4:D5" si="0">C4/F4</f>
        <v>666.30025000000001</v>
      </c>
      <c r="E4" s="14" t="s">
        <v>12</v>
      </c>
      <c r="F4" s="26">
        <f t="shared" ref="F4:F5" si="1">C4/AVERAGEA($C$2:$C$5)</f>
        <v>1.0091711657019489</v>
      </c>
      <c r="G4" s="14" t="s">
        <v>12</v>
      </c>
      <c r="I4" s="17" t="s">
        <v>9</v>
      </c>
      <c r="J4" s="18">
        <v>0.97781223866707134</v>
      </c>
    </row>
    <row r="5" spans="1:10" x14ac:dyDescent="0.3">
      <c r="A5" s="10"/>
      <c r="B5" s="10">
        <v>4</v>
      </c>
      <c r="C5" s="10">
        <v>696.49199999999996</v>
      </c>
      <c r="D5" s="14">
        <f t="shared" si="0"/>
        <v>666.30025000000001</v>
      </c>
      <c r="E5" s="15">
        <v>0</v>
      </c>
      <c r="F5" s="26">
        <f t="shared" si="1"/>
        <v>1.0453125298992458</v>
      </c>
      <c r="G5" s="14" t="s">
        <v>12</v>
      </c>
      <c r="I5" s="17" t="s">
        <v>10</v>
      </c>
      <c r="J5" s="18">
        <v>0.61366990812754851</v>
      </c>
    </row>
    <row r="6" spans="1:10" x14ac:dyDescent="0.3">
      <c r="A6" s="10">
        <v>2021</v>
      </c>
      <c r="B6" s="10">
        <v>1</v>
      </c>
      <c r="C6" s="10">
        <v>719.85</v>
      </c>
      <c r="D6" s="15">
        <f>$J$4*(C6-F2)+(1-$J$4)*(D5+E5)</f>
        <v>717.72147708468378</v>
      </c>
      <c r="E6" s="15">
        <f>$J$5*(D6-D5)+(1-$J$5)*E5</f>
        <v>31.555659700863703</v>
      </c>
      <c r="F6" s="10">
        <f>$J$6*(C6-D6)+(1-$J$6)*F2</f>
        <v>1.0120328810192354</v>
      </c>
      <c r="G6" s="15">
        <f>SUM(D5:E5)*F2</f>
        <v>640.78899999999999</v>
      </c>
      <c r="I6" s="17" t="s">
        <v>17</v>
      </c>
      <c r="J6" s="18">
        <v>4.3126785025364878E-2</v>
      </c>
    </row>
    <row r="7" spans="1:10" x14ac:dyDescent="0.3">
      <c r="A7" s="10"/>
      <c r="B7" s="10">
        <v>2</v>
      </c>
      <c r="C7" s="10">
        <v>766.40700000000004</v>
      </c>
      <c r="D7" s="15">
        <f t="shared" ref="D7:D16" si="2">$J$4*(C7-F3)+(1-$J$4)*(D6+E6)</f>
        <v>765.06495087324276</v>
      </c>
      <c r="E7" s="15">
        <f t="shared" ref="E7:E17" si="3">$J$5*(D7-D6)+(1-$J$5)*E6</f>
        <v>41.244166121594482</v>
      </c>
      <c r="F7" s="10">
        <f>$J$6*(C7-D7)+(1-$J$6)*F3</f>
        <v>0.99925417432996611</v>
      </c>
      <c r="G7" s="15">
        <f>SUM(D6:E6)*F3</f>
        <v>737.14201166389682</v>
      </c>
    </row>
    <row r="8" spans="1:10" x14ac:dyDescent="0.3">
      <c r="A8" s="10"/>
      <c r="B8" s="10">
        <v>3</v>
      </c>
      <c r="C8" s="10">
        <v>805.70600000000002</v>
      </c>
      <c r="D8" s="15">
        <f t="shared" si="2"/>
        <v>804.73260189920416</v>
      </c>
      <c r="E8" s="15">
        <f t="shared" si="3"/>
        <v>40.276706247695628</v>
      </c>
      <c r="F8" s="10">
        <f>$J$6*(C8-D8)+(1-$J$6)*F4</f>
        <v>1.0076283884220456</v>
      </c>
      <c r="G8" s="15">
        <f t="shared" ref="G8:G17" si="4">SUM(D7:E7)*F4</f>
        <v>813.70391151378897</v>
      </c>
    </row>
    <row r="9" spans="1:10" x14ac:dyDescent="0.3">
      <c r="A9" s="10"/>
      <c r="B9" s="10">
        <v>4</v>
      </c>
      <c r="C9" s="10">
        <v>828.22799999999995</v>
      </c>
      <c r="D9" s="15">
        <f t="shared" si="2"/>
        <v>827.57822027505017</v>
      </c>
      <c r="E9" s="15">
        <f t="shared" si="3"/>
        <v>29.579772154814449</v>
      </c>
      <c r="F9" s="10">
        <f t="shared" ref="F9:F16" si="5">$J$6*(C9-D9)+(1-$J$6)*F5</f>
        <v>1.0282544716497106</v>
      </c>
      <c r="G9" s="15">
        <f>SUM(D8:E8)*F5</f>
        <v>883.29881768744724</v>
      </c>
      <c r="I9" s="17" t="s">
        <v>11</v>
      </c>
      <c r="J9" s="19">
        <f>SUMXMY2($G$6:$G$17,$C$6:$C$17)/COUNT($G$6:$G$17)</f>
        <v>1687.0438053619366</v>
      </c>
    </row>
    <row r="10" spans="1:10" x14ac:dyDescent="0.3">
      <c r="A10" s="10">
        <v>2022</v>
      </c>
      <c r="B10" s="10">
        <v>1</v>
      </c>
      <c r="C10" s="10">
        <v>864.09799999999996</v>
      </c>
      <c r="D10" s="15">
        <f t="shared" si="2"/>
        <v>862.95443863139099</v>
      </c>
      <c r="E10" s="15">
        <f t="shared" si="3"/>
        <v>33.136876762771408</v>
      </c>
      <c r="F10" s="10">
        <f t="shared" si="5"/>
        <v>1.0177052818282293</v>
      </c>
      <c r="G10" s="15">
        <f t="shared" si="4"/>
        <v>867.47207256745992</v>
      </c>
    </row>
    <row r="11" spans="1:10" x14ac:dyDescent="0.3">
      <c r="A11" s="10"/>
      <c r="B11" s="10">
        <v>2</v>
      </c>
      <c r="C11" s="10">
        <v>916.19200000000001</v>
      </c>
      <c r="D11" s="15">
        <f t="shared" si="2"/>
        <v>914.76892784613813</v>
      </c>
      <c r="E11" s="15">
        <f t="shared" si="3"/>
        <v>44.59876548021731</v>
      </c>
      <c r="F11" s="10">
        <f t="shared" si="5"/>
        <v>1.0175320812231234</v>
      </c>
      <c r="G11" s="15">
        <f>SUM(D10:E10)*F7</f>
        <v>895.42298748844701</v>
      </c>
    </row>
    <row r="12" spans="1:10" x14ac:dyDescent="0.3">
      <c r="A12" s="10"/>
      <c r="B12" s="10">
        <v>3</v>
      </c>
      <c r="C12" s="10">
        <v>910.98099999999999</v>
      </c>
      <c r="D12" s="15">
        <f t="shared" si="2"/>
        <v>911.06932103298732</v>
      </c>
      <c r="E12" s="15">
        <f>$J$5*(D12-D11)+(1-$J$5)*E11</f>
        <v>14.959507792235962</v>
      </c>
      <c r="F12" s="10">
        <f t="shared" si="5"/>
        <v>0.96036361332625064</v>
      </c>
      <c r="G12" s="15">
        <f t="shared" si="4"/>
        <v>966.68612273061092</v>
      </c>
    </row>
    <row r="13" spans="1:10" x14ac:dyDescent="0.3">
      <c r="A13" s="10"/>
      <c r="B13" s="10">
        <v>4</v>
      </c>
      <c r="C13" s="10">
        <v>889.75299999999993</v>
      </c>
      <c r="D13" s="15">
        <f t="shared" si="2"/>
        <v>889.55243962528493</v>
      </c>
      <c r="E13" s="15">
        <f t="shared" si="3"/>
        <v>-7.4249546169149054</v>
      </c>
      <c r="F13" s="10">
        <f t="shared" si="5"/>
        <v>0.99255868626444355</v>
      </c>
      <c r="G13" s="15">
        <f t="shared" si="4"/>
        <v>952.19328411608024</v>
      </c>
    </row>
    <row r="14" spans="1:10" x14ac:dyDescent="0.3">
      <c r="A14" s="10">
        <v>2023</v>
      </c>
      <c r="B14" s="10">
        <v>1</v>
      </c>
      <c r="C14" s="10">
        <v>883.88499999999999</v>
      </c>
      <c r="D14" s="15">
        <f>$J$4*(C14-F10)+(1-$J$4)*(D13+E13)</f>
        <v>882.85087999689881</v>
      </c>
      <c r="E14" s="15">
        <f t="shared" si="3"/>
        <v>-6.9810288807645176</v>
      </c>
      <c r="F14" s="10">
        <f t="shared" si="5"/>
        <v>1.018413195983819</v>
      </c>
      <c r="G14" s="15">
        <f t="shared" si="4"/>
        <v>897.74580073887034</v>
      </c>
    </row>
    <row r="15" spans="1:10" x14ac:dyDescent="0.3">
      <c r="A15" s="10"/>
      <c r="B15" s="10">
        <v>2</v>
      </c>
      <c r="C15" s="10">
        <v>915.654</v>
      </c>
      <c r="D15" s="15">
        <f t="shared" si="2"/>
        <v>913.77632347747476</v>
      </c>
      <c r="E15" s="15">
        <f t="shared" si="3"/>
        <v>16.281032530658745</v>
      </c>
      <c r="F15" s="10">
        <f t="shared" si="5"/>
        <v>1.0546273456339221</v>
      </c>
      <c r="G15" s="15">
        <f t="shared" si="4"/>
        <v>891.2256724867874</v>
      </c>
    </row>
    <row r="16" spans="1:10" x14ac:dyDescent="0.3">
      <c r="A16" s="10"/>
      <c r="B16" s="10">
        <v>3</v>
      </c>
      <c r="C16" s="10">
        <v>934.75300000000004</v>
      </c>
      <c r="D16" s="15">
        <f t="shared" si="2"/>
        <v>933.70975887712325</v>
      </c>
      <c r="E16" s="15">
        <f t="shared" si="3"/>
        <v>18.522402263716476</v>
      </c>
      <c r="F16" s="10">
        <f t="shared" si="5"/>
        <v>0.96393785386407438</v>
      </c>
      <c r="G16" s="15">
        <f t="shared" si="4"/>
        <v>893.19324301663016</v>
      </c>
    </row>
    <row r="17" spans="1:7" x14ac:dyDescent="0.3">
      <c r="A17" s="10"/>
      <c r="B17" s="10">
        <v>4</v>
      </c>
      <c r="C17" s="10">
        <v>936.20100000000002</v>
      </c>
      <c r="D17" s="15">
        <f>$J$4*(C17-F13)+(1-$J$4)*(D16+E16)</f>
        <v>935.58615954625805</v>
      </c>
      <c r="E17" s="15">
        <f t="shared" si="3"/>
        <v>8.3072519944785093</v>
      </c>
      <c r="F17" s="10">
        <f>$J$6*(C17-D17)+(1-$J$6)*F13</f>
        <v>0.9762689132502862</v>
      </c>
      <c r="G17" s="15">
        <f t="shared" si="4"/>
        <v>945.14630288070373</v>
      </c>
    </row>
    <row r="18" spans="1:7" x14ac:dyDescent="0.3">
      <c r="A18" s="20">
        <v>2024</v>
      </c>
      <c r="B18" s="20">
        <v>1</v>
      </c>
      <c r="C18" s="20"/>
      <c r="D18" s="21" t="s">
        <v>12</v>
      </c>
      <c r="E18" s="27" t="s">
        <v>12</v>
      </c>
      <c r="F18" s="27" t="s">
        <v>12</v>
      </c>
      <c r="G18" s="22">
        <f>$D$17+B18*$E$17+F14</f>
        <v>944.9118247367204</v>
      </c>
    </row>
    <row r="19" spans="1:7" x14ac:dyDescent="0.3">
      <c r="A19" s="20"/>
      <c r="B19" s="20">
        <v>2</v>
      </c>
      <c r="C19" s="20"/>
      <c r="D19" s="21" t="s">
        <v>12</v>
      </c>
      <c r="E19" s="27" t="s">
        <v>12</v>
      </c>
      <c r="F19" s="27" t="s">
        <v>12</v>
      </c>
      <c r="G19" s="22">
        <f>$D$17+B19*$E$17+F15</f>
        <v>953.25529088084897</v>
      </c>
    </row>
    <row r="20" spans="1:7" x14ac:dyDescent="0.3">
      <c r="A20" s="20"/>
      <c r="B20" s="20">
        <v>3</v>
      </c>
      <c r="C20" s="20"/>
      <c r="D20" s="21" t="s">
        <v>12</v>
      </c>
      <c r="E20" s="27" t="s">
        <v>12</v>
      </c>
      <c r="F20" s="27" t="s">
        <v>12</v>
      </c>
      <c r="G20" s="22">
        <f>$D$17+B20*$E$17+F16</f>
        <v>961.47185338355769</v>
      </c>
    </row>
    <row r="21" spans="1:7" x14ac:dyDescent="0.3">
      <c r="A21" s="20"/>
      <c r="B21" s="20">
        <v>4</v>
      </c>
      <c r="C21" s="20"/>
      <c r="D21" s="21" t="s">
        <v>12</v>
      </c>
      <c r="E21" s="27" t="s">
        <v>12</v>
      </c>
      <c r="F21" s="27" t="s">
        <v>12</v>
      </c>
      <c r="G21" s="22">
        <f>$D$17+B21*$E$17+F17</f>
        <v>969.79143643742236</v>
      </c>
    </row>
    <row r="24" spans="1:7" x14ac:dyDescent="0.3">
      <c r="A24" s="5"/>
      <c r="B24" s="5"/>
      <c r="C24" s="5"/>
      <c r="D24" s="5"/>
      <c r="E24" s="5"/>
      <c r="F24" s="5"/>
    </row>
    <row r="25" spans="1:7" x14ac:dyDescent="0.3">
      <c r="A25" s="5"/>
      <c r="B25" s="5"/>
      <c r="C25" s="5"/>
      <c r="D25" s="5"/>
      <c r="E25" s="5"/>
      <c r="F25" s="5"/>
    </row>
    <row r="26" spans="1:7" x14ac:dyDescent="0.3">
      <c r="A26" s="5"/>
      <c r="B26" s="5"/>
      <c r="C26" s="5"/>
      <c r="D26" s="5"/>
      <c r="E26" s="5"/>
      <c r="F26" s="5"/>
    </row>
    <row r="27" spans="1:7" x14ac:dyDescent="0.3">
      <c r="A27" s="5"/>
      <c r="B27" s="5"/>
      <c r="C27" s="5"/>
      <c r="D27" s="5"/>
      <c r="E27" s="5"/>
      <c r="F27" s="5"/>
    </row>
  </sheetData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225F-7DD2-4403-8F79-D118D942A502}">
  <dimension ref="A3:I27"/>
  <sheetViews>
    <sheetView workbookViewId="0">
      <selection activeCell="F26" sqref="F26"/>
    </sheetView>
  </sheetViews>
  <sheetFormatPr defaultRowHeight="14.4" x14ac:dyDescent="0.3"/>
  <cols>
    <col min="1" max="1" width="9.109375" bestFit="1" customWidth="1"/>
    <col min="2" max="2" width="11.6640625" bestFit="1" customWidth="1"/>
    <col min="3" max="3" width="20.33203125" bestFit="1" customWidth="1"/>
    <col min="4" max="4" width="21.33203125" bestFit="1" customWidth="1"/>
    <col min="5" max="5" width="10.88671875" bestFit="1" customWidth="1"/>
    <col min="6" max="6" width="14.5546875" bestFit="1" customWidth="1"/>
  </cols>
  <sheetData>
    <row r="3" spans="1:9" x14ac:dyDescent="0.3">
      <c r="A3" s="10" t="s">
        <v>3</v>
      </c>
      <c r="B3" s="10" t="s">
        <v>4</v>
      </c>
      <c r="C3" s="10" t="s">
        <v>5</v>
      </c>
      <c r="D3" s="10" t="s">
        <v>19</v>
      </c>
      <c r="E3" s="11" t="s">
        <v>18</v>
      </c>
      <c r="F3" s="6"/>
    </row>
    <row r="4" spans="1:9" x14ac:dyDescent="0.3">
      <c r="A4" s="10">
        <v>2020</v>
      </c>
      <c r="B4" s="10">
        <v>1</v>
      </c>
      <c r="C4" s="10">
        <v>640.78899999999999</v>
      </c>
      <c r="D4" s="10">
        <v>1</v>
      </c>
      <c r="E4" s="15">
        <f>TREND($C$4:$C$19,$D$4:$D$19,D4)</f>
        <v>652.64047794117664</v>
      </c>
      <c r="F4" s="4"/>
      <c r="I4" s="3"/>
    </row>
    <row r="5" spans="1:9" x14ac:dyDescent="0.3">
      <c r="A5" s="10"/>
      <c r="B5" s="10">
        <v>2</v>
      </c>
      <c r="C5" s="10">
        <v>655.50900000000001</v>
      </c>
      <c r="D5" s="10">
        <v>2</v>
      </c>
      <c r="E5" s="15">
        <f>TREND($C$4:$C$19,$D$4:$D$19,D5)</f>
        <v>674.2626558823531</v>
      </c>
      <c r="F5" s="5"/>
      <c r="I5" s="3"/>
    </row>
    <row r="6" spans="1:9" x14ac:dyDescent="0.3">
      <c r="A6" s="10"/>
      <c r="B6" s="10">
        <v>3</v>
      </c>
      <c r="C6" s="10">
        <v>672.41099999999994</v>
      </c>
      <c r="D6" s="10">
        <v>3</v>
      </c>
      <c r="E6" s="15">
        <f t="shared" ref="E6:E22" si="0">TREND($C$4:$C$19,$D$4:$D$19,D6)</f>
        <v>695.88483382352956</v>
      </c>
      <c r="F6" s="5"/>
      <c r="I6" s="3"/>
    </row>
    <row r="7" spans="1:9" x14ac:dyDescent="0.3">
      <c r="A7" s="10"/>
      <c r="B7" s="10">
        <v>4</v>
      </c>
      <c r="C7" s="10">
        <v>696.49199999999996</v>
      </c>
      <c r="D7" s="10">
        <v>4</v>
      </c>
      <c r="E7" s="15">
        <f t="shared" si="0"/>
        <v>717.50701176470602</v>
      </c>
      <c r="F7" s="5"/>
      <c r="I7" s="3"/>
    </row>
    <row r="8" spans="1:9" x14ac:dyDescent="0.3">
      <c r="A8" s="10">
        <v>2021</v>
      </c>
      <c r="B8" s="10">
        <v>1</v>
      </c>
      <c r="C8" s="10">
        <v>719.85</v>
      </c>
      <c r="D8" s="10">
        <v>5</v>
      </c>
      <c r="E8" s="15">
        <f t="shared" si="0"/>
        <v>739.12918970588248</v>
      </c>
      <c r="F8" s="5"/>
    </row>
    <row r="9" spans="1:9" x14ac:dyDescent="0.3">
      <c r="A9" s="10"/>
      <c r="B9" s="10">
        <v>2</v>
      </c>
      <c r="C9" s="10">
        <v>766.40700000000004</v>
      </c>
      <c r="D9" s="10">
        <v>6</v>
      </c>
      <c r="E9" s="15">
        <f t="shared" si="0"/>
        <v>760.75136764705894</v>
      </c>
      <c r="F9" s="5"/>
    </row>
    <row r="10" spans="1:9" x14ac:dyDescent="0.3">
      <c r="A10" s="10"/>
      <c r="B10" s="10">
        <v>3</v>
      </c>
      <c r="C10" s="10">
        <v>805.70600000000002</v>
      </c>
      <c r="D10" s="10">
        <v>7</v>
      </c>
      <c r="E10" s="15">
        <f t="shared" si="0"/>
        <v>782.3735455882354</v>
      </c>
      <c r="F10" s="5"/>
    </row>
    <row r="11" spans="1:9" x14ac:dyDescent="0.3">
      <c r="A11" s="10"/>
      <c r="B11" s="10">
        <v>4</v>
      </c>
      <c r="C11" s="10">
        <v>828.22799999999995</v>
      </c>
      <c r="D11" s="10">
        <v>8</v>
      </c>
      <c r="E11" s="15">
        <f t="shared" si="0"/>
        <v>803.99572352941186</v>
      </c>
      <c r="F11" s="5"/>
    </row>
    <row r="12" spans="1:9" x14ac:dyDescent="0.3">
      <c r="A12" s="10">
        <v>2022</v>
      </c>
      <c r="B12" s="10">
        <v>1</v>
      </c>
      <c r="C12" s="10">
        <v>864.09799999999996</v>
      </c>
      <c r="D12" s="10">
        <v>9</v>
      </c>
      <c r="E12" s="15">
        <f t="shared" si="0"/>
        <v>825.61790147058832</v>
      </c>
      <c r="F12" s="5"/>
    </row>
    <row r="13" spans="1:9" x14ac:dyDescent="0.3">
      <c r="A13" s="10"/>
      <c r="B13" s="10">
        <v>2</v>
      </c>
      <c r="C13" s="10">
        <v>916.19200000000001</v>
      </c>
      <c r="D13" s="10">
        <v>10</v>
      </c>
      <c r="E13" s="15">
        <f t="shared" si="0"/>
        <v>847.24007941176478</v>
      </c>
      <c r="F13" s="5"/>
    </row>
    <row r="14" spans="1:9" x14ac:dyDescent="0.3">
      <c r="A14" s="10"/>
      <c r="B14" s="10">
        <v>3</v>
      </c>
      <c r="C14" s="10">
        <v>910.98099999999999</v>
      </c>
      <c r="D14" s="10">
        <v>11</v>
      </c>
      <c r="E14" s="15">
        <f t="shared" si="0"/>
        <v>868.86225735294136</v>
      </c>
      <c r="F14" s="5"/>
    </row>
    <row r="15" spans="1:9" x14ac:dyDescent="0.3">
      <c r="A15" s="10"/>
      <c r="B15" s="10">
        <v>4</v>
      </c>
      <c r="C15" s="10">
        <v>889.75299999999993</v>
      </c>
      <c r="D15" s="10">
        <v>12</v>
      </c>
      <c r="E15" s="15">
        <f t="shared" si="0"/>
        <v>890.48443529411782</v>
      </c>
      <c r="F15" s="5"/>
    </row>
    <row r="16" spans="1:9" x14ac:dyDescent="0.3">
      <c r="A16" s="10">
        <v>2023</v>
      </c>
      <c r="B16" s="10">
        <v>1</v>
      </c>
      <c r="C16" s="10">
        <v>883.88499999999999</v>
      </c>
      <c r="D16" s="10">
        <v>13</v>
      </c>
      <c r="E16" s="15">
        <f t="shared" si="0"/>
        <v>912.10661323529428</v>
      </c>
      <c r="F16" s="5"/>
    </row>
    <row r="17" spans="1:6" x14ac:dyDescent="0.3">
      <c r="A17" s="10"/>
      <c r="B17" s="10">
        <v>2</v>
      </c>
      <c r="C17" s="10">
        <v>915.654</v>
      </c>
      <c r="D17" s="10">
        <v>14</v>
      </c>
      <c r="E17" s="15">
        <f t="shared" si="0"/>
        <v>933.72879117647074</v>
      </c>
      <c r="F17" s="5"/>
    </row>
    <row r="18" spans="1:6" x14ac:dyDescent="0.3">
      <c r="A18" s="10"/>
      <c r="B18" s="10">
        <v>3</v>
      </c>
      <c r="C18" s="10">
        <v>934.75300000000004</v>
      </c>
      <c r="D18" s="10">
        <v>15</v>
      </c>
      <c r="E18" s="15">
        <f t="shared" si="0"/>
        <v>955.3509691176472</v>
      </c>
      <c r="F18" s="5"/>
    </row>
    <row r="19" spans="1:6" x14ac:dyDescent="0.3">
      <c r="A19" s="10"/>
      <c r="B19" s="10">
        <v>4</v>
      </c>
      <c r="C19" s="10">
        <v>936.20100000000002</v>
      </c>
      <c r="D19" s="10">
        <v>16</v>
      </c>
      <c r="E19" s="15">
        <f t="shared" si="0"/>
        <v>976.97314705882366</v>
      </c>
      <c r="F19" s="5"/>
    </row>
    <row r="20" spans="1:6" x14ac:dyDescent="0.3">
      <c r="A20" s="20">
        <v>2024</v>
      </c>
      <c r="B20" s="20">
        <v>1</v>
      </c>
      <c r="C20" s="20"/>
      <c r="D20" s="20">
        <v>17</v>
      </c>
      <c r="E20" s="22">
        <f t="shared" si="0"/>
        <v>998.59532500000012</v>
      </c>
      <c r="F20" s="5"/>
    </row>
    <row r="21" spans="1:6" x14ac:dyDescent="0.3">
      <c r="A21" s="20"/>
      <c r="B21" s="20">
        <v>2</v>
      </c>
      <c r="C21" s="20"/>
      <c r="D21" s="20">
        <v>18</v>
      </c>
      <c r="E21" s="22">
        <f t="shared" si="0"/>
        <v>1020.2175029411766</v>
      </c>
      <c r="F21" s="5"/>
    </row>
    <row r="22" spans="1:6" x14ac:dyDescent="0.3">
      <c r="A22" s="20"/>
      <c r="B22" s="20">
        <v>3</v>
      </c>
      <c r="C22" s="20"/>
      <c r="D22" s="20">
        <v>19</v>
      </c>
      <c r="E22" s="22">
        <f t="shared" si="0"/>
        <v>1041.8396808823532</v>
      </c>
      <c r="F22" s="5"/>
    </row>
    <row r="23" spans="1:6" x14ac:dyDescent="0.3">
      <c r="A23" s="20"/>
      <c r="B23" s="20">
        <v>4</v>
      </c>
      <c r="C23" s="20"/>
      <c r="D23" s="20">
        <v>20</v>
      </c>
      <c r="E23" s="22">
        <f>TREND($C$4:$C$19,$D$4:$D$19,D23)</f>
        <v>1063.4618588235294</v>
      </c>
      <c r="F23" s="5"/>
    </row>
    <row r="24" spans="1:6" x14ac:dyDescent="0.3">
      <c r="A24" s="5"/>
      <c r="B24" s="5"/>
      <c r="C24" s="5"/>
      <c r="D24" s="5"/>
      <c r="F24" s="5"/>
    </row>
    <row r="25" spans="1:6" x14ac:dyDescent="0.3">
      <c r="A25" s="5"/>
      <c r="B25" s="5"/>
      <c r="C25" s="5"/>
      <c r="D25" s="5"/>
      <c r="F25" s="5"/>
    </row>
    <row r="26" spans="1:6" x14ac:dyDescent="0.3">
      <c r="A26" s="5"/>
      <c r="B26" s="5"/>
      <c r="C26" s="5"/>
      <c r="D26" s="5"/>
      <c r="F26" s="5"/>
    </row>
    <row r="27" spans="1:6" x14ac:dyDescent="0.3">
      <c r="A27" s="5"/>
      <c r="B27" s="5"/>
      <c r="C27" s="5"/>
      <c r="D27" s="5"/>
      <c r="F27" s="5"/>
    </row>
  </sheetData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B7CB-A7C9-416F-8C0E-DC10A8FE1529}">
  <dimension ref="A3:I27"/>
  <sheetViews>
    <sheetView workbookViewId="0">
      <selection activeCell="G27" sqref="G27"/>
    </sheetView>
  </sheetViews>
  <sheetFormatPr defaultRowHeight="14.4" x14ac:dyDescent="0.3"/>
  <cols>
    <col min="1" max="1" width="9.109375" bestFit="1" customWidth="1"/>
    <col min="2" max="2" width="11.6640625" bestFit="1" customWidth="1"/>
    <col min="3" max="3" width="20.33203125" bestFit="1" customWidth="1"/>
    <col min="4" max="4" width="21.33203125" bestFit="1" customWidth="1"/>
    <col min="5" max="5" width="14.109375" bestFit="1" customWidth="1"/>
    <col min="6" max="6" width="12.109375" bestFit="1" customWidth="1"/>
  </cols>
  <sheetData>
    <row r="3" spans="1:9" x14ac:dyDescent="0.3">
      <c r="A3" s="10" t="s">
        <v>3</v>
      </c>
      <c r="B3" s="10" t="s">
        <v>4</v>
      </c>
      <c r="C3" s="10" t="s">
        <v>5</v>
      </c>
      <c r="D3" s="10" t="s">
        <v>19</v>
      </c>
      <c r="E3" s="10" t="s">
        <v>20</v>
      </c>
      <c r="F3" s="11" t="s">
        <v>24</v>
      </c>
    </row>
    <row r="4" spans="1:9" x14ac:dyDescent="0.3">
      <c r="A4" s="10">
        <v>2020</v>
      </c>
      <c r="B4" s="10">
        <v>1</v>
      </c>
      <c r="C4" s="10">
        <v>640.78899999999999</v>
      </c>
      <c r="D4" s="10">
        <v>1</v>
      </c>
      <c r="E4" s="15">
        <f>D4^2</f>
        <v>1</v>
      </c>
      <c r="F4" s="15">
        <f>TREND($C$4:$C$19,$D$4:$E$19,D4:E4)</f>
        <v>612.20055759803938</v>
      </c>
      <c r="I4" s="3"/>
    </row>
    <row r="5" spans="1:9" x14ac:dyDescent="0.3">
      <c r="A5" s="10"/>
      <c r="B5" s="10">
        <v>2</v>
      </c>
      <c r="C5" s="10">
        <v>655.50900000000001</v>
      </c>
      <c r="D5" s="10">
        <v>2</v>
      </c>
      <c r="E5" s="15">
        <f t="shared" ref="E5:E22" si="0">D5^2</f>
        <v>4</v>
      </c>
      <c r="F5" s="15">
        <f t="shared" ref="F5:F18" si="1">TREND($C$4:$C$19,$D$4:$E$19,D5:E5)</f>
        <v>649.99870367647077</v>
      </c>
      <c r="I5" s="3"/>
    </row>
    <row r="6" spans="1:9" x14ac:dyDescent="0.3">
      <c r="A6" s="10"/>
      <c r="B6" s="10">
        <v>3</v>
      </c>
      <c r="C6" s="10">
        <v>672.41099999999994</v>
      </c>
      <c r="D6" s="10">
        <v>3</v>
      </c>
      <c r="E6" s="15">
        <f t="shared" si="0"/>
        <v>9</v>
      </c>
      <c r="F6" s="15">
        <f t="shared" si="1"/>
        <v>685.4859971638657</v>
      </c>
      <c r="I6" s="3"/>
    </row>
    <row r="7" spans="1:9" x14ac:dyDescent="0.3">
      <c r="A7" s="10"/>
      <c r="B7" s="10">
        <v>4</v>
      </c>
      <c r="C7" s="10">
        <v>696.49199999999996</v>
      </c>
      <c r="D7" s="10">
        <v>4</v>
      </c>
      <c r="E7" s="15">
        <f t="shared" si="0"/>
        <v>16</v>
      </c>
      <c r="F7" s="15">
        <f t="shared" si="1"/>
        <v>718.6624380602243</v>
      </c>
      <c r="I7" s="3"/>
    </row>
    <row r="8" spans="1:9" x14ac:dyDescent="0.3">
      <c r="A8" s="10">
        <v>2021</v>
      </c>
      <c r="B8" s="10">
        <v>1</v>
      </c>
      <c r="C8" s="10">
        <v>719.85</v>
      </c>
      <c r="D8" s="10">
        <v>5</v>
      </c>
      <c r="E8" s="15">
        <f t="shared" si="0"/>
        <v>25</v>
      </c>
      <c r="F8" s="15">
        <f t="shared" si="1"/>
        <v>749.52802636554634</v>
      </c>
    </row>
    <row r="9" spans="1:9" x14ac:dyDescent="0.3">
      <c r="A9" s="10"/>
      <c r="B9" s="10">
        <v>2</v>
      </c>
      <c r="C9" s="10">
        <v>766.40700000000004</v>
      </c>
      <c r="D9" s="10">
        <v>6</v>
      </c>
      <c r="E9" s="15">
        <f t="shared" si="0"/>
        <v>36</v>
      </c>
      <c r="F9" s="15">
        <f t="shared" si="1"/>
        <v>778.08276207983204</v>
      </c>
    </row>
    <row r="10" spans="1:9" x14ac:dyDescent="0.3">
      <c r="A10" s="10"/>
      <c r="B10" s="10">
        <v>3</v>
      </c>
      <c r="C10" s="10">
        <v>805.70600000000002</v>
      </c>
      <c r="D10" s="10">
        <v>7</v>
      </c>
      <c r="E10" s="15">
        <f t="shared" si="0"/>
        <v>49</v>
      </c>
      <c r="F10" s="15">
        <f t="shared" si="1"/>
        <v>804.3266452030814</v>
      </c>
    </row>
    <row r="11" spans="1:9" x14ac:dyDescent="0.3">
      <c r="A11" s="10"/>
      <c r="B11" s="10">
        <v>4</v>
      </c>
      <c r="C11" s="10">
        <v>828.22799999999995</v>
      </c>
      <c r="D11" s="10">
        <v>8</v>
      </c>
      <c r="E11" s="15">
        <f t="shared" si="0"/>
        <v>64</v>
      </c>
      <c r="F11" s="15">
        <f t="shared" si="1"/>
        <v>828.25967573529431</v>
      </c>
    </row>
    <row r="12" spans="1:9" x14ac:dyDescent="0.3">
      <c r="A12" s="10">
        <v>2022</v>
      </c>
      <c r="B12" s="10">
        <v>1</v>
      </c>
      <c r="C12" s="10">
        <v>864.09799999999996</v>
      </c>
      <c r="D12" s="10">
        <v>9</v>
      </c>
      <c r="E12" s="15">
        <f t="shared" si="0"/>
        <v>81</v>
      </c>
      <c r="F12" s="15">
        <f t="shared" si="1"/>
        <v>849.88185367647077</v>
      </c>
    </row>
    <row r="13" spans="1:9" x14ac:dyDescent="0.3">
      <c r="A13" s="10"/>
      <c r="B13" s="10">
        <v>2</v>
      </c>
      <c r="C13" s="10">
        <v>916.19200000000001</v>
      </c>
      <c r="D13" s="10">
        <v>10</v>
      </c>
      <c r="E13" s="15">
        <f t="shared" si="0"/>
        <v>100</v>
      </c>
      <c r="F13" s="15">
        <f t="shared" si="1"/>
        <v>869.19317902661078</v>
      </c>
    </row>
    <row r="14" spans="1:9" x14ac:dyDescent="0.3">
      <c r="A14" s="10"/>
      <c r="B14" s="10">
        <v>3</v>
      </c>
      <c r="C14" s="10">
        <v>910.98099999999999</v>
      </c>
      <c r="D14" s="10">
        <v>11</v>
      </c>
      <c r="E14" s="15">
        <f t="shared" si="0"/>
        <v>121</v>
      </c>
      <c r="F14" s="15">
        <f t="shared" si="1"/>
        <v>886.19365178571445</v>
      </c>
    </row>
    <row r="15" spans="1:9" x14ac:dyDescent="0.3">
      <c r="A15" s="10"/>
      <c r="B15" s="10">
        <v>4</v>
      </c>
      <c r="C15" s="10">
        <v>889.75299999999993</v>
      </c>
      <c r="D15" s="10">
        <v>12</v>
      </c>
      <c r="E15" s="15">
        <f t="shared" si="0"/>
        <v>144</v>
      </c>
      <c r="F15" s="15">
        <f t="shared" si="1"/>
        <v>900.88327195378179</v>
      </c>
    </row>
    <row r="16" spans="1:9" x14ac:dyDescent="0.3">
      <c r="A16" s="10">
        <v>2023</v>
      </c>
      <c r="B16" s="10">
        <v>1</v>
      </c>
      <c r="C16" s="10">
        <v>883.88499999999999</v>
      </c>
      <c r="D16" s="10">
        <v>13</v>
      </c>
      <c r="E16" s="15">
        <f t="shared" si="0"/>
        <v>169</v>
      </c>
      <c r="F16" s="15">
        <f t="shared" si="1"/>
        <v>913.26203953081256</v>
      </c>
    </row>
    <row r="17" spans="1:6" x14ac:dyDescent="0.3">
      <c r="A17" s="10"/>
      <c r="B17" s="10">
        <v>2</v>
      </c>
      <c r="C17" s="10">
        <v>915.654</v>
      </c>
      <c r="D17" s="10">
        <v>14</v>
      </c>
      <c r="E17" s="15">
        <f t="shared" si="0"/>
        <v>196</v>
      </c>
      <c r="F17" s="15">
        <f t="shared" si="1"/>
        <v>923.32995451680688</v>
      </c>
    </row>
    <row r="18" spans="1:6" x14ac:dyDescent="0.3">
      <c r="A18" s="10"/>
      <c r="B18" s="10">
        <v>3</v>
      </c>
      <c r="C18" s="10">
        <v>934.75300000000004</v>
      </c>
      <c r="D18" s="10">
        <v>15</v>
      </c>
      <c r="E18" s="15">
        <f t="shared" si="0"/>
        <v>225</v>
      </c>
      <c r="F18" s="15">
        <f t="shared" si="1"/>
        <v>931.08701691176498</v>
      </c>
    </row>
    <row r="19" spans="1:6" x14ac:dyDescent="0.3">
      <c r="A19" s="10"/>
      <c r="B19" s="10">
        <v>4</v>
      </c>
      <c r="C19" s="10">
        <v>936.20100000000002</v>
      </c>
      <c r="D19" s="10">
        <v>16</v>
      </c>
      <c r="E19" s="15">
        <f t="shared" si="0"/>
        <v>256</v>
      </c>
      <c r="F19" s="15">
        <f>TREND($C$4:$C$19,$D$4:$E$19,D19:E19)</f>
        <v>936.53322671568662</v>
      </c>
    </row>
    <row r="20" spans="1:6" x14ac:dyDescent="0.3">
      <c r="A20" s="20">
        <v>2024</v>
      </c>
      <c r="B20" s="20">
        <v>1</v>
      </c>
      <c r="C20" s="20"/>
      <c r="D20" s="20">
        <v>17</v>
      </c>
      <c r="E20" s="22">
        <f t="shared" si="0"/>
        <v>289</v>
      </c>
      <c r="F20" s="22">
        <f t="shared" ref="F20:F22" si="2">TREND($C$4:$C$19,$D$4:$E$19,D20:E20)</f>
        <v>939.66858392857171</v>
      </c>
    </row>
    <row r="21" spans="1:6" x14ac:dyDescent="0.3">
      <c r="A21" s="20"/>
      <c r="B21" s="20">
        <v>2</v>
      </c>
      <c r="C21" s="20"/>
      <c r="D21" s="20">
        <v>18</v>
      </c>
      <c r="E21" s="22">
        <f t="shared" si="0"/>
        <v>324</v>
      </c>
      <c r="F21" s="22">
        <f t="shared" si="2"/>
        <v>940.49308855042057</v>
      </c>
    </row>
    <row r="22" spans="1:6" x14ac:dyDescent="0.3">
      <c r="A22" s="20"/>
      <c r="B22" s="20">
        <v>3</v>
      </c>
      <c r="C22" s="20"/>
      <c r="D22" s="20">
        <v>19</v>
      </c>
      <c r="E22" s="22">
        <f t="shared" si="0"/>
        <v>361</v>
      </c>
      <c r="F22" s="22">
        <f t="shared" si="2"/>
        <v>939.00674058123286</v>
      </c>
    </row>
    <row r="23" spans="1:6" x14ac:dyDescent="0.3">
      <c r="A23" s="20"/>
      <c r="B23" s="20">
        <v>4</v>
      </c>
      <c r="C23" s="20"/>
      <c r="D23" s="20">
        <v>20</v>
      </c>
      <c r="E23" s="22">
        <f>D23^2</f>
        <v>400</v>
      </c>
      <c r="F23" s="22">
        <f>TREND($C$4:$C$19,$D$4:$E$19,D23:E23)</f>
        <v>935.20954002100882</v>
      </c>
    </row>
    <row r="24" spans="1:6" x14ac:dyDescent="0.3">
      <c r="A24" s="5"/>
      <c r="B24" s="5"/>
      <c r="C24" s="5"/>
      <c r="D24" s="5"/>
    </row>
    <row r="25" spans="1:6" x14ac:dyDescent="0.3">
      <c r="A25" s="5"/>
      <c r="B25" s="5"/>
      <c r="C25" s="5"/>
      <c r="D25" s="5"/>
    </row>
    <row r="26" spans="1:6" x14ac:dyDescent="0.3">
      <c r="A26" s="5"/>
      <c r="B26" s="5"/>
      <c r="C26" s="5"/>
      <c r="D26" s="5"/>
    </row>
    <row r="27" spans="1:6" x14ac:dyDescent="0.3">
      <c r="A27" s="5"/>
      <c r="B27" s="5"/>
      <c r="C27" s="5"/>
      <c r="D27" s="5"/>
    </row>
  </sheetData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7666-6C26-4E0B-B054-7AFF86C5A247}">
  <dimension ref="A3:K27"/>
  <sheetViews>
    <sheetView workbookViewId="0">
      <selection activeCell="G29" sqref="G29"/>
    </sheetView>
  </sheetViews>
  <sheetFormatPr defaultRowHeight="14.4" x14ac:dyDescent="0.3"/>
  <cols>
    <col min="1" max="1" width="9.109375" bestFit="1" customWidth="1"/>
    <col min="2" max="2" width="11.6640625" bestFit="1" customWidth="1"/>
    <col min="3" max="3" width="20.33203125" bestFit="1" customWidth="1"/>
    <col min="4" max="4" width="21.33203125" bestFit="1" customWidth="1"/>
    <col min="5" max="5" width="14.109375" bestFit="1" customWidth="1"/>
    <col min="6" max="6" width="12.109375" bestFit="1" customWidth="1"/>
    <col min="7" max="7" width="12" customWidth="1"/>
    <col min="8" max="8" width="17.44140625" bestFit="1" customWidth="1"/>
  </cols>
  <sheetData>
    <row r="3" spans="1:11" x14ac:dyDescent="0.3">
      <c r="A3" s="10" t="s">
        <v>3</v>
      </c>
      <c r="B3" s="10" t="s">
        <v>4</v>
      </c>
      <c r="C3" s="10" t="s">
        <v>5</v>
      </c>
      <c r="D3" s="10" t="s">
        <v>19</v>
      </c>
      <c r="E3" s="10" t="s">
        <v>20</v>
      </c>
      <c r="F3" s="11" t="s">
        <v>24</v>
      </c>
      <c r="G3" s="28" t="s">
        <v>25</v>
      </c>
      <c r="H3" s="11" t="s">
        <v>27</v>
      </c>
      <c r="J3" s="31"/>
      <c r="K3" s="31" t="s">
        <v>21</v>
      </c>
    </row>
    <row r="4" spans="1:11" x14ac:dyDescent="0.3">
      <c r="A4" s="10">
        <v>2020</v>
      </c>
      <c r="B4" s="10">
        <v>1</v>
      </c>
      <c r="C4" s="10">
        <v>640.78899999999999</v>
      </c>
      <c r="D4" s="10">
        <v>1</v>
      </c>
      <c r="E4" s="15">
        <f>D4^2</f>
        <v>1</v>
      </c>
      <c r="F4" s="15">
        <f>TREND($C$4:$C$19,$D$4:$E$19,D4:E4)</f>
        <v>612.20055759803938</v>
      </c>
      <c r="G4" s="29">
        <f>C4/F4</f>
        <v>1.0466978379015643</v>
      </c>
      <c r="H4" s="15">
        <f>F4*VLOOKUP(B4,$J$5:$K$8,2)</f>
        <v>610.92446669265416</v>
      </c>
      <c r="J4" s="31" t="s">
        <v>22</v>
      </c>
      <c r="K4" s="31" t="s">
        <v>23</v>
      </c>
    </row>
    <row r="5" spans="1:11" x14ac:dyDescent="0.3">
      <c r="A5" s="10"/>
      <c r="B5" s="10">
        <v>2</v>
      </c>
      <c r="C5" s="10">
        <v>655.50900000000001</v>
      </c>
      <c r="D5" s="10">
        <v>2</v>
      </c>
      <c r="E5" s="15">
        <f t="shared" ref="E5:E22" si="0">D5^2</f>
        <v>4</v>
      </c>
      <c r="F5" s="15">
        <f t="shared" ref="F5:F18" si="1">TREND($C$4:$C$19,$D$4:$E$19,D5:E5)</f>
        <v>649.99870367647077</v>
      </c>
      <c r="G5" s="29">
        <f t="shared" ref="G5:G18" si="2">C5/F5</f>
        <v>1.0084773958661184</v>
      </c>
      <c r="H5" s="15">
        <f>F5*VLOOKUP(B5,$J$5:$K$8,2)</f>
        <v>656.37357014407633</v>
      </c>
      <c r="J5" s="32">
        <v>1</v>
      </c>
      <c r="K5" s="33">
        <f>AVERAGEIF($B$4:$B$19,J5,$G$4:$G$19)</f>
        <v>0.99791556722785113</v>
      </c>
    </row>
    <row r="6" spans="1:11" x14ac:dyDescent="0.3">
      <c r="A6" s="10"/>
      <c r="B6" s="10">
        <v>3</v>
      </c>
      <c r="C6" s="10">
        <v>672.41099999999994</v>
      </c>
      <c r="D6" s="10">
        <v>3</v>
      </c>
      <c r="E6" s="15">
        <f t="shared" si="0"/>
        <v>9</v>
      </c>
      <c r="F6" s="15">
        <f t="shared" si="1"/>
        <v>685.4859971638657</v>
      </c>
      <c r="G6" s="29">
        <f t="shared" si="2"/>
        <v>0.98092594565321201</v>
      </c>
      <c r="H6" s="15">
        <f t="shared" ref="H6:H23" si="3">F6*VLOOKUP(B6,$J$5:$K$8,2)</f>
        <v>687.97923947506536</v>
      </c>
      <c r="J6" s="32">
        <v>2</v>
      </c>
      <c r="K6" s="33">
        <f>AVERAGEIF($B$4:$B$19,J6,$G$4:$G$19)</f>
        <v>1.0098075064327798</v>
      </c>
    </row>
    <row r="7" spans="1:11" x14ac:dyDescent="0.3">
      <c r="A7" s="10"/>
      <c r="B7" s="10">
        <v>4</v>
      </c>
      <c r="C7" s="10">
        <v>696.49199999999996</v>
      </c>
      <c r="D7" s="10">
        <v>4</v>
      </c>
      <c r="E7" s="15">
        <f t="shared" si="0"/>
        <v>16</v>
      </c>
      <c r="F7" s="15">
        <f t="shared" si="1"/>
        <v>718.6624380602243</v>
      </c>
      <c r="G7" s="29">
        <f t="shared" si="2"/>
        <v>0.96915041487340614</v>
      </c>
      <c r="H7" s="15">
        <f t="shared" si="3"/>
        <v>710.82948219717991</v>
      </c>
      <c r="J7" s="32">
        <v>3</v>
      </c>
      <c r="K7" s="33">
        <f t="shared" ref="K7:K8" si="4">AVERAGEIF($B$4:$B$19,J7,$G$4:$G$19)</f>
        <v>1.0036371892664697</v>
      </c>
    </row>
    <row r="8" spans="1:11" x14ac:dyDescent="0.3">
      <c r="A8" s="10">
        <v>2021</v>
      </c>
      <c r="B8" s="10">
        <v>1</v>
      </c>
      <c r="C8" s="10">
        <v>719.85</v>
      </c>
      <c r="D8" s="10">
        <v>5</v>
      </c>
      <c r="E8" s="15">
        <f t="shared" si="0"/>
        <v>25</v>
      </c>
      <c r="F8" s="15">
        <f t="shared" si="1"/>
        <v>749.52802636554634</v>
      </c>
      <c r="G8" s="29">
        <f t="shared" si="2"/>
        <v>0.9604043807281567</v>
      </c>
      <c r="H8" s="15">
        <f t="shared" si="3"/>
        <v>747.96568558374588</v>
      </c>
      <c r="J8" s="32">
        <v>4</v>
      </c>
      <c r="K8" s="33">
        <f t="shared" si="4"/>
        <v>0.98910064663434105</v>
      </c>
    </row>
    <row r="9" spans="1:11" x14ac:dyDescent="0.3">
      <c r="A9" s="10"/>
      <c r="B9" s="10">
        <v>2</v>
      </c>
      <c r="C9" s="10">
        <v>766.40700000000004</v>
      </c>
      <c r="D9" s="10">
        <v>6</v>
      </c>
      <c r="E9" s="15">
        <f t="shared" si="0"/>
        <v>36</v>
      </c>
      <c r="F9" s="15">
        <f t="shared" si="1"/>
        <v>778.08276207983204</v>
      </c>
      <c r="G9" s="29">
        <f t="shared" si="2"/>
        <v>0.98499419001569644</v>
      </c>
      <c r="H9" s="15">
        <f t="shared" si="3"/>
        <v>785.71381377416515</v>
      </c>
    </row>
    <row r="10" spans="1:11" x14ac:dyDescent="0.3">
      <c r="A10" s="10"/>
      <c r="B10" s="10">
        <v>3</v>
      </c>
      <c r="C10" s="10">
        <v>805.70600000000002</v>
      </c>
      <c r="D10" s="10">
        <v>7</v>
      </c>
      <c r="E10" s="15">
        <f t="shared" si="0"/>
        <v>49</v>
      </c>
      <c r="F10" s="15">
        <f t="shared" si="1"/>
        <v>804.3266452030814</v>
      </c>
      <c r="G10" s="29">
        <f t="shared" si="2"/>
        <v>1.0017149186902423</v>
      </c>
      <c r="H10" s="15">
        <f t="shared" si="3"/>
        <v>807.2521334437497</v>
      </c>
    </row>
    <row r="11" spans="1:11" x14ac:dyDescent="0.3">
      <c r="A11" s="10"/>
      <c r="B11" s="10">
        <v>4</v>
      </c>
      <c r="C11" s="10">
        <v>828.22799999999995</v>
      </c>
      <c r="D11" s="10">
        <v>8</v>
      </c>
      <c r="E11" s="15">
        <f t="shared" si="0"/>
        <v>64</v>
      </c>
      <c r="F11" s="15">
        <f t="shared" si="1"/>
        <v>828.25967573529431</v>
      </c>
      <c r="G11" s="29">
        <f t="shared" si="2"/>
        <v>0.99996175627496742</v>
      </c>
      <c r="H11" s="15">
        <f t="shared" si="3"/>
        <v>819.23218085092924</v>
      </c>
    </row>
    <row r="12" spans="1:11" x14ac:dyDescent="0.3">
      <c r="A12" s="10">
        <v>2022</v>
      </c>
      <c r="B12" s="10">
        <v>1</v>
      </c>
      <c r="C12" s="10">
        <v>864.09799999999996</v>
      </c>
      <c r="D12" s="10">
        <v>9</v>
      </c>
      <c r="E12" s="15">
        <f t="shared" si="0"/>
        <v>81</v>
      </c>
      <c r="F12" s="15">
        <f t="shared" si="1"/>
        <v>849.88185367647077</v>
      </c>
      <c r="G12" s="29">
        <f t="shared" si="2"/>
        <v>1.016727203036554</v>
      </c>
      <c r="H12" s="15">
        <f t="shared" si="3"/>
        <v>848.11033208821289</v>
      </c>
    </row>
    <row r="13" spans="1:11" x14ac:dyDescent="0.3">
      <c r="A13" s="10"/>
      <c r="B13" s="10">
        <v>2</v>
      </c>
      <c r="C13" s="10">
        <v>916.19200000000001</v>
      </c>
      <c r="D13" s="10">
        <v>10</v>
      </c>
      <c r="E13" s="15">
        <f t="shared" si="0"/>
        <v>100</v>
      </c>
      <c r="F13" s="15">
        <f t="shared" si="1"/>
        <v>869.19317902661078</v>
      </c>
      <c r="G13" s="29">
        <f t="shared" si="2"/>
        <v>1.0540717784118165</v>
      </c>
      <c r="H13" s="15">
        <f t="shared" si="3"/>
        <v>877.71779672124262</v>
      </c>
    </row>
    <row r="14" spans="1:11" x14ac:dyDescent="0.3">
      <c r="A14" s="10"/>
      <c r="B14" s="10">
        <v>3</v>
      </c>
      <c r="C14" s="10">
        <v>910.98099999999999</v>
      </c>
      <c r="D14" s="10">
        <v>11</v>
      </c>
      <c r="E14" s="15">
        <f t="shared" si="0"/>
        <v>121</v>
      </c>
      <c r="F14" s="15">
        <f t="shared" si="1"/>
        <v>886.19365178571445</v>
      </c>
      <c r="G14" s="29">
        <f t="shared" si="2"/>
        <v>1.0279705774966206</v>
      </c>
      <c r="H14" s="15">
        <f t="shared" si="3"/>
        <v>889.41690582400304</v>
      </c>
    </row>
    <row r="15" spans="1:11" x14ac:dyDescent="0.3">
      <c r="A15" s="10"/>
      <c r="B15" s="10">
        <v>4</v>
      </c>
      <c r="C15" s="10">
        <v>889.75299999999993</v>
      </c>
      <c r="D15" s="10">
        <v>12</v>
      </c>
      <c r="E15" s="15">
        <f t="shared" si="0"/>
        <v>144</v>
      </c>
      <c r="F15" s="15">
        <f t="shared" si="1"/>
        <v>900.88327195378179</v>
      </c>
      <c r="G15" s="29">
        <f t="shared" si="2"/>
        <v>0.98764515637009975</v>
      </c>
      <c r="H15" s="15">
        <f t="shared" si="3"/>
        <v>891.06422683154653</v>
      </c>
    </row>
    <row r="16" spans="1:11" x14ac:dyDescent="0.3">
      <c r="A16" s="10">
        <v>2023</v>
      </c>
      <c r="B16" s="10">
        <v>1</v>
      </c>
      <c r="C16" s="10">
        <v>883.88499999999999</v>
      </c>
      <c r="D16" s="10">
        <v>13</v>
      </c>
      <c r="E16" s="15">
        <f t="shared" si="0"/>
        <v>169</v>
      </c>
      <c r="F16" s="15">
        <f t="shared" si="1"/>
        <v>913.26203953081256</v>
      </c>
      <c r="G16" s="29">
        <f t="shared" si="2"/>
        <v>0.96783284724512908</v>
      </c>
      <c r="H16" s="15">
        <f t="shared" si="3"/>
        <v>911.35840620605507</v>
      </c>
    </row>
    <row r="17" spans="1:8" x14ac:dyDescent="0.3">
      <c r="A17" s="10"/>
      <c r="B17" s="10">
        <v>2</v>
      </c>
      <c r="C17" s="10">
        <v>915.654</v>
      </c>
      <c r="D17" s="10">
        <v>14</v>
      </c>
      <c r="E17" s="15">
        <f t="shared" si="0"/>
        <v>196</v>
      </c>
      <c r="F17" s="15">
        <f t="shared" si="1"/>
        <v>923.32995451680688</v>
      </c>
      <c r="G17" s="29">
        <f t="shared" si="2"/>
        <v>0.99168666143748818</v>
      </c>
      <c r="H17" s="15">
        <f t="shared" si="3"/>
        <v>932.38551898530875</v>
      </c>
    </row>
    <row r="18" spans="1:8" x14ac:dyDescent="0.3">
      <c r="A18" s="10"/>
      <c r="B18" s="10">
        <v>3</v>
      </c>
      <c r="C18" s="10">
        <v>934.75300000000004</v>
      </c>
      <c r="D18" s="10">
        <v>15</v>
      </c>
      <c r="E18" s="15">
        <f t="shared" si="0"/>
        <v>225</v>
      </c>
      <c r="F18" s="15">
        <f t="shared" si="1"/>
        <v>931.08701691176498</v>
      </c>
      <c r="G18" s="29">
        <f t="shared" si="2"/>
        <v>1.003937315225804</v>
      </c>
      <c r="H18" s="15">
        <f t="shared" si="3"/>
        <v>934.47355661582571</v>
      </c>
    </row>
    <row r="19" spans="1:8" x14ac:dyDescent="0.3">
      <c r="A19" s="10"/>
      <c r="B19" s="10">
        <v>4</v>
      </c>
      <c r="C19" s="10">
        <v>936.20100000000002</v>
      </c>
      <c r="D19" s="10">
        <v>16</v>
      </c>
      <c r="E19" s="15">
        <f t="shared" si="0"/>
        <v>256</v>
      </c>
      <c r="F19" s="15">
        <f>TREND($C$4:$C$19,$D$4:$E$19,D19:E19)</f>
        <v>936.53322671568662</v>
      </c>
      <c r="G19" s="29">
        <f>C19/F19</f>
        <v>0.99964525901889068</v>
      </c>
      <c r="H19" s="15">
        <f t="shared" si="3"/>
        <v>926.32562013903157</v>
      </c>
    </row>
    <row r="20" spans="1:8" x14ac:dyDescent="0.3">
      <c r="A20" s="20">
        <v>2024</v>
      </c>
      <c r="B20" s="20">
        <v>1</v>
      </c>
      <c r="C20" s="20"/>
      <c r="D20" s="20">
        <v>17</v>
      </c>
      <c r="E20" s="22">
        <f t="shared" si="0"/>
        <v>289</v>
      </c>
      <c r="F20" s="22">
        <f t="shared" ref="F20:F22" si="5">TREND($C$4:$C$19,$D$4:$E$19,D20:E20)</f>
        <v>939.66858392857171</v>
      </c>
      <c r="G20" s="30" t="s">
        <v>26</v>
      </c>
      <c r="H20" s="22">
        <f t="shared" si="3"/>
        <v>937.70990793727231</v>
      </c>
    </row>
    <row r="21" spans="1:8" x14ac:dyDescent="0.3">
      <c r="A21" s="20"/>
      <c r="B21" s="20">
        <v>2</v>
      </c>
      <c r="C21" s="20"/>
      <c r="D21" s="20">
        <v>18</v>
      </c>
      <c r="E21" s="22">
        <f t="shared" si="0"/>
        <v>324</v>
      </c>
      <c r="F21" s="22">
        <f t="shared" si="5"/>
        <v>940.49308855042057</v>
      </c>
      <c r="G21" s="30"/>
      <c r="H21" s="22">
        <f t="shared" si="3"/>
        <v>949.71698056636376</v>
      </c>
    </row>
    <row r="22" spans="1:8" x14ac:dyDescent="0.3">
      <c r="A22" s="20"/>
      <c r="B22" s="20">
        <v>3</v>
      </c>
      <c r="C22" s="20"/>
      <c r="D22" s="20">
        <v>19</v>
      </c>
      <c r="E22" s="22">
        <f t="shared" si="0"/>
        <v>361</v>
      </c>
      <c r="F22" s="22">
        <f t="shared" si="5"/>
        <v>939.00674058123286</v>
      </c>
      <c r="G22" s="30"/>
      <c r="H22" s="22">
        <f t="shared" si="3"/>
        <v>942.42208581921761</v>
      </c>
    </row>
    <row r="23" spans="1:8" x14ac:dyDescent="0.3">
      <c r="A23" s="20"/>
      <c r="B23" s="20">
        <v>4</v>
      </c>
      <c r="C23" s="20"/>
      <c r="D23" s="20">
        <v>20</v>
      </c>
      <c r="E23" s="22">
        <f>D23^2</f>
        <v>400</v>
      </c>
      <c r="F23" s="22">
        <f>TREND($C$4:$C$19,$D$4:$E$19,D23:E23)</f>
        <v>935.20954002100882</v>
      </c>
      <c r="G23" s="30"/>
      <c r="H23" s="22">
        <f t="shared" si="3"/>
        <v>925.01636077338446</v>
      </c>
    </row>
    <row r="24" spans="1:8" x14ac:dyDescent="0.3">
      <c r="A24" s="5"/>
      <c r="B24" s="5"/>
      <c r="C24" s="5"/>
      <c r="D24" s="5"/>
    </row>
    <row r="25" spans="1:8" x14ac:dyDescent="0.3">
      <c r="A25" s="5"/>
      <c r="B25" s="5"/>
      <c r="C25" s="5"/>
      <c r="D25" s="5"/>
    </row>
    <row r="26" spans="1:8" x14ac:dyDescent="0.3">
      <c r="A26" s="5"/>
      <c r="B26" s="5"/>
      <c r="C26" s="5"/>
      <c r="D26" s="5"/>
    </row>
    <row r="27" spans="1:8" x14ac:dyDescent="0.3">
      <c r="A27" s="5"/>
      <c r="B27" s="5"/>
      <c r="C27" s="5"/>
      <c r="D27" s="5"/>
    </row>
  </sheetData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B069-F051-42A9-94CB-9E02D7BC64F3}">
  <dimension ref="A3:K27"/>
  <sheetViews>
    <sheetView topLeftCell="A2" workbookViewId="0">
      <selection activeCell="M23" sqref="M23"/>
    </sheetView>
  </sheetViews>
  <sheetFormatPr defaultRowHeight="14.4" x14ac:dyDescent="0.3"/>
  <cols>
    <col min="1" max="1" width="9.109375" bestFit="1" customWidth="1"/>
    <col min="2" max="2" width="11.6640625" bestFit="1" customWidth="1"/>
    <col min="3" max="3" width="20.33203125" bestFit="1" customWidth="1"/>
    <col min="4" max="4" width="21.33203125" bestFit="1" customWidth="1"/>
    <col min="5" max="5" width="14.109375" bestFit="1" customWidth="1"/>
    <col min="6" max="6" width="12.109375" bestFit="1" customWidth="1"/>
    <col min="7" max="7" width="17.44140625" bestFit="1" customWidth="1"/>
    <col min="11" max="11" width="10.5546875" bestFit="1" customWidth="1"/>
  </cols>
  <sheetData>
    <row r="3" spans="1:11" x14ac:dyDescent="0.3">
      <c r="A3" s="10" t="s">
        <v>3</v>
      </c>
      <c r="B3" s="10" t="s">
        <v>4</v>
      </c>
      <c r="C3" s="10" t="s">
        <v>5</v>
      </c>
      <c r="D3" s="10" t="s">
        <v>19</v>
      </c>
      <c r="E3" s="10" t="s">
        <v>20</v>
      </c>
      <c r="F3" s="11" t="s">
        <v>24</v>
      </c>
      <c r="G3" s="11" t="s">
        <v>27</v>
      </c>
      <c r="J3" s="31"/>
      <c r="K3" s="31" t="s">
        <v>21</v>
      </c>
    </row>
    <row r="4" spans="1:11" x14ac:dyDescent="0.3">
      <c r="A4" s="10">
        <v>2020</v>
      </c>
      <c r="B4" s="10">
        <v>1</v>
      </c>
      <c r="C4" s="10">
        <v>640.78899999999999</v>
      </c>
      <c r="D4" s="10">
        <v>1</v>
      </c>
      <c r="E4" s="15">
        <f>D4^2</f>
        <v>1</v>
      </c>
      <c r="F4" s="15">
        <f>$K$11+$K$12*D4+$K$13*E4</f>
        <v>612.38245167676064</v>
      </c>
      <c r="G4" s="15">
        <f>F4*VLOOKUP(B4,$J$5:$K$8,2)</f>
        <v>607.64080135623146</v>
      </c>
      <c r="J4" s="31" t="s">
        <v>22</v>
      </c>
      <c r="K4" s="31" t="s">
        <v>23</v>
      </c>
    </row>
    <row r="5" spans="1:11" x14ac:dyDescent="0.3">
      <c r="A5" s="10"/>
      <c r="B5" s="10">
        <v>2</v>
      </c>
      <c r="C5" s="10">
        <v>655.50900000000001</v>
      </c>
      <c r="D5" s="10">
        <v>2</v>
      </c>
      <c r="E5" s="15">
        <f t="shared" ref="E5:E22" si="0">D5^2</f>
        <v>4</v>
      </c>
      <c r="F5" s="15">
        <f t="shared" ref="F5:F22" si="1">$K$11+$K$12*D5+$K$13*E5</f>
        <v>650.00071651621806</v>
      </c>
      <c r="G5" s="15">
        <f t="shared" ref="G5:G22" si="2">F5*VLOOKUP(B5,$J$5:$K$8,2)</f>
        <v>656.9823596725048</v>
      </c>
      <c r="J5" s="32">
        <v>1</v>
      </c>
      <c r="K5" s="33">
        <v>0.99225704409467297</v>
      </c>
    </row>
    <row r="6" spans="1:11" x14ac:dyDescent="0.3">
      <c r="A6" s="10"/>
      <c r="B6" s="10">
        <v>3</v>
      </c>
      <c r="C6" s="10">
        <v>672.41099999999994</v>
      </c>
      <c r="D6" s="10">
        <v>3</v>
      </c>
      <c r="E6" s="15">
        <f t="shared" si="0"/>
        <v>9</v>
      </c>
      <c r="F6" s="15">
        <f t="shared" si="1"/>
        <v>685.34174382655851</v>
      </c>
      <c r="G6" s="15">
        <f t="shared" si="2"/>
        <v>689.63776070482993</v>
      </c>
      <c r="J6" s="32">
        <v>2</v>
      </c>
      <c r="K6" s="33">
        <v>1.0107409776310801</v>
      </c>
    </row>
    <row r="7" spans="1:11" x14ac:dyDescent="0.3">
      <c r="A7" s="10"/>
      <c r="B7" s="10">
        <v>4</v>
      </c>
      <c r="C7" s="10">
        <v>696.49199999999996</v>
      </c>
      <c r="D7" s="10">
        <v>4</v>
      </c>
      <c r="E7" s="15">
        <f t="shared" si="0"/>
        <v>16</v>
      </c>
      <c r="F7" s="15">
        <f t="shared" si="1"/>
        <v>718.40553360778199</v>
      </c>
      <c r="G7" s="15">
        <f t="shared" si="2"/>
        <v>711.74846327375553</v>
      </c>
      <c r="J7" s="32">
        <v>3</v>
      </c>
      <c r="K7" s="33">
        <v>1.00626843019117</v>
      </c>
    </row>
    <row r="8" spans="1:11" x14ac:dyDescent="0.3">
      <c r="A8" s="10">
        <v>2021</v>
      </c>
      <c r="B8" s="10">
        <v>1</v>
      </c>
      <c r="C8" s="10">
        <v>719.85</v>
      </c>
      <c r="D8" s="10">
        <v>5</v>
      </c>
      <c r="E8" s="15">
        <f t="shared" si="0"/>
        <v>25</v>
      </c>
      <c r="F8" s="15">
        <f t="shared" si="1"/>
        <v>749.19208585988872</v>
      </c>
      <c r="G8" s="15">
        <f t="shared" si="2"/>
        <v>743.3911245744556</v>
      </c>
      <c r="J8" s="32">
        <v>4</v>
      </c>
      <c r="K8" s="33">
        <v>0.99073354808307901</v>
      </c>
    </row>
    <row r="9" spans="1:11" x14ac:dyDescent="0.3">
      <c r="A9" s="10"/>
      <c r="B9" s="10">
        <v>2</v>
      </c>
      <c r="C9" s="10">
        <v>766.40700000000004</v>
      </c>
      <c r="D9" s="10">
        <v>6</v>
      </c>
      <c r="E9" s="15">
        <f t="shared" si="0"/>
        <v>36</v>
      </c>
      <c r="F9" s="15">
        <f t="shared" si="1"/>
        <v>777.70140058287825</v>
      </c>
      <c r="G9" s="15">
        <f t="shared" si="2"/>
        <v>786.05467393019853</v>
      </c>
      <c r="J9" s="15" t="s">
        <v>28</v>
      </c>
      <c r="K9" s="34">
        <f>AVERAGE(K5:K8)</f>
        <v>1.0000000000000004</v>
      </c>
    </row>
    <row r="10" spans="1:11" x14ac:dyDescent="0.3">
      <c r="A10" s="10"/>
      <c r="B10" s="10">
        <v>3</v>
      </c>
      <c r="C10" s="10">
        <v>805.70600000000002</v>
      </c>
      <c r="D10" s="10">
        <v>7</v>
      </c>
      <c r="E10" s="15">
        <f t="shared" si="0"/>
        <v>49</v>
      </c>
      <c r="F10" s="15">
        <f t="shared" si="1"/>
        <v>803.93347777675103</v>
      </c>
      <c r="G10" s="15">
        <f t="shared" si="2"/>
        <v>808.9728786605391</v>
      </c>
    </row>
    <row r="11" spans="1:11" x14ac:dyDescent="0.3">
      <c r="A11" s="10"/>
      <c r="B11" s="10">
        <v>4</v>
      </c>
      <c r="C11" s="10">
        <v>828.22799999999995</v>
      </c>
      <c r="D11" s="10">
        <v>8</v>
      </c>
      <c r="E11" s="15">
        <f t="shared" si="0"/>
        <v>64</v>
      </c>
      <c r="F11" s="15">
        <f t="shared" si="1"/>
        <v>827.88831744150684</v>
      </c>
      <c r="G11" s="15">
        <f t="shared" si="2"/>
        <v>820.21673015535453</v>
      </c>
      <c r="J11" s="31" t="s">
        <v>29</v>
      </c>
      <c r="K11" s="35">
        <v>572.48694930818635</v>
      </c>
    </row>
    <row r="12" spans="1:11" x14ac:dyDescent="0.3">
      <c r="A12" s="10">
        <v>2022</v>
      </c>
      <c r="B12" s="10">
        <v>1</v>
      </c>
      <c r="C12" s="10">
        <v>864.09799999999996</v>
      </c>
      <c r="D12" s="10">
        <v>9</v>
      </c>
      <c r="E12" s="15">
        <f t="shared" si="0"/>
        <v>81</v>
      </c>
      <c r="F12" s="15">
        <f t="shared" si="1"/>
        <v>849.56591957714579</v>
      </c>
      <c r="G12" s="15">
        <f t="shared" si="2"/>
        <v>842.98776812319136</v>
      </c>
      <c r="J12" s="31" t="s">
        <v>30</v>
      </c>
      <c r="K12" s="35">
        <v>41.034121133132757</v>
      </c>
    </row>
    <row r="13" spans="1:11" x14ac:dyDescent="0.3">
      <c r="A13" s="10"/>
      <c r="B13" s="10">
        <v>2</v>
      </c>
      <c r="C13" s="10">
        <v>916.19200000000001</v>
      </c>
      <c r="D13" s="10">
        <v>10</v>
      </c>
      <c r="E13" s="15">
        <f t="shared" si="0"/>
        <v>100</v>
      </c>
      <c r="F13" s="15">
        <f t="shared" si="1"/>
        <v>868.96628418366788</v>
      </c>
      <c r="G13" s="15">
        <f t="shared" si="2"/>
        <v>878.2998316042474</v>
      </c>
      <c r="J13" s="31" t="s">
        <v>31</v>
      </c>
      <c r="K13" s="35">
        <v>-1.1386187645584611</v>
      </c>
    </row>
    <row r="14" spans="1:11" x14ac:dyDescent="0.3">
      <c r="A14" s="10"/>
      <c r="B14" s="10">
        <v>3</v>
      </c>
      <c r="C14" s="10">
        <v>910.98099999999999</v>
      </c>
      <c r="D14" s="10">
        <v>11</v>
      </c>
      <c r="E14" s="15">
        <f t="shared" si="0"/>
        <v>121</v>
      </c>
      <c r="F14" s="15">
        <f t="shared" si="1"/>
        <v>886.08941126107288</v>
      </c>
      <c r="G14" s="15">
        <f t="shared" si="2"/>
        <v>891.64380087869779</v>
      </c>
      <c r="J14" s="7"/>
      <c r="K14" s="9"/>
    </row>
    <row r="15" spans="1:11" x14ac:dyDescent="0.3">
      <c r="A15" s="10"/>
      <c r="B15" s="10">
        <v>4</v>
      </c>
      <c r="C15" s="10">
        <v>889.75299999999993</v>
      </c>
      <c r="D15" s="10">
        <v>12</v>
      </c>
      <c r="E15" s="15">
        <f t="shared" si="0"/>
        <v>144</v>
      </c>
      <c r="F15" s="15">
        <f t="shared" si="1"/>
        <v>900.93530080936102</v>
      </c>
      <c r="G15" s="15">
        <f t="shared" si="2"/>
        <v>892.58682716415433</v>
      </c>
      <c r="J15" s="31" t="s">
        <v>11</v>
      </c>
      <c r="K15" s="36">
        <f>SUMXMY2(G4:G19,C4:C19)/COUNT(G4:G19)</f>
        <v>362.86849234993304</v>
      </c>
    </row>
    <row r="16" spans="1:11" x14ac:dyDescent="0.3">
      <c r="A16" s="10">
        <v>2023</v>
      </c>
      <c r="B16" s="10">
        <v>1</v>
      </c>
      <c r="C16" s="10">
        <v>883.88499999999999</v>
      </c>
      <c r="D16" s="10">
        <v>13</v>
      </c>
      <c r="E16" s="15">
        <f t="shared" si="0"/>
        <v>169</v>
      </c>
      <c r="F16" s="15">
        <f t="shared" si="1"/>
        <v>913.50395282853219</v>
      </c>
      <c r="G16" s="15">
        <f t="shared" si="2"/>
        <v>906.43073200243896</v>
      </c>
    </row>
    <row r="17" spans="1:7" x14ac:dyDescent="0.3">
      <c r="A17" s="10"/>
      <c r="B17" s="10">
        <v>2</v>
      </c>
      <c r="C17" s="10">
        <v>915.654</v>
      </c>
      <c r="D17" s="10">
        <v>14</v>
      </c>
      <c r="E17" s="15">
        <f t="shared" si="0"/>
        <v>196</v>
      </c>
      <c r="F17" s="15">
        <f t="shared" si="1"/>
        <v>923.79536731858661</v>
      </c>
      <c r="G17" s="15">
        <f t="shared" si="2"/>
        <v>933.71783269465095</v>
      </c>
    </row>
    <row r="18" spans="1:7" x14ac:dyDescent="0.3">
      <c r="A18" s="10"/>
      <c r="B18" s="10">
        <v>3</v>
      </c>
      <c r="C18" s="10">
        <v>934.75300000000004</v>
      </c>
      <c r="D18" s="10">
        <v>15</v>
      </c>
      <c r="E18" s="15">
        <f t="shared" si="0"/>
        <v>225</v>
      </c>
      <c r="F18" s="15">
        <f t="shared" si="1"/>
        <v>931.80954427952395</v>
      </c>
      <c r="G18" s="15">
        <f t="shared" si="2"/>
        <v>937.65052735930601</v>
      </c>
    </row>
    <row r="19" spans="1:7" x14ac:dyDescent="0.3">
      <c r="A19" s="10"/>
      <c r="B19" s="10">
        <v>4</v>
      </c>
      <c r="C19" s="10">
        <v>936.20100000000002</v>
      </c>
      <c r="D19" s="10">
        <v>16</v>
      </c>
      <c r="E19" s="15">
        <f t="shared" si="0"/>
        <v>256</v>
      </c>
      <c r="F19" s="15">
        <f t="shared" si="1"/>
        <v>937.54648371134431</v>
      </c>
      <c r="G19" s="15">
        <f t="shared" si="2"/>
        <v>928.85875430015483</v>
      </c>
    </row>
    <row r="20" spans="1:7" x14ac:dyDescent="0.3">
      <c r="A20" s="20">
        <v>2024</v>
      </c>
      <c r="B20" s="20">
        <v>1</v>
      </c>
      <c r="C20" s="20"/>
      <c r="D20" s="20">
        <v>17</v>
      </c>
      <c r="E20" s="22">
        <f t="shared" si="0"/>
        <v>289</v>
      </c>
      <c r="F20" s="22">
        <f t="shared" si="1"/>
        <v>941.00618561404804</v>
      </c>
      <c r="G20" s="22">
        <f t="shared" si="2"/>
        <v>933.72001621219852</v>
      </c>
    </row>
    <row r="21" spans="1:7" x14ac:dyDescent="0.3">
      <c r="A21" s="20"/>
      <c r="B21" s="20">
        <v>2</v>
      </c>
      <c r="C21" s="20"/>
      <c r="D21" s="20">
        <v>18</v>
      </c>
      <c r="E21" s="22">
        <f t="shared" si="0"/>
        <v>324</v>
      </c>
      <c r="F21" s="22">
        <f t="shared" si="1"/>
        <v>942.18864998763479</v>
      </c>
      <c r="G21" s="22">
        <f t="shared" si="2"/>
        <v>952.30867720140952</v>
      </c>
    </row>
    <row r="22" spans="1:7" x14ac:dyDescent="0.3">
      <c r="A22" s="20"/>
      <c r="B22" s="20">
        <v>3</v>
      </c>
      <c r="C22" s="20"/>
      <c r="D22" s="20">
        <v>19</v>
      </c>
      <c r="E22" s="22">
        <f t="shared" si="0"/>
        <v>361</v>
      </c>
      <c r="F22" s="22">
        <f t="shared" si="1"/>
        <v>941.09387683210434</v>
      </c>
      <c r="G22" s="22">
        <f t="shared" si="2"/>
        <v>946.99305810236388</v>
      </c>
    </row>
    <row r="23" spans="1:7" x14ac:dyDescent="0.3">
      <c r="A23" s="20"/>
      <c r="B23" s="20">
        <v>4</v>
      </c>
      <c r="C23" s="20"/>
      <c r="D23" s="20">
        <v>20</v>
      </c>
      <c r="E23" s="22">
        <f>D23^2</f>
        <v>400</v>
      </c>
      <c r="F23" s="22">
        <f>$K$11+$K$12*D23+$K$13*E23</f>
        <v>937.72186614745692</v>
      </c>
      <c r="G23" s="22">
        <f>F23*VLOOKUP(B23,$J$5:$K$8,2)</f>
        <v>929.03251156335614</v>
      </c>
    </row>
    <row r="24" spans="1:7" x14ac:dyDescent="0.3">
      <c r="A24" s="5"/>
      <c r="B24" s="5"/>
      <c r="C24" s="5"/>
      <c r="D24" s="5"/>
    </row>
    <row r="25" spans="1:7" x14ac:dyDescent="0.3">
      <c r="A25" s="5"/>
      <c r="B25" s="5"/>
      <c r="C25" s="5"/>
      <c r="D25" s="5"/>
    </row>
    <row r="26" spans="1:7" x14ac:dyDescent="0.3">
      <c r="A26" s="5"/>
      <c r="B26" s="5"/>
      <c r="C26" s="5"/>
      <c r="D26" s="5"/>
    </row>
    <row r="27" spans="1:7" x14ac:dyDescent="0.3">
      <c r="A27" s="5"/>
      <c r="B27" s="5"/>
      <c r="C27" s="5"/>
      <c r="D27" s="5"/>
    </row>
  </sheetData>
  <pageMargins left="0.7" right="0.7" top="0.75" bottom="0.75" header="0.3" footer="0.3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6A26-51B4-4C7B-9BBB-367D7622A2EE}">
  <dimension ref="A2:I27"/>
  <sheetViews>
    <sheetView workbookViewId="0">
      <selection activeCell="E30" sqref="E30"/>
    </sheetView>
  </sheetViews>
  <sheetFormatPr defaultRowHeight="14.4" x14ac:dyDescent="0.3"/>
  <cols>
    <col min="1" max="1" width="9.109375" bestFit="1" customWidth="1"/>
    <col min="2" max="2" width="11.6640625" bestFit="1" customWidth="1"/>
    <col min="3" max="3" width="20.33203125" bestFit="1" customWidth="1"/>
    <col min="4" max="4" width="21.33203125" bestFit="1" customWidth="1"/>
    <col min="5" max="5" width="14.109375" bestFit="1" customWidth="1"/>
    <col min="6" max="8" width="5.5546875" style="8" customWidth="1"/>
    <col min="9" max="9" width="15.6640625" bestFit="1" customWidth="1"/>
  </cols>
  <sheetData>
    <row r="2" spans="1:9" x14ac:dyDescent="0.3">
      <c r="F2" s="37" t="s">
        <v>32</v>
      </c>
      <c r="G2" s="37"/>
      <c r="H2" s="37"/>
    </row>
    <row r="3" spans="1:9" x14ac:dyDescent="0.3">
      <c r="A3" s="10" t="s">
        <v>3</v>
      </c>
      <c r="B3" s="10" t="s">
        <v>4</v>
      </c>
      <c r="C3" s="10" t="s">
        <v>5</v>
      </c>
      <c r="D3" s="10" t="s">
        <v>19</v>
      </c>
      <c r="E3" s="10" t="s">
        <v>20</v>
      </c>
      <c r="F3" s="31">
        <v>1</v>
      </c>
      <c r="G3" s="31">
        <v>2</v>
      </c>
      <c r="H3" s="31">
        <v>3</v>
      </c>
      <c r="I3" s="11" t="s">
        <v>33</v>
      </c>
    </row>
    <row r="4" spans="1:9" x14ac:dyDescent="0.3">
      <c r="A4" s="10">
        <v>2020</v>
      </c>
      <c r="B4" s="10">
        <v>1</v>
      </c>
      <c r="C4" s="10">
        <v>640.78899999999999</v>
      </c>
      <c r="D4" s="10">
        <v>1</v>
      </c>
      <c r="E4" s="15">
        <f>D4^2</f>
        <v>1</v>
      </c>
      <c r="F4" s="32">
        <f>IF($B4=F$3,1,0)</f>
        <v>1</v>
      </c>
      <c r="G4" s="32">
        <f>IF($B4=G$3,1,0)</f>
        <v>0</v>
      </c>
      <c r="H4" s="32">
        <f>IF($B4=H$3,1,0)</f>
        <v>0</v>
      </c>
      <c r="I4" s="15">
        <f>TREND($C$4:$C$19,$D$4:$H$19,D4:H4)</f>
        <v>608.0903148876406</v>
      </c>
    </row>
    <row r="5" spans="1:9" x14ac:dyDescent="0.3">
      <c r="A5" s="10"/>
      <c r="B5" s="10">
        <v>2</v>
      </c>
      <c r="C5" s="10">
        <v>655.50900000000001</v>
      </c>
      <c r="D5" s="10">
        <v>2</v>
      </c>
      <c r="E5" s="15">
        <f t="shared" ref="E5:E22" si="0">D5^2</f>
        <v>4</v>
      </c>
      <c r="F5" s="32">
        <f t="shared" ref="F5:G23" si="1">IF($B5=F$3,1,0)</f>
        <v>0</v>
      </c>
      <c r="G5" s="32">
        <f>IF($B5=G$3,1,0)</f>
        <v>1</v>
      </c>
      <c r="H5" s="32">
        <f t="shared" ref="H5:H23" si="2">IF($B5=H$3,1,0)</f>
        <v>0</v>
      </c>
      <c r="I5" s="15">
        <f t="shared" ref="I5:I22" si="3">TREND($C$4:$C$19,$D$4:$H$19,D5:H5)</f>
        <v>658.03011404494396</v>
      </c>
    </row>
    <row r="6" spans="1:9" x14ac:dyDescent="0.3">
      <c r="A6" s="10"/>
      <c r="B6" s="10">
        <v>3</v>
      </c>
      <c r="C6" s="10">
        <v>672.41099999999994</v>
      </c>
      <c r="D6" s="10">
        <v>3</v>
      </c>
      <c r="E6" s="15">
        <f t="shared" si="0"/>
        <v>9</v>
      </c>
      <c r="F6" s="32">
        <f t="shared" si="1"/>
        <v>0</v>
      </c>
      <c r="G6" s="32">
        <f t="shared" si="1"/>
        <v>0</v>
      </c>
      <c r="H6" s="32">
        <f t="shared" si="2"/>
        <v>1</v>
      </c>
      <c r="I6" s="15">
        <f t="shared" si="3"/>
        <v>689.20716320224744</v>
      </c>
    </row>
    <row r="7" spans="1:9" x14ac:dyDescent="0.3">
      <c r="A7" s="10"/>
      <c r="B7" s="10">
        <v>4</v>
      </c>
      <c r="C7" s="10">
        <v>696.49199999999996</v>
      </c>
      <c r="D7" s="10">
        <v>4</v>
      </c>
      <c r="E7" s="15">
        <f t="shared" si="0"/>
        <v>16</v>
      </c>
      <c r="F7" s="32">
        <f t="shared" si="1"/>
        <v>0</v>
      </c>
      <c r="G7" s="32">
        <f t="shared" si="1"/>
        <v>0</v>
      </c>
      <c r="H7" s="32">
        <f t="shared" si="2"/>
        <v>0</v>
      </c>
      <c r="I7" s="15">
        <f t="shared" si="3"/>
        <v>709.56771235955068</v>
      </c>
    </row>
    <row r="8" spans="1:9" x14ac:dyDescent="0.3">
      <c r="A8" s="10">
        <v>2021</v>
      </c>
      <c r="B8" s="10">
        <v>1</v>
      </c>
      <c r="C8" s="10">
        <v>719.85</v>
      </c>
      <c r="D8" s="10">
        <v>5</v>
      </c>
      <c r="E8" s="15">
        <f t="shared" si="0"/>
        <v>25</v>
      </c>
      <c r="F8" s="32">
        <f t="shared" si="1"/>
        <v>1</v>
      </c>
      <c r="G8" s="32">
        <f t="shared" si="1"/>
        <v>0</v>
      </c>
      <c r="H8" s="32">
        <f t="shared" si="2"/>
        <v>0</v>
      </c>
      <c r="I8" s="15">
        <f t="shared" si="3"/>
        <v>745.07563679775296</v>
      </c>
    </row>
    <row r="9" spans="1:9" x14ac:dyDescent="0.3">
      <c r="A9" s="10"/>
      <c r="B9" s="10">
        <v>2</v>
      </c>
      <c r="C9" s="10">
        <v>766.40700000000004</v>
      </c>
      <c r="D9" s="10">
        <v>6</v>
      </c>
      <c r="E9" s="15">
        <f t="shared" si="0"/>
        <v>36</v>
      </c>
      <c r="F9" s="32">
        <f t="shared" si="1"/>
        <v>0</v>
      </c>
      <c r="G9" s="32">
        <f t="shared" si="1"/>
        <v>1</v>
      </c>
      <c r="H9" s="32">
        <f t="shared" si="2"/>
        <v>0</v>
      </c>
      <c r="I9" s="15">
        <f t="shared" si="3"/>
        <v>785.91223651685414</v>
      </c>
    </row>
    <row r="10" spans="1:9" x14ac:dyDescent="0.3">
      <c r="A10" s="10"/>
      <c r="B10" s="10">
        <v>3</v>
      </c>
      <c r="C10" s="10">
        <v>805.70600000000002</v>
      </c>
      <c r="D10" s="10">
        <v>7</v>
      </c>
      <c r="E10" s="15">
        <f t="shared" si="0"/>
        <v>49</v>
      </c>
      <c r="F10" s="32">
        <f t="shared" si="1"/>
        <v>0</v>
      </c>
      <c r="G10" s="32">
        <f t="shared" si="1"/>
        <v>0</v>
      </c>
      <c r="H10" s="32">
        <f t="shared" si="2"/>
        <v>1</v>
      </c>
      <c r="I10" s="15">
        <f t="shared" si="3"/>
        <v>807.98608623595521</v>
      </c>
    </row>
    <row r="11" spans="1:9" x14ac:dyDescent="0.3">
      <c r="A11" s="10"/>
      <c r="B11" s="10">
        <v>4</v>
      </c>
      <c r="C11" s="10">
        <v>828.22799999999995</v>
      </c>
      <c r="D11" s="10">
        <v>8</v>
      </c>
      <c r="E11" s="15">
        <f t="shared" si="0"/>
        <v>64</v>
      </c>
      <c r="F11" s="32">
        <f t="shared" si="1"/>
        <v>0</v>
      </c>
      <c r="G11" s="32">
        <f t="shared" si="1"/>
        <v>0</v>
      </c>
      <c r="H11" s="32">
        <f t="shared" si="2"/>
        <v>0</v>
      </c>
      <c r="I11" s="15">
        <f t="shared" si="3"/>
        <v>819.24343595505627</v>
      </c>
    </row>
    <row r="12" spans="1:9" x14ac:dyDescent="0.3">
      <c r="A12" s="10">
        <v>2022</v>
      </c>
      <c r="B12" s="10">
        <v>1</v>
      </c>
      <c r="C12" s="10">
        <v>864.09799999999996</v>
      </c>
      <c r="D12" s="10">
        <v>9</v>
      </c>
      <c r="E12" s="15">
        <f t="shared" si="0"/>
        <v>81</v>
      </c>
      <c r="F12" s="32">
        <f t="shared" si="1"/>
        <v>1</v>
      </c>
      <c r="G12" s="32">
        <f t="shared" si="1"/>
        <v>0</v>
      </c>
      <c r="H12" s="32">
        <f t="shared" si="2"/>
        <v>0</v>
      </c>
      <c r="I12" s="15">
        <f t="shared" si="3"/>
        <v>845.64816095505637</v>
      </c>
    </row>
    <row r="13" spans="1:9" x14ac:dyDescent="0.3">
      <c r="A13" s="10"/>
      <c r="B13" s="10">
        <v>2</v>
      </c>
      <c r="C13" s="10">
        <v>916.19200000000001</v>
      </c>
      <c r="D13" s="10">
        <v>10</v>
      </c>
      <c r="E13" s="15">
        <f t="shared" si="0"/>
        <v>100</v>
      </c>
      <c r="F13" s="32">
        <f t="shared" si="1"/>
        <v>0</v>
      </c>
      <c r="G13" s="32">
        <f t="shared" si="1"/>
        <v>1</v>
      </c>
      <c r="H13" s="32">
        <f t="shared" si="2"/>
        <v>0</v>
      </c>
      <c r="I13" s="15">
        <f t="shared" si="3"/>
        <v>877.38156123595525</v>
      </c>
    </row>
    <row r="14" spans="1:9" x14ac:dyDescent="0.3">
      <c r="A14" s="10"/>
      <c r="B14" s="10">
        <v>3</v>
      </c>
      <c r="C14" s="10">
        <v>910.98099999999999</v>
      </c>
      <c r="D14" s="10">
        <v>11</v>
      </c>
      <c r="E14" s="15">
        <f t="shared" si="0"/>
        <v>121</v>
      </c>
      <c r="F14" s="32">
        <f t="shared" si="1"/>
        <v>0</v>
      </c>
      <c r="G14" s="32">
        <f t="shared" si="1"/>
        <v>0</v>
      </c>
      <c r="H14" s="32">
        <f t="shared" si="2"/>
        <v>1</v>
      </c>
      <c r="I14" s="15">
        <f t="shared" si="3"/>
        <v>890.35221151685414</v>
      </c>
    </row>
    <row r="15" spans="1:9" x14ac:dyDescent="0.3">
      <c r="A15" s="10"/>
      <c r="B15" s="10">
        <v>4</v>
      </c>
      <c r="C15" s="10">
        <v>889.75299999999993</v>
      </c>
      <c r="D15" s="10">
        <v>12</v>
      </c>
      <c r="E15" s="15">
        <f t="shared" si="0"/>
        <v>144</v>
      </c>
      <c r="F15" s="32">
        <f t="shared" si="1"/>
        <v>0</v>
      </c>
      <c r="G15" s="32">
        <f t="shared" si="1"/>
        <v>0</v>
      </c>
      <c r="H15" s="32">
        <f t="shared" si="2"/>
        <v>0</v>
      </c>
      <c r="I15" s="15">
        <f t="shared" si="3"/>
        <v>892.50636179775302</v>
      </c>
    </row>
    <row r="16" spans="1:9" x14ac:dyDescent="0.3">
      <c r="A16" s="10">
        <v>2023</v>
      </c>
      <c r="B16" s="10">
        <v>1</v>
      </c>
      <c r="C16" s="10">
        <v>883.88499999999999</v>
      </c>
      <c r="D16" s="10">
        <v>13</v>
      </c>
      <c r="E16" s="15">
        <f t="shared" si="0"/>
        <v>169</v>
      </c>
      <c r="F16" s="32">
        <f t="shared" si="1"/>
        <v>1</v>
      </c>
      <c r="G16" s="32">
        <f t="shared" si="1"/>
        <v>0</v>
      </c>
      <c r="H16" s="32">
        <f t="shared" si="2"/>
        <v>0</v>
      </c>
      <c r="I16" s="15">
        <f t="shared" si="3"/>
        <v>909.80788735955082</v>
      </c>
    </row>
    <row r="17" spans="1:9" x14ac:dyDescent="0.3">
      <c r="A17" s="10"/>
      <c r="B17" s="10">
        <v>2</v>
      </c>
      <c r="C17" s="10">
        <v>915.654</v>
      </c>
      <c r="D17" s="10">
        <v>14</v>
      </c>
      <c r="E17" s="15">
        <f t="shared" si="0"/>
        <v>196</v>
      </c>
      <c r="F17" s="32">
        <f t="shared" si="1"/>
        <v>0</v>
      </c>
      <c r="G17" s="32">
        <f t="shared" si="1"/>
        <v>1</v>
      </c>
      <c r="H17" s="32">
        <f t="shared" si="2"/>
        <v>0</v>
      </c>
      <c r="I17" s="15">
        <f t="shared" si="3"/>
        <v>932.4380882022474</v>
      </c>
    </row>
    <row r="18" spans="1:9" x14ac:dyDescent="0.3">
      <c r="A18" s="10"/>
      <c r="B18" s="10">
        <v>3</v>
      </c>
      <c r="C18" s="10">
        <v>934.75300000000004</v>
      </c>
      <c r="D18" s="10">
        <v>15</v>
      </c>
      <c r="E18" s="15">
        <f t="shared" si="0"/>
        <v>225</v>
      </c>
      <c r="F18" s="32">
        <f t="shared" si="1"/>
        <v>0</v>
      </c>
      <c r="G18" s="32">
        <f t="shared" si="1"/>
        <v>0</v>
      </c>
      <c r="H18" s="32">
        <f t="shared" si="2"/>
        <v>1</v>
      </c>
      <c r="I18" s="15">
        <f t="shared" si="3"/>
        <v>936.30553904494411</v>
      </c>
    </row>
    <row r="19" spans="1:9" x14ac:dyDescent="0.3">
      <c r="A19" s="10"/>
      <c r="B19" s="10">
        <v>4</v>
      </c>
      <c r="C19" s="10">
        <v>936.20100000000002</v>
      </c>
      <c r="D19" s="10">
        <v>16</v>
      </c>
      <c r="E19" s="15">
        <f t="shared" si="0"/>
        <v>256</v>
      </c>
      <c r="F19" s="32">
        <f t="shared" si="1"/>
        <v>0</v>
      </c>
      <c r="G19" s="32">
        <f t="shared" si="1"/>
        <v>0</v>
      </c>
      <c r="H19" s="32">
        <f t="shared" si="2"/>
        <v>0</v>
      </c>
      <c r="I19" s="15">
        <f t="shared" si="3"/>
        <v>929.35648988764069</v>
      </c>
    </row>
    <row r="20" spans="1:9" x14ac:dyDescent="0.3">
      <c r="A20" s="20">
        <v>2024</v>
      </c>
      <c r="B20" s="20">
        <v>1</v>
      </c>
      <c r="C20" s="20"/>
      <c r="D20" s="20">
        <v>17</v>
      </c>
      <c r="E20" s="22">
        <f t="shared" si="0"/>
        <v>289</v>
      </c>
      <c r="F20" s="38">
        <f t="shared" si="1"/>
        <v>1</v>
      </c>
      <c r="G20" s="38">
        <f t="shared" si="1"/>
        <v>0</v>
      </c>
      <c r="H20" s="38">
        <f t="shared" si="2"/>
        <v>0</v>
      </c>
      <c r="I20" s="22">
        <f>TREND($C$4:$C$19,$D$4:$H$19,D20:H20)</f>
        <v>937.55481601123631</v>
      </c>
    </row>
    <row r="21" spans="1:9" x14ac:dyDescent="0.3">
      <c r="A21" s="20"/>
      <c r="B21" s="20">
        <v>2</v>
      </c>
      <c r="C21" s="20"/>
      <c r="D21" s="20">
        <v>18</v>
      </c>
      <c r="E21" s="22">
        <f t="shared" si="0"/>
        <v>324</v>
      </c>
      <c r="F21" s="38">
        <f t="shared" si="1"/>
        <v>0</v>
      </c>
      <c r="G21" s="38">
        <f t="shared" si="1"/>
        <v>1</v>
      </c>
      <c r="H21" s="38">
        <f t="shared" si="2"/>
        <v>0</v>
      </c>
      <c r="I21" s="22">
        <f t="shared" si="3"/>
        <v>951.08181741573071</v>
      </c>
    </row>
    <row r="22" spans="1:9" x14ac:dyDescent="0.3">
      <c r="A22" s="20"/>
      <c r="B22" s="20">
        <v>3</v>
      </c>
      <c r="C22" s="20"/>
      <c r="D22" s="20">
        <v>19</v>
      </c>
      <c r="E22" s="22">
        <f t="shared" si="0"/>
        <v>361</v>
      </c>
      <c r="F22" s="38">
        <f t="shared" si="1"/>
        <v>0</v>
      </c>
      <c r="G22" s="38">
        <f t="shared" si="1"/>
        <v>0</v>
      </c>
      <c r="H22" s="38">
        <f t="shared" si="2"/>
        <v>1</v>
      </c>
      <c r="I22" s="22">
        <f t="shared" si="3"/>
        <v>945.84606882022513</v>
      </c>
    </row>
    <row r="23" spans="1:9" x14ac:dyDescent="0.3">
      <c r="A23" s="20"/>
      <c r="B23" s="20">
        <v>4</v>
      </c>
      <c r="C23" s="20"/>
      <c r="D23" s="20">
        <v>20</v>
      </c>
      <c r="E23" s="22">
        <f>D23^2</f>
        <v>400</v>
      </c>
      <c r="F23" s="38">
        <f t="shared" si="1"/>
        <v>0</v>
      </c>
      <c r="G23" s="38">
        <f t="shared" si="1"/>
        <v>0</v>
      </c>
      <c r="H23" s="38">
        <f t="shared" si="2"/>
        <v>0</v>
      </c>
      <c r="I23" s="22">
        <f>TREND($C$4:$C$19,$D$4:$H$19,D23:H23)</f>
        <v>929.79382022471941</v>
      </c>
    </row>
    <row r="24" spans="1:9" x14ac:dyDescent="0.3">
      <c r="A24" s="5"/>
      <c r="B24" s="5"/>
      <c r="C24" s="5"/>
      <c r="D24" s="5"/>
    </row>
    <row r="25" spans="1:9" x14ac:dyDescent="0.3">
      <c r="A25" s="5"/>
      <c r="B25" s="5"/>
      <c r="C25" s="5"/>
      <c r="D25" s="5"/>
    </row>
    <row r="26" spans="1:9" x14ac:dyDescent="0.3">
      <c r="A26" s="5"/>
      <c r="B26" s="5"/>
      <c r="C26" s="5"/>
      <c r="D26" s="5"/>
    </row>
    <row r="27" spans="1:9" x14ac:dyDescent="0.3">
      <c r="A27" s="5"/>
      <c r="B27" s="5"/>
      <c r="C27" s="5"/>
      <c r="D27" s="5"/>
    </row>
  </sheetData>
  <pageMargins left="0.7" right="0.7" top="0.75" bottom="0.75" header="0.3" footer="0.3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3da618-3001-4f93-87ac-88b66e6d29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AC36D0D2B254FA215DA00BF7F015F" ma:contentTypeVersion="10" ma:contentTypeDescription="Create a new document." ma:contentTypeScope="" ma:versionID="beabcb89e94c35dbefa598e7a6aeec59">
  <xsd:schema xmlns:xsd="http://www.w3.org/2001/XMLSchema" xmlns:xs="http://www.w3.org/2001/XMLSchema" xmlns:p="http://schemas.microsoft.com/office/2006/metadata/properties" xmlns:ns3="9a3da618-3001-4f93-87ac-88b66e6d296b" targetNamespace="http://schemas.microsoft.com/office/2006/metadata/properties" ma:root="true" ma:fieldsID="618da359838ad5f4ecbbcd3edc15655b" ns3:_="">
    <xsd:import namespace="9a3da618-3001-4f93-87ac-88b66e6d296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da618-3001-4f93-87ac-88b66e6d296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958B5-68F3-4149-8480-834C82AFB2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64E538-BC79-44B9-BDC6-731FF3BCDC6D}">
  <ds:schemaRefs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9a3da618-3001-4f93-87ac-88b66e6d296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A066F69-8175-4A3B-84B0-1CC0B192D9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3da618-3001-4f93-87ac-88b66e6d29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US- Sales data</vt:lpstr>
      <vt:lpstr>Holts</vt:lpstr>
      <vt:lpstr>Holts Seasonal Additives</vt:lpstr>
      <vt:lpstr>Holts Multiplicative Additives </vt:lpstr>
      <vt:lpstr>Linear Trend</vt:lpstr>
      <vt:lpstr>Quadratic Trend</vt:lpstr>
      <vt:lpstr>Seasonal Indices</vt:lpstr>
      <vt:lpstr>Quad Trend with solver</vt:lpstr>
      <vt:lpstr>Quad Trend w Seasonal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Joy</dc:creator>
  <cp:lastModifiedBy>Rahul Joy</cp:lastModifiedBy>
  <dcterms:created xsi:type="dcterms:W3CDTF">2025-04-14T02:09:58Z</dcterms:created>
  <dcterms:modified xsi:type="dcterms:W3CDTF">2025-07-29T17:40:16Z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0x010100E94AC36D0D2B254FA215DA00BF7F015F</vt:lpwstr>
  </property>
</Properties>
</file>