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ndu\Desktop\Data Science\Excel\Project\"/>
    </mc:Choice>
  </mc:AlternateContent>
  <xr:revisionPtr revIDLastSave="0" documentId="13_ncr:1_{50367E0C-4764-4968-BDB9-5FCCBF17820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ilyActivity_merged" sheetId="2" r:id="rId1"/>
    <sheet name="SolutionQ1 to Q8" sheetId="1" r:id="rId2"/>
    <sheet name="Dashboard" sheetId="5" r:id="rId3"/>
    <sheet name="Solution Q9" sheetId="4" r:id="rId4"/>
  </sheets>
  <definedNames>
    <definedName name="_xlcn.WorksheetConnection_q4.xlsxdailyActivity_merged" hidden="1">dailyActivity_merged[]</definedName>
    <definedName name="ExternalData_1" localSheetId="0" hidden="1">dailyActivity_merged!$A$1:$O$941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ilyActivity_merged" name="dailyActivity_merged" connection="WorksheetConnection_q4.xlsx!dailyActivity_merge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3" i="4" a="1"/>
  <c r="A3" i="4" s="1"/>
  <c r="A4" i="4" a="1"/>
  <c r="A4" i="4" s="1"/>
  <c r="A5" i="4" a="1"/>
  <c r="A5" i="4" s="1"/>
  <c r="A6" i="4" a="1"/>
  <c r="A6" i="4" s="1"/>
  <c r="A7" i="4" a="1"/>
  <c r="A7" i="4" s="1"/>
  <c r="B7" i="4" s="1"/>
  <c r="C7" i="4" s="1" a="1"/>
  <c r="C7" i="4" s="1"/>
  <c r="A8" i="4" a="1"/>
  <c r="A8" i="4" s="1"/>
  <c r="J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J13" i="4" s="1"/>
  <c r="A14" i="4" a="1"/>
  <c r="A14" i="4" s="1"/>
  <c r="G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J20" i="4" s="1"/>
  <c r="A21" i="4" a="1"/>
  <c r="A21" i="4" s="1"/>
  <c r="A22" i="4" a="1"/>
  <c r="A22" i="4" s="1"/>
  <c r="A23" i="4" a="1"/>
  <c r="A23" i="4" s="1"/>
  <c r="A24" i="4" a="1"/>
  <c r="A24" i="4"/>
  <c r="B24" i="4" s="1"/>
  <c r="A25" i="4" a="1"/>
  <c r="A25" i="4" s="1"/>
  <c r="A26" i="4" a="1"/>
  <c r="A26" i="4" s="1"/>
  <c r="G26" i="4" s="1"/>
  <c r="A27" i="4" a="1"/>
  <c r="A27" i="4" s="1"/>
  <c r="A28" i="4" a="1"/>
  <c r="A28" i="4" s="1"/>
  <c r="A2" i="4" a="1"/>
  <c r="A2" i="4" s="1"/>
  <c r="H24" i="4" l="1"/>
  <c r="B19" i="4"/>
  <c r="C19" i="4" s="1" a="1"/>
  <c r="C19" i="4" s="1"/>
  <c r="K19" i="4"/>
  <c r="J19" i="4"/>
  <c r="D11" i="4"/>
  <c r="G11" i="4"/>
  <c r="I11" i="4"/>
  <c r="H11" i="4"/>
  <c r="K22" i="4"/>
  <c r="H22" i="4"/>
  <c r="B22" i="4"/>
  <c r="C22" i="4" s="1" a="1"/>
  <c r="C22" i="4" s="1"/>
  <c r="H28" i="4"/>
  <c r="B28" i="4"/>
  <c r="C28" i="4" s="1" a="1"/>
  <c r="C28" i="4" s="1"/>
  <c r="K28" i="4"/>
  <c r="I28" i="4"/>
  <c r="D28" i="4"/>
  <c r="J28" i="4"/>
  <c r="K10" i="4"/>
  <c r="D10" i="4"/>
  <c r="I10" i="4"/>
  <c r="G10" i="4"/>
  <c r="H10" i="4"/>
  <c r="B10" i="4"/>
  <c r="C10" i="4" s="1" a="1"/>
  <c r="C10" i="4" s="1"/>
  <c r="I18" i="4"/>
  <c r="B18" i="4"/>
  <c r="C18" i="4" s="1" a="1"/>
  <c r="C18" i="4" s="1"/>
  <c r="D18" i="4"/>
  <c r="J18" i="4"/>
  <c r="K18" i="4"/>
  <c r="K25" i="4"/>
  <c r="H25" i="4"/>
  <c r="G25" i="4"/>
  <c r="G17" i="4"/>
  <c r="D17" i="4"/>
  <c r="B17" i="4"/>
  <c r="C17" i="4" s="1" a="1"/>
  <c r="C17" i="4" s="1"/>
  <c r="I17" i="4"/>
  <c r="J17" i="4"/>
  <c r="K17" i="4"/>
  <c r="H16" i="4"/>
  <c r="I16" i="4"/>
  <c r="B16" i="4"/>
  <c r="C16" i="4" s="1" a="1"/>
  <c r="C16" i="4" s="1"/>
  <c r="D16" i="4"/>
  <c r="J16" i="4"/>
  <c r="K16" i="4"/>
  <c r="I6" i="4"/>
  <c r="D6" i="4"/>
  <c r="J6" i="4"/>
  <c r="K6" i="4"/>
  <c r="B6" i="4"/>
  <c r="C6" i="4" s="1" a="1"/>
  <c r="C6" i="4" s="1"/>
  <c r="D23" i="4"/>
  <c r="H23" i="4"/>
  <c r="I23" i="4"/>
  <c r="G23" i="4"/>
  <c r="H5" i="4"/>
  <c r="J5" i="4"/>
  <c r="D5" i="4"/>
  <c r="K5" i="4"/>
  <c r="B5" i="4"/>
  <c r="C5" i="4" s="1" a="1"/>
  <c r="C5" i="4" s="1"/>
  <c r="I5" i="4"/>
  <c r="H4" i="4"/>
  <c r="K4" i="4"/>
  <c r="D4" i="4"/>
  <c r="B4" i="4"/>
  <c r="C4" i="4" s="1" a="1"/>
  <c r="C4" i="4" s="1"/>
  <c r="I4" i="4"/>
  <c r="J4" i="4"/>
  <c r="B12" i="4"/>
  <c r="G12" i="4"/>
  <c r="H12" i="4"/>
  <c r="H13" i="4"/>
  <c r="G24" i="4"/>
  <c r="G22" i="4"/>
  <c r="K7" i="4"/>
  <c r="D22" i="4"/>
  <c r="E22" i="4" s="1"/>
  <c r="F22" i="4" s="1" a="1"/>
  <c r="F22" i="4" s="1"/>
  <c r="G13" i="4"/>
  <c r="I22" i="4"/>
  <c r="J7" i="4"/>
  <c r="H31" i="1"/>
  <c r="J21" i="1"/>
  <c r="G12" i="1"/>
  <c r="J11" i="1"/>
  <c r="I21" i="1"/>
  <c r="K30" i="1"/>
  <c r="H19" i="1"/>
  <c r="B28" i="1"/>
  <c r="C28" i="1" s="1" a="1"/>
  <c r="C28" i="1" s="1"/>
  <c r="D32" i="1"/>
  <c r="K18" i="1"/>
  <c r="D25" i="1"/>
  <c r="K11" i="1"/>
  <c r="K28" i="1"/>
  <c r="G19" i="1"/>
  <c r="I28" i="1"/>
  <c r="I26" i="1"/>
  <c r="K16" i="1"/>
  <c r="K7" i="1"/>
  <c r="B23" i="1"/>
  <c r="C23" i="1" s="1" a="1"/>
  <c r="C23" i="1" s="1"/>
  <c r="D20" i="1"/>
  <c r="G3" i="1"/>
  <c r="D34" i="1"/>
  <c r="D13" i="1"/>
  <c r="G24" i="1"/>
  <c r="G31" i="1"/>
  <c r="H21" i="1"/>
  <c r="K9" i="1"/>
  <c r="J28" i="1"/>
  <c r="J9" i="1"/>
  <c r="I9" i="1"/>
  <c r="H26" i="1"/>
  <c r="J16" i="1"/>
  <c r="J7" i="1"/>
  <c r="H3" i="1"/>
  <c r="G26" i="1"/>
  <c r="I16" i="1"/>
  <c r="I7" i="1"/>
  <c r="B16" i="1"/>
  <c r="C16" i="1" s="1" a="1"/>
  <c r="C16" i="1" s="1"/>
  <c r="J33" i="1"/>
  <c r="I14" i="1"/>
  <c r="K5" i="1"/>
  <c r="I33" i="1"/>
  <c r="K23" i="1"/>
  <c r="H14" i="1"/>
  <c r="J5" i="1"/>
  <c r="B11" i="1"/>
  <c r="C11" i="1" s="1" a="1"/>
  <c r="C11" i="1" s="1"/>
  <c r="H33" i="1"/>
  <c r="J23" i="1"/>
  <c r="G14" i="1"/>
  <c r="I5" i="1"/>
  <c r="D8" i="1"/>
  <c r="B2" i="1"/>
  <c r="C2" i="1" s="1" a="1"/>
  <c r="C2" i="1" s="1"/>
  <c r="D2" i="1"/>
  <c r="B4" i="1"/>
  <c r="C4" i="1" s="1" a="1"/>
  <c r="C4" i="1" s="1"/>
  <c r="D3" i="1"/>
  <c r="B3" i="1"/>
  <c r="C3" i="1" s="1" a="1"/>
  <c r="C3" i="1" s="1"/>
  <c r="D27" i="1"/>
  <c r="B6" i="1"/>
  <c r="C6" i="1" s="1" a="1"/>
  <c r="C6" i="1" s="1"/>
  <c r="H28" i="1"/>
  <c r="J18" i="1"/>
  <c r="H5" i="1"/>
  <c r="B13" i="1"/>
  <c r="C13" i="1" s="1" a="1"/>
  <c r="C13" i="1" s="1"/>
  <c r="K32" i="1"/>
  <c r="H23" i="1"/>
  <c r="L23" i="1" s="1"/>
  <c r="J13" i="1"/>
  <c r="G5" i="1"/>
  <c r="K3" i="1"/>
  <c r="I25" i="1"/>
  <c r="I13" i="1"/>
  <c r="I32" i="1"/>
  <c r="K22" i="1"/>
  <c r="H13" i="1"/>
  <c r="K4" i="1"/>
  <c r="D7" i="1"/>
  <c r="K29" i="1"/>
  <c r="H20" i="1"/>
  <c r="G13" i="1"/>
  <c r="J4" i="1"/>
  <c r="D26" i="1"/>
  <c r="D14" i="1"/>
  <c r="B5" i="1"/>
  <c r="C5" i="1" s="1" a="1"/>
  <c r="C5" i="1" s="1"/>
  <c r="I34" i="1"/>
  <c r="G32" i="1"/>
  <c r="J29" i="1"/>
  <c r="H27" i="1"/>
  <c r="K24" i="1"/>
  <c r="I22" i="1"/>
  <c r="G20" i="1"/>
  <c r="J17" i="1"/>
  <c r="H15" i="1"/>
  <c r="K12" i="1"/>
  <c r="J10" i="1"/>
  <c r="I8" i="1"/>
  <c r="I6" i="1"/>
  <c r="I4" i="1"/>
  <c r="D33" i="1"/>
  <c r="B24" i="1"/>
  <c r="C24" i="1" s="1" a="1"/>
  <c r="C24" i="1" s="1"/>
  <c r="D21" i="1"/>
  <c r="B12" i="1"/>
  <c r="C12" i="1" s="1" a="1"/>
  <c r="C12" i="1" s="1"/>
  <c r="D9" i="1"/>
  <c r="B22" i="1"/>
  <c r="C22" i="1" s="1" a="1"/>
  <c r="C22" i="1" s="1"/>
  <c r="I27" i="1"/>
  <c r="K17" i="1"/>
  <c r="J8" i="1"/>
  <c r="B29" i="1"/>
  <c r="C29" i="1" s="1" a="1"/>
  <c r="C29" i="1" s="1"/>
  <c r="B17" i="1"/>
  <c r="C17" i="1" s="1" a="1"/>
  <c r="C17" i="1" s="1"/>
  <c r="H34" i="1"/>
  <c r="I29" i="1"/>
  <c r="G27" i="1"/>
  <c r="J24" i="1"/>
  <c r="H22" i="1"/>
  <c r="K19" i="1"/>
  <c r="I17" i="1"/>
  <c r="G15" i="1"/>
  <c r="J12" i="1"/>
  <c r="I10" i="1"/>
  <c r="H8" i="1"/>
  <c r="H6" i="1"/>
  <c r="L6" i="1" s="1"/>
  <c r="H4" i="1"/>
  <c r="B31" i="1"/>
  <c r="C31" i="1" s="1" a="1"/>
  <c r="C31" i="1" s="1"/>
  <c r="D28" i="1"/>
  <c r="B19" i="1"/>
  <c r="C19" i="1" s="1" a="1"/>
  <c r="C19" i="1" s="1"/>
  <c r="D16" i="1"/>
  <c r="B7" i="1"/>
  <c r="C7" i="1" s="1" a="1"/>
  <c r="C7" i="1" s="1"/>
  <c r="D4" i="1"/>
  <c r="G33" i="1"/>
  <c r="I23" i="1"/>
  <c r="K13" i="1"/>
  <c r="H7" i="1"/>
  <c r="G28" i="1"/>
  <c r="I18" i="1"/>
  <c r="G9" i="1"/>
  <c r="D29" i="1"/>
  <c r="B20" i="1"/>
  <c r="C20" i="1" s="1" a="1"/>
  <c r="C20" i="1" s="1"/>
  <c r="B8" i="1"/>
  <c r="C8" i="1" s="1" a="1"/>
  <c r="C8" i="1" s="1"/>
  <c r="H30" i="1"/>
  <c r="J20" i="1"/>
  <c r="K15" i="1"/>
  <c r="B34" i="1"/>
  <c r="B27" i="1"/>
  <c r="C27" i="1" s="1" a="1"/>
  <c r="C27" i="1" s="1"/>
  <c r="D24" i="1"/>
  <c r="K34" i="1"/>
  <c r="H25" i="1"/>
  <c r="J15" i="1"/>
  <c r="K8" i="1"/>
  <c r="D31" i="1"/>
  <c r="E31" i="1" s="1"/>
  <c r="F31" i="1" s="1" a="1"/>
  <c r="F31" i="1" s="1"/>
  <c r="B10" i="1"/>
  <c r="C10" i="1" s="1" a="1"/>
  <c r="C10" i="1" s="1"/>
  <c r="H32" i="1"/>
  <c r="G25" i="1"/>
  <c r="I15" i="1"/>
  <c r="J6" i="1"/>
  <c r="K31" i="1"/>
  <c r="G34" i="1"/>
  <c r="J31" i="1"/>
  <c r="H29" i="1"/>
  <c r="K26" i="1"/>
  <c r="I24" i="1"/>
  <c r="G22" i="1"/>
  <c r="J19" i="1"/>
  <c r="H17" i="1"/>
  <c r="K14" i="1"/>
  <c r="I12" i="1"/>
  <c r="H10" i="1"/>
  <c r="L10" i="1" s="1"/>
  <c r="G8" i="1"/>
  <c r="G6" i="1"/>
  <c r="G4" i="1"/>
  <c r="B26" i="1"/>
  <c r="C26" i="1" s="1" a="1"/>
  <c r="C26" i="1" s="1"/>
  <c r="D23" i="1"/>
  <c r="B14" i="1"/>
  <c r="C14" i="1" s="1" a="1"/>
  <c r="C14" i="1" s="1"/>
  <c r="D11" i="1"/>
  <c r="B30" i="1"/>
  <c r="C30" i="1" s="1" a="1"/>
  <c r="C30" i="1" s="1"/>
  <c r="B18" i="1"/>
  <c r="C18" i="1" s="1" a="1"/>
  <c r="C18" i="1" s="1"/>
  <c r="D15" i="1"/>
  <c r="I3" i="1"/>
  <c r="J30" i="1"/>
  <c r="K25" i="1"/>
  <c r="G21" i="1"/>
  <c r="H16" i="1"/>
  <c r="L16" i="1" s="1"/>
  <c r="I11" i="1"/>
  <c r="H9" i="1"/>
  <c r="B25" i="1"/>
  <c r="C25" i="1" s="1" a="1"/>
  <c r="C25" i="1" s="1"/>
  <c r="D22" i="1"/>
  <c r="D10" i="1"/>
  <c r="E10" i="1" s="1"/>
  <c r="J3" i="1"/>
  <c r="I30" i="1"/>
  <c r="J25" i="1"/>
  <c r="K20" i="1"/>
  <c r="G16" i="1"/>
  <c r="H11" i="1"/>
  <c r="L11" i="1" s="1"/>
  <c r="G7" i="1"/>
  <c r="B32" i="1"/>
  <c r="C32" i="1" s="1" a="1"/>
  <c r="C32" i="1" s="1"/>
  <c r="D17" i="1"/>
  <c r="D5" i="1"/>
  <c r="J32" i="1"/>
  <c r="K27" i="1"/>
  <c r="G23" i="1"/>
  <c r="H18" i="1"/>
  <c r="L18" i="1" s="1"/>
  <c r="G11" i="1"/>
  <c r="B15" i="1"/>
  <c r="C15" i="1" s="1" a="1"/>
  <c r="C15" i="1" s="1"/>
  <c r="D12" i="1"/>
  <c r="E12" i="1" s="1"/>
  <c r="F12" i="1" s="1" a="1"/>
  <c r="F12" i="1" s="1"/>
  <c r="G30" i="1"/>
  <c r="J27" i="1"/>
  <c r="I20" i="1"/>
  <c r="G18" i="1"/>
  <c r="K6" i="1"/>
  <c r="D19" i="1"/>
  <c r="E19" i="1" s="1"/>
  <c r="F19" i="1" s="1" a="1"/>
  <c r="F19" i="1" s="1"/>
  <c r="J34" i="1"/>
  <c r="J22" i="1"/>
  <c r="K10" i="1"/>
  <c r="K33" i="1"/>
  <c r="I31" i="1"/>
  <c r="G29" i="1"/>
  <c r="J26" i="1"/>
  <c r="H24" i="1"/>
  <c r="L24" i="1" s="1"/>
  <c r="K21" i="1"/>
  <c r="I19" i="1"/>
  <c r="G17" i="1"/>
  <c r="J14" i="1"/>
  <c r="H12" i="1"/>
  <c r="L12" i="1" s="1"/>
  <c r="G10" i="1"/>
  <c r="B33" i="1"/>
  <c r="C33" i="1" s="1" a="1"/>
  <c r="C33" i="1" s="1"/>
  <c r="D30" i="1"/>
  <c r="E30" i="1" s="1"/>
  <c r="F30" i="1" s="1" a="1"/>
  <c r="F30" i="1" s="1"/>
  <c r="B21" i="1"/>
  <c r="C21" i="1" s="1" a="1"/>
  <c r="C21" i="1" s="1"/>
  <c r="D18" i="1"/>
  <c r="B9" i="1"/>
  <c r="C9" i="1" s="1" a="1"/>
  <c r="C9" i="1" s="1"/>
  <c r="D6" i="1"/>
  <c r="E6" i="1" s="1"/>
  <c r="F6" i="1" s="1" a="1"/>
  <c r="F6" i="1" s="1"/>
  <c r="I9" i="4"/>
  <c r="J9" i="4"/>
  <c r="G9" i="4"/>
  <c r="B9" i="4"/>
  <c r="C9" i="4" s="1" a="1"/>
  <c r="C9" i="4" s="1"/>
  <c r="H9" i="4"/>
  <c r="D9" i="4"/>
  <c r="K9" i="4"/>
  <c r="D27" i="4"/>
  <c r="K27" i="4"/>
  <c r="G27" i="4"/>
  <c r="J27" i="4"/>
  <c r="B27" i="4"/>
  <c r="C27" i="4" s="1" a="1"/>
  <c r="C27" i="4" s="1"/>
  <c r="I27" i="4"/>
  <c r="H27" i="4"/>
  <c r="D15" i="4"/>
  <c r="K15" i="4"/>
  <c r="G15" i="4"/>
  <c r="J15" i="4"/>
  <c r="B15" i="4"/>
  <c r="C15" i="4" s="1" a="1"/>
  <c r="C15" i="4" s="1"/>
  <c r="I15" i="4"/>
  <c r="H15" i="4"/>
  <c r="J21" i="4"/>
  <c r="G21" i="4"/>
  <c r="B21" i="4"/>
  <c r="C21" i="4" s="1" a="1"/>
  <c r="C21" i="4" s="1"/>
  <c r="I21" i="4"/>
  <c r="H21" i="4"/>
  <c r="D21" i="4"/>
  <c r="K21" i="4"/>
  <c r="D3" i="4"/>
  <c r="K3" i="4"/>
  <c r="G3" i="4"/>
  <c r="J3" i="4"/>
  <c r="H3" i="4"/>
  <c r="B3" i="4"/>
  <c r="C3" i="4" s="1" a="1"/>
  <c r="C3" i="4" s="1"/>
  <c r="I3" i="4"/>
  <c r="D19" i="4"/>
  <c r="E19" i="4" s="1"/>
  <c r="F19" i="4" s="1" a="1"/>
  <c r="F19" i="4" s="1"/>
  <c r="D7" i="4"/>
  <c r="E7" i="4" s="1"/>
  <c r="F7" i="4" s="1" a="1"/>
  <c r="F7" i="4" s="1"/>
  <c r="K20" i="4"/>
  <c r="K8" i="4"/>
  <c r="I26" i="4"/>
  <c r="I14" i="4"/>
  <c r="I25" i="4"/>
  <c r="I13" i="4"/>
  <c r="B25" i="4"/>
  <c r="C25" i="4" s="1" a="1"/>
  <c r="C25" i="4" s="1"/>
  <c r="B13" i="4"/>
  <c r="C13" i="4" s="1" a="1"/>
  <c r="C13" i="4" s="1"/>
  <c r="G20" i="4"/>
  <c r="G8" i="4"/>
  <c r="G19" i="4"/>
  <c r="G7" i="4"/>
  <c r="D14" i="4"/>
  <c r="G5" i="4"/>
  <c r="J23" i="4"/>
  <c r="K13" i="4"/>
  <c r="D25" i="4"/>
  <c r="D13" i="4"/>
  <c r="G28" i="4"/>
  <c r="G16" i="4"/>
  <c r="G4" i="4"/>
  <c r="H18" i="4"/>
  <c r="H6" i="4"/>
  <c r="I20" i="4"/>
  <c r="I8" i="4"/>
  <c r="J22" i="4"/>
  <c r="J10" i="4"/>
  <c r="K24" i="4"/>
  <c r="K12" i="4"/>
  <c r="H26" i="4"/>
  <c r="H14" i="4"/>
  <c r="D20" i="4"/>
  <c r="D8" i="4"/>
  <c r="B26" i="4"/>
  <c r="C26" i="4" s="1" a="1"/>
  <c r="C26" i="4" s="1"/>
  <c r="B14" i="4"/>
  <c r="C14" i="4" s="1" a="1"/>
  <c r="C14" i="4" s="1"/>
  <c r="I24" i="4"/>
  <c r="I12" i="4"/>
  <c r="J26" i="4"/>
  <c r="J14" i="4"/>
  <c r="J24" i="4"/>
  <c r="J12" i="4"/>
  <c r="K26" i="4"/>
  <c r="K14" i="4"/>
  <c r="D26" i="4"/>
  <c r="J11" i="4"/>
  <c r="B20" i="4"/>
  <c r="C20" i="4" s="1" a="1"/>
  <c r="C20" i="4" s="1"/>
  <c r="B8" i="4"/>
  <c r="C8" i="4" s="1" a="1"/>
  <c r="C8" i="4" s="1"/>
  <c r="D24" i="4"/>
  <c r="E24" i="4" s="1"/>
  <c r="F24" i="4" s="1" a="1"/>
  <c r="F24" i="4" s="1"/>
  <c r="D12" i="4"/>
  <c r="E12" i="4" s="1"/>
  <c r="F12" i="4" s="1" a="1"/>
  <c r="F12" i="4" s="1"/>
  <c r="H17" i="4"/>
  <c r="I19" i="4"/>
  <c r="I7" i="4"/>
  <c r="K23" i="4"/>
  <c r="K11" i="4"/>
  <c r="J25" i="4"/>
  <c r="B23" i="4"/>
  <c r="C23" i="4" s="1" a="1"/>
  <c r="C23" i="4" s="1"/>
  <c r="B11" i="4"/>
  <c r="C11" i="4" s="1" a="1"/>
  <c r="C11" i="4" s="1"/>
  <c r="G18" i="4"/>
  <c r="G6" i="4"/>
  <c r="H20" i="4"/>
  <c r="H8" i="4"/>
  <c r="H19" i="4"/>
  <c r="H7" i="4"/>
  <c r="C24" i="4" a="1"/>
  <c r="C24" i="4" s="1"/>
  <c r="E17" i="4"/>
  <c r="F17" i="4" s="1" a="1"/>
  <c r="F17" i="4" s="1"/>
  <c r="E4" i="4"/>
  <c r="F4" i="4" s="1" a="1"/>
  <c r="F4" i="4" s="1"/>
  <c r="E18" i="4"/>
  <c r="F18" i="4" s="1" a="1"/>
  <c r="F18" i="4" s="1"/>
  <c r="E5" i="4"/>
  <c r="F5" i="4" s="1" a="1"/>
  <c r="F5" i="4" s="1"/>
  <c r="E28" i="4"/>
  <c r="F28" i="4" s="1" a="1"/>
  <c r="F28" i="4" s="1"/>
  <c r="C12" i="4" a="1"/>
  <c r="C12" i="4" s="1"/>
  <c r="E16" i="4"/>
  <c r="F16" i="4" s="1" a="1"/>
  <c r="F16" i="4" s="1"/>
  <c r="I2" i="4"/>
  <c r="G2" i="4"/>
  <c r="D2" i="4"/>
  <c r="J2" i="4"/>
  <c r="H2" i="4"/>
  <c r="B2" i="4"/>
  <c r="C2" i="4" s="1" a="1"/>
  <c r="C2" i="4" s="1"/>
  <c r="K2" i="4"/>
  <c r="F10" i="1" a="1"/>
  <c r="F10" i="1" s="1"/>
  <c r="K2" i="1"/>
  <c r="G2" i="1"/>
  <c r="I2" i="1"/>
  <c r="J2" i="1"/>
  <c r="H2" i="1"/>
  <c r="L29" i="1" l="1"/>
  <c r="L2" i="1"/>
  <c r="E22" i="1"/>
  <c r="F22" i="1" s="1" a="1"/>
  <c r="F22" i="1" s="1"/>
  <c r="L14" i="1"/>
  <c r="L15" i="1"/>
  <c r="L17" i="1"/>
  <c r="L32" i="1"/>
  <c r="L30" i="1"/>
  <c r="L7" i="1"/>
  <c r="L8" i="1"/>
  <c r="L26" i="1"/>
  <c r="L19" i="1"/>
  <c r="L20" i="1"/>
  <c r="L22" i="1"/>
  <c r="L21" i="1"/>
  <c r="L27" i="1"/>
  <c r="L5" i="1"/>
  <c r="L31" i="1"/>
  <c r="L9" i="1"/>
  <c r="L13" i="1"/>
  <c r="L25" i="1"/>
  <c r="L4" i="1"/>
  <c r="L34" i="1"/>
  <c r="L28" i="1"/>
  <c r="L33" i="1"/>
  <c r="L3" i="1"/>
  <c r="E11" i="1"/>
  <c r="F11" i="1" s="1" a="1"/>
  <c r="F11" i="1" s="1"/>
  <c r="E3" i="4"/>
  <c r="F3" i="4" s="1" a="1"/>
  <c r="F3" i="4" s="1"/>
  <c r="E26" i="4"/>
  <c r="F26" i="4" s="1" a="1"/>
  <c r="F26" i="4" s="1"/>
  <c r="E20" i="4"/>
  <c r="F20" i="4" s="1" a="1"/>
  <c r="F20" i="4" s="1"/>
  <c r="E6" i="4"/>
  <c r="F6" i="4" s="1" a="1"/>
  <c r="F6" i="4" s="1"/>
  <c r="E5" i="1"/>
  <c r="F5" i="1" s="1" a="1"/>
  <c r="F5" i="1" s="1"/>
  <c r="E29" i="1"/>
  <c r="F29" i="1" s="1" a="1"/>
  <c r="F29" i="1" s="1"/>
  <c r="E28" i="1"/>
  <c r="F28" i="1" s="1" a="1"/>
  <c r="F28" i="1" s="1"/>
  <c r="E8" i="4"/>
  <c r="F8" i="4" s="1" a="1"/>
  <c r="F8" i="4" s="1"/>
  <c r="E18" i="1"/>
  <c r="F18" i="1" s="1" a="1"/>
  <c r="F18" i="1" s="1"/>
  <c r="E13" i="4"/>
  <c r="F13" i="4" s="1" a="1"/>
  <c r="F13" i="4" s="1"/>
  <c r="E4" i="1"/>
  <c r="F4" i="1" s="1" a="1"/>
  <c r="F4" i="1" s="1"/>
  <c r="E2" i="1"/>
  <c r="F2" i="1" s="1" a="1"/>
  <c r="F2" i="1" s="1"/>
  <c r="E25" i="4"/>
  <c r="F25" i="4" s="1" a="1"/>
  <c r="F25" i="4" s="1"/>
  <c r="E9" i="4"/>
  <c r="F9" i="4" s="1" a="1"/>
  <c r="F9" i="4" s="1"/>
  <c r="E10" i="4"/>
  <c r="F10" i="4" s="1" a="1"/>
  <c r="F10" i="4" s="1"/>
  <c r="E16" i="1"/>
  <c r="F16" i="1" s="1" a="1"/>
  <c r="F16" i="1" s="1"/>
  <c r="E17" i="1"/>
  <c r="F17" i="1" s="1" a="1"/>
  <c r="F17" i="1" s="1"/>
  <c r="E23" i="1"/>
  <c r="F23" i="1" s="1" a="1"/>
  <c r="F23" i="1" s="1"/>
  <c r="E24" i="1"/>
  <c r="F24" i="1" s="1" a="1"/>
  <c r="F24" i="1" s="1"/>
  <c r="E27" i="1"/>
  <c r="F27" i="1" s="1" a="1"/>
  <c r="F27" i="1" s="1"/>
  <c r="E14" i="1"/>
  <c r="F14" i="1" s="1" a="1"/>
  <c r="F14" i="1" s="1"/>
  <c r="C34" i="1" a="1"/>
  <c r="C34" i="1" s="1"/>
  <c r="P4" i="1" s="1"/>
  <c r="E34" i="1"/>
  <c r="F34" i="1" s="1" a="1"/>
  <c r="F34" i="1" s="1"/>
  <c r="E26" i="1"/>
  <c r="F26" i="1" s="1" a="1"/>
  <c r="F26" i="1" s="1"/>
  <c r="E3" i="1"/>
  <c r="F3" i="1" s="1" a="1"/>
  <c r="F3" i="1" s="1"/>
  <c r="E15" i="1"/>
  <c r="F15" i="1" s="1" a="1"/>
  <c r="F15" i="1" s="1"/>
  <c r="E9" i="1"/>
  <c r="F9" i="1" s="1" a="1"/>
  <c r="F9" i="1" s="1"/>
  <c r="E25" i="1"/>
  <c r="F25" i="1" s="1" a="1"/>
  <c r="F25" i="1" s="1"/>
  <c r="E21" i="1"/>
  <c r="F21" i="1" s="1" a="1"/>
  <c r="F21" i="1" s="1"/>
  <c r="E7" i="1"/>
  <c r="F7" i="1" s="1" a="1"/>
  <c r="F7" i="1" s="1"/>
  <c r="E13" i="1"/>
  <c r="F13" i="1" s="1" a="1"/>
  <c r="F13" i="1" s="1"/>
  <c r="E8" i="1"/>
  <c r="F8" i="1" s="1" a="1"/>
  <c r="F8" i="1" s="1"/>
  <c r="E33" i="1"/>
  <c r="F33" i="1" s="1" a="1"/>
  <c r="F33" i="1" s="1"/>
  <c r="E32" i="1"/>
  <c r="F32" i="1" s="1" a="1"/>
  <c r="F32" i="1" s="1"/>
  <c r="E20" i="1"/>
  <c r="F20" i="1" s="1" a="1"/>
  <c r="F20" i="1" s="1"/>
  <c r="E27" i="4"/>
  <c r="F27" i="4" s="1" a="1"/>
  <c r="F27" i="4" s="1"/>
  <c r="E14" i="4"/>
  <c r="F14" i="4" s="1" a="1"/>
  <c r="F14" i="4" s="1"/>
  <c r="E15" i="4"/>
  <c r="F15" i="4" s="1" a="1"/>
  <c r="F15" i="4" s="1"/>
  <c r="E21" i="4"/>
  <c r="F21" i="4" s="1" a="1"/>
  <c r="F21" i="4" s="1"/>
  <c r="E23" i="4"/>
  <c r="F23" i="4" s="1" a="1"/>
  <c r="F23" i="4" s="1"/>
  <c r="E11" i="4"/>
  <c r="F11" i="4" s="1" a="1"/>
  <c r="F11" i="4" s="1"/>
  <c r="E2" i="4"/>
  <c r="F2" i="4" s="1" a="1"/>
  <c r="F2" i="4" s="1"/>
  <c r="P13" i="1" l="1"/>
  <c r="P5" i="1"/>
  <c r="P3" i="1"/>
  <c r="P11" i="1"/>
  <c r="P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111A54-D061-4436-B3B9-EDE38933A6F0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  <connection id="2" xr16:uid="{F856CF55-2A3F-4D51-BCA7-89433E0C54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944C0055-5E1A-41E3-9BC2-2FD309DEC07A}" name="WorksheetConnection_q4.xlsx!dailyActivity_merged" type="102" refreshedVersion="8" minRefreshableVersion="5">
    <extLst>
      <ext xmlns:x15="http://schemas.microsoft.com/office/spreadsheetml/2010/11/main" uri="{DE250136-89BD-433C-8126-D09CA5730AF9}">
        <x15:connection id="dailyActivity_merged">
          <x15:rangePr sourceName="_xlcn.WorksheetConnection_q4.xlsxdailyActivity_merged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<sst xmlns="http://schemas.openxmlformats.org/spreadsheetml/2006/main" count="989" uniqueCount="72">
  <si>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</si>
  <si>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</si>
  <si>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</si>
  <si>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</si>
  <si>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</si>
  <si>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</si>
  <si>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</si>
  <si>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</si>
  <si>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</si>
  <si>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</si>
  <si>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</si>
  <si>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</si>
  <si>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</si>
  <si>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</si>
  <si>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</si>
  <si>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</si>
  <si>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</si>
  <si>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</si>
  <si>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</si>
  <si>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</si>
  <si>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</si>
  <si>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</si>
  <si>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</si>
  <si>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</si>
  <si>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</si>
  <si>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</si>
  <si>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</si>
  <si>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</si>
  <si>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</si>
  <si>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</si>
  <si>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</si>
  <si>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</si>
  <si>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</si>
  <si>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</si>
  <si>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</si>
  <si>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</si>
  <si>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</si>
  <si>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</si>
  <si>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</si>
  <si>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</si>
  <si>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</si>
  <si>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</si>
  <si>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</si>
  <si>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</si>
  <si>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</si>
  <si>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</si>
  <si>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Customer_id</t>
  </si>
  <si>
    <t>Active Days</t>
  </si>
  <si>
    <t>Total Distance</t>
  </si>
  <si>
    <t>Average Distance</t>
  </si>
  <si>
    <t>Active Group</t>
  </si>
  <si>
    <t>Runner Group</t>
  </si>
  <si>
    <t>Total steps</t>
  </si>
  <si>
    <t>Total Calorise</t>
  </si>
  <si>
    <t>LightlyActiveminutes</t>
  </si>
  <si>
    <t>Dates</t>
  </si>
  <si>
    <t xml:space="preserve">Active Users </t>
  </si>
  <si>
    <t>Total calories</t>
  </si>
  <si>
    <t>LightlyactiveMinutes</t>
  </si>
  <si>
    <t>FairlyAciveMinutes</t>
  </si>
  <si>
    <t>Active date</t>
  </si>
  <si>
    <t xml:space="preserve">Running </t>
  </si>
  <si>
    <t>Moderate Group</t>
  </si>
  <si>
    <t>Light Group</t>
  </si>
  <si>
    <t>Beginner Group</t>
  </si>
  <si>
    <t>Intermediate Group</t>
  </si>
  <si>
    <t>Pro Group</t>
  </si>
  <si>
    <t>Customer</t>
  </si>
  <si>
    <t>Group</t>
  </si>
  <si>
    <t>Runner</t>
  </si>
  <si>
    <t>Average Calorise</t>
  </si>
  <si>
    <t>Dashboard For DailyCustomers Activety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</si>
</sst>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/>
    <xf numFmtId="0" fontId="0" fillId="0" borderId="2" xfId="0" applyBorder="1"/>
    <xf numFmtId="0" fontId="0" fillId="5" borderId="3" xfId="0" applyFill="1" applyBorder="1"/>
    <xf numFmtId="0" fontId="1" fillId="4" borderId="0" xfId="0" applyFont="1" applyFill="1"/>
    <xf numFmtId="0" fontId="1" fillId="4" borderId="4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3" xfId="0" applyFill="1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7" borderId="0" xfId="0" applyFont="1" applyFill="1"/>
    <xf numFmtId="0" fontId="0" fillId="7" borderId="0" xfId="0" applyFill="1"/>
    <xf numFmtId="0" fontId="2" fillId="2" borderId="11" xfId="0" applyFont="1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12" xfId="0" applyBorder="1"/>
    <xf numFmtId="0" fontId="0" fillId="3" borderId="1" xfId="0" applyFill="1" applyBorder="1"/>
    <xf numFmtId="0" fontId="0" fillId="3" borderId="13" xfId="0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'Solution Q9'!$B$1</c:f>
              <c:strCache>
                <c:ptCount val="1"/>
                <c:pt idx="0">
                  <c:v>Active Users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'Solution Q9'!$A$2:$A$28</c:f>
              <c:strCache>
                <c:ptCount val="27"/>
                <c:pt idx="0">
                  <c:v>4/12/2016</c:v>
                </c:pt>
                <c:pt idx="1">
                  <c:v>4/13/2016</c:v>
                </c:pt>
                <c:pt idx="2">
                  <c:v>4/14/2016</c:v>
                </c:pt>
                <c:pt idx="3">
                  <c:v>4/15/2016</c:v>
                </c:pt>
                <c:pt idx="4">
                  <c:v>4/16/2016</c:v>
                </c:pt>
                <c:pt idx="5">
                  <c:v>4/17/2016</c:v>
                </c:pt>
                <c:pt idx="6">
                  <c:v>4/18/2016</c:v>
                </c:pt>
                <c:pt idx="7">
                  <c:v>4/19/2016</c:v>
                </c:pt>
                <c:pt idx="8">
                  <c:v>4/20/2016</c:v>
                </c:pt>
                <c:pt idx="9">
                  <c:v>4/21/2016</c:v>
                </c:pt>
                <c:pt idx="10">
                  <c:v>4/22/2016</c:v>
                </c:pt>
                <c:pt idx="11">
                  <c:v>4/23/2016</c:v>
                </c:pt>
                <c:pt idx="12">
                  <c:v>4/24/2016</c:v>
                </c:pt>
                <c:pt idx="13">
                  <c:v>4/25/2016</c:v>
                </c:pt>
                <c:pt idx="14">
                  <c:v>4/26/2016</c:v>
                </c:pt>
                <c:pt idx="15">
                  <c:v>4/27/2016</c:v>
                </c:pt>
                <c:pt idx="16">
                  <c:v>4/28/2016</c:v>
                </c:pt>
                <c:pt idx="17">
                  <c:v>4/29/2016</c:v>
                </c:pt>
                <c:pt idx="18">
                  <c:v>4/30/2016</c:v>
                </c:pt>
                <c:pt idx="19">
                  <c:v>5/1/2016</c:v>
                </c:pt>
                <c:pt idx="20">
                  <c:v>5/2/2016</c:v>
                </c:pt>
                <c:pt idx="21">
                  <c:v>5/3/2016</c:v>
                </c:pt>
                <c:pt idx="22">
                  <c:v>5/4/2016</c:v>
                </c:pt>
                <c:pt idx="23">
                  <c:v>5/5/2016</c:v>
                </c:pt>
                <c:pt idx="24">
                  <c:v>5/6/2016</c:v>
                </c:pt>
                <c:pt idx="25">
                  <c:v>5/7/2016</c:v>
                </c:pt>
                <c:pt idx="26">
                  <c:v>5/8/2016</c:v>
                </c:pt>
              </c:strCache>
            </c:strRef>
          </c:cat>
          <c:val>
            <c:numRef>
              <c:f>'Solution Q9'!$B$2:$B$28</c:f>
              <c:numCache>
                <c:formatCode>General</c:formatCode>
                <c:ptCount val="27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8-450C-A453-B40DC8637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2467375"/>
        <c:axId val="282476975"/>
      </c:barChart>
      <c:catAx>
        <c:axId val="282467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76975"/>
        <c:crosses val="autoZero"/>
        <c:auto val="1"/>
        <c:lblAlgn val="ctr"/>
        <c:lblOffset val="100"/>
        <c:noMultiLvlLbl val="0"/>
      </c:catAx>
      <c:valAx>
        <c:axId val="2824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46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Active</a:t>
            </a:r>
            <a:r>
              <a:rPr lang="en-IN" baseline="0"/>
              <a:t> days Count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'SolutionQ1 to Q8'!$B$1</c:f>
              <c:strCache>
                <c:ptCount val="1"/>
                <c:pt idx="0">
                  <c:v>Active Days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'SolutionQ1 to Q8'!$A$1:$A$34</c15:sqref>
                  </c15:fullRef>
                </c:ext>
              </c:extLst>
              <c:f>'SolutionQ1 to Q8'!$A$2:$A$34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'SolutionQ1 to Q8'!$B$2:$B$34</c15:sqref>
                  </c15:fullRef>
                </c:ext>
              </c:extLst>
              <c:f>'SolutionQ1 to Q8'!$B$3:$B$34</c:f>
              <c:numCache>
                <c:formatCode>General</c:formatCode>
                <c:ptCount val="32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18</c:v>
                </c:pt>
                <c:pt idx="8">
                  <c:v>31</c:v>
                </c:pt>
                <c:pt idx="9">
                  <c:v>20</c:v>
                </c:pt>
                <c:pt idx="10">
                  <c:v>30</c:v>
                </c:pt>
                <c:pt idx="11">
                  <c:v>31</c:v>
                </c:pt>
                <c:pt idx="12">
                  <c:v>4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30</c:v>
                </c:pt>
                <c:pt idx="20">
                  <c:v>28</c:v>
                </c:pt>
                <c:pt idx="21">
                  <c:v>29</c:v>
                </c:pt>
                <c:pt idx="22">
                  <c:v>26</c:v>
                </c:pt>
                <c:pt idx="23">
                  <c:v>31</c:v>
                </c:pt>
                <c:pt idx="24">
                  <c:v>26</c:v>
                </c:pt>
                <c:pt idx="25">
                  <c:v>31</c:v>
                </c:pt>
                <c:pt idx="26">
                  <c:v>31</c:v>
                </c:pt>
                <c:pt idx="27">
                  <c:v>19</c:v>
                </c:pt>
                <c:pt idx="28">
                  <c:v>31</c:v>
                </c:pt>
                <c:pt idx="29">
                  <c:v>31</c:v>
                </c:pt>
                <c:pt idx="30">
                  <c:v>29</c:v>
                </c:pt>
                <c:pt idx="3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5E-4C90-98CA-070676205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310143"/>
        <c:axId val="3163207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'SolutionQ1 to Q8'!$A$1</c15:sqref>
                        </c15:formulaRef>
                      </c:ext>
                    </c:extLst>
                    <c:strCache>
                      <c:ptCount val="1"/>
                      <c:pt idx="0">
                        <c:v>Customer_id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'SolutionQ1 to Q8'!$A$2:$A$34</c15:sqref>
                        </c15:fullRef>
                        <c15:formulaRef>
                          <c15:sqref>'SolutionQ1 to Q8'!$A$3:$A$34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1624580081</c:v>
                      </c:pt>
                      <c:pt idx="1">
                        <c:v>1644430081</c:v>
                      </c:pt>
                      <c:pt idx="2">
                        <c:v>1844505072</c:v>
                      </c:pt>
                      <c:pt idx="3">
                        <c:v>1927972279</c:v>
                      </c:pt>
                      <c:pt idx="4">
                        <c:v>2022484408</c:v>
                      </c:pt>
                      <c:pt idx="5">
                        <c:v>2026352035</c:v>
                      </c:pt>
                      <c:pt idx="6">
                        <c:v>2320127002</c:v>
                      </c:pt>
                      <c:pt idx="7">
                        <c:v>2347167796</c:v>
                      </c:pt>
                      <c:pt idx="8">
                        <c:v>2873212765</c:v>
                      </c:pt>
                      <c:pt idx="9">
                        <c:v>3372868164</c:v>
                      </c:pt>
                      <c:pt idx="10">
                        <c:v>3977333714</c:v>
                      </c:pt>
                      <c:pt idx="11">
                        <c:v>4020332650</c:v>
                      </c:pt>
                      <c:pt idx="12">
                        <c:v>4057192912</c:v>
                      </c:pt>
                      <c:pt idx="13">
                        <c:v>4319703577</c:v>
                      </c:pt>
                      <c:pt idx="14">
                        <c:v>4388161847</c:v>
                      </c:pt>
                      <c:pt idx="15">
                        <c:v>4445114986</c:v>
                      </c:pt>
                      <c:pt idx="16">
                        <c:v>4558609924</c:v>
                      </c:pt>
                      <c:pt idx="17">
                        <c:v>4702921684</c:v>
                      </c:pt>
                      <c:pt idx="18">
                        <c:v>5553957443</c:v>
                      </c:pt>
                      <c:pt idx="19">
                        <c:v>5577150313</c:v>
                      </c:pt>
                      <c:pt idx="20">
                        <c:v>6117666160</c:v>
                      </c:pt>
                      <c:pt idx="21">
                        <c:v>6290855005</c:v>
                      </c:pt>
                      <c:pt idx="22">
                        <c:v>6775888955</c:v>
                      </c:pt>
                      <c:pt idx="23">
                        <c:v>6962181067</c:v>
                      </c:pt>
                      <c:pt idx="24">
                        <c:v>7007744171</c:v>
                      </c:pt>
                      <c:pt idx="25">
                        <c:v>7086361926</c:v>
                      </c:pt>
                      <c:pt idx="26">
                        <c:v>8053475328</c:v>
                      </c:pt>
                      <c:pt idx="27">
                        <c:v>8253242879</c:v>
                      </c:pt>
                      <c:pt idx="28">
                        <c:v>8378563200</c:v>
                      </c:pt>
                      <c:pt idx="29">
                        <c:v>8583815059</c:v>
                      </c:pt>
                      <c:pt idx="30">
                        <c:v>8792009665</c:v>
                      </c:pt>
                      <c:pt idx="31">
                        <c:v>8877689391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A5E-4C90-98CA-070676205AF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Q8'!$C$1</c15:sqref>
                        </c15:formulaRef>
                      </c:ext>
                    </c:extLst>
                    <c:strCache>
                      <c:ptCount val="1"/>
                      <c:pt idx="0">
                        <c:v>Active Group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Q8'!$C$2:$C$34</c15:sqref>
                        </c15:fullRef>
                        <c15:formulaRef>
                          <c15:sqref>'SolutionQ1 to Q8'!$C$3:$C$34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A5E-4C90-98CA-070676205AF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Q8'!$D$1</c15:sqref>
                        </c15:formulaRef>
                      </c:ext>
                    </c:extLst>
                    <c:strCache>
                      <c:ptCount val="1"/>
                      <c:pt idx="0">
                        <c:v>Total Distance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Q8'!$D$2:$D$34</c15:sqref>
                        </c15:fullRef>
                        <c15:formulaRef>
                          <c15:sqref>'SolutionQ1 to Q8'!$D$3:$D$34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121.36000061035156</c:v>
                      </c:pt>
                      <c:pt idx="1">
                        <c:v>158.86000061035162</c:v>
                      </c:pt>
                      <c:pt idx="2">
                        <c:v>52.890000142157113</c:v>
                      </c:pt>
                      <c:pt idx="3">
                        <c:v>19.669999815523635</c:v>
                      </c:pt>
                      <c:pt idx="4">
                        <c:v>250.60999822616574</c:v>
                      </c:pt>
                      <c:pt idx="5">
                        <c:v>107.10000017285348</c:v>
                      </c:pt>
                      <c:pt idx="6">
                        <c:v>98.819999039173126</c:v>
                      </c:pt>
                      <c:pt idx="7">
                        <c:v>114.39999964647002</c:v>
                      </c:pt>
                      <c:pt idx="8">
                        <c:v>158.14999866485596</c:v>
                      </c:pt>
                      <c:pt idx="9">
                        <c:v>94.140000820159912</c:v>
                      </c:pt>
                      <c:pt idx="10">
                        <c:v>225.50999832153329</c:v>
                      </c:pt>
                      <c:pt idx="11">
                        <c:v>50.410000206902637</c:v>
                      </c:pt>
                      <c:pt idx="12">
                        <c:v>11.450000047683719</c:v>
                      </c:pt>
                      <c:pt idx="13">
                        <c:v>151.65999945811927</c:v>
                      </c:pt>
                      <c:pt idx="14">
                        <c:v>260.19000267982472</c:v>
                      </c:pt>
                      <c:pt idx="15">
                        <c:v>100.6199996471405</c:v>
                      </c:pt>
                      <c:pt idx="16">
                        <c:v>157.50000047683716</c:v>
                      </c:pt>
                      <c:pt idx="17">
                        <c:v>215.60999977588656</c:v>
                      </c:pt>
                      <c:pt idx="18">
                        <c:v>174.83000093698496</c:v>
                      </c:pt>
                      <c:pt idx="19">
                        <c:v>186.39999914169312</c:v>
                      </c:pt>
                      <c:pt idx="20">
                        <c:v>149.58000159263608</c:v>
                      </c:pt>
                      <c:pt idx="21">
                        <c:v>123.90000033378601</c:v>
                      </c:pt>
                      <c:pt idx="22">
                        <c:v>47.149999419227257</c:v>
                      </c:pt>
                      <c:pt idx="23">
                        <c:v>204.16000080108648</c:v>
                      </c:pt>
                      <c:pt idx="24">
                        <c:v>208.39999938011169</c:v>
                      </c:pt>
                      <c:pt idx="25">
                        <c:v>198.02999974228445</c:v>
                      </c:pt>
                      <c:pt idx="26">
                        <c:v>355.72999715805037</c:v>
                      </c:pt>
                      <c:pt idx="27">
                        <c:v>88.680000901222243</c:v>
                      </c:pt>
                      <c:pt idx="28">
                        <c:v>214.32000231742848</c:v>
                      </c:pt>
                      <c:pt idx="29">
                        <c:v>174.07999849319464</c:v>
                      </c:pt>
                      <c:pt idx="30">
                        <c:v>34.409999787807486</c:v>
                      </c:pt>
                      <c:pt idx="31">
                        <c:v>409.59999728202826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5E-4C90-98CA-070676205AFF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Q8'!$E$1</c15:sqref>
                        </c15:formulaRef>
                      </c:ext>
                    </c:extLst>
                    <c:strCache>
                      <c:ptCount val="1"/>
                      <c:pt idx="0">
                        <c:v>Average Distance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Q8'!$E$2:$E$34</c15:sqref>
                        </c15:fullRef>
                        <c15:formulaRef>
                          <c15:sqref>'SolutionQ1 to Q8'!$E$3:$E$34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3.9148387293661795</c:v>
                      </c:pt>
                      <c:pt idx="1">
                        <c:v>5.2953333536783873</c:v>
                      </c:pt>
                      <c:pt idx="2">
                        <c:v>1.7061290368437778</c:v>
                      </c:pt>
                      <c:pt idx="3">
                        <c:v>0.63451612308140759</c:v>
                      </c:pt>
                      <c:pt idx="4">
                        <c:v>8.0841934911666371</c:v>
                      </c:pt>
                      <c:pt idx="5">
                        <c:v>3.4548387152533384</c:v>
                      </c:pt>
                      <c:pt idx="6">
                        <c:v>3.1877419044894557</c:v>
                      </c:pt>
                      <c:pt idx="7">
                        <c:v>6.3555555359150011</c:v>
                      </c:pt>
                      <c:pt idx="8">
                        <c:v>5.1016128601566439</c:v>
                      </c:pt>
                      <c:pt idx="9">
                        <c:v>4.707000041007996</c:v>
                      </c:pt>
                      <c:pt idx="10">
                        <c:v>7.5169999440511095</c:v>
                      </c:pt>
                      <c:pt idx="11">
                        <c:v>1.6261290389323431</c:v>
                      </c:pt>
                      <c:pt idx="12">
                        <c:v>2.8625000119209298</c:v>
                      </c:pt>
                      <c:pt idx="13">
                        <c:v>4.8922580470361057</c:v>
                      </c:pt>
                      <c:pt idx="14">
                        <c:v>8.393225892897572</c:v>
                      </c:pt>
                      <c:pt idx="15">
                        <c:v>3.2458064402303388</c:v>
                      </c:pt>
                      <c:pt idx="16">
                        <c:v>5.0806451766721663</c:v>
                      </c:pt>
                      <c:pt idx="17">
                        <c:v>6.9551612830931147</c:v>
                      </c:pt>
                      <c:pt idx="18">
                        <c:v>5.6396774495801596</c:v>
                      </c:pt>
                      <c:pt idx="19">
                        <c:v>6.2133333047231041</c:v>
                      </c:pt>
                      <c:pt idx="20">
                        <c:v>5.342142914022717</c:v>
                      </c:pt>
                      <c:pt idx="21">
                        <c:v>4.2724138046133104</c:v>
                      </c:pt>
                      <c:pt idx="22">
                        <c:v>1.8134615161241252</c:v>
                      </c:pt>
                      <c:pt idx="23">
                        <c:v>6.585806477454403</c:v>
                      </c:pt>
                      <c:pt idx="24">
                        <c:v>8.0153845915427571</c:v>
                      </c:pt>
                      <c:pt idx="25">
                        <c:v>6.3880645078156268</c:v>
                      </c:pt>
                      <c:pt idx="26">
                        <c:v>11.475161198646786</c:v>
                      </c:pt>
                      <c:pt idx="27">
                        <c:v>4.6673684684853809</c:v>
                      </c:pt>
                      <c:pt idx="28">
                        <c:v>6.9135484618525318</c:v>
                      </c:pt>
                      <c:pt idx="29">
                        <c:v>5.6154838223611172</c:v>
                      </c:pt>
                      <c:pt idx="30">
                        <c:v>1.1865517168209478</c:v>
                      </c:pt>
                      <c:pt idx="31">
                        <c:v>13.212903138129944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5E-4C90-98CA-070676205AFF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Q8'!$F$1</c15:sqref>
                        </c15:formulaRef>
                      </c:ext>
                    </c:extLst>
                    <c:strCache>
                      <c:ptCount val="1"/>
                      <c:pt idx="0">
                        <c:v>Runner Group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Q8'!$F$2:$F$34</c15:sqref>
                        </c15:fullRef>
                        <c15:formulaRef>
                          <c15:sqref>'SolutionQ1 to Q8'!$F$3:$F$34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5E-4C90-98CA-070676205AF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Q8'!$G$1</c15:sqref>
                        </c15:formulaRef>
                      </c:ext>
                    </c:extLst>
                    <c:strCache>
                      <c:ptCount val="1"/>
                      <c:pt idx="0">
                        <c:v>Total steps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Q8'!$G$2:$G$34</c15:sqref>
                        </c15:fullRef>
                        <c15:formulaRef>
                          <c15:sqref>'SolutionQ1 to Q8'!$G$3:$G$34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178061</c:v>
                      </c:pt>
                      <c:pt idx="1">
                        <c:v>218489</c:v>
                      </c:pt>
                      <c:pt idx="2">
                        <c:v>79982</c:v>
                      </c:pt>
                      <c:pt idx="3">
                        <c:v>28400</c:v>
                      </c:pt>
                      <c:pt idx="4">
                        <c:v>352490</c:v>
                      </c:pt>
                      <c:pt idx="5">
                        <c:v>172573</c:v>
                      </c:pt>
                      <c:pt idx="6">
                        <c:v>146223</c:v>
                      </c:pt>
                      <c:pt idx="7">
                        <c:v>171354</c:v>
                      </c:pt>
                      <c:pt idx="8">
                        <c:v>234229</c:v>
                      </c:pt>
                      <c:pt idx="9">
                        <c:v>137233</c:v>
                      </c:pt>
                      <c:pt idx="10">
                        <c:v>329537</c:v>
                      </c:pt>
                      <c:pt idx="11">
                        <c:v>70284</c:v>
                      </c:pt>
                      <c:pt idx="12">
                        <c:v>15352</c:v>
                      </c:pt>
                      <c:pt idx="13">
                        <c:v>225334</c:v>
                      </c:pt>
                      <c:pt idx="14">
                        <c:v>335232</c:v>
                      </c:pt>
                      <c:pt idx="15">
                        <c:v>148693</c:v>
                      </c:pt>
                      <c:pt idx="16">
                        <c:v>238239</c:v>
                      </c:pt>
                      <c:pt idx="17">
                        <c:v>265734</c:v>
                      </c:pt>
                      <c:pt idx="18">
                        <c:v>266990</c:v>
                      </c:pt>
                      <c:pt idx="19">
                        <c:v>249133</c:v>
                      </c:pt>
                      <c:pt idx="20">
                        <c:v>197308</c:v>
                      </c:pt>
                      <c:pt idx="21">
                        <c:v>163837</c:v>
                      </c:pt>
                      <c:pt idx="22">
                        <c:v>65512</c:v>
                      </c:pt>
                      <c:pt idx="23">
                        <c:v>303639</c:v>
                      </c:pt>
                      <c:pt idx="24">
                        <c:v>294409</c:v>
                      </c:pt>
                      <c:pt idx="25">
                        <c:v>290525</c:v>
                      </c:pt>
                      <c:pt idx="26">
                        <c:v>457662</c:v>
                      </c:pt>
                      <c:pt idx="27">
                        <c:v>123161</c:v>
                      </c:pt>
                      <c:pt idx="28">
                        <c:v>270249</c:v>
                      </c:pt>
                      <c:pt idx="29">
                        <c:v>223154</c:v>
                      </c:pt>
                      <c:pt idx="30">
                        <c:v>53758</c:v>
                      </c:pt>
                      <c:pt idx="31">
                        <c:v>497241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5E-4C90-98CA-070676205AF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Q8'!$H$1</c15:sqref>
                        </c15:formulaRef>
                      </c:ext>
                    </c:extLst>
                    <c:strCache>
                      <c:ptCount val="1"/>
                      <c:pt idx="0">
                        <c:v>Total Calorise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Q8'!$H$2:$H$34</c15:sqref>
                        </c15:fullRef>
                        <c15:formulaRef>
                          <c15:sqref>'SolutionQ1 to Q8'!$H$3:$H$34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45984</c:v>
                      </c:pt>
                      <c:pt idx="1">
                        <c:v>84339</c:v>
                      </c:pt>
                      <c:pt idx="2">
                        <c:v>48778</c:v>
                      </c:pt>
                      <c:pt idx="3">
                        <c:v>67357</c:v>
                      </c:pt>
                      <c:pt idx="4">
                        <c:v>77809</c:v>
                      </c:pt>
                      <c:pt idx="5">
                        <c:v>47760</c:v>
                      </c:pt>
                      <c:pt idx="6">
                        <c:v>53449</c:v>
                      </c:pt>
                      <c:pt idx="7">
                        <c:v>36782</c:v>
                      </c:pt>
                      <c:pt idx="8">
                        <c:v>59426</c:v>
                      </c:pt>
                      <c:pt idx="9">
                        <c:v>38662</c:v>
                      </c:pt>
                      <c:pt idx="10">
                        <c:v>45410</c:v>
                      </c:pt>
                      <c:pt idx="11">
                        <c:v>73960</c:v>
                      </c:pt>
                      <c:pt idx="12">
                        <c:v>7895</c:v>
                      </c:pt>
                      <c:pt idx="13">
                        <c:v>63168</c:v>
                      </c:pt>
                      <c:pt idx="14">
                        <c:v>95910</c:v>
                      </c:pt>
                      <c:pt idx="15">
                        <c:v>67772</c:v>
                      </c:pt>
                      <c:pt idx="16">
                        <c:v>63031</c:v>
                      </c:pt>
                      <c:pt idx="17">
                        <c:v>91932</c:v>
                      </c:pt>
                      <c:pt idx="18">
                        <c:v>58146</c:v>
                      </c:pt>
                      <c:pt idx="19">
                        <c:v>100789</c:v>
                      </c:pt>
                      <c:pt idx="20">
                        <c:v>63312</c:v>
                      </c:pt>
                      <c:pt idx="21">
                        <c:v>75389</c:v>
                      </c:pt>
                      <c:pt idx="22">
                        <c:v>55426</c:v>
                      </c:pt>
                      <c:pt idx="23">
                        <c:v>61443</c:v>
                      </c:pt>
                      <c:pt idx="24">
                        <c:v>66144</c:v>
                      </c:pt>
                      <c:pt idx="25">
                        <c:v>79557</c:v>
                      </c:pt>
                      <c:pt idx="26">
                        <c:v>91320</c:v>
                      </c:pt>
                      <c:pt idx="27">
                        <c:v>33972</c:v>
                      </c:pt>
                      <c:pt idx="28">
                        <c:v>106534</c:v>
                      </c:pt>
                      <c:pt idx="29">
                        <c:v>84693</c:v>
                      </c:pt>
                      <c:pt idx="30">
                        <c:v>56907</c:v>
                      </c:pt>
                      <c:pt idx="31">
                        <c:v>106028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5E-4C90-98CA-070676205AFF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Q8'!$I$1</c15:sqref>
                        </c15:formulaRef>
                      </c:ext>
                    </c:extLst>
                    <c:strCache>
                      <c:ptCount val="1"/>
                      <c:pt idx="0">
                        <c:v>FairlyActiveMinutes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Q8'!$I$2:$I$34</c15:sqref>
                        </c15:fullRef>
                        <c15:formulaRef>
                          <c15:sqref>'SolutionQ1 to Q8'!$I$3:$I$34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180</c:v>
                      </c:pt>
                      <c:pt idx="1">
                        <c:v>641</c:v>
                      </c:pt>
                      <c:pt idx="2">
                        <c:v>40</c:v>
                      </c:pt>
                      <c:pt idx="3">
                        <c:v>24</c:v>
                      </c:pt>
                      <c:pt idx="4">
                        <c:v>600</c:v>
                      </c:pt>
                      <c:pt idx="5">
                        <c:v>8</c:v>
                      </c:pt>
                      <c:pt idx="6">
                        <c:v>80</c:v>
                      </c:pt>
                      <c:pt idx="7">
                        <c:v>370</c:v>
                      </c:pt>
                      <c:pt idx="8">
                        <c:v>190</c:v>
                      </c:pt>
                      <c:pt idx="9">
                        <c:v>82</c:v>
                      </c:pt>
                      <c:pt idx="10">
                        <c:v>1838</c:v>
                      </c:pt>
                      <c:pt idx="11">
                        <c:v>166</c:v>
                      </c:pt>
                      <c:pt idx="12">
                        <c:v>6</c:v>
                      </c:pt>
                      <c:pt idx="13">
                        <c:v>382</c:v>
                      </c:pt>
                      <c:pt idx="14">
                        <c:v>631</c:v>
                      </c:pt>
                      <c:pt idx="15">
                        <c:v>54</c:v>
                      </c:pt>
                      <c:pt idx="16">
                        <c:v>425</c:v>
                      </c:pt>
                      <c:pt idx="17">
                        <c:v>807</c:v>
                      </c:pt>
                      <c:pt idx="18">
                        <c:v>403</c:v>
                      </c:pt>
                      <c:pt idx="19">
                        <c:v>895</c:v>
                      </c:pt>
                      <c:pt idx="20">
                        <c:v>57</c:v>
                      </c:pt>
                      <c:pt idx="21">
                        <c:v>110</c:v>
                      </c:pt>
                      <c:pt idx="22">
                        <c:v>385</c:v>
                      </c:pt>
                      <c:pt idx="23">
                        <c:v>574</c:v>
                      </c:pt>
                      <c:pt idx="24">
                        <c:v>423</c:v>
                      </c:pt>
                      <c:pt idx="25">
                        <c:v>786</c:v>
                      </c:pt>
                      <c:pt idx="26">
                        <c:v>297</c:v>
                      </c:pt>
                      <c:pt idx="27">
                        <c:v>272</c:v>
                      </c:pt>
                      <c:pt idx="28">
                        <c:v>318</c:v>
                      </c:pt>
                      <c:pt idx="29">
                        <c:v>688</c:v>
                      </c:pt>
                      <c:pt idx="30">
                        <c:v>117</c:v>
                      </c:pt>
                      <c:pt idx="31">
                        <c:v>308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A5E-4C90-98CA-070676205AFF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Q8'!$J$1</c15:sqref>
                        </c15:formulaRef>
                      </c:ext>
                    </c:extLst>
                    <c:strCache>
                      <c:ptCount val="1"/>
                      <c:pt idx="0">
                        <c:v>LightlyActiveminutes</c:v>
                      </c:pt>
                    </c:strCache>
                  </c:strRef>
                </c:tx>
                <c:spPr>
                  <a:ln w="3492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Q8'!$J$2:$J$34</c15:sqref>
                        </c15:fullRef>
                        <c15:formulaRef>
                          <c15:sqref>'SolutionQ1 to Q8'!$J$3:$J$34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4758</c:v>
                      </c:pt>
                      <c:pt idx="1">
                        <c:v>5354</c:v>
                      </c:pt>
                      <c:pt idx="2">
                        <c:v>3579</c:v>
                      </c:pt>
                      <c:pt idx="3">
                        <c:v>1196</c:v>
                      </c:pt>
                      <c:pt idx="4">
                        <c:v>7981</c:v>
                      </c:pt>
                      <c:pt idx="5">
                        <c:v>7956</c:v>
                      </c:pt>
                      <c:pt idx="6">
                        <c:v>6144</c:v>
                      </c:pt>
                      <c:pt idx="7">
                        <c:v>4545</c:v>
                      </c:pt>
                      <c:pt idx="8">
                        <c:v>9548</c:v>
                      </c:pt>
                      <c:pt idx="9">
                        <c:v>6558</c:v>
                      </c:pt>
                      <c:pt idx="10">
                        <c:v>5243</c:v>
                      </c:pt>
                      <c:pt idx="11">
                        <c:v>2385</c:v>
                      </c:pt>
                      <c:pt idx="12">
                        <c:v>412</c:v>
                      </c:pt>
                      <c:pt idx="13">
                        <c:v>7092</c:v>
                      </c:pt>
                      <c:pt idx="14">
                        <c:v>7110</c:v>
                      </c:pt>
                      <c:pt idx="15">
                        <c:v>6482</c:v>
                      </c:pt>
                      <c:pt idx="16">
                        <c:v>8834</c:v>
                      </c:pt>
                      <c:pt idx="17">
                        <c:v>7362</c:v>
                      </c:pt>
                      <c:pt idx="18">
                        <c:v>6392</c:v>
                      </c:pt>
                      <c:pt idx="19">
                        <c:v>4438</c:v>
                      </c:pt>
                      <c:pt idx="20">
                        <c:v>8074</c:v>
                      </c:pt>
                      <c:pt idx="21">
                        <c:v>6596</c:v>
                      </c:pt>
                      <c:pt idx="22">
                        <c:v>1044</c:v>
                      </c:pt>
                      <c:pt idx="23">
                        <c:v>7620</c:v>
                      </c:pt>
                      <c:pt idx="24">
                        <c:v>7299</c:v>
                      </c:pt>
                      <c:pt idx="25">
                        <c:v>4459</c:v>
                      </c:pt>
                      <c:pt idx="26">
                        <c:v>4680</c:v>
                      </c:pt>
                      <c:pt idx="27">
                        <c:v>2221</c:v>
                      </c:pt>
                      <c:pt idx="28">
                        <c:v>4839</c:v>
                      </c:pt>
                      <c:pt idx="29">
                        <c:v>4287</c:v>
                      </c:pt>
                      <c:pt idx="30">
                        <c:v>2662</c:v>
                      </c:pt>
                      <c:pt idx="31">
                        <c:v>7276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A5E-4C90-98CA-070676205AFF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'SolutionQ1 to Q8'!$K$1</c15:sqref>
                        </c15:formulaRef>
                      </c:ext>
                    </c:extLst>
                    <c:strCache>
                      <c:ptCount val="1"/>
                      <c:pt idx="0">
                        <c:v>VeryActiveMinutes</c:v>
                      </c:pt>
                    </c:strCache>
                  </c:strRef>
                </c:tx>
                <c:spPr>
                  <a:ln w="349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'SolutionQ1 to Q8'!$A$1:$A$34</c15:sqref>
                        </c15:fullRef>
                        <c15:formulaRef>
                          <c15:sqref>'SolutionQ1 to Q8'!$A$2:$A$34</c15:sqref>
                        </c15:formulaRef>
                      </c:ext>
                    </c:extLst>
                    <c:strCache>
                      <c:ptCount val="33"/>
                      <c:pt idx="0">
                        <c:v>1503960366</c:v>
                      </c:pt>
                      <c:pt idx="1">
                        <c:v>1624580081</c:v>
                      </c:pt>
                      <c:pt idx="2">
                        <c:v>1644430081</c:v>
                      </c:pt>
                      <c:pt idx="3">
                        <c:v>1844505072</c:v>
                      </c:pt>
                      <c:pt idx="4">
                        <c:v>1927972279</c:v>
                      </c:pt>
                      <c:pt idx="5">
                        <c:v>2022484408</c:v>
                      </c:pt>
                      <c:pt idx="6">
                        <c:v>2026352035</c:v>
                      </c:pt>
                      <c:pt idx="7">
                        <c:v>2320127002</c:v>
                      </c:pt>
                      <c:pt idx="8">
                        <c:v>2347167796</c:v>
                      </c:pt>
                      <c:pt idx="9">
                        <c:v>2873212765</c:v>
                      </c:pt>
                      <c:pt idx="10">
                        <c:v>3372868164</c:v>
                      </c:pt>
                      <c:pt idx="11">
                        <c:v>3977333714</c:v>
                      </c:pt>
                      <c:pt idx="12">
                        <c:v>4020332650</c:v>
                      </c:pt>
                      <c:pt idx="13">
                        <c:v>4057192912</c:v>
                      </c:pt>
                      <c:pt idx="14">
                        <c:v>4319703577</c:v>
                      </c:pt>
                      <c:pt idx="15">
                        <c:v>4388161847</c:v>
                      </c:pt>
                      <c:pt idx="16">
                        <c:v>4445114986</c:v>
                      </c:pt>
                      <c:pt idx="17">
                        <c:v>4558609924</c:v>
                      </c:pt>
                      <c:pt idx="18">
                        <c:v>4702921684</c:v>
                      </c:pt>
                      <c:pt idx="19">
                        <c:v>5553957443</c:v>
                      </c:pt>
                      <c:pt idx="20">
                        <c:v>5577150313</c:v>
                      </c:pt>
                      <c:pt idx="21">
                        <c:v>6117666160</c:v>
                      </c:pt>
                      <c:pt idx="22">
                        <c:v>6290855005</c:v>
                      </c:pt>
                      <c:pt idx="23">
                        <c:v>6775888955</c:v>
                      </c:pt>
                      <c:pt idx="24">
                        <c:v>6962181067</c:v>
                      </c:pt>
                      <c:pt idx="25">
                        <c:v>7007744171</c:v>
                      </c:pt>
                      <c:pt idx="26">
                        <c:v>7086361926</c:v>
                      </c:pt>
                      <c:pt idx="27">
                        <c:v>8053475328</c:v>
                      </c:pt>
                      <c:pt idx="28">
                        <c:v>8253242879</c:v>
                      </c:pt>
                      <c:pt idx="29">
                        <c:v>8378563200</c:v>
                      </c:pt>
                      <c:pt idx="30">
                        <c:v>8583815059</c:v>
                      </c:pt>
                      <c:pt idx="31">
                        <c:v>8792009665</c:v>
                      </c:pt>
                      <c:pt idx="32">
                        <c:v>8877689391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'SolutionQ1 to Q8'!$K$2:$K$34</c15:sqref>
                        </c15:fullRef>
                        <c15:formulaRef>
                          <c15:sqref>'SolutionQ1 to Q8'!$K$3:$K$34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269</c:v>
                      </c:pt>
                      <c:pt idx="1">
                        <c:v>287</c:v>
                      </c:pt>
                      <c:pt idx="2">
                        <c:v>4</c:v>
                      </c:pt>
                      <c:pt idx="3">
                        <c:v>41</c:v>
                      </c:pt>
                      <c:pt idx="4">
                        <c:v>1125</c:v>
                      </c:pt>
                      <c:pt idx="5">
                        <c:v>3</c:v>
                      </c:pt>
                      <c:pt idx="6">
                        <c:v>42</c:v>
                      </c:pt>
                      <c:pt idx="7">
                        <c:v>243</c:v>
                      </c:pt>
                      <c:pt idx="8">
                        <c:v>437</c:v>
                      </c:pt>
                      <c:pt idx="9">
                        <c:v>183</c:v>
                      </c:pt>
                      <c:pt idx="10">
                        <c:v>567</c:v>
                      </c:pt>
                      <c:pt idx="11">
                        <c:v>161</c:v>
                      </c:pt>
                      <c:pt idx="12">
                        <c:v>3</c:v>
                      </c:pt>
                      <c:pt idx="13">
                        <c:v>111</c:v>
                      </c:pt>
                      <c:pt idx="14">
                        <c:v>718</c:v>
                      </c:pt>
                      <c:pt idx="15">
                        <c:v>205</c:v>
                      </c:pt>
                      <c:pt idx="16">
                        <c:v>322</c:v>
                      </c:pt>
                      <c:pt idx="17">
                        <c:v>159</c:v>
                      </c:pt>
                      <c:pt idx="18">
                        <c:v>726</c:v>
                      </c:pt>
                      <c:pt idx="19">
                        <c:v>2620</c:v>
                      </c:pt>
                      <c:pt idx="20">
                        <c:v>44</c:v>
                      </c:pt>
                      <c:pt idx="21">
                        <c:v>80</c:v>
                      </c:pt>
                      <c:pt idx="22">
                        <c:v>286</c:v>
                      </c:pt>
                      <c:pt idx="23">
                        <c:v>707</c:v>
                      </c:pt>
                      <c:pt idx="24">
                        <c:v>807</c:v>
                      </c:pt>
                      <c:pt idx="25">
                        <c:v>1320</c:v>
                      </c:pt>
                      <c:pt idx="26">
                        <c:v>2640</c:v>
                      </c:pt>
                      <c:pt idx="27">
                        <c:v>390</c:v>
                      </c:pt>
                      <c:pt idx="28">
                        <c:v>1819</c:v>
                      </c:pt>
                      <c:pt idx="29">
                        <c:v>300</c:v>
                      </c:pt>
                      <c:pt idx="30">
                        <c:v>28</c:v>
                      </c:pt>
                      <c:pt idx="31">
                        <c:v>2048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A5E-4C90-98CA-070676205AFF}"/>
                  </c:ext>
                </c:extLst>
              </c15:ser>
            </c15:filteredLineSeries>
          </c:ext>
        </c:extLst>
      </c:lineChart>
      <c:catAx>
        <c:axId val="31631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20703"/>
        <c:crosses val="autoZero"/>
        <c:auto val="1"/>
        <c:lblAlgn val="ctr"/>
        <c:lblOffset val="100"/>
        <c:noMultiLvlLbl val="0"/>
      </c:catAx>
      <c:valAx>
        <c:axId val="31632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1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Customers Group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'SolutionQ1 to Q8'!$P$2</c:f>
              <c:strCache>
                <c:ptCount val="1"/>
                <c:pt idx="0">
                  <c:v>Customer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06-4371-929E-99061068F5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06-4371-929E-99061068F5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306-4371-929E-99061068F54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'SolutionQ1 to Q8'!$O$3:$O$5</c:f>
              <c:strCache>
                <c:ptCount val="3"/>
                <c:pt idx="0">
                  <c:v>Active Group</c:v>
                </c:pt>
                <c:pt idx="1">
                  <c:v>Moderate Group</c:v>
                </c:pt>
                <c:pt idx="2">
                  <c:v>Light Group</c:v>
                </c:pt>
              </c:strCache>
            </c:strRef>
          </c:cat>
          <c:val>
            <c:numRef>
              <c:f>'SolutionQ1 to Q8'!$P$3:$P$5</c:f>
              <c:numCache>
                <c:formatCode>General</c:formatCode>
                <c:ptCount val="3"/>
                <c:pt idx="0">
                  <c:v>29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74-48FB-90C8-039F11053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Customer Group Vs Running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'SolutionQ1 to Q8'!$P$10</c:f>
              <c:strCache>
                <c:ptCount val="1"/>
                <c:pt idx="0">
                  <c:v>Customer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39-476A-AD4D-ED19EA016841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39-476A-AD4D-ED19EA016841}"/>
              </c:ext>
            </c:extLst>
          </c:dPt>
          <c:dPt>
            <c:idx val="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39-476A-AD4D-ED19EA01684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'SolutionQ1 to Q8'!$O$11:$O$13</c:f>
              <c:strCache>
                <c:ptCount val="3"/>
                <c:pt idx="0">
                  <c:v>Beginner Group</c:v>
                </c:pt>
                <c:pt idx="1">
                  <c:v>Intermediate Group</c:v>
                </c:pt>
                <c:pt idx="2">
                  <c:v>Pro Group</c:v>
                </c:pt>
              </c:strCache>
            </c:strRef>
          </c:cat>
          <c:val>
            <c:numRef>
              <c:f>'SolutionQ1 to Q8'!$P$11:$P$13</c:f>
              <c:numCache>
                <c:formatCode>General</c:formatCode>
                <c:ptCount val="3"/>
                <c:pt idx="0">
                  <c:v>10</c:v>
                </c:pt>
                <c:pt idx="1">
                  <c:v>18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D-40EB-8AFF-772FE30D358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Distance Cover By users </a:t>
            </a:r>
          </a:p>
        </c:rich>
      </c:tx>
      <c:layout>
        <c:manualLayout>
          <c:xMode val="edge"/>
          <c:yMode val="edge"/>
          <c:x val="0.2884110640016152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'SolutionQ1 to Q8'!$E$1</c:f>
              <c:strCache>
                <c:ptCount val="1"/>
                <c:pt idx="0">
                  <c:v>Average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'SolutionQ1 to Q8'!$A$2:$A$34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'SolutionQ1 to Q8'!$E$2:$E$34</c:f>
              <c:numCache>
                <c:formatCode>General</c:formatCode>
                <c:ptCount val="33"/>
                <c:pt idx="0">
                  <c:v>7.8096773855147834</c:v>
                </c:pt>
                <c:pt idx="1">
                  <c:v>3.9148387293661795</c:v>
                </c:pt>
                <c:pt idx="2">
                  <c:v>5.2953333536783873</c:v>
                </c:pt>
                <c:pt idx="3">
                  <c:v>1.7061290368437778</c:v>
                </c:pt>
                <c:pt idx="4">
                  <c:v>0.63451612308140759</c:v>
                </c:pt>
                <c:pt idx="5">
                  <c:v>8.0841934911666371</c:v>
                </c:pt>
                <c:pt idx="6">
                  <c:v>3.4548387152533384</c:v>
                </c:pt>
                <c:pt idx="7">
                  <c:v>3.1877419044894557</c:v>
                </c:pt>
                <c:pt idx="8">
                  <c:v>6.3555555359150011</c:v>
                </c:pt>
                <c:pt idx="9">
                  <c:v>5.1016128601566439</c:v>
                </c:pt>
                <c:pt idx="10">
                  <c:v>4.707000041007996</c:v>
                </c:pt>
                <c:pt idx="11">
                  <c:v>7.5169999440511095</c:v>
                </c:pt>
                <c:pt idx="12">
                  <c:v>1.6261290389323431</c:v>
                </c:pt>
                <c:pt idx="13">
                  <c:v>2.8625000119209298</c:v>
                </c:pt>
                <c:pt idx="14">
                  <c:v>4.8922580470361057</c:v>
                </c:pt>
                <c:pt idx="15">
                  <c:v>8.393225892897572</c:v>
                </c:pt>
                <c:pt idx="16">
                  <c:v>3.2458064402303388</c:v>
                </c:pt>
                <c:pt idx="17">
                  <c:v>5.0806451766721663</c:v>
                </c:pt>
                <c:pt idx="18">
                  <c:v>6.9551612830931147</c:v>
                </c:pt>
                <c:pt idx="19">
                  <c:v>5.6396774495801596</c:v>
                </c:pt>
                <c:pt idx="20">
                  <c:v>6.2133333047231041</c:v>
                </c:pt>
                <c:pt idx="21">
                  <c:v>5.342142914022717</c:v>
                </c:pt>
                <c:pt idx="22">
                  <c:v>4.2724138046133104</c:v>
                </c:pt>
                <c:pt idx="23">
                  <c:v>1.8134615161241252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8">
                  <c:v>4.6673684684853809</c:v>
                </c:pt>
                <c:pt idx="29">
                  <c:v>6.9135484618525318</c:v>
                </c:pt>
                <c:pt idx="30">
                  <c:v>5.6154838223611172</c:v>
                </c:pt>
                <c:pt idx="31">
                  <c:v>1.1865517168209478</c:v>
                </c:pt>
                <c:pt idx="32">
                  <c:v>13.212903138129944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3832-4633-B858-9D250ED4D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67538655"/>
        <c:axId val="1267539135"/>
      </c:barChart>
      <c:catAx>
        <c:axId val="12675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539135"/>
        <c:crosses val="autoZero"/>
        <c:auto val="1"/>
        <c:lblAlgn val="ctr"/>
        <c:lblOffset val="100"/>
        <c:noMultiLvlLbl val="0"/>
      </c:catAx>
      <c:valAx>
        <c:axId val="12675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53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'SolutionQ1 to Q8'!$L$1</c:f>
              <c:strCache>
                <c:ptCount val="1"/>
                <c:pt idx="0">
                  <c:v>Average Calorise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'SolutionQ1 to Q8'!$A$2:$A$34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'SolutionQ1 to Q8'!$L$2:$L$34</c:f>
              <c:numCache>
                <c:formatCode>General</c:formatCode>
                <c:ptCount val="33"/>
                <c:pt idx="0">
                  <c:v>1816.4193548387098</c:v>
                </c:pt>
                <c:pt idx="1">
                  <c:v>1483.3548387096773</c:v>
                </c:pt>
                <c:pt idx="2">
                  <c:v>2811.3</c:v>
                </c:pt>
                <c:pt idx="3">
                  <c:v>1573.483870967742</c:v>
                </c:pt>
                <c:pt idx="4">
                  <c:v>2172.8064516129034</c:v>
                </c:pt>
                <c:pt idx="5">
                  <c:v>2509.9677419354839</c:v>
                </c:pt>
                <c:pt idx="6">
                  <c:v>1540.6451612903227</c:v>
                </c:pt>
                <c:pt idx="7">
                  <c:v>1724.1612903225807</c:v>
                </c:pt>
                <c:pt idx="8">
                  <c:v>2043.4444444444443</c:v>
                </c:pt>
                <c:pt idx="9">
                  <c:v>1916.9677419354839</c:v>
                </c:pt>
                <c:pt idx="10">
                  <c:v>1933.1</c:v>
                </c:pt>
                <c:pt idx="11">
                  <c:v>1513.6666666666667</c:v>
                </c:pt>
                <c:pt idx="12">
                  <c:v>2385.8064516129034</c:v>
                </c:pt>
                <c:pt idx="13">
                  <c:v>1973.75</c:v>
                </c:pt>
                <c:pt idx="14">
                  <c:v>2037.6774193548388</c:v>
                </c:pt>
                <c:pt idx="15">
                  <c:v>3093.8709677419356</c:v>
                </c:pt>
                <c:pt idx="16">
                  <c:v>2186.1935483870966</c:v>
                </c:pt>
                <c:pt idx="17">
                  <c:v>2033.258064516129</c:v>
                </c:pt>
                <c:pt idx="18">
                  <c:v>2965.5483870967741</c:v>
                </c:pt>
                <c:pt idx="19">
                  <c:v>1875.6774193548388</c:v>
                </c:pt>
                <c:pt idx="20">
                  <c:v>3359.6333333333332</c:v>
                </c:pt>
                <c:pt idx="21">
                  <c:v>2261.1428571428573</c:v>
                </c:pt>
                <c:pt idx="22">
                  <c:v>2599.6206896551726</c:v>
                </c:pt>
                <c:pt idx="23">
                  <c:v>2131.7692307692309</c:v>
                </c:pt>
                <c:pt idx="24">
                  <c:v>1982.0322580645161</c:v>
                </c:pt>
                <c:pt idx="25">
                  <c:v>2544</c:v>
                </c:pt>
                <c:pt idx="26">
                  <c:v>2566.3548387096776</c:v>
                </c:pt>
                <c:pt idx="27">
                  <c:v>2945.8064516129034</c:v>
                </c:pt>
                <c:pt idx="28">
                  <c:v>1788</c:v>
                </c:pt>
                <c:pt idx="29">
                  <c:v>3436.5806451612902</c:v>
                </c:pt>
                <c:pt idx="30">
                  <c:v>2732.0322580645161</c:v>
                </c:pt>
                <c:pt idx="31">
                  <c:v>1962.3103448275863</c:v>
                </c:pt>
                <c:pt idx="32">
                  <c:v>3420.2580645161293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4-4F69-964C-BE22162BB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476238879"/>
        <c:axId val="1476236959"/>
      </c:lineChart>
      <c:catAx>
        <c:axId val="147623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36959"/>
        <c:crosses val="autoZero"/>
        <c:auto val="1"/>
        <c:lblAlgn val="ctr"/>
        <c:lblOffset val="100"/>
        <c:noMultiLvlLbl val="0"/>
      </c:catAx>
      <c:valAx>
        <c:axId val="1476236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23887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1</xdr:row>
      <xdr:rowOff>26670</xdr:rowOff>
    </xdr:from>
    <xdr:to>
      <xdr:col>14</xdr:col>
      <xdr:colOff>114300</xdr:colOff>
      <xdr:row>16</xdr:row>
      <xdr:rowOff>41910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28958D2B-E498-9619-F48C-32919D488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121920</xdr:colOff>
      <xdr:row>16</xdr:row>
      <xdr:rowOff>171450</xdr:rowOff>
    </xdr:from>
    <xdr:to>
      <xdr:col>14</xdr:col>
      <xdr:colOff>152400</xdr:colOff>
      <xdr:row>31</xdr:row>
      <xdr:rowOff>171450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48768113-6781-EF9E-F850-41D3FAA77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45720</xdr:colOff>
      <xdr:row>1</xdr:row>
      <xdr:rowOff>45720</xdr:rowOff>
    </xdr:from>
    <xdr:to>
      <xdr:col>5</xdr:col>
      <xdr:colOff>38100</xdr:colOff>
      <xdr:row>16</xdr:row>
      <xdr:rowOff>60960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E36302-04B4-4C22-69DD-938CDB05E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83820</xdr:colOff>
      <xdr:row>16</xdr:row>
      <xdr:rowOff>179070</xdr:rowOff>
    </xdr:from>
    <xdr:to>
      <xdr:col>5</xdr:col>
      <xdr:colOff>30480</xdr:colOff>
      <xdr:row>31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C2563EA-54D1-AF3B-D6F9-9AA0EEAF5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236220</xdr:colOff>
      <xdr:row>16</xdr:row>
      <xdr:rowOff>163830</xdr:rowOff>
    </xdr:from>
    <xdr:to>
      <xdr:col>23</xdr:col>
      <xdr:colOff>7620</xdr:colOff>
      <xdr:row>31</xdr:row>
      <xdr:rowOff>163830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CA8FCFD-1429-3044-3DEE-ADE822C74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228600</xdr:colOff>
      <xdr:row>1</xdr:row>
      <xdr:rowOff>34290</xdr:rowOff>
    </xdr:from>
    <xdr:to>
      <xdr:col>22</xdr:col>
      <xdr:colOff>586740</xdr:colOff>
      <xdr:row>16</xdr:row>
      <xdr:rowOff>34290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FF1F341-1AA7-71BC-784A-9D58021C3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EAC9B6-68FE-4D2C-BD11-A48ABF2006AE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F59E1-CA7E-498C-8066-7B70C58DC5A5}" name="dailyActivity_merged" displayName="dailyActivity_merged" ref="A1:O941" tableType="queryTable" totalsRowShown="0">
  <autoFilter ref="A1:O941" xr:uid="{FD4F59E1-CA7E-498C-8066-7B70C58DC5A5}">
    <filterColumn colId="0">
      <filters>
        <filter val="1503960366"/>
      </filters>
    </filterColumn>
  </autoFilter>
  <tableColumns count="15">
    <tableColumn id="1" xr3:uid="{7EDB8C42-3D17-4CF4-9955-2CE2E6FBD219}" uniqueName="1" name="Id" queryTableFieldId="1"/>
    <tableColumn id="2" xr3:uid="{B8174C6F-C2FF-474A-9882-EB3557DAC99E}" uniqueName="2" name="ActivityDate" queryTableFieldId="2" dataDxfId="6"/>
    <tableColumn id="3" xr3:uid="{CECF8CB6-CE4D-47E6-B34E-4CDE01551D4D}" uniqueName="3" name="TotalSteps" queryTableFieldId="3"/>
    <tableColumn id="4" xr3:uid="{B9E40BE1-3D54-4DE2-876A-E3E7D040D3B8}" uniqueName="4" name="TotalDistance" queryTableFieldId="4"/>
    <tableColumn id="5" xr3:uid="{A34010D2-172E-43DF-85C1-49C8DDB7E858}" uniqueName="5" name="TrackerDistance" queryTableFieldId="5"/>
    <tableColumn id="6" xr3:uid="{E094B771-724E-46B5-AB68-A1E704B7F629}" uniqueName="6" name="LoggedActivitiesDistance" queryTableFieldId="6"/>
    <tableColumn id="7" xr3:uid="{9660FD01-5A7B-462C-84A9-2BA377DF2D43}" uniqueName="7" name="VeryActiveDistance" queryTableFieldId="7"/>
    <tableColumn id="8" xr3:uid="{966A50B1-12D4-4320-AAAF-44F814775080}" uniqueName="8" name="ModeratelyActiveDistance" queryTableFieldId="8"/>
    <tableColumn id="9" xr3:uid="{F7F1DF59-6E69-47AD-AB63-EDC9F7C3F169}" uniqueName="9" name="LightActiveDistance" queryTableFieldId="9"/>
    <tableColumn id="10" xr3:uid="{67B4D351-E3F1-4E22-8758-05C1D77243FC}" uniqueName="10" name="SedentaryActiveDistance" queryTableFieldId="10"/>
    <tableColumn id="11" xr3:uid="{91A6D15F-40C8-40B0-B721-3AA5D7FA426B}" uniqueName="11" name="VeryActiveMinutes" queryTableFieldId="11"/>
    <tableColumn id="12" xr3:uid="{74A3191E-E355-4654-BE87-F201F423B490}" uniqueName="12" name="FairlyActiveMinutes" queryTableFieldId="12"/>
    <tableColumn id="13" xr3:uid="{CD60F79B-7957-470B-B90A-FBD476483DE8}" uniqueName="13" name="LightlyActiveMinutes" queryTableFieldId="13"/>
    <tableColumn id="14" xr3:uid="{7280A564-F256-4A45-B471-8965F0591350}" uniqueName="14" name="SedentaryMinutes" queryTableFieldId="14"/>
    <tableColumn id="15" xr3:uid="{483CCD29-BBE1-4E3C-AEFA-8C618C8F37F2}" uniqueName="15" name="Calori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BFC971-D0D8-408A-920C-4614CCE598AE}" name="Table2" displayName="Table2" ref="O2:P5" totalsRowShown="0" headerRowDxfId="5" headerRowBorderDxfId="4" tableBorderDxfId="3" totalsRowBorderDxfId="2">
  <autoFilter ref="O2:P5" xr:uid="{3EBFC971-D0D8-408A-920C-4614CCE598AE}"/>
  <tableColumns count="2">
    <tableColumn id="1" xr3:uid="{8E447D5B-24FA-4A0D-B26A-564169A54503}" name="Group" dataDxfId="1"/>
    <tableColumn id="2" xr3:uid="{3B3817F0-A669-4970-AA0F-8CDFA2BDD8AD}" name="Customer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276F8B-93EC-4D9A-980D-1C5B2D701079}" name="Table3" displayName="Table3" ref="O10:P13" totalsRowShown="0">
  <autoFilter ref="O10:P13" xr:uid="{5B276F8B-93EC-4D9A-980D-1C5B2D701079}"/>
  <tableColumns count="2">
    <tableColumn id="1" xr3:uid="{BA85A1CA-FACC-44FA-AE40-8F0E42FDEAB1}" name="Runner"/>
    <tableColumn id="2" xr3:uid="{8F2F115F-14B3-4C4C-BA98-16036B9DE917}" name="Custom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C502-0A1A-4852-9D24-43B6CD464C5D}">
  <dimension ref="A1:O941"/>
  <sheetViews>
    <sheetView topLeftCell="F1" workbookViewId="0">
      <selection activeCell="P2" sqref="P2"/>
    </sheetView>
  </sheetViews>
  <sheetFormatPr defaultRowHeight="14.4" x14ac:dyDescent="0.3"/>
  <cols>
    <col min="1" max="1" width="11" bestFit="1" customWidth="1"/>
    <col min="2" max="2" width="13.44140625" bestFit="1" customWidth="1"/>
    <col min="3" max="3" width="12" bestFit="1" customWidth="1"/>
    <col min="4" max="4" width="14.5546875" bestFit="1" customWidth="1"/>
    <col min="5" max="5" width="16.6640625" bestFit="1" customWidth="1"/>
    <col min="6" max="6" width="24.33203125" bestFit="1" customWidth="1"/>
    <col min="7" max="7" width="19.6640625" bestFit="1" customWidth="1"/>
    <col min="8" max="8" width="25.6640625" bestFit="1" customWidth="1"/>
    <col min="9" max="9" width="19.88671875" bestFit="1" customWidth="1"/>
    <col min="10" max="10" width="24.44140625" bestFit="1" customWidth="1"/>
    <col min="11" max="11" width="19.44140625" bestFit="1" customWidth="1"/>
    <col min="12" max="12" width="20" bestFit="1" customWidth="1"/>
    <col min="13" max="13" width="21.109375" bestFit="1" customWidth="1"/>
    <col min="14" max="14" width="18.7773437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t="s">
        <v>15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16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17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18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19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20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21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22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23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24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25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26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27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28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29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30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31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32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33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t="s">
        <v>34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t="s">
        <v>35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t="s">
        <v>36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t="s">
        <v>37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t="s">
        <v>38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t="s">
        <v>39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t="s">
        <v>40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t="s">
        <v>41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t="s">
        <v>42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t="s">
        <v>43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t="s">
        <v>44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hidden="1" x14ac:dyDescent="0.3">
      <c r="A33">
        <v>1624580081</v>
      </c>
      <c r="B33" t="s">
        <v>15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hidden="1" x14ac:dyDescent="0.3">
      <c r="A34">
        <v>1624580081</v>
      </c>
      <c r="B34" t="s">
        <v>16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hidden="1" x14ac:dyDescent="0.3">
      <c r="A35">
        <v>1624580081</v>
      </c>
      <c r="B35" t="s">
        <v>17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hidden="1" x14ac:dyDescent="0.3">
      <c r="A36">
        <v>1624580081</v>
      </c>
      <c r="B36" t="s">
        <v>18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hidden="1" x14ac:dyDescent="0.3">
      <c r="A37">
        <v>1624580081</v>
      </c>
      <c r="B37" t="s">
        <v>19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hidden="1" x14ac:dyDescent="0.3">
      <c r="A38">
        <v>1624580081</v>
      </c>
      <c r="B38" t="s">
        <v>20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hidden="1" x14ac:dyDescent="0.3">
      <c r="A39">
        <v>1624580081</v>
      </c>
      <c r="B39" t="s">
        <v>21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hidden="1" x14ac:dyDescent="0.3">
      <c r="A40">
        <v>1624580081</v>
      </c>
      <c r="B40" t="s">
        <v>22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hidden="1" x14ac:dyDescent="0.3">
      <c r="A41">
        <v>1624580081</v>
      </c>
      <c r="B41" t="s">
        <v>23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hidden="1" x14ac:dyDescent="0.3">
      <c r="A42">
        <v>1624580081</v>
      </c>
      <c r="B42" t="s">
        <v>24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hidden="1" x14ac:dyDescent="0.3">
      <c r="A43">
        <v>1624580081</v>
      </c>
      <c r="B43" t="s">
        <v>25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hidden="1" x14ac:dyDescent="0.3">
      <c r="A44">
        <v>1624580081</v>
      </c>
      <c r="B44" t="s">
        <v>26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hidden="1" x14ac:dyDescent="0.3">
      <c r="A45">
        <v>1624580081</v>
      </c>
      <c r="B45" t="s">
        <v>27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hidden="1" x14ac:dyDescent="0.3">
      <c r="A46">
        <v>1624580081</v>
      </c>
      <c r="B46" t="s">
        <v>28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hidden="1" x14ac:dyDescent="0.3">
      <c r="A47">
        <v>1624580081</v>
      </c>
      <c r="B47" t="s">
        <v>29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hidden="1" x14ac:dyDescent="0.3">
      <c r="A48">
        <v>1624580081</v>
      </c>
      <c r="B48" t="s">
        <v>30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hidden="1" x14ac:dyDescent="0.3">
      <c r="A49">
        <v>1624580081</v>
      </c>
      <c r="B49" t="s">
        <v>31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hidden="1" x14ac:dyDescent="0.3">
      <c r="A50">
        <v>1624580081</v>
      </c>
      <c r="B50" t="s">
        <v>32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hidden="1" x14ac:dyDescent="0.3">
      <c r="A51">
        <v>1624580081</v>
      </c>
      <c r="B51" t="s">
        <v>33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hidden="1" x14ac:dyDescent="0.3">
      <c r="A52">
        <v>1624580081</v>
      </c>
      <c r="B52" t="s">
        <v>34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hidden="1" x14ac:dyDescent="0.3">
      <c r="A53">
        <v>1624580081</v>
      </c>
      <c r="B53" t="s">
        <v>35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hidden="1" x14ac:dyDescent="0.3">
      <c r="A54">
        <v>1624580081</v>
      </c>
      <c r="B54" t="s">
        <v>36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hidden="1" x14ac:dyDescent="0.3">
      <c r="A55">
        <v>1624580081</v>
      </c>
      <c r="B55" t="s">
        <v>37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hidden="1" x14ac:dyDescent="0.3">
      <c r="A56">
        <v>1624580081</v>
      </c>
      <c r="B56" t="s">
        <v>38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hidden="1" x14ac:dyDescent="0.3">
      <c r="A57">
        <v>1624580081</v>
      </c>
      <c r="B57" t="s">
        <v>39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hidden="1" x14ac:dyDescent="0.3">
      <c r="A58">
        <v>1624580081</v>
      </c>
      <c r="B58" t="s">
        <v>40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hidden="1" x14ac:dyDescent="0.3">
      <c r="A59">
        <v>1624580081</v>
      </c>
      <c r="B59" t="s">
        <v>41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hidden="1" x14ac:dyDescent="0.3">
      <c r="A60">
        <v>1624580081</v>
      </c>
      <c r="B60" t="s">
        <v>42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hidden="1" x14ac:dyDescent="0.3">
      <c r="A61">
        <v>1624580081</v>
      </c>
      <c r="B61" t="s">
        <v>43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hidden="1" x14ac:dyDescent="0.3">
      <c r="A62">
        <v>1624580081</v>
      </c>
      <c r="B62" t="s">
        <v>44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hidden="1" x14ac:dyDescent="0.3">
      <c r="A63">
        <v>1624580081</v>
      </c>
      <c r="B63" t="s">
        <v>45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hidden="1" x14ac:dyDescent="0.3">
      <c r="A64">
        <v>1644430081</v>
      </c>
      <c r="B64" t="s">
        <v>15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hidden="1" x14ac:dyDescent="0.3">
      <c r="A65">
        <v>1644430081</v>
      </c>
      <c r="B65" t="s">
        <v>16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hidden="1" x14ac:dyDescent="0.3">
      <c r="A66">
        <v>1644430081</v>
      </c>
      <c r="B66" t="s">
        <v>17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hidden="1" x14ac:dyDescent="0.3">
      <c r="A67">
        <v>1644430081</v>
      </c>
      <c r="B67" t="s">
        <v>18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hidden="1" x14ac:dyDescent="0.3">
      <c r="A68">
        <v>1644430081</v>
      </c>
      <c r="B68" t="s">
        <v>19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hidden="1" x14ac:dyDescent="0.3">
      <c r="A69">
        <v>1644430081</v>
      </c>
      <c r="B69" t="s">
        <v>20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hidden="1" x14ac:dyDescent="0.3">
      <c r="A70">
        <v>1644430081</v>
      </c>
      <c r="B70" t="s">
        <v>21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hidden="1" x14ac:dyDescent="0.3">
      <c r="A71">
        <v>1644430081</v>
      </c>
      <c r="B71" t="s">
        <v>22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hidden="1" x14ac:dyDescent="0.3">
      <c r="A72">
        <v>1644430081</v>
      </c>
      <c r="B72" t="s">
        <v>23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hidden="1" x14ac:dyDescent="0.3">
      <c r="A73">
        <v>1644430081</v>
      </c>
      <c r="B73" t="s">
        <v>24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hidden="1" x14ac:dyDescent="0.3">
      <c r="A74">
        <v>1644430081</v>
      </c>
      <c r="B74" t="s">
        <v>25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hidden="1" x14ac:dyDescent="0.3">
      <c r="A75">
        <v>1644430081</v>
      </c>
      <c r="B75" t="s">
        <v>26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hidden="1" x14ac:dyDescent="0.3">
      <c r="A76">
        <v>1644430081</v>
      </c>
      <c r="B76" t="s">
        <v>27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hidden="1" x14ac:dyDescent="0.3">
      <c r="A77">
        <v>1644430081</v>
      </c>
      <c r="B77" t="s">
        <v>28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hidden="1" x14ac:dyDescent="0.3">
      <c r="A78">
        <v>1644430081</v>
      </c>
      <c r="B78" t="s">
        <v>29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hidden="1" x14ac:dyDescent="0.3">
      <c r="A79">
        <v>1644430081</v>
      </c>
      <c r="B79" t="s">
        <v>30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hidden="1" x14ac:dyDescent="0.3">
      <c r="A80">
        <v>1644430081</v>
      </c>
      <c r="B80" t="s">
        <v>31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hidden="1" x14ac:dyDescent="0.3">
      <c r="A81">
        <v>1644430081</v>
      </c>
      <c r="B81" t="s">
        <v>32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hidden="1" x14ac:dyDescent="0.3">
      <c r="A82">
        <v>1644430081</v>
      </c>
      <c r="B82" t="s">
        <v>33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hidden="1" x14ac:dyDescent="0.3">
      <c r="A83">
        <v>1644430081</v>
      </c>
      <c r="B83" t="s">
        <v>34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hidden="1" x14ac:dyDescent="0.3">
      <c r="A84">
        <v>1644430081</v>
      </c>
      <c r="B84" t="s">
        <v>35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hidden="1" x14ac:dyDescent="0.3">
      <c r="A85">
        <v>1644430081</v>
      </c>
      <c r="B85" t="s">
        <v>36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hidden="1" x14ac:dyDescent="0.3">
      <c r="A86">
        <v>1644430081</v>
      </c>
      <c r="B86" t="s">
        <v>37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hidden="1" x14ac:dyDescent="0.3">
      <c r="A87">
        <v>1644430081</v>
      </c>
      <c r="B87" t="s">
        <v>38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hidden="1" x14ac:dyDescent="0.3">
      <c r="A88">
        <v>1644430081</v>
      </c>
      <c r="B88" t="s">
        <v>39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hidden="1" x14ac:dyDescent="0.3">
      <c r="A89">
        <v>1644430081</v>
      </c>
      <c r="B89" t="s">
        <v>40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hidden="1" x14ac:dyDescent="0.3">
      <c r="A90">
        <v>1644430081</v>
      </c>
      <c r="B90" t="s">
        <v>41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hidden="1" x14ac:dyDescent="0.3">
      <c r="A91">
        <v>1644430081</v>
      </c>
      <c r="B91" t="s">
        <v>42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hidden="1" x14ac:dyDescent="0.3">
      <c r="A92">
        <v>1644430081</v>
      </c>
      <c r="B92" t="s">
        <v>43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hidden="1" x14ac:dyDescent="0.3">
      <c r="A93">
        <v>1644430081</v>
      </c>
      <c r="B93" t="s">
        <v>44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hidden="1" x14ac:dyDescent="0.3">
      <c r="A94">
        <v>1844505072</v>
      </c>
      <c r="B94" t="s">
        <v>15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hidden="1" x14ac:dyDescent="0.3">
      <c r="A95">
        <v>1844505072</v>
      </c>
      <c r="B95" t="s">
        <v>16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hidden="1" x14ac:dyDescent="0.3">
      <c r="A96">
        <v>1844505072</v>
      </c>
      <c r="B96" t="s">
        <v>17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hidden="1" x14ac:dyDescent="0.3">
      <c r="A97">
        <v>1844505072</v>
      </c>
      <c r="B97" t="s">
        <v>18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hidden="1" x14ac:dyDescent="0.3">
      <c r="A98">
        <v>1844505072</v>
      </c>
      <c r="B98" t="s">
        <v>19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hidden="1" x14ac:dyDescent="0.3">
      <c r="A99">
        <v>1844505072</v>
      </c>
      <c r="B99" t="s">
        <v>20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hidden="1" x14ac:dyDescent="0.3">
      <c r="A100">
        <v>1844505072</v>
      </c>
      <c r="B100" t="s">
        <v>21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hidden="1" x14ac:dyDescent="0.3">
      <c r="A101">
        <v>1844505072</v>
      </c>
      <c r="B101" t="s">
        <v>22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hidden="1" x14ac:dyDescent="0.3">
      <c r="A102">
        <v>1844505072</v>
      </c>
      <c r="B102" t="s">
        <v>23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hidden="1" x14ac:dyDescent="0.3">
      <c r="A103">
        <v>1844505072</v>
      </c>
      <c r="B103" t="s">
        <v>24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hidden="1" x14ac:dyDescent="0.3">
      <c r="A104">
        <v>1844505072</v>
      </c>
      <c r="B104" t="s">
        <v>25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hidden="1" x14ac:dyDescent="0.3">
      <c r="A105">
        <v>1844505072</v>
      </c>
      <c r="B105" t="s">
        <v>26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hidden="1" x14ac:dyDescent="0.3">
      <c r="A106">
        <v>1844505072</v>
      </c>
      <c r="B106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hidden="1" x14ac:dyDescent="0.3">
      <c r="A107">
        <v>1844505072</v>
      </c>
      <c r="B107" t="s">
        <v>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hidden="1" x14ac:dyDescent="0.3">
      <c r="A108">
        <v>1844505072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hidden="1" x14ac:dyDescent="0.3">
      <c r="A109">
        <v>1844505072</v>
      </c>
      <c r="B109" t="s">
        <v>30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hidden="1" x14ac:dyDescent="0.3">
      <c r="A110">
        <v>1844505072</v>
      </c>
      <c r="B110" t="s">
        <v>31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hidden="1" x14ac:dyDescent="0.3">
      <c r="A111">
        <v>1844505072</v>
      </c>
      <c r="B111" t="s">
        <v>32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hidden="1" x14ac:dyDescent="0.3">
      <c r="A112">
        <v>1844505072</v>
      </c>
      <c r="B112" t="s">
        <v>33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hidden="1" x14ac:dyDescent="0.3">
      <c r="A113">
        <v>1844505072</v>
      </c>
      <c r="B113" t="s">
        <v>34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hidden="1" x14ac:dyDescent="0.3">
      <c r="A114">
        <v>1844505072</v>
      </c>
      <c r="B114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hidden="1" x14ac:dyDescent="0.3">
      <c r="A115">
        <v>1844505072</v>
      </c>
      <c r="B115" t="s">
        <v>36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hidden="1" x14ac:dyDescent="0.3">
      <c r="A116">
        <v>1844505072</v>
      </c>
      <c r="B116" t="s">
        <v>37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hidden="1" x14ac:dyDescent="0.3">
      <c r="A117">
        <v>1844505072</v>
      </c>
      <c r="B117" t="s">
        <v>38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hidden="1" x14ac:dyDescent="0.3">
      <c r="A118">
        <v>1844505072</v>
      </c>
      <c r="B118" t="s">
        <v>39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hidden="1" x14ac:dyDescent="0.3">
      <c r="A119">
        <v>1844505072</v>
      </c>
      <c r="B119" t="s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hidden="1" x14ac:dyDescent="0.3">
      <c r="A120">
        <v>1844505072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hidden="1" x14ac:dyDescent="0.3">
      <c r="A121">
        <v>1844505072</v>
      </c>
      <c r="B12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hidden="1" x14ac:dyDescent="0.3">
      <c r="A122">
        <v>1844505072</v>
      </c>
      <c r="B122" t="s">
        <v>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hidden="1" x14ac:dyDescent="0.3">
      <c r="A123">
        <v>1844505072</v>
      </c>
      <c r="B123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hidden="1" x14ac:dyDescent="0.3">
      <c r="A124">
        <v>1844505072</v>
      </c>
      <c r="B124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hidden="1" x14ac:dyDescent="0.3">
      <c r="A125">
        <v>1927972279</v>
      </c>
      <c r="B125" t="s">
        <v>15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hidden="1" x14ac:dyDescent="0.3">
      <c r="A126">
        <v>1927972279</v>
      </c>
      <c r="B126" t="s">
        <v>16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hidden="1" x14ac:dyDescent="0.3">
      <c r="A127">
        <v>1927972279</v>
      </c>
      <c r="B127" t="s">
        <v>17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hidden="1" x14ac:dyDescent="0.3">
      <c r="A128">
        <v>1927972279</v>
      </c>
      <c r="B128" t="s">
        <v>18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hidden="1" x14ac:dyDescent="0.3">
      <c r="A129">
        <v>1927972279</v>
      </c>
      <c r="B129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hidden="1" x14ac:dyDescent="0.3">
      <c r="A130">
        <v>1927972279</v>
      </c>
      <c r="B130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hidden="1" x14ac:dyDescent="0.3">
      <c r="A131">
        <v>1927972279</v>
      </c>
      <c r="B131" t="s">
        <v>21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hidden="1" x14ac:dyDescent="0.3">
      <c r="A132">
        <v>1927972279</v>
      </c>
      <c r="B132" t="s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hidden="1" x14ac:dyDescent="0.3">
      <c r="A133">
        <v>1927972279</v>
      </c>
      <c r="B133" t="s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hidden="1" x14ac:dyDescent="0.3">
      <c r="A134">
        <v>1927972279</v>
      </c>
      <c r="B134" t="s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hidden="1" x14ac:dyDescent="0.3">
      <c r="A135">
        <v>1927972279</v>
      </c>
      <c r="B135" t="s">
        <v>25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hidden="1" x14ac:dyDescent="0.3">
      <c r="A136">
        <v>1927972279</v>
      </c>
      <c r="B136" t="s">
        <v>26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hidden="1" x14ac:dyDescent="0.3">
      <c r="A137">
        <v>1927972279</v>
      </c>
      <c r="B137" t="s">
        <v>27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hidden="1" x14ac:dyDescent="0.3">
      <c r="A138">
        <v>1927972279</v>
      </c>
      <c r="B138" t="s">
        <v>28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hidden="1" x14ac:dyDescent="0.3">
      <c r="A139">
        <v>1927972279</v>
      </c>
      <c r="B139" t="s">
        <v>29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hidden="1" x14ac:dyDescent="0.3">
      <c r="A140">
        <v>1927972279</v>
      </c>
      <c r="B140" t="s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hidden="1" x14ac:dyDescent="0.3">
      <c r="A141">
        <v>1927972279</v>
      </c>
      <c r="B141" t="s">
        <v>31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hidden="1" x14ac:dyDescent="0.3">
      <c r="A142">
        <v>1927972279</v>
      </c>
      <c r="B142" t="s">
        <v>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hidden="1" x14ac:dyDescent="0.3">
      <c r="A143">
        <v>1927972279</v>
      </c>
      <c r="B143" t="s">
        <v>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hidden="1" x14ac:dyDescent="0.3">
      <c r="A144">
        <v>1927972279</v>
      </c>
      <c r="B144" t="s">
        <v>34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hidden="1" x14ac:dyDescent="0.3">
      <c r="A145">
        <v>1927972279</v>
      </c>
      <c r="B145" t="s">
        <v>35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hidden="1" x14ac:dyDescent="0.3">
      <c r="A146">
        <v>1927972279</v>
      </c>
      <c r="B146" t="s">
        <v>36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hidden="1" x14ac:dyDescent="0.3">
      <c r="A147">
        <v>1927972279</v>
      </c>
      <c r="B147" t="s">
        <v>37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hidden="1" x14ac:dyDescent="0.3">
      <c r="A148">
        <v>1927972279</v>
      </c>
      <c r="B148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hidden="1" x14ac:dyDescent="0.3">
      <c r="A149">
        <v>1927972279</v>
      </c>
      <c r="B149" t="s">
        <v>39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hidden="1" x14ac:dyDescent="0.3">
      <c r="A150">
        <v>1927972279</v>
      </c>
      <c r="B150" t="s">
        <v>40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hidden="1" x14ac:dyDescent="0.3">
      <c r="A151">
        <v>1927972279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hidden="1" x14ac:dyDescent="0.3">
      <c r="A152">
        <v>1927972279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hidden="1" x14ac:dyDescent="0.3">
      <c r="A153">
        <v>1927972279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hidden="1" x14ac:dyDescent="0.3">
      <c r="A154">
        <v>1927972279</v>
      </c>
      <c r="B154" t="s">
        <v>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hidden="1" x14ac:dyDescent="0.3">
      <c r="A155">
        <v>1927972279</v>
      </c>
      <c r="B155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hidden="1" x14ac:dyDescent="0.3">
      <c r="A156">
        <v>2022484408</v>
      </c>
      <c r="B156" t="s">
        <v>15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hidden="1" x14ac:dyDescent="0.3">
      <c r="A157">
        <v>2022484408</v>
      </c>
      <c r="B157" t="s">
        <v>16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hidden="1" x14ac:dyDescent="0.3">
      <c r="A158">
        <v>2022484408</v>
      </c>
      <c r="B158" t="s">
        <v>17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hidden="1" x14ac:dyDescent="0.3">
      <c r="A159">
        <v>2022484408</v>
      </c>
      <c r="B159" t="s">
        <v>18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hidden="1" x14ac:dyDescent="0.3">
      <c r="A160">
        <v>2022484408</v>
      </c>
      <c r="B160" t="s">
        <v>19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hidden="1" x14ac:dyDescent="0.3">
      <c r="A161">
        <v>2022484408</v>
      </c>
      <c r="B161" t="s">
        <v>20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hidden="1" x14ac:dyDescent="0.3">
      <c r="A162">
        <v>2022484408</v>
      </c>
      <c r="B162" t="s">
        <v>21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hidden="1" x14ac:dyDescent="0.3">
      <c r="A163">
        <v>2022484408</v>
      </c>
      <c r="B163" t="s">
        <v>22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hidden="1" x14ac:dyDescent="0.3">
      <c r="A164">
        <v>2022484408</v>
      </c>
      <c r="B164" t="s">
        <v>23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hidden="1" x14ac:dyDescent="0.3">
      <c r="A165">
        <v>2022484408</v>
      </c>
      <c r="B165" t="s">
        <v>24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hidden="1" x14ac:dyDescent="0.3">
      <c r="A166">
        <v>2022484408</v>
      </c>
      <c r="B166" t="s">
        <v>25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hidden="1" x14ac:dyDescent="0.3">
      <c r="A167">
        <v>2022484408</v>
      </c>
      <c r="B167" t="s">
        <v>26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hidden="1" x14ac:dyDescent="0.3">
      <c r="A168">
        <v>2022484408</v>
      </c>
      <c r="B168" t="s">
        <v>27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hidden="1" x14ac:dyDescent="0.3">
      <c r="A169">
        <v>2022484408</v>
      </c>
      <c r="B169" t="s">
        <v>28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hidden="1" x14ac:dyDescent="0.3">
      <c r="A170">
        <v>2022484408</v>
      </c>
      <c r="B170" t="s">
        <v>29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hidden="1" x14ac:dyDescent="0.3">
      <c r="A171">
        <v>2022484408</v>
      </c>
      <c r="B171" t="s">
        <v>30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hidden="1" x14ac:dyDescent="0.3">
      <c r="A172">
        <v>2022484408</v>
      </c>
      <c r="B172" t="s">
        <v>31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hidden="1" x14ac:dyDescent="0.3">
      <c r="A173">
        <v>2022484408</v>
      </c>
      <c r="B173" t="s">
        <v>32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hidden="1" x14ac:dyDescent="0.3">
      <c r="A174">
        <v>2022484408</v>
      </c>
      <c r="B174" t="s">
        <v>33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hidden="1" x14ac:dyDescent="0.3">
      <c r="A175">
        <v>2022484408</v>
      </c>
      <c r="B175" t="s">
        <v>34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hidden="1" x14ac:dyDescent="0.3">
      <c r="A176">
        <v>2022484408</v>
      </c>
      <c r="B176" t="s">
        <v>35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hidden="1" x14ac:dyDescent="0.3">
      <c r="A177">
        <v>2022484408</v>
      </c>
      <c r="B177" t="s">
        <v>36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hidden="1" x14ac:dyDescent="0.3">
      <c r="A178">
        <v>2022484408</v>
      </c>
      <c r="B178" t="s">
        <v>37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hidden="1" x14ac:dyDescent="0.3">
      <c r="A179">
        <v>2022484408</v>
      </c>
      <c r="B179" t="s">
        <v>38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hidden="1" x14ac:dyDescent="0.3">
      <c r="A180">
        <v>2022484408</v>
      </c>
      <c r="B180" t="s">
        <v>39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hidden="1" x14ac:dyDescent="0.3">
      <c r="A181">
        <v>2022484408</v>
      </c>
      <c r="B181" t="s">
        <v>40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hidden="1" x14ac:dyDescent="0.3">
      <c r="A182">
        <v>2022484408</v>
      </c>
      <c r="B182" t="s">
        <v>41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hidden="1" x14ac:dyDescent="0.3">
      <c r="A183">
        <v>2022484408</v>
      </c>
      <c r="B183" t="s">
        <v>42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hidden="1" x14ac:dyDescent="0.3">
      <c r="A184">
        <v>2022484408</v>
      </c>
      <c r="B184" t="s">
        <v>43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hidden="1" x14ac:dyDescent="0.3">
      <c r="A185">
        <v>2022484408</v>
      </c>
      <c r="B185" t="s">
        <v>44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hidden="1" x14ac:dyDescent="0.3">
      <c r="A186">
        <v>2022484408</v>
      </c>
      <c r="B186" t="s">
        <v>45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hidden="1" x14ac:dyDescent="0.3">
      <c r="A187">
        <v>2026352035</v>
      </c>
      <c r="B187" t="s">
        <v>15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hidden="1" x14ac:dyDescent="0.3">
      <c r="A188">
        <v>2026352035</v>
      </c>
      <c r="B188" t="s">
        <v>16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hidden="1" x14ac:dyDescent="0.3">
      <c r="A189">
        <v>2026352035</v>
      </c>
      <c r="B189" t="s">
        <v>17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hidden="1" x14ac:dyDescent="0.3">
      <c r="A190">
        <v>2026352035</v>
      </c>
      <c r="B190" t="s">
        <v>18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hidden="1" x14ac:dyDescent="0.3">
      <c r="A191">
        <v>2026352035</v>
      </c>
      <c r="B191" t="s">
        <v>19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hidden="1" x14ac:dyDescent="0.3">
      <c r="A192">
        <v>2026352035</v>
      </c>
      <c r="B192" t="s">
        <v>20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hidden="1" x14ac:dyDescent="0.3">
      <c r="A193">
        <v>2026352035</v>
      </c>
      <c r="B193" t="s">
        <v>21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hidden="1" x14ac:dyDescent="0.3">
      <c r="A194">
        <v>2026352035</v>
      </c>
      <c r="B194" t="s">
        <v>22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hidden="1" x14ac:dyDescent="0.3">
      <c r="A195">
        <v>2026352035</v>
      </c>
      <c r="B195" t="s">
        <v>23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hidden="1" x14ac:dyDescent="0.3">
      <c r="A196">
        <v>2026352035</v>
      </c>
      <c r="B196" t="s">
        <v>24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hidden="1" x14ac:dyDescent="0.3">
      <c r="A197">
        <v>2026352035</v>
      </c>
      <c r="B197" t="s">
        <v>25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hidden="1" x14ac:dyDescent="0.3">
      <c r="A198">
        <v>2026352035</v>
      </c>
      <c r="B198" t="s">
        <v>26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hidden="1" x14ac:dyDescent="0.3">
      <c r="A199">
        <v>2026352035</v>
      </c>
      <c r="B199" t="s">
        <v>27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hidden="1" x14ac:dyDescent="0.3">
      <c r="A200">
        <v>2026352035</v>
      </c>
      <c r="B200" t="s">
        <v>28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hidden="1" x14ac:dyDescent="0.3">
      <c r="A201">
        <v>2026352035</v>
      </c>
      <c r="B201" t="s">
        <v>29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hidden="1" x14ac:dyDescent="0.3">
      <c r="A202">
        <v>2026352035</v>
      </c>
      <c r="B202" t="s">
        <v>30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hidden="1" x14ac:dyDescent="0.3">
      <c r="A203">
        <v>2026352035</v>
      </c>
      <c r="B203" t="s">
        <v>31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hidden="1" x14ac:dyDescent="0.3">
      <c r="A204">
        <v>2026352035</v>
      </c>
      <c r="B204" t="s">
        <v>32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hidden="1" x14ac:dyDescent="0.3">
      <c r="A205">
        <v>2026352035</v>
      </c>
      <c r="B205" t="s">
        <v>33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hidden="1" x14ac:dyDescent="0.3">
      <c r="A206">
        <v>2026352035</v>
      </c>
      <c r="B206" t="s">
        <v>34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hidden="1" x14ac:dyDescent="0.3">
      <c r="A207">
        <v>2026352035</v>
      </c>
      <c r="B207" t="s">
        <v>35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hidden="1" x14ac:dyDescent="0.3">
      <c r="A208">
        <v>2026352035</v>
      </c>
      <c r="B208" t="s">
        <v>36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hidden="1" x14ac:dyDescent="0.3">
      <c r="A209">
        <v>2026352035</v>
      </c>
      <c r="B209" t="s">
        <v>37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hidden="1" x14ac:dyDescent="0.3">
      <c r="A210">
        <v>2026352035</v>
      </c>
      <c r="B210" t="s">
        <v>38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hidden="1" x14ac:dyDescent="0.3">
      <c r="A211">
        <v>2026352035</v>
      </c>
      <c r="B211" t="s">
        <v>39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hidden="1" x14ac:dyDescent="0.3">
      <c r="A212">
        <v>2026352035</v>
      </c>
      <c r="B212" t="s">
        <v>40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hidden="1" x14ac:dyDescent="0.3">
      <c r="A213">
        <v>2026352035</v>
      </c>
      <c r="B213" t="s">
        <v>41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hidden="1" x14ac:dyDescent="0.3">
      <c r="A214">
        <v>2026352035</v>
      </c>
      <c r="B214" t="s">
        <v>42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hidden="1" x14ac:dyDescent="0.3">
      <c r="A215">
        <v>2026352035</v>
      </c>
      <c r="B215" t="s">
        <v>43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hidden="1" x14ac:dyDescent="0.3">
      <c r="A216">
        <v>2026352035</v>
      </c>
      <c r="B216" t="s">
        <v>44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hidden="1" x14ac:dyDescent="0.3">
      <c r="A217">
        <v>2026352035</v>
      </c>
      <c r="B217" t="s">
        <v>45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hidden="1" x14ac:dyDescent="0.3">
      <c r="A218">
        <v>2320127002</v>
      </c>
      <c r="B218" t="s">
        <v>15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hidden="1" x14ac:dyDescent="0.3">
      <c r="A219">
        <v>2320127002</v>
      </c>
      <c r="B219" t="s">
        <v>16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hidden="1" x14ac:dyDescent="0.3">
      <c r="A220">
        <v>2320127002</v>
      </c>
      <c r="B220" t="s">
        <v>17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hidden="1" x14ac:dyDescent="0.3">
      <c r="A221">
        <v>2320127002</v>
      </c>
      <c r="B221" t="s">
        <v>18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hidden="1" x14ac:dyDescent="0.3">
      <c r="A222">
        <v>2320127002</v>
      </c>
      <c r="B222" t="s">
        <v>19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hidden="1" x14ac:dyDescent="0.3">
      <c r="A223">
        <v>2320127002</v>
      </c>
      <c r="B223" t="s">
        <v>20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hidden="1" x14ac:dyDescent="0.3">
      <c r="A224">
        <v>2320127002</v>
      </c>
      <c r="B224" t="s">
        <v>21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hidden="1" x14ac:dyDescent="0.3">
      <c r="A225">
        <v>2320127002</v>
      </c>
      <c r="B225" t="s">
        <v>22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hidden="1" x14ac:dyDescent="0.3">
      <c r="A226">
        <v>2320127002</v>
      </c>
      <c r="B226" t="s">
        <v>23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hidden="1" x14ac:dyDescent="0.3">
      <c r="A227">
        <v>2320127002</v>
      </c>
      <c r="B227" t="s">
        <v>24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hidden="1" x14ac:dyDescent="0.3">
      <c r="A228">
        <v>2320127002</v>
      </c>
      <c r="B228" t="s">
        <v>25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hidden="1" x14ac:dyDescent="0.3">
      <c r="A229">
        <v>2320127002</v>
      </c>
      <c r="B229" t="s">
        <v>26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hidden="1" x14ac:dyDescent="0.3">
      <c r="A230">
        <v>2320127002</v>
      </c>
      <c r="B230" t="s">
        <v>27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hidden="1" x14ac:dyDescent="0.3">
      <c r="A231">
        <v>2320127002</v>
      </c>
      <c r="B231" t="s">
        <v>28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hidden="1" x14ac:dyDescent="0.3">
      <c r="A232">
        <v>2320127002</v>
      </c>
      <c r="B232" t="s">
        <v>29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hidden="1" x14ac:dyDescent="0.3">
      <c r="A233">
        <v>2320127002</v>
      </c>
      <c r="B233" t="s">
        <v>30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hidden="1" x14ac:dyDescent="0.3">
      <c r="A234">
        <v>2320127002</v>
      </c>
      <c r="B234" t="s">
        <v>31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hidden="1" x14ac:dyDescent="0.3">
      <c r="A235">
        <v>2320127002</v>
      </c>
      <c r="B235" t="s">
        <v>32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hidden="1" x14ac:dyDescent="0.3">
      <c r="A236">
        <v>2320127002</v>
      </c>
      <c r="B236" t="s">
        <v>33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hidden="1" x14ac:dyDescent="0.3">
      <c r="A237">
        <v>2320127002</v>
      </c>
      <c r="B237" t="s">
        <v>34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hidden="1" x14ac:dyDescent="0.3">
      <c r="A238">
        <v>2320127002</v>
      </c>
      <c r="B238" t="s">
        <v>35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hidden="1" x14ac:dyDescent="0.3">
      <c r="A239">
        <v>2320127002</v>
      </c>
      <c r="B239" t="s">
        <v>36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hidden="1" x14ac:dyDescent="0.3">
      <c r="A240">
        <v>2320127002</v>
      </c>
      <c r="B240" t="s">
        <v>37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hidden="1" x14ac:dyDescent="0.3">
      <c r="A241">
        <v>2320127002</v>
      </c>
      <c r="B241" t="s">
        <v>38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hidden="1" x14ac:dyDescent="0.3">
      <c r="A242">
        <v>2320127002</v>
      </c>
      <c r="B242" t="s">
        <v>39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hidden="1" x14ac:dyDescent="0.3">
      <c r="A243">
        <v>2320127002</v>
      </c>
      <c r="B243" t="s">
        <v>40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hidden="1" x14ac:dyDescent="0.3">
      <c r="A244">
        <v>2320127002</v>
      </c>
      <c r="B244" t="s">
        <v>41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hidden="1" x14ac:dyDescent="0.3">
      <c r="A245">
        <v>2320127002</v>
      </c>
      <c r="B245" t="s">
        <v>42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hidden="1" x14ac:dyDescent="0.3">
      <c r="A246">
        <v>2320127002</v>
      </c>
      <c r="B246" t="s">
        <v>43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hidden="1" x14ac:dyDescent="0.3">
      <c r="A247">
        <v>2320127002</v>
      </c>
      <c r="B247" t="s">
        <v>44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hidden="1" x14ac:dyDescent="0.3">
      <c r="A248">
        <v>2320127002</v>
      </c>
      <c r="B248" t="s">
        <v>45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hidden="1" x14ac:dyDescent="0.3">
      <c r="A249">
        <v>2347167796</v>
      </c>
      <c r="B249" t="s">
        <v>15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hidden="1" x14ac:dyDescent="0.3">
      <c r="A250">
        <v>2347167796</v>
      </c>
      <c r="B250" t="s">
        <v>16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hidden="1" x14ac:dyDescent="0.3">
      <c r="A251">
        <v>2347167796</v>
      </c>
      <c r="B251" t="s">
        <v>17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hidden="1" x14ac:dyDescent="0.3">
      <c r="A252">
        <v>2347167796</v>
      </c>
      <c r="B252" t="s">
        <v>18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hidden="1" x14ac:dyDescent="0.3">
      <c r="A253">
        <v>2347167796</v>
      </c>
      <c r="B253" t="s">
        <v>19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hidden="1" x14ac:dyDescent="0.3">
      <c r="A254">
        <v>2347167796</v>
      </c>
      <c r="B254" t="s">
        <v>20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hidden="1" x14ac:dyDescent="0.3">
      <c r="A255">
        <v>2347167796</v>
      </c>
      <c r="B255" t="s">
        <v>21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hidden="1" x14ac:dyDescent="0.3">
      <c r="A256">
        <v>2347167796</v>
      </c>
      <c r="B256" t="s">
        <v>22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hidden="1" x14ac:dyDescent="0.3">
      <c r="A257">
        <v>2347167796</v>
      </c>
      <c r="B257" t="s">
        <v>23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hidden="1" x14ac:dyDescent="0.3">
      <c r="A258">
        <v>2347167796</v>
      </c>
      <c r="B258" t="s">
        <v>24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hidden="1" x14ac:dyDescent="0.3">
      <c r="A259">
        <v>2347167796</v>
      </c>
      <c r="B259" t="s">
        <v>25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hidden="1" x14ac:dyDescent="0.3">
      <c r="A260">
        <v>2347167796</v>
      </c>
      <c r="B260" t="s">
        <v>26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hidden="1" x14ac:dyDescent="0.3">
      <c r="A261">
        <v>2347167796</v>
      </c>
      <c r="B261" t="s">
        <v>27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hidden="1" x14ac:dyDescent="0.3">
      <c r="A262">
        <v>2347167796</v>
      </c>
      <c r="B262" t="s">
        <v>28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hidden="1" x14ac:dyDescent="0.3">
      <c r="A263">
        <v>2347167796</v>
      </c>
      <c r="B263" t="s">
        <v>29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hidden="1" x14ac:dyDescent="0.3">
      <c r="A264">
        <v>2347167796</v>
      </c>
      <c r="B264" t="s">
        <v>30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hidden="1" x14ac:dyDescent="0.3">
      <c r="A265">
        <v>2347167796</v>
      </c>
      <c r="B265" t="s">
        <v>31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hidden="1" x14ac:dyDescent="0.3">
      <c r="A266">
        <v>2347167796</v>
      </c>
      <c r="B266" t="s">
        <v>32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hidden="1" x14ac:dyDescent="0.3">
      <c r="A267">
        <v>2873212765</v>
      </c>
      <c r="B267" t="s">
        <v>15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hidden="1" x14ac:dyDescent="0.3">
      <c r="A268">
        <v>2873212765</v>
      </c>
      <c r="B268" t="s">
        <v>16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hidden="1" x14ac:dyDescent="0.3">
      <c r="A269">
        <v>2873212765</v>
      </c>
      <c r="B269" t="s">
        <v>17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hidden="1" x14ac:dyDescent="0.3">
      <c r="A270">
        <v>2873212765</v>
      </c>
      <c r="B270" t="s">
        <v>18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hidden="1" x14ac:dyDescent="0.3">
      <c r="A271">
        <v>2873212765</v>
      </c>
      <c r="B271" t="s">
        <v>19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hidden="1" x14ac:dyDescent="0.3">
      <c r="A272">
        <v>2873212765</v>
      </c>
      <c r="B272" t="s">
        <v>20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hidden="1" x14ac:dyDescent="0.3">
      <c r="A273">
        <v>2873212765</v>
      </c>
      <c r="B273" t="s">
        <v>21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hidden="1" x14ac:dyDescent="0.3">
      <c r="A274">
        <v>2873212765</v>
      </c>
      <c r="B274" t="s">
        <v>22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hidden="1" x14ac:dyDescent="0.3">
      <c r="A275">
        <v>2873212765</v>
      </c>
      <c r="B275" t="s">
        <v>23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hidden="1" x14ac:dyDescent="0.3">
      <c r="A276">
        <v>2873212765</v>
      </c>
      <c r="B276" t="s">
        <v>24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hidden="1" x14ac:dyDescent="0.3">
      <c r="A277">
        <v>2873212765</v>
      </c>
      <c r="B277" t="s">
        <v>25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hidden="1" x14ac:dyDescent="0.3">
      <c r="A278">
        <v>2873212765</v>
      </c>
      <c r="B278" t="s">
        <v>26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hidden="1" x14ac:dyDescent="0.3">
      <c r="A279">
        <v>2873212765</v>
      </c>
      <c r="B279" t="s">
        <v>27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hidden="1" x14ac:dyDescent="0.3">
      <c r="A280">
        <v>2873212765</v>
      </c>
      <c r="B280" t="s">
        <v>28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hidden="1" x14ac:dyDescent="0.3">
      <c r="A281">
        <v>2873212765</v>
      </c>
      <c r="B281" t="s">
        <v>29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hidden="1" x14ac:dyDescent="0.3">
      <c r="A282">
        <v>2873212765</v>
      </c>
      <c r="B282" t="s">
        <v>30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hidden="1" x14ac:dyDescent="0.3">
      <c r="A283">
        <v>2873212765</v>
      </c>
      <c r="B283" t="s">
        <v>31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hidden="1" x14ac:dyDescent="0.3">
      <c r="A284">
        <v>2873212765</v>
      </c>
      <c r="B284" t="s">
        <v>32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hidden="1" x14ac:dyDescent="0.3">
      <c r="A285">
        <v>2873212765</v>
      </c>
      <c r="B285" t="s">
        <v>33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hidden="1" x14ac:dyDescent="0.3">
      <c r="A286">
        <v>2873212765</v>
      </c>
      <c r="B286" t="s">
        <v>34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hidden="1" x14ac:dyDescent="0.3">
      <c r="A287">
        <v>2873212765</v>
      </c>
      <c r="B287" t="s">
        <v>35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hidden="1" x14ac:dyDescent="0.3">
      <c r="A288">
        <v>2873212765</v>
      </c>
      <c r="B288" t="s">
        <v>36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hidden="1" x14ac:dyDescent="0.3">
      <c r="A289">
        <v>2873212765</v>
      </c>
      <c r="B289" t="s">
        <v>37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hidden="1" x14ac:dyDescent="0.3">
      <c r="A290">
        <v>2873212765</v>
      </c>
      <c r="B290" t="s">
        <v>38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hidden="1" x14ac:dyDescent="0.3">
      <c r="A291">
        <v>2873212765</v>
      </c>
      <c r="B291" t="s">
        <v>39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hidden="1" x14ac:dyDescent="0.3">
      <c r="A292">
        <v>2873212765</v>
      </c>
      <c r="B292" t="s">
        <v>40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hidden="1" x14ac:dyDescent="0.3">
      <c r="A293">
        <v>2873212765</v>
      </c>
      <c r="B293" t="s">
        <v>41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hidden="1" x14ac:dyDescent="0.3">
      <c r="A294">
        <v>2873212765</v>
      </c>
      <c r="B294" t="s">
        <v>42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hidden="1" x14ac:dyDescent="0.3">
      <c r="A295">
        <v>2873212765</v>
      </c>
      <c r="B295" t="s">
        <v>43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hidden="1" x14ac:dyDescent="0.3">
      <c r="A296">
        <v>2873212765</v>
      </c>
      <c r="B296" t="s">
        <v>44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hidden="1" x14ac:dyDescent="0.3">
      <c r="A297">
        <v>2873212765</v>
      </c>
      <c r="B297" t="s">
        <v>45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hidden="1" x14ac:dyDescent="0.3">
      <c r="A298">
        <v>3372868164</v>
      </c>
      <c r="B298" t="s">
        <v>15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hidden="1" x14ac:dyDescent="0.3">
      <c r="A299">
        <v>3372868164</v>
      </c>
      <c r="B299" t="s">
        <v>16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hidden="1" x14ac:dyDescent="0.3">
      <c r="A300">
        <v>3372868164</v>
      </c>
      <c r="B300" t="s">
        <v>17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hidden="1" x14ac:dyDescent="0.3">
      <c r="A301">
        <v>3372868164</v>
      </c>
      <c r="B301" t="s">
        <v>18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hidden="1" x14ac:dyDescent="0.3">
      <c r="A302">
        <v>3372868164</v>
      </c>
      <c r="B302" t="s">
        <v>19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hidden="1" x14ac:dyDescent="0.3">
      <c r="A303">
        <v>3372868164</v>
      </c>
      <c r="B303" t="s">
        <v>20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hidden="1" x14ac:dyDescent="0.3">
      <c r="A304">
        <v>3372868164</v>
      </c>
      <c r="B304" t="s">
        <v>21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hidden="1" x14ac:dyDescent="0.3">
      <c r="A305">
        <v>3372868164</v>
      </c>
      <c r="B305" t="s">
        <v>22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hidden="1" x14ac:dyDescent="0.3">
      <c r="A306">
        <v>3372868164</v>
      </c>
      <c r="B306" t="s">
        <v>23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hidden="1" x14ac:dyDescent="0.3">
      <c r="A307">
        <v>3372868164</v>
      </c>
      <c r="B307" t="s">
        <v>24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hidden="1" x14ac:dyDescent="0.3">
      <c r="A308">
        <v>3372868164</v>
      </c>
      <c r="B308" t="s">
        <v>25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hidden="1" x14ac:dyDescent="0.3">
      <c r="A309">
        <v>3372868164</v>
      </c>
      <c r="B309" t="s">
        <v>26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hidden="1" x14ac:dyDescent="0.3">
      <c r="A310">
        <v>3372868164</v>
      </c>
      <c r="B310" t="s">
        <v>27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hidden="1" x14ac:dyDescent="0.3">
      <c r="A311">
        <v>3372868164</v>
      </c>
      <c r="B311" t="s">
        <v>28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hidden="1" x14ac:dyDescent="0.3">
      <c r="A312">
        <v>3372868164</v>
      </c>
      <c r="B312" t="s">
        <v>29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hidden="1" x14ac:dyDescent="0.3">
      <c r="A313">
        <v>3372868164</v>
      </c>
      <c r="B313" t="s">
        <v>30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hidden="1" x14ac:dyDescent="0.3">
      <c r="A314">
        <v>3372868164</v>
      </c>
      <c r="B314" t="s">
        <v>31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hidden="1" x14ac:dyDescent="0.3">
      <c r="A315">
        <v>3372868164</v>
      </c>
      <c r="B315" t="s">
        <v>32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hidden="1" x14ac:dyDescent="0.3">
      <c r="A316">
        <v>3372868164</v>
      </c>
      <c r="B316" t="s">
        <v>33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hidden="1" x14ac:dyDescent="0.3">
      <c r="A317">
        <v>3372868164</v>
      </c>
      <c r="B317" t="s">
        <v>34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hidden="1" x14ac:dyDescent="0.3">
      <c r="A318">
        <v>3977333714</v>
      </c>
      <c r="B318" t="s">
        <v>15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hidden="1" x14ac:dyDescent="0.3">
      <c r="A319">
        <v>3977333714</v>
      </c>
      <c r="B319" t="s">
        <v>16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hidden="1" x14ac:dyDescent="0.3">
      <c r="A320">
        <v>3977333714</v>
      </c>
      <c r="B320" t="s">
        <v>17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hidden="1" x14ac:dyDescent="0.3">
      <c r="A321">
        <v>3977333714</v>
      </c>
      <c r="B321" t="s">
        <v>18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hidden="1" x14ac:dyDescent="0.3">
      <c r="A322">
        <v>3977333714</v>
      </c>
      <c r="B322" t="s">
        <v>19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hidden="1" x14ac:dyDescent="0.3">
      <c r="A323">
        <v>3977333714</v>
      </c>
      <c r="B323" t="s">
        <v>20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hidden="1" x14ac:dyDescent="0.3">
      <c r="A324">
        <v>3977333714</v>
      </c>
      <c r="B324" t="s">
        <v>21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hidden="1" x14ac:dyDescent="0.3">
      <c r="A325">
        <v>3977333714</v>
      </c>
      <c r="B325" t="s">
        <v>22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hidden="1" x14ac:dyDescent="0.3">
      <c r="A326">
        <v>3977333714</v>
      </c>
      <c r="B326" t="s">
        <v>23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hidden="1" x14ac:dyDescent="0.3">
      <c r="A327">
        <v>3977333714</v>
      </c>
      <c r="B327" t="s">
        <v>24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hidden="1" x14ac:dyDescent="0.3">
      <c r="A328">
        <v>3977333714</v>
      </c>
      <c r="B328" t="s">
        <v>25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hidden="1" x14ac:dyDescent="0.3">
      <c r="A329">
        <v>3977333714</v>
      </c>
      <c r="B329" t="s">
        <v>26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hidden="1" x14ac:dyDescent="0.3">
      <c r="A330">
        <v>3977333714</v>
      </c>
      <c r="B330" t="s">
        <v>27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hidden="1" x14ac:dyDescent="0.3">
      <c r="A331">
        <v>3977333714</v>
      </c>
      <c r="B331" t="s">
        <v>28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hidden="1" x14ac:dyDescent="0.3">
      <c r="A332">
        <v>3977333714</v>
      </c>
      <c r="B332" t="s">
        <v>29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hidden="1" x14ac:dyDescent="0.3">
      <c r="A333">
        <v>3977333714</v>
      </c>
      <c r="B333" t="s">
        <v>30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hidden="1" x14ac:dyDescent="0.3">
      <c r="A334">
        <v>3977333714</v>
      </c>
      <c r="B334" t="s">
        <v>31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hidden="1" x14ac:dyDescent="0.3">
      <c r="A335">
        <v>3977333714</v>
      </c>
      <c r="B335" t="s">
        <v>32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hidden="1" x14ac:dyDescent="0.3">
      <c r="A336">
        <v>3977333714</v>
      </c>
      <c r="B336" t="s">
        <v>33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hidden="1" x14ac:dyDescent="0.3">
      <c r="A337">
        <v>3977333714</v>
      </c>
      <c r="B337" t="s">
        <v>34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hidden="1" x14ac:dyDescent="0.3">
      <c r="A338">
        <v>3977333714</v>
      </c>
      <c r="B338" t="s">
        <v>35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hidden="1" x14ac:dyDescent="0.3">
      <c r="A339">
        <v>3977333714</v>
      </c>
      <c r="B339" t="s">
        <v>36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hidden="1" x14ac:dyDescent="0.3">
      <c r="A340">
        <v>3977333714</v>
      </c>
      <c r="B340" t="s">
        <v>37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hidden="1" x14ac:dyDescent="0.3">
      <c r="A341">
        <v>3977333714</v>
      </c>
      <c r="B341" t="s">
        <v>38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hidden="1" x14ac:dyDescent="0.3">
      <c r="A342">
        <v>3977333714</v>
      </c>
      <c r="B342" t="s">
        <v>39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hidden="1" x14ac:dyDescent="0.3">
      <c r="A343">
        <v>3977333714</v>
      </c>
      <c r="B343" t="s">
        <v>40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hidden="1" x14ac:dyDescent="0.3">
      <c r="A344">
        <v>3977333714</v>
      </c>
      <c r="B344" t="s">
        <v>41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hidden="1" x14ac:dyDescent="0.3">
      <c r="A345">
        <v>3977333714</v>
      </c>
      <c r="B345" t="s">
        <v>42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hidden="1" x14ac:dyDescent="0.3">
      <c r="A346">
        <v>3977333714</v>
      </c>
      <c r="B346" t="s">
        <v>43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hidden="1" x14ac:dyDescent="0.3">
      <c r="A347">
        <v>3977333714</v>
      </c>
      <c r="B347" t="s">
        <v>44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hidden="1" x14ac:dyDescent="0.3">
      <c r="A348">
        <v>4020332650</v>
      </c>
      <c r="B348" t="s">
        <v>15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hidden="1" x14ac:dyDescent="0.3">
      <c r="A349">
        <v>4020332650</v>
      </c>
      <c r="B349" t="s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hidden="1" x14ac:dyDescent="0.3">
      <c r="A350">
        <v>4020332650</v>
      </c>
      <c r="B350" t="s">
        <v>17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hidden="1" x14ac:dyDescent="0.3">
      <c r="A351">
        <v>4020332650</v>
      </c>
      <c r="B351" t="s">
        <v>18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hidden="1" x14ac:dyDescent="0.3">
      <c r="A352">
        <v>4020332650</v>
      </c>
      <c r="B352" t="s">
        <v>19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hidden="1" x14ac:dyDescent="0.3">
      <c r="A353">
        <v>4020332650</v>
      </c>
      <c r="B353" t="s">
        <v>20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hidden="1" x14ac:dyDescent="0.3">
      <c r="A354">
        <v>4020332650</v>
      </c>
      <c r="B354" t="s">
        <v>21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hidden="1" x14ac:dyDescent="0.3">
      <c r="A355">
        <v>4020332650</v>
      </c>
      <c r="B355" t="s">
        <v>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hidden="1" x14ac:dyDescent="0.3">
      <c r="A356">
        <v>4020332650</v>
      </c>
      <c r="B356" t="s">
        <v>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hidden="1" x14ac:dyDescent="0.3">
      <c r="A357">
        <v>4020332650</v>
      </c>
      <c r="B357" t="s">
        <v>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hidden="1" x14ac:dyDescent="0.3">
      <c r="A358">
        <v>4020332650</v>
      </c>
      <c r="B358" t="s">
        <v>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hidden="1" x14ac:dyDescent="0.3">
      <c r="A359">
        <v>4020332650</v>
      </c>
      <c r="B359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hidden="1" x14ac:dyDescent="0.3">
      <c r="A360">
        <v>4020332650</v>
      </c>
      <c r="B360" t="s">
        <v>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hidden="1" x14ac:dyDescent="0.3">
      <c r="A361">
        <v>4020332650</v>
      </c>
      <c r="B361" t="s">
        <v>28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hidden="1" x14ac:dyDescent="0.3">
      <c r="A362">
        <v>4020332650</v>
      </c>
      <c r="B362" t="s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hidden="1" x14ac:dyDescent="0.3">
      <c r="A363">
        <v>4020332650</v>
      </c>
      <c r="B363" t="s">
        <v>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hidden="1" x14ac:dyDescent="0.3">
      <c r="A364">
        <v>4020332650</v>
      </c>
      <c r="B364" t="s">
        <v>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hidden="1" x14ac:dyDescent="0.3">
      <c r="A365">
        <v>4020332650</v>
      </c>
      <c r="B365" t="s">
        <v>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hidden="1" x14ac:dyDescent="0.3">
      <c r="A366">
        <v>4020332650</v>
      </c>
      <c r="B366" t="s">
        <v>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hidden="1" x14ac:dyDescent="0.3">
      <c r="A367">
        <v>4020332650</v>
      </c>
      <c r="B367" t="s">
        <v>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hidden="1" x14ac:dyDescent="0.3">
      <c r="A368">
        <v>4020332650</v>
      </c>
      <c r="B368" t="s">
        <v>35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hidden="1" x14ac:dyDescent="0.3">
      <c r="A369">
        <v>4020332650</v>
      </c>
      <c r="B369" t="s">
        <v>36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hidden="1" x14ac:dyDescent="0.3">
      <c r="A370">
        <v>4020332650</v>
      </c>
      <c r="B370" t="s">
        <v>37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hidden="1" x14ac:dyDescent="0.3">
      <c r="A371">
        <v>4020332650</v>
      </c>
      <c r="B371" t="s">
        <v>38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hidden="1" x14ac:dyDescent="0.3">
      <c r="A372">
        <v>4020332650</v>
      </c>
      <c r="B372" t="s">
        <v>39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hidden="1" x14ac:dyDescent="0.3">
      <c r="A373">
        <v>4020332650</v>
      </c>
      <c r="B373" t="s">
        <v>40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hidden="1" x14ac:dyDescent="0.3">
      <c r="A374">
        <v>4020332650</v>
      </c>
      <c r="B374" t="s">
        <v>41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hidden="1" x14ac:dyDescent="0.3">
      <c r="A375">
        <v>4020332650</v>
      </c>
      <c r="B375" t="s">
        <v>42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hidden="1" x14ac:dyDescent="0.3">
      <c r="A376">
        <v>4020332650</v>
      </c>
      <c r="B376" t="s">
        <v>43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hidden="1" x14ac:dyDescent="0.3">
      <c r="A377">
        <v>4020332650</v>
      </c>
      <c r="B377" t="s">
        <v>44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hidden="1" x14ac:dyDescent="0.3">
      <c r="A378">
        <v>4020332650</v>
      </c>
      <c r="B378" t="s">
        <v>45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hidden="1" x14ac:dyDescent="0.3">
      <c r="A379">
        <v>4057192912</v>
      </c>
      <c r="B379" t="s">
        <v>15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hidden="1" x14ac:dyDescent="0.3">
      <c r="A380">
        <v>4057192912</v>
      </c>
      <c r="B380" t="s">
        <v>16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hidden="1" x14ac:dyDescent="0.3">
      <c r="A381">
        <v>4057192912</v>
      </c>
      <c r="B381" t="s">
        <v>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hidden="1" x14ac:dyDescent="0.3">
      <c r="A382">
        <v>4057192912</v>
      </c>
      <c r="B382" t="s">
        <v>18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hidden="1" x14ac:dyDescent="0.3">
      <c r="A383">
        <v>4319703577</v>
      </c>
      <c r="B383" t="s">
        <v>15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hidden="1" x14ac:dyDescent="0.3">
      <c r="A384">
        <v>4319703577</v>
      </c>
      <c r="B384" t="s">
        <v>16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hidden="1" x14ac:dyDescent="0.3">
      <c r="A385">
        <v>4319703577</v>
      </c>
      <c r="B385" t="s">
        <v>17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hidden="1" x14ac:dyDescent="0.3">
      <c r="A386">
        <v>4319703577</v>
      </c>
      <c r="B386" t="s">
        <v>18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hidden="1" x14ac:dyDescent="0.3">
      <c r="A387">
        <v>4319703577</v>
      </c>
      <c r="B387" t="s">
        <v>19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hidden="1" x14ac:dyDescent="0.3">
      <c r="A388">
        <v>4319703577</v>
      </c>
      <c r="B388" t="s">
        <v>20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hidden="1" x14ac:dyDescent="0.3">
      <c r="A389">
        <v>4319703577</v>
      </c>
      <c r="B389" t="s">
        <v>21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hidden="1" x14ac:dyDescent="0.3">
      <c r="A390">
        <v>4319703577</v>
      </c>
      <c r="B390" t="s">
        <v>22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hidden="1" x14ac:dyDescent="0.3">
      <c r="A391">
        <v>4319703577</v>
      </c>
      <c r="B391" t="s">
        <v>23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hidden="1" x14ac:dyDescent="0.3">
      <c r="A392">
        <v>4319703577</v>
      </c>
      <c r="B392" t="s">
        <v>24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hidden="1" x14ac:dyDescent="0.3">
      <c r="A393">
        <v>4319703577</v>
      </c>
      <c r="B393" t="s">
        <v>25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hidden="1" x14ac:dyDescent="0.3">
      <c r="A394">
        <v>4319703577</v>
      </c>
      <c r="B394" t="s">
        <v>26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hidden="1" x14ac:dyDescent="0.3">
      <c r="A395">
        <v>4319703577</v>
      </c>
      <c r="B395" t="s">
        <v>27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hidden="1" x14ac:dyDescent="0.3">
      <c r="A396">
        <v>4319703577</v>
      </c>
      <c r="B396" t="s">
        <v>28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hidden="1" x14ac:dyDescent="0.3">
      <c r="A397">
        <v>4319703577</v>
      </c>
      <c r="B397" t="s">
        <v>29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hidden="1" x14ac:dyDescent="0.3">
      <c r="A398">
        <v>4319703577</v>
      </c>
      <c r="B398" t="s">
        <v>30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hidden="1" x14ac:dyDescent="0.3">
      <c r="A399">
        <v>4319703577</v>
      </c>
      <c r="B399" t="s">
        <v>31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hidden="1" x14ac:dyDescent="0.3">
      <c r="A400">
        <v>4319703577</v>
      </c>
      <c r="B400" t="s">
        <v>32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hidden="1" x14ac:dyDescent="0.3">
      <c r="A401">
        <v>4319703577</v>
      </c>
      <c r="B401" t="s">
        <v>33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hidden="1" x14ac:dyDescent="0.3">
      <c r="A402">
        <v>4319703577</v>
      </c>
      <c r="B402" t="s">
        <v>34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hidden="1" x14ac:dyDescent="0.3">
      <c r="A403">
        <v>4319703577</v>
      </c>
      <c r="B403" t="s">
        <v>35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hidden="1" x14ac:dyDescent="0.3">
      <c r="A404">
        <v>4319703577</v>
      </c>
      <c r="B404" t="s">
        <v>36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hidden="1" x14ac:dyDescent="0.3">
      <c r="A405">
        <v>4319703577</v>
      </c>
      <c r="B405" t="s">
        <v>37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hidden="1" x14ac:dyDescent="0.3">
      <c r="A406">
        <v>4319703577</v>
      </c>
      <c r="B406" t="s">
        <v>38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hidden="1" x14ac:dyDescent="0.3">
      <c r="A407">
        <v>4319703577</v>
      </c>
      <c r="B407" t="s">
        <v>39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hidden="1" x14ac:dyDescent="0.3">
      <c r="A408">
        <v>4319703577</v>
      </c>
      <c r="B408" t="s">
        <v>40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hidden="1" x14ac:dyDescent="0.3">
      <c r="A409">
        <v>4319703577</v>
      </c>
      <c r="B409" t="s">
        <v>41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hidden="1" x14ac:dyDescent="0.3">
      <c r="A410">
        <v>4319703577</v>
      </c>
      <c r="B410" t="s">
        <v>42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hidden="1" x14ac:dyDescent="0.3">
      <c r="A411">
        <v>4319703577</v>
      </c>
      <c r="B411" t="s">
        <v>43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hidden="1" x14ac:dyDescent="0.3">
      <c r="A412">
        <v>4319703577</v>
      </c>
      <c r="B412" t="s">
        <v>44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hidden="1" x14ac:dyDescent="0.3">
      <c r="A413">
        <v>4319703577</v>
      </c>
      <c r="B413" t="s">
        <v>45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hidden="1" x14ac:dyDescent="0.3">
      <c r="A414">
        <v>4388161847</v>
      </c>
      <c r="B414" t="s">
        <v>15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hidden="1" x14ac:dyDescent="0.3">
      <c r="A415">
        <v>4388161847</v>
      </c>
      <c r="B415" t="s">
        <v>16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hidden="1" x14ac:dyDescent="0.3">
      <c r="A416">
        <v>4388161847</v>
      </c>
      <c r="B416" t="s">
        <v>17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hidden="1" x14ac:dyDescent="0.3">
      <c r="A417">
        <v>4388161847</v>
      </c>
      <c r="B417" t="s">
        <v>18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hidden="1" x14ac:dyDescent="0.3">
      <c r="A418">
        <v>4388161847</v>
      </c>
      <c r="B418" t="s">
        <v>19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hidden="1" x14ac:dyDescent="0.3">
      <c r="A419">
        <v>4388161847</v>
      </c>
      <c r="B419" t="s">
        <v>20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hidden="1" x14ac:dyDescent="0.3">
      <c r="A420">
        <v>4388161847</v>
      </c>
      <c r="B420" t="s">
        <v>21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hidden="1" x14ac:dyDescent="0.3">
      <c r="A421">
        <v>4388161847</v>
      </c>
      <c r="B421" t="s">
        <v>22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hidden="1" x14ac:dyDescent="0.3">
      <c r="A422">
        <v>4388161847</v>
      </c>
      <c r="B422" t="s">
        <v>23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hidden="1" x14ac:dyDescent="0.3">
      <c r="A423">
        <v>4388161847</v>
      </c>
      <c r="B423" t="s">
        <v>24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hidden="1" x14ac:dyDescent="0.3">
      <c r="A424">
        <v>4388161847</v>
      </c>
      <c r="B424" t="s">
        <v>25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hidden="1" x14ac:dyDescent="0.3">
      <c r="A425">
        <v>4388161847</v>
      </c>
      <c r="B425" t="s">
        <v>26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hidden="1" x14ac:dyDescent="0.3">
      <c r="A426">
        <v>4388161847</v>
      </c>
      <c r="B426" t="s">
        <v>27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hidden="1" x14ac:dyDescent="0.3">
      <c r="A427">
        <v>4388161847</v>
      </c>
      <c r="B427" t="s">
        <v>28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hidden="1" x14ac:dyDescent="0.3">
      <c r="A428">
        <v>4388161847</v>
      </c>
      <c r="B428" t="s">
        <v>29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hidden="1" x14ac:dyDescent="0.3">
      <c r="A429">
        <v>4388161847</v>
      </c>
      <c r="B429" t="s">
        <v>30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hidden="1" x14ac:dyDescent="0.3">
      <c r="A430">
        <v>4388161847</v>
      </c>
      <c r="B430" t="s">
        <v>31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hidden="1" x14ac:dyDescent="0.3">
      <c r="A431">
        <v>4388161847</v>
      </c>
      <c r="B431" t="s">
        <v>32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hidden="1" x14ac:dyDescent="0.3">
      <c r="A432">
        <v>4388161847</v>
      </c>
      <c r="B432" t="s">
        <v>33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hidden="1" x14ac:dyDescent="0.3">
      <c r="A433">
        <v>4388161847</v>
      </c>
      <c r="B433" t="s">
        <v>34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hidden="1" x14ac:dyDescent="0.3">
      <c r="A434">
        <v>4388161847</v>
      </c>
      <c r="B434" t="s">
        <v>35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hidden="1" x14ac:dyDescent="0.3">
      <c r="A435">
        <v>4388161847</v>
      </c>
      <c r="B435" t="s">
        <v>36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hidden="1" x14ac:dyDescent="0.3">
      <c r="A436">
        <v>4388161847</v>
      </c>
      <c r="B436" t="s">
        <v>37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hidden="1" x14ac:dyDescent="0.3">
      <c r="A437">
        <v>4388161847</v>
      </c>
      <c r="B437" t="s">
        <v>38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hidden="1" x14ac:dyDescent="0.3">
      <c r="A438">
        <v>4388161847</v>
      </c>
      <c r="B438" t="s">
        <v>39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hidden="1" x14ac:dyDescent="0.3">
      <c r="A439">
        <v>4388161847</v>
      </c>
      <c r="B439" t="s">
        <v>40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hidden="1" x14ac:dyDescent="0.3">
      <c r="A440">
        <v>4388161847</v>
      </c>
      <c r="B440" t="s">
        <v>41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hidden="1" x14ac:dyDescent="0.3">
      <c r="A441">
        <v>4388161847</v>
      </c>
      <c r="B441" t="s">
        <v>42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hidden="1" x14ac:dyDescent="0.3">
      <c r="A442">
        <v>4388161847</v>
      </c>
      <c r="B442" t="s">
        <v>43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hidden="1" x14ac:dyDescent="0.3">
      <c r="A443">
        <v>4388161847</v>
      </c>
      <c r="B443" t="s">
        <v>44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hidden="1" x14ac:dyDescent="0.3">
      <c r="A444">
        <v>4388161847</v>
      </c>
      <c r="B444" t="s">
        <v>45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hidden="1" x14ac:dyDescent="0.3">
      <c r="A445">
        <v>4445114986</v>
      </c>
      <c r="B445" t="s">
        <v>15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hidden="1" x14ac:dyDescent="0.3">
      <c r="A446">
        <v>4445114986</v>
      </c>
      <c r="B446" t="s">
        <v>16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hidden="1" x14ac:dyDescent="0.3">
      <c r="A447">
        <v>4445114986</v>
      </c>
      <c r="B447" t="s">
        <v>17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hidden="1" x14ac:dyDescent="0.3">
      <c r="A448">
        <v>4445114986</v>
      </c>
      <c r="B448" t="s">
        <v>18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hidden="1" x14ac:dyDescent="0.3">
      <c r="A449">
        <v>4445114986</v>
      </c>
      <c r="B449" t="s">
        <v>19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hidden="1" x14ac:dyDescent="0.3">
      <c r="A450">
        <v>4445114986</v>
      </c>
      <c r="B450" t="s">
        <v>20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hidden="1" x14ac:dyDescent="0.3">
      <c r="A451">
        <v>4445114986</v>
      </c>
      <c r="B451" t="s">
        <v>21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hidden="1" x14ac:dyDescent="0.3">
      <c r="A452">
        <v>4445114986</v>
      </c>
      <c r="B452" t="s">
        <v>22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hidden="1" x14ac:dyDescent="0.3">
      <c r="A453">
        <v>4445114986</v>
      </c>
      <c r="B453" t="s">
        <v>23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hidden="1" x14ac:dyDescent="0.3">
      <c r="A454">
        <v>4445114986</v>
      </c>
      <c r="B454" t="s">
        <v>24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hidden="1" x14ac:dyDescent="0.3">
      <c r="A455">
        <v>4445114986</v>
      </c>
      <c r="B455" t="s">
        <v>25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hidden="1" x14ac:dyDescent="0.3">
      <c r="A456">
        <v>4445114986</v>
      </c>
      <c r="B456" t="s">
        <v>26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hidden="1" x14ac:dyDescent="0.3">
      <c r="A457">
        <v>4445114986</v>
      </c>
      <c r="B457" t="s">
        <v>27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hidden="1" x14ac:dyDescent="0.3">
      <c r="A458">
        <v>4445114986</v>
      </c>
      <c r="B458" t="s">
        <v>28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hidden="1" x14ac:dyDescent="0.3">
      <c r="A459">
        <v>4445114986</v>
      </c>
      <c r="B459" t="s">
        <v>29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hidden="1" x14ac:dyDescent="0.3">
      <c r="A460">
        <v>4445114986</v>
      </c>
      <c r="B460" t="s">
        <v>30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hidden="1" x14ac:dyDescent="0.3">
      <c r="A461">
        <v>4445114986</v>
      </c>
      <c r="B461" t="s">
        <v>31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hidden="1" x14ac:dyDescent="0.3">
      <c r="A462">
        <v>4445114986</v>
      </c>
      <c r="B462" t="s">
        <v>32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hidden="1" x14ac:dyDescent="0.3">
      <c r="A463">
        <v>4445114986</v>
      </c>
      <c r="B463" t="s">
        <v>33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hidden="1" x14ac:dyDescent="0.3">
      <c r="A464">
        <v>4445114986</v>
      </c>
      <c r="B464" t="s">
        <v>34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hidden="1" x14ac:dyDescent="0.3">
      <c r="A465">
        <v>4445114986</v>
      </c>
      <c r="B465" t="s">
        <v>35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hidden="1" x14ac:dyDescent="0.3">
      <c r="A466">
        <v>4445114986</v>
      </c>
      <c r="B466" t="s">
        <v>36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hidden="1" x14ac:dyDescent="0.3">
      <c r="A467">
        <v>4445114986</v>
      </c>
      <c r="B467" t="s">
        <v>37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hidden="1" x14ac:dyDescent="0.3">
      <c r="A468">
        <v>4445114986</v>
      </c>
      <c r="B468" t="s">
        <v>38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hidden="1" x14ac:dyDescent="0.3">
      <c r="A469">
        <v>4445114986</v>
      </c>
      <c r="B469" t="s">
        <v>39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hidden="1" x14ac:dyDescent="0.3">
      <c r="A470">
        <v>4445114986</v>
      </c>
      <c r="B470" t="s">
        <v>40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hidden="1" x14ac:dyDescent="0.3">
      <c r="A471">
        <v>4445114986</v>
      </c>
      <c r="B471" t="s">
        <v>41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hidden="1" x14ac:dyDescent="0.3">
      <c r="A472">
        <v>4445114986</v>
      </c>
      <c r="B472" t="s">
        <v>42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hidden="1" x14ac:dyDescent="0.3">
      <c r="A473">
        <v>4445114986</v>
      </c>
      <c r="B473" t="s">
        <v>43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hidden="1" x14ac:dyDescent="0.3">
      <c r="A474">
        <v>4445114986</v>
      </c>
      <c r="B474" t="s">
        <v>44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hidden="1" x14ac:dyDescent="0.3">
      <c r="A475">
        <v>4445114986</v>
      </c>
      <c r="B475" t="s">
        <v>45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hidden="1" x14ac:dyDescent="0.3">
      <c r="A476">
        <v>4558609924</v>
      </c>
      <c r="B476" t="s">
        <v>15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hidden="1" x14ac:dyDescent="0.3">
      <c r="A477">
        <v>4558609924</v>
      </c>
      <c r="B477" t="s">
        <v>16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hidden="1" x14ac:dyDescent="0.3">
      <c r="A478">
        <v>4558609924</v>
      </c>
      <c r="B478" t="s">
        <v>17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hidden="1" x14ac:dyDescent="0.3">
      <c r="A479">
        <v>4558609924</v>
      </c>
      <c r="B479" t="s">
        <v>18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hidden="1" x14ac:dyDescent="0.3">
      <c r="A480">
        <v>4558609924</v>
      </c>
      <c r="B480" t="s">
        <v>19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hidden="1" x14ac:dyDescent="0.3">
      <c r="A481">
        <v>4558609924</v>
      </c>
      <c r="B481" t="s">
        <v>20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hidden="1" x14ac:dyDescent="0.3">
      <c r="A482">
        <v>4558609924</v>
      </c>
      <c r="B482" t="s">
        <v>21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hidden="1" x14ac:dyDescent="0.3">
      <c r="A483">
        <v>4558609924</v>
      </c>
      <c r="B483" t="s">
        <v>22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hidden="1" x14ac:dyDescent="0.3">
      <c r="A484">
        <v>4558609924</v>
      </c>
      <c r="B484" t="s">
        <v>23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hidden="1" x14ac:dyDescent="0.3">
      <c r="A485">
        <v>4558609924</v>
      </c>
      <c r="B485" t="s">
        <v>24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hidden="1" x14ac:dyDescent="0.3">
      <c r="A486">
        <v>4558609924</v>
      </c>
      <c r="B486" t="s">
        <v>25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hidden="1" x14ac:dyDescent="0.3">
      <c r="A487">
        <v>4558609924</v>
      </c>
      <c r="B487" t="s">
        <v>26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hidden="1" x14ac:dyDescent="0.3">
      <c r="A488">
        <v>4558609924</v>
      </c>
      <c r="B488" t="s">
        <v>27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hidden="1" x14ac:dyDescent="0.3">
      <c r="A489">
        <v>4558609924</v>
      </c>
      <c r="B489" t="s">
        <v>28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hidden="1" x14ac:dyDescent="0.3">
      <c r="A490">
        <v>4558609924</v>
      </c>
      <c r="B490" t="s">
        <v>29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hidden="1" x14ac:dyDescent="0.3">
      <c r="A491">
        <v>4558609924</v>
      </c>
      <c r="B491" t="s">
        <v>30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hidden="1" x14ac:dyDescent="0.3">
      <c r="A492">
        <v>4558609924</v>
      </c>
      <c r="B492" t="s">
        <v>31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hidden="1" x14ac:dyDescent="0.3">
      <c r="A493">
        <v>4558609924</v>
      </c>
      <c r="B493" t="s">
        <v>32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hidden="1" x14ac:dyDescent="0.3">
      <c r="A494">
        <v>4558609924</v>
      </c>
      <c r="B494" t="s">
        <v>33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hidden="1" x14ac:dyDescent="0.3">
      <c r="A495">
        <v>4558609924</v>
      </c>
      <c r="B495" t="s">
        <v>34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hidden="1" x14ac:dyDescent="0.3">
      <c r="A496">
        <v>4558609924</v>
      </c>
      <c r="B496" t="s">
        <v>35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hidden="1" x14ac:dyDescent="0.3">
      <c r="A497">
        <v>4558609924</v>
      </c>
      <c r="B497" t="s">
        <v>36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hidden="1" x14ac:dyDescent="0.3">
      <c r="A498">
        <v>4558609924</v>
      </c>
      <c r="B498" t="s">
        <v>37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hidden="1" x14ac:dyDescent="0.3">
      <c r="A499">
        <v>4558609924</v>
      </c>
      <c r="B499" t="s">
        <v>38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hidden="1" x14ac:dyDescent="0.3">
      <c r="A500">
        <v>4558609924</v>
      </c>
      <c r="B500" t="s">
        <v>39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hidden="1" x14ac:dyDescent="0.3">
      <c r="A501">
        <v>4558609924</v>
      </c>
      <c r="B501" t="s">
        <v>40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hidden="1" x14ac:dyDescent="0.3">
      <c r="A502">
        <v>4558609924</v>
      </c>
      <c r="B502" t="s">
        <v>41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hidden="1" x14ac:dyDescent="0.3">
      <c r="A503">
        <v>4558609924</v>
      </c>
      <c r="B503" t="s">
        <v>42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hidden="1" x14ac:dyDescent="0.3">
      <c r="A504">
        <v>4558609924</v>
      </c>
      <c r="B504" t="s">
        <v>43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hidden="1" x14ac:dyDescent="0.3">
      <c r="A505">
        <v>4558609924</v>
      </c>
      <c r="B505" t="s">
        <v>44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hidden="1" x14ac:dyDescent="0.3">
      <c r="A506">
        <v>4558609924</v>
      </c>
      <c r="B506" t="s">
        <v>45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hidden="1" x14ac:dyDescent="0.3">
      <c r="A507">
        <v>4702921684</v>
      </c>
      <c r="B507" t="s">
        <v>15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hidden="1" x14ac:dyDescent="0.3">
      <c r="A508">
        <v>4702921684</v>
      </c>
      <c r="B508" t="s">
        <v>16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hidden="1" x14ac:dyDescent="0.3">
      <c r="A509">
        <v>4702921684</v>
      </c>
      <c r="B509" t="s">
        <v>17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hidden="1" x14ac:dyDescent="0.3">
      <c r="A510">
        <v>4702921684</v>
      </c>
      <c r="B510" t="s">
        <v>18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hidden="1" x14ac:dyDescent="0.3">
      <c r="A511">
        <v>4702921684</v>
      </c>
      <c r="B511" t="s">
        <v>19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hidden="1" x14ac:dyDescent="0.3">
      <c r="A512">
        <v>4702921684</v>
      </c>
      <c r="B512" t="s">
        <v>20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hidden="1" x14ac:dyDescent="0.3">
      <c r="A513">
        <v>4702921684</v>
      </c>
      <c r="B513" t="s">
        <v>21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hidden="1" x14ac:dyDescent="0.3">
      <c r="A514">
        <v>4702921684</v>
      </c>
      <c r="B514" t="s">
        <v>22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hidden="1" x14ac:dyDescent="0.3">
      <c r="A515">
        <v>4702921684</v>
      </c>
      <c r="B515" t="s">
        <v>23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hidden="1" x14ac:dyDescent="0.3">
      <c r="A516">
        <v>4702921684</v>
      </c>
      <c r="B516" t="s">
        <v>24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hidden="1" x14ac:dyDescent="0.3">
      <c r="A517">
        <v>4702921684</v>
      </c>
      <c r="B517" t="s">
        <v>25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hidden="1" x14ac:dyDescent="0.3">
      <c r="A518">
        <v>4702921684</v>
      </c>
      <c r="B518" t="s">
        <v>26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hidden="1" x14ac:dyDescent="0.3">
      <c r="A519">
        <v>4702921684</v>
      </c>
      <c r="B519" t="s">
        <v>27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hidden="1" x14ac:dyDescent="0.3">
      <c r="A520">
        <v>4702921684</v>
      </c>
      <c r="B520" t="s">
        <v>28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hidden="1" x14ac:dyDescent="0.3">
      <c r="A521">
        <v>4702921684</v>
      </c>
      <c r="B521" t="s">
        <v>29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hidden="1" x14ac:dyDescent="0.3">
      <c r="A522">
        <v>4702921684</v>
      </c>
      <c r="B522" t="s">
        <v>30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hidden="1" x14ac:dyDescent="0.3">
      <c r="A523">
        <v>4702921684</v>
      </c>
      <c r="B523" t="s">
        <v>31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hidden="1" x14ac:dyDescent="0.3">
      <c r="A524">
        <v>4702921684</v>
      </c>
      <c r="B524" t="s">
        <v>32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hidden="1" x14ac:dyDescent="0.3">
      <c r="A525">
        <v>4702921684</v>
      </c>
      <c r="B525" t="s">
        <v>33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hidden="1" x14ac:dyDescent="0.3">
      <c r="A526">
        <v>4702921684</v>
      </c>
      <c r="B526" t="s">
        <v>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hidden="1" x14ac:dyDescent="0.3">
      <c r="A527">
        <v>4702921684</v>
      </c>
      <c r="B527" t="s">
        <v>35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hidden="1" x14ac:dyDescent="0.3">
      <c r="A528">
        <v>4702921684</v>
      </c>
      <c r="B528" t="s">
        <v>36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hidden="1" x14ac:dyDescent="0.3">
      <c r="A529">
        <v>4702921684</v>
      </c>
      <c r="B529" t="s">
        <v>37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hidden="1" x14ac:dyDescent="0.3">
      <c r="A530">
        <v>4702921684</v>
      </c>
      <c r="B530" t="s">
        <v>38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hidden="1" x14ac:dyDescent="0.3">
      <c r="A531">
        <v>4702921684</v>
      </c>
      <c r="B531" t="s">
        <v>39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hidden="1" x14ac:dyDescent="0.3">
      <c r="A532">
        <v>4702921684</v>
      </c>
      <c r="B532" t="s">
        <v>40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hidden="1" x14ac:dyDescent="0.3">
      <c r="A533">
        <v>4702921684</v>
      </c>
      <c r="B533" t="s">
        <v>41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hidden="1" x14ac:dyDescent="0.3">
      <c r="A534">
        <v>4702921684</v>
      </c>
      <c r="B534" t="s">
        <v>42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hidden="1" x14ac:dyDescent="0.3">
      <c r="A535">
        <v>4702921684</v>
      </c>
      <c r="B535" t="s">
        <v>43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hidden="1" x14ac:dyDescent="0.3">
      <c r="A536">
        <v>4702921684</v>
      </c>
      <c r="B536" t="s">
        <v>44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hidden="1" x14ac:dyDescent="0.3">
      <c r="A537">
        <v>4702921684</v>
      </c>
      <c r="B537" t="s">
        <v>45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hidden="1" x14ac:dyDescent="0.3">
      <c r="A538">
        <v>5553957443</v>
      </c>
      <c r="B538" t="s">
        <v>15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hidden="1" x14ac:dyDescent="0.3">
      <c r="A539">
        <v>5553957443</v>
      </c>
      <c r="B539" t="s">
        <v>16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hidden="1" x14ac:dyDescent="0.3">
      <c r="A540">
        <v>5553957443</v>
      </c>
      <c r="B540" t="s">
        <v>17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hidden="1" x14ac:dyDescent="0.3">
      <c r="A541">
        <v>5553957443</v>
      </c>
      <c r="B541" t="s">
        <v>18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hidden="1" x14ac:dyDescent="0.3">
      <c r="A542">
        <v>5553957443</v>
      </c>
      <c r="B542" t="s">
        <v>19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hidden="1" x14ac:dyDescent="0.3">
      <c r="A543">
        <v>5553957443</v>
      </c>
      <c r="B543" t="s">
        <v>20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hidden="1" x14ac:dyDescent="0.3">
      <c r="A544">
        <v>5553957443</v>
      </c>
      <c r="B544" t="s">
        <v>21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hidden="1" x14ac:dyDescent="0.3">
      <c r="A545">
        <v>5553957443</v>
      </c>
      <c r="B545" t="s">
        <v>22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hidden="1" x14ac:dyDescent="0.3">
      <c r="A546">
        <v>5553957443</v>
      </c>
      <c r="B546" t="s">
        <v>23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hidden="1" x14ac:dyDescent="0.3">
      <c r="A547">
        <v>5553957443</v>
      </c>
      <c r="B547" t="s">
        <v>24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hidden="1" x14ac:dyDescent="0.3">
      <c r="A548">
        <v>5553957443</v>
      </c>
      <c r="B548" t="s">
        <v>25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hidden="1" x14ac:dyDescent="0.3">
      <c r="A549">
        <v>5553957443</v>
      </c>
      <c r="B549" t="s">
        <v>26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hidden="1" x14ac:dyDescent="0.3">
      <c r="A550">
        <v>5553957443</v>
      </c>
      <c r="B550" t="s">
        <v>27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hidden="1" x14ac:dyDescent="0.3">
      <c r="A551">
        <v>5553957443</v>
      </c>
      <c r="B551" t="s">
        <v>28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hidden="1" x14ac:dyDescent="0.3">
      <c r="A552">
        <v>5553957443</v>
      </c>
      <c r="B552" t="s">
        <v>29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hidden="1" x14ac:dyDescent="0.3">
      <c r="A553">
        <v>5553957443</v>
      </c>
      <c r="B553" t="s">
        <v>30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hidden="1" x14ac:dyDescent="0.3">
      <c r="A554">
        <v>5553957443</v>
      </c>
      <c r="B554" t="s">
        <v>31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hidden="1" x14ac:dyDescent="0.3">
      <c r="A555">
        <v>5553957443</v>
      </c>
      <c r="B555" t="s">
        <v>32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hidden="1" x14ac:dyDescent="0.3">
      <c r="A556">
        <v>5553957443</v>
      </c>
      <c r="B556" t="s">
        <v>33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hidden="1" x14ac:dyDescent="0.3">
      <c r="A557">
        <v>5553957443</v>
      </c>
      <c r="B557" t="s">
        <v>34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hidden="1" x14ac:dyDescent="0.3">
      <c r="A558">
        <v>5553957443</v>
      </c>
      <c r="B558" t="s">
        <v>35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hidden="1" x14ac:dyDescent="0.3">
      <c r="A559">
        <v>5553957443</v>
      </c>
      <c r="B559" t="s">
        <v>36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hidden="1" x14ac:dyDescent="0.3">
      <c r="A560">
        <v>5553957443</v>
      </c>
      <c r="B560" t="s">
        <v>37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hidden="1" x14ac:dyDescent="0.3">
      <c r="A561">
        <v>5553957443</v>
      </c>
      <c r="B561" t="s">
        <v>38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hidden="1" x14ac:dyDescent="0.3">
      <c r="A562">
        <v>5553957443</v>
      </c>
      <c r="B562" t="s">
        <v>39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hidden="1" x14ac:dyDescent="0.3">
      <c r="A563">
        <v>5553957443</v>
      </c>
      <c r="B563" t="s">
        <v>40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hidden="1" x14ac:dyDescent="0.3">
      <c r="A564">
        <v>5553957443</v>
      </c>
      <c r="B564" t="s">
        <v>41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hidden="1" x14ac:dyDescent="0.3">
      <c r="A565">
        <v>5553957443</v>
      </c>
      <c r="B565" t="s">
        <v>42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hidden="1" x14ac:dyDescent="0.3">
      <c r="A566">
        <v>5553957443</v>
      </c>
      <c r="B566" t="s">
        <v>43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hidden="1" x14ac:dyDescent="0.3">
      <c r="A567">
        <v>5553957443</v>
      </c>
      <c r="B567" t="s">
        <v>44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hidden="1" x14ac:dyDescent="0.3">
      <c r="A568">
        <v>5553957443</v>
      </c>
      <c r="B568" t="s">
        <v>45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hidden="1" x14ac:dyDescent="0.3">
      <c r="A569">
        <v>5577150313</v>
      </c>
      <c r="B569" t="s">
        <v>15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hidden="1" x14ac:dyDescent="0.3">
      <c r="A570">
        <v>5577150313</v>
      </c>
      <c r="B570" t="s">
        <v>16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hidden="1" x14ac:dyDescent="0.3">
      <c r="A571">
        <v>5577150313</v>
      </c>
      <c r="B571" t="s">
        <v>17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hidden="1" x14ac:dyDescent="0.3">
      <c r="A572">
        <v>5577150313</v>
      </c>
      <c r="B572" t="s">
        <v>18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hidden="1" x14ac:dyDescent="0.3">
      <c r="A573">
        <v>5577150313</v>
      </c>
      <c r="B573" t="s">
        <v>19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hidden="1" x14ac:dyDescent="0.3">
      <c r="A574">
        <v>5577150313</v>
      </c>
      <c r="B574" t="s">
        <v>20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hidden="1" x14ac:dyDescent="0.3">
      <c r="A575">
        <v>5577150313</v>
      </c>
      <c r="B575" t="s">
        <v>21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hidden="1" x14ac:dyDescent="0.3">
      <c r="A576">
        <v>5577150313</v>
      </c>
      <c r="B576" t="s">
        <v>22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hidden="1" x14ac:dyDescent="0.3">
      <c r="A577">
        <v>5577150313</v>
      </c>
      <c r="B577" t="s">
        <v>23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hidden="1" x14ac:dyDescent="0.3">
      <c r="A578">
        <v>5577150313</v>
      </c>
      <c r="B578" t="s">
        <v>24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hidden="1" x14ac:dyDescent="0.3">
      <c r="A579">
        <v>5577150313</v>
      </c>
      <c r="B579" t="s">
        <v>25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hidden="1" x14ac:dyDescent="0.3">
      <c r="A580">
        <v>5577150313</v>
      </c>
      <c r="B580" t="s">
        <v>26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hidden="1" x14ac:dyDescent="0.3">
      <c r="A581">
        <v>5577150313</v>
      </c>
      <c r="B581" t="s">
        <v>27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hidden="1" x14ac:dyDescent="0.3">
      <c r="A582">
        <v>5577150313</v>
      </c>
      <c r="B582" t="s">
        <v>28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hidden="1" x14ac:dyDescent="0.3">
      <c r="A583">
        <v>5577150313</v>
      </c>
      <c r="B583" t="s">
        <v>29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hidden="1" x14ac:dyDescent="0.3">
      <c r="A584">
        <v>5577150313</v>
      </c>
      <c r="B584" t="s">
        <v>30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hidden="1" x14ac:dyDescent="0.3">
      <c r="A585">
        <v>5577150313</v>
      </c>
      <c r="B585" t="s">
        <v>31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hidden="1" x14ac:dyDescent="0.3">
      <c r="A586">
        <v>5577150313</v>
      </c>
      <c r="B586" t="s">
        <v>32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hidden="1" x14ac:dyDescent="0.3">
      <c r="A587">
        <v>5577150313</v>
      </c>
      <c r="B587" t="s">
        <v>33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hidden="1" x14ac:dyDescent="0.3">
      <c r="A588">
        <v>5577150313</v>
      </c>
      <c r="B588" t="s">
        <v>34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hidden="1" x14ac:dyDescent="0.3">
      <c r="A589">
        <v>5577150313</v>
      </c>
      <c r="B589" t="s">
        <v>35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hidden="1" x14ac:dyDescent="0.3">
      <c r="A590">
        <v>5577150313</v>
      </c>
      <c r="B590" t="s">
        <v>36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hidden="1" x14ac:dyDescent="0.3">
      <c r="A591">
        <v>5577150313</v>
      </c>
      <c r="B591" t="s">
        <v>37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hidden="1" x14ac:dyDescent="0.3">
      <c r="A592">
        <v>5577150313</v>
      </c>
      <c r="B592" t="s">
        <v>38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hidden="1" x14ac:dyDescent="0.3">
      <c r="A593">
        <v>5577150313</v>
      </c>
      <c r="B593" t="s">
        <v>39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hidden="1" x14ac:dyDescent="0.3">
      <c r="A594">
        <v>5577150313</v>
      </c>
      <c r="B594" t="s">
        <v>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hidden="1" x14ac:dyDescent="0.3">
      <c r="A595">
        <v>5577150313</v>
      </c>
      <c r="B595" t="s">
        <v>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hidden="1" x14ac:dyDescent="0.3">
      <c r="A596">
        <v>5577150313</v>
      </c>
      <c r="B596" t="s">
        <v>42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hidden="1" x14ac:dyDescent="0.3">
      <c r="A597">
        <v>5577150313</v>
      </c>
      <c r="B597" t="s">
        <v>43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hidden="1" x14ac:dyDescent="0.3">
      <c r="A598">
        <v>5577150313</v>
      </c>
      <c r="B598" t="s">
        <v>44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hidden="1" x14ac:dyDescent="0.3">
      <c r="A599">
        <v>6117666160</v>
      </c>
      <c r="B599" t="s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hidden="1" x14ac:dyDescent="0.3">
      <c r="A600">
        <v>6117666160</v>
      </c>
      <c r="B600" t="s">
        <v>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hidden="1" x14ac:dyDescent="0.3">
      <c r="A601">
        <v>6117666160</v>
      </c>
      <c r="B601" t="s">
        <v>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hidden="1" x14ac:dyDescent="0.3">
      <c r="A602">
        <v>6117666160</v>
      </c>
      <c r="B602" t="s">
        <v>18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hidden="1" x14ac:dyDescent="0.3">
      <c r="A603">
        <v>6117666160</v>
      </c>
      <c r="B603" t="s">
        <v>19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hidden="1" x14ac:dyDescent="0.3">
      <c r="A604">
        <v>6117666160</v>
      </c>
      <c r="B604" t="s">
        <v>20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hidden="1" x14ac:dyDescent="0.3">
      <c r="A605">
        <v>6117666160</v>
      </c>
      <c r="B605" t="s">
        <v>21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hidden="1" x14ac:dyDescent="0.3">
      <c r="A606">
        <v>6117666160</v>
      </c>
      <c r="B606" t="s">
        <v>22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hidden="1" x14ac:dyDescent="0.3">
      <c r="A607">
        <v>6117666160</v>
      </c>
      <c r="B607" t="s">
        <v>23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hidden="1" x14ac:dyDescent="0.3">
      <c r="A608">
        <v>6117666160</v>
      </c>
      <c r="B608" t="s">
        <v>24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hidden="1" x14ac:dyDescent="0.3">
      <c r="A609">
        <v>6117666160</v>
      </c>
      <c r="B609" t="s">
        <v>25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hidden="1" x14ac:dyDescent="0.3">
      <c r="A610">
        <v>6117666160</v>
      </c>
      <c r="B610" t="s">
        <v>26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hidden="1" x14ac:dyDescent="0.3">
      <c r="A611">
        <v>6117666160</v>
      </c>
      <c r="B611" t="s">
        <v>27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hidden="1" x14ac:dyDescent="0.3">
      <c r="A612">
        <v>6117666160</v>
      </c>
      <c r="B612" t="s">
        <v>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hidden="1" x14ac:dyDescent="0.3">
      <c r="A613">
        <v>6117666160</v>
      </c>
      <c r="B613" t="s">
        <v>29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hidden="1" x14ac:dyDescent="0.3">
      <c r="A614">
        <v>6117666160</v>
      </c>
      <c r="B614" t="s">
        <v>30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hidden="1" x14ac:dyDescent="0.3">
      <c r="A615">
        <v>6117666160</v>
      </c>
      <c r="B615" t="s">
        <v>31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hidden="1" x14ac:dyDescent="0.3">
      <c r="A616">
        <v>6117666160</v>
      </c>
      <c r="B616" t="s">
        <v>32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hidden="1" x14ac:dyDescent="0.3">
      <c r="A617">
        <v>6117666160</v>
      </c>
      <c r="B617" t="s">
        <v>33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hidden="1" x14ac:dyDescent="0.3">
      <c r="A618">
        <v>6117666160</v>
      </c>
      <c r="B618" t="s">
        <v>34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hidden="1" x14ac:dyDescent="0.3">
      <c r="A619">
        <v>6117666160</v>
      </c>
      <c r="B619" t="s">
        <v>35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hidden="1" x14ac:dyDescent="0.3">
      <c r="A620">
        <v>6117666160</v>
      </c>
      <c r="B620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hidden="1" x14ac:dyDescent="0.3">
      <c r="A621">
        <v>6117666160</v>
      </c>
      <c r="B621" t="s">
        <v>37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hidden="1" x14ac:dyDescent="0.3">
      <c r="A622">
        <v>6117666160</v>
      </c>
      <c r="B622" t="s">
        <v>38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hidden="1" x14ac:dyDescent="0.3">
      <c r="A623">
        <v>6117666160</v>
      </c>
      <c r="B623" t="s">
        <v>39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hidden="1" x14ac:dyDescent="0.3">
      <c r="A624">
        <v>6117666160</v>
      </c>
      <c r="B624" t="s">
        <v>40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hidden="1" x14ac:dyDescent="0.3">
      <c r="A625">
        <v>6117666160</v>
      </c>
      <c r="B625" t="s">
        <v>41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hidden="1" x14ac:dyDescent="0.3">
      <c r="A626">
        <v>6117666160</v>
      </c>
      <c r="B626" t="s">
        <v>42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hidden="1" x14ac:dyDescent="0.3">
      <c r="A627">
        <v>6290855005</v>
      </c>
      <c r="B627" t="s">
        <v>15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hidden="1" x14ac:dyDescent="0.3">
      <c r="A628">
        <v>6290855005</v>
      </c>
      <c r="B628" t="s">
        <v>16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hidden="1" x14ac:dyDescent="0.3">
      <c r="A629">
        <v>6290855005</v>
      </c>
      <c r="B629" t="s">
        <v>17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hidden="1" x14ac:dyDescent="0.3">
      <c r="A630">
        <v>6290855005</v>
      </c>
      <c r="B630" t="s">
        <v>18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hidden="1" x14ac:dyDescent="0.3">
      <c r="A631">
        <v>6290855005</v>
      </c>
      <c r="B631" t="s">
        <v>19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hidden="1" x14ac:dyDescent="0.3">
      <c r="A632">
        <v>6290855005</v>
      </c>
      <c r="B632" t="s">
        <v>20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hidden="1" x14ac:dyDescent="0.3">
      <c r="A633">
        <v>6290855005</v>
      </c>
      <c r="B633" t="s">
        <v>21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hidden="1" x14ac:dyDescent="0.3">
      <c r="A634">
        <v>6290855005</v>
      </c>
      <c r="B634" t="s">
        <v>22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hidden="1" x14ac:dyDescent="0.3">
      <c r="A635">
        <v>6290855005</v>
      </c>
      <c r="B635" t="s">
        <v>23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hidden="1" x14ac:dyDescent="0.3">
      <c r="A636">
        <v>6290855005</v>
      </c>
      <c r="B636" t="s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hidden="1" x14ac:dyDescent="0.3">
      <c r="A637">
        <v>6290855005</v>
      </c>
      <c r="B637" t="s">
        <v>25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hidden="1" x14ac:dyDescent="0.3">
      <c r="A638">
        <v>6290855005</v>
      </c>
      <c r="B638" t="s">
        <v>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hidden="1" x14ac:dyDescent="0.3">
      <c r="A639">
        <v>6290855005</v>
      </c>
      <c r="B639" t="s">
        <v>27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hidden="1" x14ac:dyDescent="0.3">
      <c r="A640">
        <v>6290855005</v>
      </c>
      <c r="B640" t="s">
        <v>28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hidden="1" x14ac:dyDescent="0.3">
      <c r="A641">
        <v>6290855005</v>
      </c>
      <c r="B641" t="s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hidden="1" x14ac:dyDescent="0.3">
      <c r="A642">
        <v>6290855005</v>
      </c>
      <c r="B642" t="s">
        <v>30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hidden="1" x14ac:dyDescent="0.3">
      <c r="A643">
        <v>6290855005</v>
      </c>
      <c r="B643" t="s">
        <v>31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hidden="1" x14ac:dyDescent="0.3">
      <c r="A644">
        <v>6290855005</v>
      </c>
      <c r="B644" t="s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hidden="1" x14ac:dyDescent="0.3">
      <c r="A645">
        <v>6290855005</v>
      </c>
      <c r="B645" t="s">
        <v>33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hidden="1" x14ac:dyDescent="0.3">
      <c r="A646">
        <v>6290855005</v>
      </c>
      <c r="B646" t="s">
        <v>34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hidden="1" x14ac:dyDescent="0.3">
      <c r="A647">
        <v>6290855005</v>
      </c>
      <c r="B647" t="s">
        <v>35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hidden="1" x14ac:dyDescent="0.3">
      <c r="A648">
        <v>6290855005</v>
      </c>
      <c r="B648" t="s">
        <v>36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hidden="1" x14ac:dyDescent="0.3">
      <c r="A649">
        <v>6290855005</v>
      </c>
      <c r="B649" t="s">
        <v>37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hidden="1" x14ac:dyDescent="0.3">
      <c r="A650">
        <v>6290855005</v>
      </c>
      <c r="B650" t="s">
        <v>38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hidden="1" x14ac:dyDescent="0.3">
      <c r="A651">
        <v>6290855005</v>
      </c>
      <c r="B651" t="s">
        <v>39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hidden="1" x14ac:dyDescent="0.3">
      <c r="A652">
        <v>6290855005</v>
      </c>
      <c r="B652" t="s">
        <v>40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hidden="1" x14ac:dyDescent="0.3">
      <c r="A653">
        <v>6290855005</v>
      </c>
      <c r="B653" t="s">
        <v>41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hidden="1" x14ac:dyDescent="0.3">
      <c r="A654">
        <v>6290855005</v>
      </c>
      <c r="B654" t="s">
        <v>42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hidden="1" x14ac:dyDescent="0.3">
      <c r="A655">
        <v>6290855005</v>
      </c>
      <c r="B655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hidden="1" x14ac:dyDescent="0.3">
      <c r="A656">
        <v>6775888955</v>
      </c>
      <c r="B656" t="s">
        <v>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hidden="1" x14ac:dyDescent="0.3">
      <c r="A657">
        <v>6775888955</v>
      </c>
      <c r="B657" t="s">
        <v>16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hidden="1" x14ac:dyDescent="0.3">
      <c r="A658">
        <v>6775888955</v>
      </c>
      <c r="B658" t="s">
        <v>17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hidden="1" x14ac:dyDescent="0.3">
      <c r="A659">
        <v>6775888955</v>
      </c>
      <c r="B659" t="s">
        <v>18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hidden="1" x14ac:dyDescent="0.3">
      <c r="A660">
        <v>6775888955</v>
      </c>
      <c r="B660" t="s">
        <v>19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hidden="1" x14ac:dyDescent="0.3">
      <c r="A661">
        <v>6775888955</v>
      </c>
      <c r="B661" t="s">
        <v>20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hidden="1" x14ac:dyDescent="0.3">
      <c r="A662">
        <v>6775888955</v>
      </c>
      <c r="B662" t="s">
        <v>21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hidden="1" x14ac:dyDescent="0.3">
      <c r="A663">
        <v>6775888955</v>
      </c>
      <c r="B663" t="s">
        <v>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hidden="1" x14ac:dyDescent="0.3">
      <c r="A664">
        <v>6775888955</v>
      </c>
      <c r="B664" t="s">
        <v>23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hidden="1" x14ac:dyDescent="0.3">
      <c r="A665">
        <v>6775888955</v>
      </c>
      <c r="B665" t="s">
        <v>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hidden="1" x14ac:dyDescent="0.3">
      <c r="A666">
        <v>6775888955</v>
      </c>
      <c r="B666" t="s">
        <v>25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hidden="1" x14ac:dyDescent="0.3">
      <c r="A667">
        <v>6775888955</v>
      </c>
      <c r="B667" t="s">
        <v>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hidden="1" x14ac:dyDescent="0.3">
      <c r="A668">
        <v>6775888955</v>
      </c>
      <c r="B668" t="s">
        <v>27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hidden="1" x14ac:dyDescent="0.3">
      <c r="A669">
        <v>6775888955</v>
      </c>
      <c r="B669" t="s">
        <v>28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hidden="1" x14ac:dyDescent="0.3">
      <c r="A670">
        <v>6775888955</v>
      </c>
      <c r="B670" t="s">
        <v>29</v>
      </c>
      <c r="C670">
        <v>7091</v>
      </c>
      <c r="D670">
        <v>5.2699999809265101</v>
      </c>
      <c r="E670">
        <v>5.2699999809265101</v>
      </c>
      <c r="F670">
        <v>2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hidden="1" x14ac:dyDescent="0.3">
      <c r="A671">
        <v>6775888955</v>
      </c>
      <c r="B671" t="s">
        <v>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hidden="1" x14ac:dyDescent="0.3">
      <c r="A672">
        <v>6775888955</v>
      </c>
      <c r="B672" t="s">
        <v>31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hidden="1" x14ac:dyDescent="0.3">
      <c r="A673">
        <v>6775888955</v>
      </c>
      <c r="B673" t="s">
        <v>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hidden="1" x14ac:dyDescent="0.3">
      <c r="A674">
        <v>6775888955</v>
      </c>
      <c r="B674" t="s">
        <v>33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hidden="1" x14ac:dyDescent="0.3">
      <c r="A675">
        <v>6775888955</v>
      </c>
      <c r="B675" t="s">
        <v>34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hidden="1" x14ac:dyDescent="0.3">
      <c r="A676">
        <v>6775888955</v>
      </c>
      <c r="B676" t="s">
        <v>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hidden="1" x14ac:dyDescent="0.3">
      <c r="A677">
        <v>6775888955</v>
      </c>
      <c r="B677" t="s">
        <v>36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hidden="1" x14ac:dyDescent="0.3">
      <c r="A678">
        <v>6775888955</v>
      </c>
      <c r="B678" t="s">
        <v>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hidden="1" x14ac:dyDescent="0.3">
      <c r="A679">
        <v>6775888955</v>
      </c>
      <c r="B679" t="s">
        <v>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hidden="1" x14ac:dyDescent="0.3">
      <c r="A680">
        <v>6775888955</v>
      </c>
      <c r="B680" t="s">
        <v>39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hidden="1" x14ac:dyDescent="0.3">
      <c r="A681">
        <v>6775888955</v>
      </c>
      <c r="B681" t="s">
        <v>40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hidden="1" x14ac:dyDescent="0.3">
      <c r="A682">
        <v>6962181067</v>
      </c>
      <c r="B682" t="s">
        <v>15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hidden="1" x14ac:dyDescent="0.3">
      <c r="A683">
        <v>6962181067</v>
      </c>
      <c r="B683" t="s">
        <v>16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hidden="1" x14ac:dyDescent="0.3">
      <c r="A684">
        <v>6962181067</v>
      </c>
      <c r="B684" t="s">
        <v>17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hidden="1" x14ac:dyDescent="0.3">
      <c r="A685">
        <v>6962181067</v>
      </c>
      <c r="B685" t="s">
        <v>18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hidden="1" x14ac:dyDescent="0.3">
      <c r="A686">
        <v>6962181067</v>
      </c>
      <c r="B686" t="s">
        <v>19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hidden="1" x14ac:dyDescent="0.3">
      <c r="A687">
        <v>6962181067</v>
      </c>
      <c r="B687" t="s">
        <v>20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hidden="1" x14ac:dyDescent="0.3">
      <c r="A688">
        <v>6962181067</v>
      </c>
      <c r="B688" t="s">
        <v>21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hidden="1" x14ac:dyDescent="0.3">
      <c r="A689">
        <v>6962181067</v>
      </c>
      <c r="B689" t="s">
        <v>22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hidden="1" x14ac:dyDescent="0.3">
      <c r="A690">
        <v>6962181067</v>
      </c>
      <c r="B690" t="s">
        <v>23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hidden="1" x14ac:dyDescent="0.3">
      <c r="A691">
        <v>6962181067</v>
      </c>
      <c r="B691" t="s">
        <v>24</v>
      </c>
      <c r="C691">
        <v>11835</v>
      </c>
      <c r="D691">
        <v>9.7100000381469709</v>
      </c>
      <c r="E691">
        <v>7.8800001144409197</v>
      </c>
      <c r="F691">
        <v>4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hidden="1" x14ac:dyDescent="0.3">
      <c r="A692">
        <v>6962181067</v>
      </c>
      <c r="B692" t="s">
        <v>25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hidden="1" x14ac:dyDescent="0.3">
      <c r="A693">
        <v>6962181067</v>
      </c>
      <c r="B693" t="s">
        <v>26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hidden="1" x14ac:dyDescent="0.3">
      <c r="A694">
        <v>6962181067</v>
      </c>
      <c r="B694" t="s">
        <v>27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hidden="1" x14ac:dyDescent="0.3">
      <c r="A695">
        <v>6962181067</v>
      </c>
      <c r="B695" t="s">
        <v>28</v>
      </c>
      <c r="C695">
        <v>13239</v>
      </c>
      <c r="D695">
        <v>9.2700004577636701</v>
      </c>
      <c r="E695">
        <v>9.0799999237060494</v>
      </c>
      <c r="F695">
        <v>3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hidden="1" x14ac:dyDescent="0.3">
      <c r="A696">
        <v>6962181067</v>
      </c>
      <c r="B696" t="s">
        <v>29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hidden="1" x14ac:dyDescent="0.3">
      <c r="A697">
        <v>6962181067</v>
      </c>
      <c r="B697" t="s">
        <v>30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hidden="1" x14ac:dyDescent="0.3">
      <c r="A698">
        <v>6962181067</v>
      </c>
      <c r="B698" t="s">
        <v>31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hidden="1" x14ac:dyDescent="0.3">
      <c r="A699">
        <v>6962181067</v>
      </c>
      <c r="B699" t="s">
        <v>32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hidden="1" x14ac:dyDescent="0.3">
      <c r="A700">
        <v>6962181067</v>
      </c>
      <c r="B700" t="s">
        <v>33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hidden="1" x14ac:dyDescent="0.3">
      <c r="A701">
        <v>6962181067</v>
      </c>
      <c r="B701" t="s">
        <v>34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hidden="1" x14ac:dyDescent="0.3">
      <c r="A702">
        <v>6962181067</v>
      </c>
      <c r="B702" t="s">
        <v>35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hidden="1" x14ac:dyDescent="0.3">
      <c r="A703">
        <v>6962181067</v>
      </c>
      <c r="B703" t="s">
        <v>36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hidden="1" x14ac:dyDescent="0.3">
      <c r="A704">
        <v>6962181067</v>
      </c>
      <c r="B704" t="s">
        <v>37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hidden="1" x14ac:dyDescent="0.3">
      <c r="A705">
        <v>6962181067</v>
      </c>
      <c r="B705" t="s">
        <v>38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hidden="1" x14ac:dyDescent="0.3">
      <c r="A706">
        <v>6962181067</v>
      </c>
      <c r="B706" t="s">
        <v>39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hidden="1" x14ac:dyDescent="0.3">
      <c r="A707">
        <v>6962181067</v>
      </c>
      <c r="B707" t="s">
        <v>40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hidden="1" x14ac:dyDescent="0.3">
      <c r="A708">
        <v>6962181067</v>
      </c>
      <c r="B708" t="s">
        <v>41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hidden="1" x14ac:dyDescent="0.3">
      <c r="A709">
        <v>6962181067</v>
      </c>
      <c r="B709" t="s">
        <v>42</v>
      </c>
      <c r="C709">
        <v>12342</v>
      </c>
      <c r="D709">
        <v>8.7200002670288104</v>
      </c>
      <c r="E709">
        <v>8.6800003051757795</v>
      </c>
      <c r="F709">
        <v>3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hidden="1" x14ac:dyDescent="0.3">
      <c r="A710">
        <v>6962181067</v>
      </c>
      <c r="B710" t="s">
        <v>43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hidden="1" x14ac:dyDescent="0.3">
      <c r="A711">
        <v>6962181067</v>
      </c>
      <c r="B711" t="s">
        <v>44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hidden="1" x14ac:dyDescent="0.3">
      <c r="A712">
        <v>6962181067</v>
      </c>
      <c r="B712" t="s">
        <v>45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hidden="1" x14ac:dyDescent="0.3">
      <c r="A713">
        <v>7007744171</v>
      </c>
      <c r="B713" t="s">
        <v>15</v>
      </c>
      <c r="C713">
        <v>14172</v>
      </c>
      <c r="D713">
        <v>10.289999961853001</v>
      </c>
      <c r="E713">
        <v>9.4799995422363299</v>
      </c>
      <c r="F713">
        <v>5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hidden="1" x14ac:dyDescent="0.3">
      <c r="A714">
        <v>7007744171</v>
      </c>
      <c r="B714" t="s">
        <v>16</v>
      </c>
      <c r="C714">
        <v>12862</v>
      </c>
      <c r="D714">
        <v>9.6499996185302699</v>
      </c>
      <c r="E714">
        <v>8.6000003814697301</v>
      </c>
      <c r="F714">
        <v>5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hidden="1" x14ac:dyDescent="0.3">
      <c r="A715">
        <v>7007744171</v>
      </c>
      <c r="B715" t="s">
        <v>17</v>
      </c>
      <c r="C715">
        <v>11179</v>
      </c>
      <c r="D715">
        <v>8.2399997711181605</v>
      </c>
      <c r="E715">
        <v>7.4800000190734899</v>
      </c>
      <c r="F715">
        <v>3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hidden="1" x14ac:dyDescent="0.3">
      <c r="A716">
        <v>7007744171</v>
      </c>
      <c r="B716" t="s">
        <v>18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hidden="1" x14ac:dyDescent="0.3">
      <c r="A717">
        <v>7007744171</v>
      </c>
      <c r="B717" t="s">
        <v>19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hidden="1" x14ac:dyDescent="0.3">
      <c r="A718">
        <v>7007744171</v>
      </c>
      <c r="B718" t="s">
        <v>20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hidden="1" x14ac:dyDescent="0.3">
      <c r="A719">
        <v>7007744171</v>
      </c>
      <c r="B719" t="s">
        <v>21</v>
      </c>
      <c r="C719">
        <v>14816</v>
      </c>
      <c r="D719">
        <v>10.9799995422363</v>
      </c>
      <c r="E719">
        <v>9.9099998474121094</v>
      </c>
      <c r="F719">
        <v>5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hidden="1" x14ac:dyDescent="0.3">
      <c r="A720">
        <v>7007744171</v>
      </c>
      <c r="B720" t="s">
        <v>22</v>
      </c>
      <c r="C720">
        <v>14194</v>
      </c>
      <c r="D720">
        <v>10.4799995422363</v>
      </c>
      <c r="E720">
        <v>9.5</v>
      </c>
      <c r="F720">
        <v>5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hidden="1" x14ac:dyDescent="0.3">
      <c r="A721">
        <v>7007744171</v>
      </c>
      <c r="B721" t="s">
        <v>23</v>
      </c>
      <c r="C721">
        <v>15566</v>
      </c>
      <c r="D721">
        <v>11.310000419616699</v>
      </c>
      <c r="E721">
        <v>10.4099998474121</v>
      </c>
      <c r="F721">
        <v>5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hidden="1" x14ac:dyDescent="0.3">
      <c r="A722">
        <v>7007744171</v>
      </c>
      <c r="B722" t="s">
        <v>24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hidden="1" x14ac:dyDescent="0.3">
      <c r="A723">
        <v>7007744171</v>
      </c>
      <c r="B723" t="s">
        <v>25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hidden="1" x14ac:dyDescent="0.3">
      <c r="A724">
        <v>7007744171</v>
      </c>
      <c r="B724" t="s">
        <v>26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hidden="1" x14ac:dyDescent="0.3">
      <c r="A725">
        <v>7007744171</v>
      </c>
      <c r="B725" t="s">
        <v>27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hidden="1" x14ac:dyDescent="0.3">
      <c r="A726">
        <v>7007744171</v>
      </c>
      <c r="B726" t="s">
        <v>28</v>
      </c>
      <c r="C726">
        <v>18229</v>
      </c>
      <c r="D726">
        <v>13.3400001525879</v>
      </c>
      <c r="E726">
        <v>12.199999809265099</v>
      </c>
      <c r="F726">
        <v>5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hidden="1" x14ac:dyDescent="0.3">
      <c r="A727">
        <v>7007744171</v>
      </c>
      <c r="B727" t="s">
        <v>29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hidden="1" x14ac:dyDescent="0.3">
      <c r="A728">
        <v>7007744171</v>
      </c>
      <c r="B728" t="s">
        <v>30</v>
      </c>
      <c r="C728">
        <v>13541</v>
      </c>
      <c r="D728">
        <v>10.2200002670288</v>
      </c>
      <c r="E728">
        <v>9.0600004196166992</v>
      </c>
      <c r="F728">
        <v>5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hidden="1" x14ac:dyDescent="0.3">
      <c r="A729">
        <v>7007744171</v>
      </c>
      <c r="B729" t="s">
        <v>31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hidden="1" x14ac:dyDescent="0.3">
      <c r="A730">
        <v>7007744171</v>
      </c>
      <c r="B730" t="s">
        <v>32</v>
      </c>
      <c r="C730">
        <v>20067</v>
      </c>
      <c r="D730">
        <v>14.300000190734901</v>
      </c>
      <c r="E730">
        <v>13.420000076293899</v>
      </c>
      <c r="F730">
        <v>5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hidden="1" x14ac:dyDescent="0.3">
      <c r="A731">
        <v>7007744171</v>
      </c>
      <c r="B731" t="s">
        <v>33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hidden="1" x14ac:dyDescent="0.3">
      <c r="A732">
        <v>7007744171</v>
      </c>
      <c r="B732" t="s">
        <v>34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hidden="1" x14ac:dyDescent="0.3">
      <c r="A733">
        <v>7007744171</v>
      </c>
      <c r="B733" t="s">
        <v>35</v>
      </c>
      <c r="C733">
        <v>13041</v>
      </c>
      <c r="D733">
        <v>9.1800003051757795</v>
      </c>
      <c r="E733">
        <v>8.7200002670288104</v>
      </c>
      <c r="F733">
        <v>3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hidden="1" x14ac:dyDescent="0.3">
      <c r="A734">
        <v>7007744171</v>
      </c>
      <c r="B734" t="s">
        <v>36</v>
      </c>
      <c r="C734">
        <v>14510</v>
      </c>
      <c r="D734">
        <v>10.8699998855591</v>
      </c>
      <c r="E734">
        <v>9.7100000381469709</v>
      </c>
      <c r="F734">
        <v>5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hidden="1" x14ac:dyDescent="0.3">
      <c r="A735">
        <v>7007744171</v>
      </c>
      <c r="B735" t="s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hidden="1" x14ac:dyDescent="0.3">
      <c r="A736">
        <v>7007744171</v>
      </c>
      <c r="B736" t="s">
        <v>38</v>
      </c>
      <c r="C736">
        <v>15010</v>
      </c>
      <c r="D736">
        <v>11.1000003814697</v>
      </c>
      <c r="E736">
        <v>10.039999961853001</v>
      </c>
      <c r="F736">
        <v>5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hidden="1" x14ac:dyDescent="0.3">
      <c r="A737">
        <v>7007744171</v>
      </c>
      <c r="B737" t="s">
        <v>39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hidden="1" x14ac:dyDescent="0.3">
      <c r="A738">
        <v>7007744171</v>
      </c>
      <c r="B738" t="s">
        <v>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hidden="1" x14ac:dyDescent="0.3">
      <c r="A739">
        <v>7086361926</v>
      </c>
      <c r="B739" t="s">
        <v>15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hidden="1" x14ac:dyDescent="0.3">
      <c r="A740">
        <v>7086361926</v>
      </c>
      <c r="B740" t="s">
        <v>16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hidden="1" x14ac:dyDescent="0.3">
      <c r="A741">
        <v>7086361926</v>
      </c>
      <c r="B741" t="s">
        <v>17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hidden="1" x14ac:dyDescent="0.3">
      <c r="A742">
        <v>7086361926</v>
      </c>
      <c r="B742" t="s">
        <v>18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hidden="1" x14ac:dyDescent="0.3">
      <c r="A743">
        <v>7086361926</v>
      </c>
      <c r="B743" t="s">
        <v>19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hidden="1" x14ac:dyDescent="0.3">
      <c r="A744">
        <v>7086361926</v>
      </c>
      <c r="B744" t="s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hidden="1" x14ac:dyDescent="0.3">
      <c r="A745">
        <v>7086361926</v>
      </c>
      <c r="B745" t="s">
        <v>21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hidden="1" x14ac:dyDescent="0.3">
      <c r="A746">
        <v>7086361926</v>
      </c>
      <c r="B746" t="s">
        <v>22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hidden="1" x14ac:dyDescent="0.3">
      <c r="A747">
        <v>7086361926</v>
      </c>
      <c r="B747" t="s">
        <v>23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hidden="1" x14ac:dyDescent="0.3">
      <c r="A748">
        <v>7086361926</v>
      </c>
      <c r="B748" t="s">
        <v>24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hidden="1" x14ac:dyDescent="0.3">
      <c r="A749">
        <v>7086361926</v>
      </c>
      <c r="B749" t="s">
        <v>25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hidden="1" x14ac:dyDescent="0.3">
      <c r="A750">
        <v>7086361926</v>
      </c>
      <c r="B750" t="s">
        <v>26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hidden="1" x14ac:dyDescent="0.3">
      <c r="A751">
        <v>7086361926</v>
      </c>
      <c r="B751" t="s">
        <v>27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hidden="1" x14ac:dyDescent="0.3">
      <c r="A752">
        <v>7086361926</v>
      </c>
      <c r="B752" t="s">
        <v>28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hidden="1" x14ac:dyDescent="0.3">
      <c r="A753">
        <v>7086361926</v>
      </c>
      <c r="B753" t="s">
        <v>29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hidden="1" x14ac:dyDescent="0.3">
      <c r="A754">
        <v>7086361926</v>
      </c>
      <c r="B754" t="s">
        <v>30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hidden="1" x14ac:dyDescent="0.3">
      <c r="A755">
        <v>7086361926</v>
      </c>
      <c r="B755" t="s">
        <v>31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hidden="1" x14ac:dyDescent="0.3">
      <c r="A756">
        <v>7086361926</v>
      </c>
      <c r="B756" t="s">
        <v>32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hidden="1" x14ac:dyDescent="0.3">
      <c r="A757">
        <v>7086361926</v>
      </c>
      <c r="B757" t="s">
        <v>33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hidden="1" x14ac:dyDescent="0.3">
      <c r="A758">
        <v>7086361926</v>
      </c>
      <c r="B758" t="s">
        <v>34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hidden="1" x14ac:dyDescent="0.3">
      <c r="A759">
        <v>7086361926</v>
      </c>
      <c r="B759" t="s">
        <v>35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hidden="1" x14ac:dyDescent="0.3">
      <c r="A760">
        <v>7086361926</v>
      </c>
      <c r="B760" t="s">
        <v>36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hidden="1" x14ac:dyDescent="0.3">
      <c r="A761">
        <v>7086361926</v>
      </c>
      <c r="B761" t="s">
        <v>37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hidden="1" x14ac:dyDescent="0.3">
      <c r="A762">
        <v>7086361926</v>
      </c>
      <c r="B762" t="s">
        <v>38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hidden="1" x14ac:dyDescent="0.3">
      <c r="A763">
        <v>7086361926</v>
      </c>
      <c r="B763" t="s">
        <v>39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hidden="1" x14ac:dyDescent="0.3">
      <c r="A764">
        <v>7086361926</v>
      </c>
      <c r="B764" t="s">
        <v>40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hidden="1" x14ac:dyDescent="0.3">
      <c r="A765">
        <v>7086361926</v>
      </c>
      <c r="B765" t="s">
        <v>41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hidden="1" x14ac:dyDescent="0.3">
      <c r="A766">
        <v>7086361926</v>
      </c>
      <c r="B766" t="s">
        <v>42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hidden="1" x14ac:dyDescent="0.3">
      <c r="A767">
        <v>7086361926</v>
      </c>
      <c r="B767" t="s">
        <v>43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hidden="1" x14ac:dyDescent="0.3">
      <c r="A768">
        <v>7086361926</v>
      </c>
      <c r="B768" t="s">
        <v>44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hidden="1" x14ac:dyDescent="0.3">
      <c r="A769">
        <v>7086361926</v>
      </c>
      <c r="B769" t="s">
        <v>45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hidden="1" x14ac:dyDescent="0.3">
      <c r="A770">
        <v>8053475328</v>
      </c>
      <c r="B770" t="s">
        <v>15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hidden="1" x14ac:dyDescent="0.3">
      <c r="A771">
        <v>8053475328</v>
      </c>
      <c r="B771" t="s">
        <v>16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hidden="1" x14ac:dyDescent="0.3">
      <c r="A772">
        <v>8053475328</v>
      </c>
      <c r="B772" t="s">
        <v>17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hidden="1" x14ac:dyDescent="0.3">
      <c r="A773">
        <v>8053475328</v>
      </c>
      <c r="B773" t="s">
        <v>18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hidden="1" x14ac:dyDescent="0.3">
      <c r="A774">
        <v>8053475328</v>
      </c>
      <c r="B774" t="s">
        <v>19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hidden="1" x14ac:dyDescent="0.3">
      <c r="A775">
        <v>8053475328</v>
      </c>
      <c r="B775" t="s">
        <v>20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hidden="1" x14ac:dyDescent="0.3">
      <c r="A776">
        <v>8053475328</v>
      </c>
      <c r="B776" t="s">
        <v>21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hidden="1" x14ac:dyDescent="0.3">
      <c r="A777">
        <v>8053475328</v>
      </c>
      <c r="B777" t="s">
        <v>22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hidden="1" x14ac:dyDescent="0.3">
      <c r="A778">
        <v>8053475328</v>
      </c>
      <c r="B778" t="s">
        <v>23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hidden="1" x14ac:dyDescent="0.3">
      <c r="A779">
        <v>8053475328</v>
      </c>
      <c r="B779" t="s">
        <v>24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hidden="1" x14ac:dyDescent="0.3">
      <c r="A780">
        <v>8053475328</v>
      </c>
      <c r="B780" t="s">
        <v>25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hidden="1" x14ac:dyDescent="0.3">
      <c r="A781">
        <v>8053475328</v>
      </c>
      <c r="B781" t="s">
        <v>26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hidden="1" x14ac:dyDescent="0.3">
      <c r="A782">
        <v>8053475328</v>
      </c>
      <c r="B782" t="s">
        <v>27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hidden="1" x14ac:dyDescent="0.3">
      <c r="A783">
        <v>8053475328</v>
      </c>
      <c r="B783" t="s">
        <v>28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hidden="1" x14ac:dyDescent="0.3">
      <c r="A784">
        <v>8053475328</v>
      </c>
      <c r="B784" t="s">
        <v>29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hidden="1" x14ac:dyDescent="0.3">
      <c r="A785">
        <v>8053475328</v>
      </c>
      <c r="B785" t="s">
        <v>30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hidden="1" x14ac:dyDescent="0.3">
      <c r="A786">
        <v>8053475328</v>
      </c>
      <c r="B786" t="s">
        <v>31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hidden="1" x14ac:dyDescent="0.3">
      <c r="A787">
        <v>8053475328</v>
      </c>
      <c r="B787" t="s">
        <v>32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hidden="1" x14ac:dyDescent="0.3">
      <c r="A788">
        <v>8053475328</v>
      </c>
      <c r="B788" t="s">
        <v>33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hidden="1" x14ac:dyDescent="0.3">
      <c r="A789">
        <v>8053475328</v>
      </c>
      <c r="B789" t="s">
        <v>34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hidden="1" x14ac:dyDescent="0.3">
      <c r="A790">
        <v>8053475328</v>
      </c>
      <c r="B790" t="s">
        <v>35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hidden="1" x14ac:dyDescent="0.3">
      <c r="A791">
        <v>8053475328</v>
      </c>
      <c r="B791" t="s">
        <v>36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hidden="1" x14ac:dyDescent="0.3">
      <c r="A792">
        <v>8053475328</v>
      </c>
      <c r="B792" t="s">
        <v>37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hidden="1" x14ac:dyDescent="0.3">
      <c r="A793">
        <v>8053475328</v>
      </c>
      <c r="B793" t="s">
        <v>38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hidden="1" x14ac:dyDescent="0.3">
      <c r="A794">
        <v>8053475328</v>
      </c>
      <c r="B794" t="s">
        <v>39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hidden="1" x14ac:dyDescent="0.3">
      <c r="A795">
        <v>8053475328</v>
      </c>
      <c r="B795" t="s">
        <v>40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hidden="1" x14ac:dyDescent="0.3">
      <c r="A796">
        <v>8053475328</v>
      </c>
      <c r="B796" t="s">
        <v>41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hidden="1" x14ac:dyDescent="0.3">
      <c r="A797">
        <v>8053475328</v>
      </c>
      <c r="B797" t="s">
        <v>42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hidden="1" x14ac:dyDescent="0.3">
      <c r="A798">
        <v>8053475328</v>
      </c>
      <c r="B798" t="s">
        <v>43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hidden="1" x14ac:dyDescent="0.3">
      <c r="A799">
        <v>8053475328</v>
      </c>
      <c r="B799" t="s">
        <v>44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hidden="1" x14ac:dyDescent="0.3">
      <c r="A800">
        <v>8053475328</v>
      </c>
      <c r="B800" t="s">
        <v>45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hidden="1" x14ac:dyDescent="0.3">
      <c r="A801">
        <v>8253242879</v>
      </c>
      <c r="B801" t="s">
        <v>15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hidden="1" x14ac:dyDescent="0.3">
      <c r="A802">
        <v>8253242879</v>
      </c>
      <c r="B802" t="s">
        <v>16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hidden="1" x14ac:dyDescent="0.3">
      <c r="A803">
        <v>8253242879</v>
      </c>
      <c r="B803" t="s">
        <v>17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hidden="1" x14ac:dyDescent="0.3">
      <c r="A804">
        <v>8253242879</v>
      </c>
      <c r="B804" t="s">
        <v>18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hidden="1" x14ac:dyDescent="0.3">
      <c r="A805">
        <v>8253242879</v>
      </c>
      <c r="B805" t="s">
        <v>19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hidden="1" x14ac:dyDescent="0.3">
      <c r="A806">
        <v>8253242879</v>
      </c>
      <c r="B806" t="s">
        <v>20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hidden="1" x14ac:dyDescent="0.3">
      <c r="A807">
        <v>8253242879</v>
      </c>
      <c r="B807" t="s">
        <v>21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hidden="1" x14ac:dyDescent="0.3">
      <c r="A808">
        <v>8253242879</v>
      </c>
      <c r="B808" t="s">
        <v>22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hidden="1" x14ac:dyDescent="0.3">
      <c r="A809">
        <v>8253242879</v>
      </c>
      <c r="B809" t="s">
        <v>23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hidden="1" x14ac:dyDescent="0.3">
      <c r="A810">
        <v>8253242879</v>
      </c>
      <c r="B810" t="s">
        <v>24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hidden="1" x14ac:dyDescent="0.3">
      <c r="A811">
        <v>8253242879</v>
      </c>
      <c r="B811" t="s">
        <v>25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hidden="1" x14ac:dyDescent="0.3">
      <c r="A812">
        <v>8253242879</v>
      </c>
      <c r="B812" t="s">
        <v>26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hidden="1" x14ac:dyDescent="0.3">
      <c r="A813">
        <v>8253242879</v>
      </c>
      <c r="B813" t="s">
        <v>27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hidden="1" x14ac:dyDescent="0.3">
      <c r="A814">
        <v>8253242879</v>
      </c>
      <c r="B814" t="s">
        <v>28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hidden="1" x14ac:dyDescent="0.3">
      <c r="A815">
        <v>8253242879</v>
      </c>
      <c r="B815" t="s">
        <v>29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hidden="1" x14ac:dyDescent="0.3">
      <c r="A816">
        <v>8253242879</v>
      </c>
      <c r="B816" t="s">
        <v>30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hidden="1" x14ac:dyDescent="0.3">
      <c r="A817">
        <v>8253242879</v>
      </c>
      <c r="B817" t="s">
        <v>31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hidden="1" x14ac:dyDescent="0.3">
      <c r="A818">
        <v>8253242879</v>
      </c>
      <c r="B818" t="s">
        <v>32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hidden="1" x14ac:dyDescent="0.3">
      <c r="A819">
        <v>8253242879</v>
      </c>
      <c r="B819" t="s">
        <v>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hidden="1" x14ac:dyDescent="0.3">
      <c r="A820">
        <v>8378563200</v>
      </c>
      <c r="B820" t="s">
        <v>15</v>
      </c>
      <c r="C820">
        <v>7626</v>
      </c>
      <c r="D820">
        <v>6.0500001907348597</v>
      </c>
      <c r="E820">
        <v>6.0500001907348597</v>
      </c>
      <c r="F820">
        <v>2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hidden="1" x14ac:dyDescent="0.3">
      <c r="A821">
        <v>8378563200</v>
      </c>
      <c r="B821" t="s">
        <v>16</v>
      </c>
      <c r="C821">
        <v>12386</v>
      </c>
      <c r="D821">
        <v>9.8199996948242205</v>
      </c>
      <c r="E821">
        <v>9.8199996948242205</v>
      </c>
      <c r="F821">
        <v>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hidden="1" x14ac:dyDescent="0.3">
      <c r="A822">
        <v>8378563200</v>
      </c>
      <c r="B822" t="s">
        <v>17</v>
      </c>
      <c r="C822">
        <v>13318</v>
      </c>
      <c r="D822">
        <v>10.560000419616699</v>
      </c>
      <c r="E822">
        <v>10.560000419616699</v>
      </c>
      <c r="F822">
        <v>2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hidden="1" x14ac:dyDescent="0.3">
      <c r="A823">
        <v>8378563200</v>
      </c>
      <c r="B823" t="s">
        <v>18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hidden="1" x14ac:dyDescent="0.3">
      <c r="A824">
        <v>8378563200</v>
      </c>
      <c r="B824" t="s">
        <v>19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hidden="1" x14ac:dyDescent="0.3">
      <c r="A825">
        <v>8378563200</v>
      </c>
      <c r="B825" t="s">
        <v>20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hidden="1" x14ac:dyDescent="0.3">
      <c r="A826">
        <v>8378563200</v>
      </c>
      <c r="B826" t="s">
        <v>21</v>
      </c>
      <c r="C826">
        <v>13630</v>
      </c>
      <c r="D826">
        <v>10.810000419616699</v>
      </c>
      <c r="E826">
        <v>10.810000419616699</v>
      </c>
      <c r="F826">
        <v>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hidden="1" x14ac:dyDescent="0.3">
      <c r="A827">
        <v>8378563200</v>
      </c>
      <c r="B827" t="s">
        <v>22</v>
      </c>
      <c r="C827">
        <v>13070</v>
      </c>
      <c r="D827">
        <v>10.3599996566772</v>
      </c>
      <c r="E827">
        <v>10.3599996566772</v>
      </c>
      <c r="F827">
        <v>2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hidden="1" x14ac:dyDescent="0.3">
      <c r="A828">
        <v>8378563200</v>
      </c>
      <c r="B828" t="s">
        <v>23</v>
      </c>
      <c r="C828">
        <v>9388</v>
      </c>
      <c r="D828">
        <v>7.4400000572204599</v>
      </c>
      <c r="E828">
        <v>7.4400000572204599</v>
      </c>
      <c r="F828">
        <v>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hidden="1" x14ac:dyDescent="0.3">
      <c r="A829">
        <v>8378563200</v>
      </c>
      <c r="B829" t="s">
        <v>24</v>
      </c>
      <c r="C829">
        <v>15148</v>
      </c>
      <c r="D829">
        <v>12.0100002288818</v>
      </c>
      <c r="E829">
        <v>12.0100002288818</v>
      </c>
      <c r="F829">
        <v>2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hidden="1" x14ac:dyDescent="0.3">
      <c r="A830">
        <v>8378563200</v>
      </c>
      <c r="B830" t="s">
        <v>25</v>
      </c>
      <c r="C830">
        <v>12200</v>
      </c>
      <c r="D830">
        <v>9.6700000762939506</v>
      </c>
      <c r="E830">
        <v>9.6700000762939506</v>
      </c>
      <c r="F830">
        <v>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hidden="1" x14ac:dyDescent="0.3">
      <c r="A831">
        <v>8378563200</v>
      </c>
      <c r="B831" t="s">
        <v>26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hidden="1" x14ac:dyDescent="0.3">
      <c r="A832">
        <v>8378563200</v>
      </c>
      <c r="B832" t="s">
        <v>27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hidden="1" x14ac:dyDescent="0.3">
      <c r="A833">
        <v>8378563200</v>
      </c>
      <c r="B833" t="s">
        <v>28</v>
      </c>
      <c r="C833">
        <v>12405</v>
      </c>
      <c r="D833">
        <v>9.8400001525878906</v>
      </c>
      <c r="E833">
        <v>9.8400001525878906</v>
      </c>
      <c r="F833">
        <v>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hidden="1" x14ac:dyDescent="0.3">
      <c r="A834">
        <v>8378563200</v>
      </c>
      <c r="B834" t="s">
        <v>29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hidden="1" x14ac:dyDescent="0.3">
      <c r="A835">
        <v>8378563200</v>
      </c>
      <c r="B835" t="s">
        <v>30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hidden="1" x14ac:dyDescent="0.3">
      <c r="A836">
        <v>8378563200</v>
      </c>
      <c r="B836" t="s">
        <v>31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hidden="1" x14ac:dyDescent="0.3">
      <c r="A837">
        <v>8378563200</v>
      </c>
      <c r="B837" t="s">
        <v>32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hidden="1" x14ac:dyDescent="0.3">
      <c r="A838">
        <v>8378563200</v>
      </c>
      <c r="B838" t="s">
        <v>33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hidden="1" x14ac:dyDescent="0.3">
      <c r="A839">
        <v>8378563200</v>
      </c>
      <c r="B839" t="s">
        <v>34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hidden="1" x14ac:dyDescent="0.3">
      <c r="A840">
        <v>8378563200</v>
      </c>
      <c r="B840" t="s">
        <v>35</v>
      </c>
      <c r="C840">
        <v>6064</v>
      </c>
      <c r="D840">
        <v>4.8099999427795401</v>
      </c>
      <c r="E840">
        <v>4.8099999427795401</v>
      </c>
      <c r="F840">
        <v>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hidden="1" x14ac:dyDescent="0.3">
      <c r="A841">
        <v>8378563200</v>
      </c>
      <c r="B841" t="s">
        <v>36</v>
      </c>
      <c r="C841">
        <v>8712</v>
      </c>
      <c r="D841">
        <v>6.9099998474121103</v>
      </c>
      <c r="E841">
        <v>6.9099998474121103</v>
      </c>
      <c r="F841">
        <v>2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hidden="1" x14ac:dyDescent="0.3">
      <c r="A842">
        <v>8378563200</v>
      </c>
      <c r="B842" t="s">
        <v>37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hidden="1" x14ac:dyDescent="0.3">
      <c r="A843">
        <v>8378563200</v>
      </c>
      <c r="B843" t="s">
        <v>38</v>
      </c>
      <c r="C843">
        <v>8567</v>
      </c>
      <c r="D843">
        <v>6.78999996185303</v>
      </c>
      <c r="E843">
        <v>6.78999996185303</v>
      </c>
      <c r="F843">
        <v>2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hidden="1" x14ac:dyDescent="0.3">
      <c r="A844">
        <v>8378563200</v>
      </c>
      <c r="B844" t="s">
        <v>39</v>
      </c>
      <c r="C844">
        <v>7045</v>
      </c>
      <c r="D844">
        <v>5.5900001525878897</v>
      </c>
      <c r="E844">
        <v>5.5900001525878897</v>
      </c>
      <c r="F844">
        <v>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hidden="1" x14ac:dyDescent="0.3">
      <c r="A845">
        <v>8378563200</v>
      </c>
      <c r="B845" t="s">
        <v>40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hidden="1" x14ac:dyDescent="0.3">
      <c r="A846">
        <v>8378563200</v>
      </c>
      <c r="B846" t="s">
        <v>41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hidden="1" x14ac:dyDescent="0.3">
      <c r="A847">
        <v>8378563200</v>
      </c>
      <c r="B847" t="s">
        <v>42</v>
      </c>
      <c r="C847">
        <v>8382</v>
      </c>
      <c r="D847">
        <v>6.6500000953674299</v>
      </c>
      <c r="E847">
        <v>6.6500000953674299</v>
      </c>
      <c r="F847">
        <v>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hidden="1" x14ac:dyDescent="0.3">
      <c r="A848">
        <v>8378563200</v>
      </c>
      <c r="B848" t="s">
        <v>43</v>
      </c>
      <c r="C848">
        <v>6582</v>
      </c>
      <c r="D848">
        <v>5.2199997901916504</v>
      </c>
      <c r="E848">
        <v>5.2199997901916504</v>
      </c>
      <c r="F848">
        <v>2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hidden="1" x14ac:dyDescent="0.3">
      <c r="A849">
        <v>8378563200</v>
      </c>
      <c r="B849" t="s">
        <v>44</v>
      </c>
      <c r="C849">
        <v>9143</v>
      </c>
      <c r="D849">
        <v>7.25</v>
      </c>
      <c r="E849">
        <v>7.25</v>
      </c>
      <c r="F849">
        <v>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hidden="1" x14ac:dyDescent="0.3">
      <c r="A850">
        <v>8378563200</v>
      </c>
      <c r="B850" t="s">
        <v>45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hidden="1" x14ac:dyDescent="0.3">
      <c r="A851">
        <v>8583815059</v>
      </c>
      <c r="B851" t="s">
        <v>15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hidden="1" x14ac:dyDescent="0.3">
      <c r="A852">
        <v>8583815059</v>
      </c>
      <c r="B852" t="s">
        <v>16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hidden="1" x14ac:dyDescent="0.3">
      <c r="A853">
        <v>8583815059</v>
      </c>
      <c r="B853" t="s">
        <v>17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hidden="1" x14ac:dyDescent="0.3">
      <c r="A854">
        <v>8583815059</v>
      </c>
      <c r="B854" t="s">
        <v>18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hidden="1" x14ac:dyDescent="0.3">
      <c r="A855">
        <v>8583815059</v>
      </c>
      <c r="B855" t="s">
        <v>19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hidden="1" x14ac:dyDescent="0.3">
      <c r="A856">
        <v>8583815059</v>
      </c>
      <c r="B856" t="s">
        <v>20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hidden="1" x14ac:dyDescent="0.3">
      <c r="A857">
        <v>8583815059</v>
      </c>
      <c r="B857" t="s">
        <v>21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hidden="1" x14ac:dyDescent="0.3">
      <c r="A858">
        <v>8583815059</v>
      </c>
      <c r="B858" t="s">
        <v>22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hidden="1" x14ac:dyDescent="0.3">
      <c r="A859">
        <v>8583815059</v>
      </c>
      <c r="B859" t="s">
        <v>23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hidden="1" x14ac:dyDescent="0.3">
      <c r="A860">
        <v>8583815059</v>
      </c>
      <c r="B860" t="s">
        <v>24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hidden="1" x14ac:dyDescent="0.3">
      <c r="A861">
        <v>8583815059</v>
      </c>
      <c r="B861" t="s">
        <v>25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hidden="1" x14ac:dyDescent="0.3">
      <c r="A862">
        <v>8583815059</v>
      </c>
      <c r="B862" t="s">
        <v>26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hidden="1" x14ac:dyDescent="0.3">
      <c r="A863">
        <v>8583815059</v>
      </c>
      <c r="B863" t="s">
        <v>27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hidden="1" x14ac:dyDescent="0.3">
      <c r="A864">
        <v>8583815059</v>
      </c>
      <c r="B864" t="s">
        <v>28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hidden="1" x14ac:dyDescent="0.3">
      <c r="A865">
        <v>8583815059</v>
      </c>
      <c r="B865" t="s">
        <v>29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hidden="1" x14ac:dyDescent="0.3">
      <c r="A866">
        <v>8583815059</v>
      </c>
      <c r="B866" t="s">
        <v>30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hidden="1" x14ac:dyDescent="0.3">
      <c r="A867">
        <v>8583815059</v>
      </c>
      <c r="B867" t="s">
        <v>31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hidden="1" x14ac:dyDescent="0.3">
      <c r="A868">
        <v>8583815059</v>
      </c>
      <c r="B868" t="s">
        <v>32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hidden="1" x14ac:dyDescent="0.3">
      <c r="A869">
        <v>8583815059</v>
      </c>
      <c r="B869" t="s">
        <v>33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hidden="1" x14ac:dyDescent="0.3">
      <c r="A870">
        <v>8583815059</v>
      </c>
      <c r="B870" t="s">
        <v>34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hidden="1" x14ac:dyDescent="0.3">
      <c r="A871">
        <v>8583815059</v>
      </c>
      <c r="B871" t="s">
        <v>35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hidden="1" x14ac:dyDescent="0.3">
      <c r="A872">
        <v>8583815059</v>
      </c>
      <c r="B872" t="s">
        <v>36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hidden="1" x14ac:dyDescent="0.3">
      <c r="A873">
        <v>8583815059</v>
      </c>
      <c r="B873" t="s">
        <v>37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hidden="1" x14ac:dyDescent="0.3">
      <c r="A874">
        <v>8583815059</v>
      </c>
      <c r="B874" t="s">
        <v>38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hidden="1" x14ac:dyDescent="0.3">
      <c r="A875">
        <v>8583815059</v>
      </c>
      <c r="B875" t="s">
        <v>39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hidden="1" x14ac:dyDescent="0.3">
      <c r="A876">
        <v>8583815059</v>
      </c>
      <c r="B876" t="s">
        <v>40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hidden="1" x14ac:dyDescent="0.3">
      <c r="A877">
        <v>8583815059</v>
      </c>
      <c r="B877" t="s">
        <v>41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hidden="1" x14ac:dyDescent="0.3">
      <c r="A878">
        <v>8583815059</v>
      </c>
      <c r="B878" t="s">
        <v>42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hidden="1" x14ac:dyDescent="0.3">
      <c r="A879">
        <v>8583815059</v>
      </c>
      <c r="B879" t="s">
        <v>43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hidden="1" x14ac:dyDescent="0.3">
      <c r="A880">
        <v>8583815059</v>
      </c>
      <c r="B880" t="s">
        <v>44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hidden="1" x14ac:dyDescent="0.3">
      <c r="A881">
        <v>8583815059</v>
      </c>
      <c r="B881" t="s">
        <v>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hidden="1" x14ac:dyDescent="0.3">
      <c r="A882">
        <v>8792009665</v>
      </c>
      <c r="B882" t="s">
        <v>15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hidden="1" x14ac:dyDescent="0.3">
      <c r="A883">
        <v>8792009665</v>
      </c>
      <c r="B883" t="s">
        <v>16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hidden="1" x14ac:dyDescent="0.3">
      <c r="A884">
        <v>8792009665</v>
      </c>
      <c r="B884" t="s">
        <v>17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hidden="1" x14ac:dyDescent="0.3">
      <c r="A885">
        <v>8792009665</v>
      </c>
      <c r="B885" t="s">
        <v>18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hidden="1" x14ac:dyDescent="0.3">
      <c r="A886">
        <v>8792009665</v>
      </c>
      <c r="B886" t="s">
        <v>19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hidden="1" x14ac:dyDescent="0.3">
      <c r="A887">
        <v>8792009665</v>
      </c>
      <c r="B887" t="s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hidden="1" x14ac:dyDescent="0.3">
      <c r="A888">
        <v>8792009665</v>
      </c>
      <c r="B888" t="s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hidden="1" x14ac:dyDescent="0.3">
      <c r="A889">
        <v>8792009665</v>
      </c>
      <c r="B889" t="s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hidden="1" x14ac:dyDescent="0.3">
      <c r="A890">
        <v>8792009665</v>
      </c>
      <c r="B890" t="s">
        <v>23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hidden="1" x14ac:dyDescent="0.3">
      <c r="A891">
        <v>8792009665</v>
      </c>
      <c r="B891" t="s">
        <v>24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hidden="1" x14ac:dyDescent="0.3">
      <c r="A892">
        <v>8792009665</v>
      </c>
      <c r="B892" t="s">
        <v>25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hidden="1" x14ac:dyDescent="0.3">
      <c r="A893">
        <v>8792009665</v>
      </c>
      <c r="B893" t="s">
        <v>26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hidden="1" x14ac:dyDescent="0.3">
      <c r="A894">
        <v>8792009665</v>
      </c>
      <c r="B894" t="s">
        <v>27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hidden="1" x14ac:dyDescent="0.3">
      <c r="A895">
        <v>8792009665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hidden="1" x14ac:dyDescent="0.3">
      <c r="A896">
        <v>8792009665</v>
      </c>
      <c r="B896" t="s">
        <v>29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hidden="1" x14ac:dyDescent="0.3">
      <c r="A897">
        <v>8792009665</v>
      </c>
      <c r="B897" t="s">
        <v>30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hidden="1" x14ac:dyDescent="0.3">
      <c r="A898">
        <v>8792009665</v>
      </c>
      <c r="B898" t="s">
        <v>31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hidden="1" x14ac:dyDescent="0.3">
      <c r="A899">
        <v>8792009665</v>
      </c>
      <c r="B899" t="s">
        <v>32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hidden="1" x14ac:dyDescent="0.3">
      <c r="A900">
        <v>8792009665</v>
      </c>
      <c r="B900" t="s">
        <v>33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hidden="1" x14ac:dyDescent="0.3">
      <c r="A901">
        <v>8792009665</v>
      </c>
      <c r="B901" t="s">
        <v>34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hidden="1" x14ac:dyDescent="0.3">
      <c r="A902">
        <v>8792009665</v>
      </c>
      <c r="B902" t="s">
        <v>35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hidden="1" x14ac:dyDescent="0.3">
      <c r="A903">
        <v>8792009665</v>
      </c>
      <c r="B903" t="s">
        <v>36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hidden="1" x14ac:dyDescent="0.3">
      <c r="A904">
        <v>8792009665</v>
      </c>
      <c r="B904" t="s">
        <v>37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hidden="1" x14ac:dyDescent="0.3">
      <c r="A905">
        <v>8792009665</v>
      </c>
      <c r="B905" t="s">
        <v>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hidden="1" x14ac:dyDescent="0.3">
      <c r="A906">
        <v>8792009665</v>
      </c>
      <c r="B906" t="s">
        <v>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hidden="1" x14ac:dyDescent="0.3">
      <c r="A907">
        <v>8792009665</v>
      </c>
      <c r="B907" t="s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hidden="1" x14ac:dyDescent="0.3">
      <c r="A908">
        <v>8792009665</v>
      </c>
      <c r="B908" t="s">
        <v>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hidden="1" x14ac:dyDescent="0.3">
      <c r="A909">
        <v>8792009665</v>
      </c>
      <c r="B909" t="s">
        <v>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hidden="1" x14ac:dyDescent="0.3">
      <c r="A910">
        <v>8792009665</v>
      </c>
      <c r="B910" t="s">
        <v>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hidden="1" x14ac:dyDescent="0.3">
      <c r="A911">
        <v>8877689391</v>
      </c>
      <c r="B911" t="s">
        <v>15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hidden="1" x14ac:dyDescent="0.3">
      <c r="A912">
        <v>8877689391</v>
      </c>
      <c r="B912" t="s">
        <v>16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hidden="1" x14ac:dyDescent="0.3">
      <c r="A913">
        <v>8877689391</v>
      </c>
      <c r="B913" t="s">
        <v>17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hidden="1" x14ac:dyDescent="0.3">
      <c r="A914">
        <v>8877689391</v>
      </c>
      <c r="B914" t="s">
        <v>18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hidden="1" x14ac:dyDescent="0.3">
      <c r="A915">
        <v>8877689391</v>
      </c>
      <c r="B915" t="s">
        <v>19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hidden="1" x14ac:dyDescent="0.3">
      <c r="A916">
        <v>8877689391</v>
      </c>
      <c r="B916" t="s">
        <v>20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hidden="1" x14ac:dyDescent="0.3">
      <c r="A917">
        <v>8877689391</v>
      </c>
      <c r="B917" t="s">
        <v>21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hidden="1" x14ac:dyDescent="0.3">
      <c r="A918">
        <v>8877689391</v>
      </c>
      <c r="B918" t="s">
        <v>22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hidden="1" x14ac:dyDescent="0.3">
      <c r="A919">
        <v>8877689391</v>
      </c>
      <c r="B919" t="s">
        <v>23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hidden="1" x14ac:dyDescent="0.3">
      <c r="A920">
        <v>8877689391</v>
      </c>
      <c r="B920" t="s">
        <v>24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hidden="1" x14ac:dyDescent="0.3">
      <c r="A921">
        <v>8877689391</v>
      </c>
      <c r="B921" t="s">
        <v>25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hidden="1" x14ac:dyDescent="0.3">
      <c r="A922">
        <v>8877689391</v>
      </c>
      <c r="B922" t="s">
        <v>26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hidden="1" x14ac:dyDescent="0.3">
      <c r="A923">
        <v>8877689391</v>
      </c>
      <c r="B923" t="s">
        <v>27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hidden="1" x14ac:dyDescent="0.3">
      <c r="A924">
        <v>8877689391</v>
      </c>
      <c r="B924" t="s">
        <v>28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hidden="1" x14ac:dyDescent="0.3">
      <c r="A925">
        <v>8877689391</v>
      </c>
      <c r="B925" t="s">
        <v>29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hidden="1" x14ac:dyDescent="0.3">
      <c r="A926">
        <v>8877689391</v>
      </c>
      <c r="B926" t="s">
        <v>30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hidden="1" x14ac:dyDescent="0.3">
      <c r="A927">
        <v>8877689391</v>
      </c>
      <c r="B927" t="s">
        <v>31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hidden="1" x14ac:dyDescent="0.3">
      <c r="A928">
        <v>8877689391</v>
      </c>
      <c r="B928" t="s">
        <v>32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hidden="1" x14ac:dyDescent="0.3">
      <c r="A929">
        <v>8877689391</v>
      </c>
      <c r="B929" t="s">
        <v>33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hidden="1" x14ac:dyDescent="0.3">
      <c r="A930">
        <v>8877689391</v>
      </c>
      <c r="B930" t="s">
        <v>34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hidden="1" x14ac:dyDescent="0.3">
      <c r="A931">
        <v>8877689391</v>
      </c>
      <c r="B931" t="s">
        <v>35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hidden="1" x14ac:dyDescent="0.3">
      <c r="A932">
        <v>8877689391</v>
      </c>
      <c r="B932" t="s">
        <v>36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hidden="1" x14ac:dyDescent="0.3">
      <c r="A933">
        <v>8877689391</v>
      </c>
      <c r="B933" t="s">
        <v>37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hidden="1" x14ac:dyDescent="0.3">
      <c r="A934">
        <v>8877689391</v>
      </c>
      <c r="B934" t="s">
        <v>38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hidden="1" x14ac:dyDescent="0.3">
      <c r="A935">
        <v>8877689391</v>
      </c>
      <c r="B935" t="s">
        <v>39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hidden="1" x14ac:dyDescent="0.3">
      <c r="A936">
        <v>8877689391</v>
      </c>
      <c r="B936" t="s">
        <v>40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hidden="1" x14ac:dyDescent="0.3">
      <c r="A937">
        <v>8877689391</v>
      </c>
      <c r="B937" t="s">
        <v>41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hidden="1" x14ac:dyDescent="0.3">
      <c r="A938">
        <v>8877689391</v>
      </c>
      <c r="B938" t="s">
        <v>42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hidden="1" x14ac:dyDescent="0.3">
      <c r="A939">
        <v>8877689391</v>
      </c>
      <c r="B939" t="s">
        <v>43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hidden="1" x14ac:dyDescent="0.3">
      <c r="A940">
        <v>8877689391</v>
      </c>
      <c r="B940" t="s">
        <v>44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hidden="1" x14ac:dyDescent="0.3">
      <c r="A941">
        <v>8877689391</v>
      </c>
      <c r="B941" t="s">
        <v>45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selection activeCell="J20" sqref="J20"/>
    </sheetView>
  </sheetViews>
  <sheetFormatPr defaultRowHeight="14.4" x14ac:dyDescent="0.3"/>
  <cols>
    <col min="1" max="1" width="13.6640625" customWidth="1"/>
    <col min="2" max="2" width="12.6640625" customWidth="1"/>
    <col min="3" max="3" width="13.88671875" customWidth="1"/>
    <col min="4" max="4" width="15.109375" customWidth="1"/>
    <col min="5" max="5" width="17.77734375" customWidth="1"/>
    <col min="6" max="6" width="15" customWidth="1"/>
    <col min="7" max="7" width="12.33203125" customWidth="1"/>
    <col min="8" max="8" width="14.5546875" customWidth="1"/>
    <col min="9" max="9" width="19.5546875" customWidth="1"/>
    <col min="10" max="10" width="20.44140625" customWidth="1"/>
    <col min="11" max="11" width="18.88671875" customWidth="1"/>
    <col min="12" max="12" width="17.21875" customWidth="1"/>
    <col min="13" max="13" width="17.21875" bestFit="1" customWidth="1"/>
    <col min="14" max="14" width="10.77734375" customWidth="1"/>
    <col min="15" max="15" width="17.21875" bestFit="1" customWidth="1"/>
    <col min="16" max="16" width="11.33203125" bestFit="1" customWidth="1"/>
  </cols>
  <sheetData>
    <row r="1" spans="1:16" x14ac:dyDescent="0.3">
      <c r="A1" s="1" t="s">
        <v>46</v>
      </c>
      <c r="B1" s="1" t="s">
        <v>47</v>
      </c>
      <c r="C1" s="1" t="s">
        <v>50</v>
      </c>
      <c r="D1" s="1" t="s">
        <v>48</v>
      </c>
      <c r="E1" s="1" t="s">
        <v>49</v>
      </c>
      <c r="F1" s="1" t="s">
        <v>51</v>
      </c>
      <c r="G1" s="1" t="s">
        <v>52</v>
      </c>
      <c r="H1" s="1" t="s">
        <v>53</v>
      </c>
      <c r="I1" s="1" t="s">
        <v>11</v>
      </c>
      <c r="J1" s="1" t="s">
        <v>54</v>
      </c>
      <c r="K1" s="1" t="s">
        <v>10</v>
      </c>
      <c r="L1" s="16" t="s">
        <v>70</v>
      </c>
    </row>
    <row r="2" spans="1:16" x14ac:dyDescent="0.3">
      <c r="A2" s="17" cm="1">
        <f t="array" ref="A2:A34">_xlfn.UNIQUE(dailyActivity_merged[Id])</f>
        <v>1503960366</v>
      </c>
      <c r="B2" s="17">
        <f>COUNTIF(dailyActivity_merged[Id],'SolutionQ1 to Q8'!A2)</f>
        <v>31</v>
      </c>
      <c r="C2" s="17" t="str" cm="1">
        <f t="array" ref="C2">_xlfn.IFS(B2&gt;20,"Active",B2&lt;10,"Light",OR(B2&gt;10,B2&lt;20),"Moderate")</f>
        <v>Active</v>
      </c>
      <c r="D2" s="17">
        <f>SUMIFS(dailyActivity_merged[TotalDistance],dailyActivity_merged[Id],'SolutionQ1 to Q8'!A2)</f>
        <v>242.09999895095828</v>
      </c>
      <c r="E2" s="17">
        <f t="shared" ref="E2:E34" si="0">D2/B2</f>
        <v>7.8096773855147834</v>
      </c>
      <c r="F2" s="17" t="str" cm="1">
        <f t="array" ref="F2">_xlfn.IFS(E2&gt;8,"Pro",E2&lt;4,"Beginner",OR(E2&gt;4,E2&lt;8),"Intermediate")</f>
        <v>Intermediate</v>
      </c>
      <c r="G2" s="17">
        <f>SUMIFS(dailyActivity_merged[TotalSteps],dailyActivity_merged[Id],'SolutionQ1 to Q8'!A2)</f>
        <v>375619</v>
      </c>
      <c r="H2" s="17">
        <f>SUMIFS(dailyActivity_merged[Calories],dailyActivity_merged[Id],'SolutionQ1 to Q8'!A2)</f>
        <v>56309</v>
      </c>
      <c r="I2" s="17">
        <f>SUMIFS(dailyActivity_merged[FairlyActiveMinutes],dailyActivity_merged[Id],'SolutionQ1 to Q8'!A2)</f>
        <v>594</v>
      </c>
      <c r="J2" s="17">
        <f>SUMIFS(dailyActivity_merged[LightlyActiveMinutes],dailyActivity_merged[Id],'SolutionQ1 to Q8'!A2)</f>
        <v>6818</v>
      </c>
      <c r="K2" s="17">
        <f>SUMIFS(dailyActivity_merged[VeryActiveMinutes],dailyActivity_merged[Id],'SolutionQ1 to Q8'!A2)</f>
        <v>1200</v>
      </c>
      <c r="L2" s="18">
        <f>H2/B2</f>
        <v>1816.4193548387098</v>
      </c>
      <c r="O2" s="11" t="s">
        <v>68</v>
      </c>
      <c r="P2" s="12" t="s">
        <v>67</v>
      </c>
    </row>
    <row r="3" spans="1:16" x14ac:dyDescent="0.3">
      <c r="A3" s="2">
        <v>1624580081</v>
      </c>
      <c r="B3" s="2">
        <f>COUNTIF(dailyActivity_merged[Id],'SolutionQ1 to Q8'!A3)</f>
        <v>31</v>
      </c>
      <c r="C3" s="2" t="str" cm="1">
        <f t="array" ref="C3">_xlfn.IFS(B3&gt;20,"Active",B3&lt;10,"Light",OR(B3&gt;10,B3&lt;20),"Moderate")</f>
        <v>Active</v>
      </c>
      <c r="D3" s="2">
        <f>SUMIFS(dailyActivity_merged[TotalDistance],dailyActivity_merged[Id],'SolutionQ1 to Q8'!A3)</f>
        <v>121.36000061035156</v>
      </c>
      <c r="E3" s="2">
        <f t="shared" si="0"/>
        <v>3.9148387293661795</v>
      </c>
      <c r="F3" s="2" t="str" cm="1">
        <f t="array" ref="F3">_xlfn.IFS(E3&gt;8,"Pro",E3&lt;4,"Beginner",OR(E3&gt;4,E3&lt;8),"Intermediate")</f>
        <v>Beginner</v>
      </c>
      <c r="G3" s="2">
        <f>SUMIFS(dailyActivity_merged[TotalSteps],dailyActivity_merged[Id],'SolutionQ1 to Q8'!A3)</f>
        <v>178061</v>
      </c>
      <c r="H3" s="2">
        <f>SUMIFS(dailyActivity_merged[Calories],dailyActivity_merged[Id],'SolutionQ1 to Q8'!A3)</f>
        <v>45984</v>
      </c>
      <c r="I3" s="2">
        <f>SUMIFS(dailyActivity_merged[FairlyActiveMinutes],dailyActivity_merged[Id],'SolutionQ1 to Q8'!A3)</f>
        <v>180</v>
      </c>
      <c r="J3" s="2">
        <f>SUMIFS(dailyActivity_merged[LightlyActiveMinutes],dailyActivity_merged[Id],'SolutionQ1 to Q8'!A3)</f>
        <v>4758</v>
      </c>
      <c r="K3" s="2">
        <f>SUMIFS(dailyActivity_merged[VeryActiveMinutes],dailyActivity_merged[Id],'SolutionQ1 to Q8'!A3)</f>
        <v>269</v>
      </c>
      <c r="L3" s="19">
        <f t="shared" ref="L3:L34" si="1">H3/B3</f>
        <v>1483.3548387096773</v>
      </c>
      <c r="O3" s="9" t="s">
        <v>50</v>
      </c>
      <c r="P3" s="10">
        <f>COUNTIF(C2:C34,"Active")</f>
        <v>29</v>
      </c>
    </row>
    <row r="4" spans="1:16" x14ac:dyDescent="0.3">
      <c r="A4" s="17">
        <v>1644430081</v>
      </c>
      <c r="B4" s="17">
        <f>COUNTIF(dailyActivity_merged[Id],'SolutionQ1 to Q8'!A4)</f>
        <v>30</v>
      </c>
      <c r="C4" s="17" t="str" cm="1">
        <f t="array" ref="C4">_xlfn.IFS(B4&gt;20,"Active",B4&lt;10,"Light",OR(B4&gt;10,B4&lt;20),"Moderate")</f>
        <v>Active</v>
      </c>
      <c r="D4" s="17">
        <f>SUMIFS(dailyActivity_merged[TotalDistance],dailyActivity_merged[Id],'SolutionQ1 to Q8'!A4)</f>
        <v>158.86000061035162</v>
      </c>
      <c r="E4" s="17">
        <f t="shared" si="0"/>
        <v>5.2953333536783873</v>
      </c>
      <c r="F4" s="17" t="str" cm="1">
        <f t="array" ref="F4">_xlfn.IFS(E4&gt;8,"Pro",E4&lt;4,"Beginner",OR(E4&gt;4,E4&lt;8),"Intermediate")</f>
        <v>Intermediate</v>
      </c>
      <c r="G4" s="17">
        <f>SUMIFS(dailyActivity_merged[TotalSteps],dailyActivity_merged[Id],'SolutionQ1 to Q8'!A4)</f>
        <v>218489</v>
      </c>
      <c r="H4" s="17">
        <f>SUMIFS(dailyActivity_merged[Calories],dailyActivity_merged[Id],'SolutionQ1 to Q8'!A4)</f>
        <v>84339</v>
      </c>
      <c r="I4" s="17">
        <f>SUMIFS(dailyActivity_merged[FairlyActiveMinutes],dailyActivity_merged[Id],'SolutionQ1 to Q8'!A4)</f>
        <v>641</v>
      </c>
      <c r="J4" s="17">
        <f>SUMIFS(dailyActivity_merged[LightlyActiveMinutes],dailyActivity_merged[Id],'SolutionQ1 to Q8'!A4)</f>
        <v>5354</v>
      </c>
      <c r="K4" s="17">
        <f>SUMIFS(dailyActivity_merged[VeryActiveMinutes],dailyActivity_merged[Id],'SolutionQ1 to Q8'!A4)</f>
        <v>287</v>
      </c>
      <c r="L4" s="18">
        <f t="shared" si="1"/>
        <v>2811.3</v>
      </c>
      <c r="O4" s="9" t="s">
        <v>62</v>
      </c>
      <c r="P4" s="10">
        <f>COUNTIF(C2:C34,"Moderate")</f>
        <v>3</v>
      </c>
    </row>
    <row r="5" spans="1:16" x14ac:dyDescent="0.3">
      <c r="A5" s="2">
        <v>1844505072</v>
      </c>
      <c r="B5" s="2">
        <f>COUNTIF(dailyActivity_merged[Id],'SolutionQ1 to Q8'!A5)</f>
        <v>31</v>
      </c>
      <c r="C5" s="2" t="str" cm="1">
        <f t="array" ref="C5">_xlfn.IFS(B5&gt;20,"Active",B5&lt;10,"Light",OR(B5&gt;10,B5&lt;20),"Moderate")</f>
        <v>Active</v>
      </c>
      <c r="D5" s="2">
        <f>SUMIFS(dailyActivity_merged[TotalDistance],dailyActivity_merged[Id],'SolutionQ1 to Q8'!A5)</f>
        <v>52.890000142157113</v>
      </c>
      <c r="E5" s="2">
        <f t="shared" si="0"/>
        <v>1.7061290368437778</v>
      </c>
      <c r="F5" s="2" t="str" cm="1">
        <f t="array" ref="F5">_xlfn.IFS(E5&gt;8,"Pro",E5&lt;4,"Beginner",OR(E5&gt;4,E5&lt;8),"Intermediate")</f>
        <v>Beginner</v>
      </c>
      <c r="G5" s="2">
        <f>SUMIFS(dailyActivity_merged[TotalSteps],dailyActivity_merged[Id],'SolutionQ1 to Q8'!A5)</f>
        <v>79982</v>
      </c>
      <c r="H5" s="2">
        <f>SUMIFS(dailyActivity_merged[Calories],dailyActivity_merged[Id],'SolutionQ1 to Q8'!A5)</f>
        <v>48778</v>
      </c>
      <c r="I5" s="2">
        <f>SUMIFS(dailyActivity_merged[FairlyActiveMinutes],dailyActivity_merged[Id],'SolutionQ1 to Q8'!A5)</f>
        <v>40</v>
      </c>
      <c r="J5" s="2">
        <f>SUMIFS(dailyActivity_merged[LightlyActiveMinutes],dailyActivity_merged[Id],'SolutionQ1 to Q8'!A5)</f>
        <v>3579</v>
      </c>
      <c r="K5" s="2">
        <f>SUMIFS(dailyActivity_merged[VeryActiveMinutes],dailyActivity_merged[Id],'SolutionQ1 to Q8'!A5)</f>
        <v>4</v>
      </c>
      <c r="L5" s="19">
        <f t="shared" si="1"/>
        <v>1573.483870967742</v>
      </c>
      <c r="O5" s="13" t="s">
        <v>63</v>
      </c>
      <c r="P5" s="2">
        <f>COUNTIF(C2:C34,"Light")</f>
        <v>1</v>
      </c>
    </row>
    <row r="6" spans="1:16" x14ac:dyDescent="0.3">
      <c r="A6" s="17">
        <v>1927972279</v>
      </c>
      <c r="B6" s="17">
        <f>COUNTIF(dailyActivity_merged[Id],'SolutionQ1 to Q8'!A6)</f>
        <v>31</v>
      </c>
      <c r="C6" s="17" t="str" cm="1">
        <f t="array" ref="C6">_xlfn.IFS(B6&gt;20,"Active",B6&lt;10,"Light",OR(B6&gt;10,B6&lt;20),"Moderate")</f>
        <v>Active</v>
      </c>
      <c r="D6" s="17">
        <f>SUMIFS(dailyActivity_merged[TotalDistance],dailyActivity_merged[Id],'SolutionQ1 to Q8'!A6)</f>
        <v>19.669999815523635</v>
      </c>
      <c r="E6" s="17">
        <f t="shared" si="0"/>
        <v>0.63451612308140759</v>
      </c>
      <c r="F6" s="17" t="str" cm="1">
        <f t="array" ref="F6">_xlfn.IFS(E6&gt;8,"Pro",E6&lt;4,"Beginner",OR(E6&gt;4,E6&lt;8),"Intermediate")</f>
        <v>Beginner</v>
      </c>
      <c r="G6" s="17">
        <f>SUMIFS(dailyActivity_merged[TotalSteps],dailyActivity_merged[Id],'SolutionQ1 to Q8'!A6)</f>
        <v>28400</v>
      </c>
      <c r="H6" s="17">
        <f>SUMIFS(dailyActivity_merged[Calories],dailyActivity_merged[Id],'SolutionQ1 to Q8'!A6)</f>
        <v>67357</v>
      </c>
      <c r="I6" s="17">
        <f>SUMIFS(dailyActivity_merged[FairlyActiveMinutes],dailyActivity_merged[Id],'SolutionQ1 to Q8'!A6)</f>
        <v>24</v>
      </c>
      <c r="J6" s="17">
        <f>SUMIFS(dailyActivity_merged[LightlyActiveMinutes],dailyActivity_merged[Id],'SolutionQ1 to Q8'!A6)</f>
        <v>1196</v>
      </c>
      <c r="K6" s="17">
        <f>SUMIFS(dailyActivity_merged[VeryActiveMinutes],dailyActivity_merged[Id],'SolutionQ1 to Q8'!A6)</f>
        <v>41</v>
      </c>
      <c r="L6" s="18">
        <f t="shared" si="1"/>
        <v>2172.8064516129034</v>
      </c>
    </row>
    <row r="7" spans="1:16" x14ac:dyDescent="0.3">
      <c r="A7" s="2">
        <v>2022484408</v>
      </c>
      <c r="B7" s="2">
        <f>COUNTIF(dailyActivity_merged[Id],'SolutionQ1 to Q8'!A7)</f>
        <v>31</v>
      </c>
      <c r="C7" s="2" t="str" cm="1">
        <f t="array" ref="C7">_xlfn.IFS(B7&gt;20,"Active",B7&lt;10,"Light",OR(B7&gt;10,B7&lt;20),"Moderate")</f>
        <v>Active</v>
      </c>
      <c r="D7" s="2">
        <f>SUMIFS(dailyActivity_merged[TotalDistance],dailyActivity_merged[Id],'SolutionQ1 to Q8'!A7)</f>
        <v>250.60999822616574</v>
      </c>
      <c r="E7" s="2">
        <f t="shared" si="0"/>
        <v>8.0841934911666371</v>
      </c>
      <c r="F7" s="2" t="str" cm="1">
        <f t="array" ref="F7">_xlfn.IFS(E7&gt;8,"Pro",E7&lt;4,"Beginner",OR(E7&gt;4,E7&lt;8),"Intermediate")</f>
        <v>Pro</v>
      </c>
      <c r="G7" s="2">
        <f>SUMIFS(dailyActivity_merged[TotalSteps],dailyActivity_merged[Id],'SolutionQ1 to Q8'!A7)</f>
        <v>352490</v>
      </c>
      <c r="H7" s="2">
        <f>SUMIFS(dailyActivity_merged[Calories],dailyActivity_merged[Id],'SolutionQ1 to Q8'!A7)</f>
        <v>77809</v>
      </c>
      <c r="I7" s="2">
        <f>SUMIFS(dailyActivity_merged[FairlyActiveMinutes],dailyActivity_merged[Id],'SolutionQ1 to Q8'!A7)</f>
        <v>600</v>
      </c>
      <c r="J7" s="2">
        <f>SUMIFS(dailyActivity_merged[LightlyActiveMinutes],dailyActivity_merged[Id],'SolutionQ1 to Q8'!A7)</f>
        <v>7981</v>
      </c>
      <c r="K7" s="2">
        <f>SUMIFS(dailyActivity_merged[VeryActiveMinutes],dailyActivity_merged[Id],'SolutionQ1 to Q8'!A7)</f>
        <v>1125</v>
      </c>
      <c r="L7" s="19">
        <f t="shared" si="1"/>
        <v>2509.9677419354839</v>
      </c>
    </row>
    <row r="8" spans="1:16" x14ac:dyDescent="0.3">
      <c r="A8" s="17">
        <v>2026352035</v>
      </c>
      <c r="B8" s="17">
        <f>COUNTIF(dailyActivity_merged[Id],'SolutionQ1 to Q8'!A8)</f>
        <v>31</v>
      </c>
      <c r="C8" s="17" t="str" cm="1">
        <f t="array" ref="C8">_xlfn.IFS(B8&gt;20,"Active",B8&lt;10,"Light",OR(B8&gt;10,B8&lt;20),"Moderate")</f>
        <v>Active</v>
      </c>
      <c r="D8" s="17">
        <f>SUMIFS(dailyActivity_merged[TotalDistance],dailyActivity_merged[Id],'SolutionQ1 to Q8'!A8)</f>
        <v>107.10000017285348</v>
      </c>
      <c r="E8" s="17">
        <f t="shared" si="0"/>
        <v>3.4548387152533384</v>
      </c>
      <c r="F8" s="17" t="str" cm="1">
        <f t="array" ref="F8">_xlfn.IFS(E8&gt;8,"Pro",E8&lt;4,"Beginner",OR(E8&gt;4,E8&lt;8),"Intermediate")</f>
        <v>Beginner</v>
      </c>
      <c r="G8" s="17">
        <f>SUMIFS(dailyActivity_merged[TotalSteps],dailyActivity_merged[Id],'SolutionQ1 to Q8'!A8)</f>
        <v>172573</v>
      </c>
      <c r="H8" s="17">
        <f>SUMIFS(dailyActivity_merged[Calories],dailyActivity_merged[Id],'SolutionQ1 to Q8'!A8)</f>
        <v>47760</v>
      </c>
      <c r="I8" s="17">
        <f>SUMIFS(dailyActivity_merged[FairlyActiveMinutes],dailyActivity_merged[Id],'SolutionQ1 to Q8'!A8)</f>
        <v>8</v>
      </c>
      <c r="J8" s="17">
        <f>SUMIFS(dailyActivity_merged[LightlyActiveMinutes],dailyActivity_merged[Id],'SolutionQ1 to Q8'!A8)</f>
        <v>7956</v>
      </c>
      <c r="K8" s="17">
        <f>SUMIFS(dailyActivity_merged[VeryActiveMinutes],dailyActivity_merged[Id],'SolutionQ1 to Q8'!A8)</f>
        <v>3</v>
      </c>
      <c r="L8" s="18">
        <f t="shared" si="1"/>
        <v>1540.6451612903227</v>
      </c>
    </row>
    <row r="9" spans="1:16" x14ac:dyDescent="0.3">
      <c r="A9" s="2">
        <v>2320127002</v>
      </c>
      <c r="B9" s="2">
        <f>COUNTIF(dailyActivity_merged[Id],'SolutionQ1 to Q8'!A9)</f>
        <v>31</v>
      </c>
      <c r="C9" s="2" t="str" cm="1">
        <f t="array" ref="C9">_xlfn.IFS(B9&gt;20,"Active",B9&lt;10,"Light",OR(B9&gt;10,B9&lt;20),"Moderate")</f>
        <v>Active</v>
      </c>
      <c r="D9" s="2">
        <f>SUMIFS(dailyActivity_merged[TotalDistance],dailyActivity_merged[Id],'SolutionQ1 to Q8'!A9)</f>
        <v>98.819999039173126</v>
      </c>
      <c r="E9" s="2">
        <f t="shared" si="0"/>
        <v>3.1877419044894557</v>
      </c>
      <c r="F9" s="2" t="str" cm="1">
        <f t="array" ref="F9">_xlfn.IFS(E9&gt;8,"Pro",E9&lt;4,"Beginner",OR(E9&gt;4,E9&lt;8),"Intermediate")</f>
        <v>Beginner</v>
      </c>
      <c r="G9" s="2">
        <f>SUMIFS(dailyActivity_merged[TotalSteps],dailyActivity_merged[Id],'SolutionQ1 to Q8'!A9)</f>
        <v>146223</v>
      </c>
      <c r="H9" s="2">
        <f>SUMIFS(dailyActivity_merged[Calories],dailyActivity_merged[Id],'SolutionQ1 to Q8'!A9)</f>
        <v>53449</v>
      </c>
      <c r="I9" s="2">
        <f>SUMIFS(dailyActivity_merged[FairlyActiveMinutes],dailyActivity_merged[Id],'SolutionQ1 to Q8'!A9)</f>
        <v>80</v>
      </c>
      <c r="J9" s="2">
        <f>SUMIFS(dailyActivity_merged[LightlyActiveMinutes],dailyActivity_merged[Id],'SolutionQ1 to Q8'!A9)</f>
        <v>6144</v>
      </c>
      <c r="K9" s="2">
        <f>SUMIFS(dailyActivity_merged[VeryActiveMinutes],dailyActivity_merged[Id],'SolutionQ1 to Q8'!A9)</f>
        <v>42</v>
      </c>
      <c r="L9" s="19">
        <f t="shared" si="1"/>
        <v>1724.1612903225807</v>
      </c>
    </row>
    <row r="10" spans="1:16" x14ac:dyDescent="0.3">
      <c r="A10" s="17">
        <v>2347167796</v>
      </c>
      <c r="B10" s="17">
        <f>COUNTIF(dailyActivity_merged[Id],'SolutionQ1 to Q8'!A10)</f>
        <v>18</v>
      </c>
      <c r="C10" s="17" t="str" cm="1">
        <f t="array" ref="C10">_xlfn.IFS(B10&gt;20,"Active",B10&lt;10,"Light",OR(B10&gt;10,B10&lt;20),"Moderate")</f>
        <v>Moderate</v>
      </c>
      <c r="D10" s="17">
        <f>SUMIFS(dailyActivity_merged[TotalDistance],dailyActivity_merged[Id],'SolutionQ1 to Q8'!A10)</f>
        <v>114.39999964647002</v>
      </c>
      <c r="E10" s="17">
        <f t="shared" si="0"/>
        <v>6.3555555359150011</v>
      </c>
      <c r="F10" s="17" t="str" cm="1">
        <f t="array" ref="F10">_xlfn.IFS(E10&gt;8,"Pro",E10&lt;4,"Beginner",OR(E10&gt;4,E10&lt;8),"Intermediate")</f>
        <v>Intermediate</v>
      </c>
      <c r="G10" s="17">
        <f>SUMIFS(dailyActivity_merged[TotalSteps],dailyActivity_merged[Id],'SolutionQ1 to Q8'!A10)</f>
        <v>171354</v>
      </c>
      <c r="H10" s="17">
        <f>SUMIFS(dailyActivity_merged[Calories],dailyActivity_merged[Id],'SolutionQ1 to Q8'!A10)</f>
        <v>36782</v>
      </c>
      <c r="I10" s="17">
        <f>SUMIFS(dailyActivity_merged[FairlyActiveMinutes],dailyActivity_merged[Id],'SolutionQ1 to Q8'!A10)</f>
        <v>370</v>
      </c>
      <c r="J10" s="17">
        <f>SUMIFS(dailyActivity_merged[LightlyActiveMinutes],dailyActivity_merged[Id],'SolutionQ1 to Q8'!A10)</f>
        <v>4545</v>
      </c>
      <c r="K10" s="17">
        <f>SUMIFS(dailyActivity_merged[VeryActiveMinutes],dailyActivity_merged[Id],'SolutionQ1 to Q8'!A10)</f>
        <v>243</v>
      </c>
      <c r="L10" s="18">
        <f t="shared" si="1"/>
        <v>2043.4444444444443</v>
      </c>
      <c r="O10" t="s">
        <v>69</v>
      </c>
      <c r="P10" t="s">
        <v>67</v>
      </c>
    </row>
    <row r="11" spans="1:16" x14ac:dyDescent="0.3">
      <c r="A11" s="2">
        <v>2873212765</v>
      </c>
      <c r="B11" s="2">
        <f>COUNTIF(dailyActivity_merged[Id],'SolutionQ1 to Q8'!A11)</f>
        <v>31</v>
      </c>
      <c r="C11" s="2" t="str" cm="1">
        <f t="array" ref="C11">_xlfn.IFS(B11&gt;20,"Active",B11&lt;10,"Light",OR(B11&gt;10,B11&lt;20),"Moderate")</f>
        <v>Active</v>
      </c>
      <c r="D11" s="2">
        <f>SUMIFS(dailyActivity_merged[TotalDistance],dailyActivity_merged[Id],'SolutionQ1 to Q8'!A11)</f>
        <v>158.14999866485596</v>
      </c>
      <c r="E11" s="2">
        <f t="shared" si="0"/>
        <v>5.1016128601566439</v>
      </c>
      <c r="F11" s="2" t="str" cm="1">
        <f t="array" ref="F11">_xlfn.IFS(E11&gt;8,"Pro",E11&lt;4,"Beginner",OR(E11&gt;4,E11&lt;8),"Intermediate")</f>
        <v>Intermediate</v>
      </c>
      <c r="G11" s="2">
        <f>SUMIFS(dailyActivity_merged[TotalSteps],dailyActivity_merged[Id],'SolutionQ1 to Q8'!A11)</f>
        <v>234229</v>
      </c>
      <c r="H11" s="2">
        <f>SUMIFS(dailyActivity_merged[Calories],dailyActivity_merged[Id],'SolutionQ1 to Q8'!A11)</f>
        <v>59426</v>
      </c>
      <c r="I11" s="2">
        <f>SUMIFS(dailyActivity_merged[FairlyActiveMinutes],dailyActivity_merged[Id],'SolutionQ1 to Q8'!A11)</f>
        <v>190</v>
      </c>
      <c r="J11" s="2">
        <f>SUMIFS(dailyActivity_merged[LightlyActiveMinutes],dailyActivity_merged[Id],'SolutionQ1 to Q8'!A11)</f>
        <v>9548</v>
      </c>
      <c r="K11" s="2">
        <f>SUMIFS(dailyActivity_merged[VeryActiveMinutes],dailyActivity_merged[Id],'SolutionQ1 to Q8'!A11)</f>
        <v>437</v>
      </c>
      <c r="L11" s="19">
        <f t="shared" si="1"/>
        <v>1916.9677419354839</v>
      </c>
      <c r="O11" t="s">
        <v>64</v>
      </c>
      <c r="P11">
        <f>COUNTIF(F2:F34,"Beginner")</f>
        <v>10</v>
      </c>
    </row>
    <row r="12" spans="1:16" x14ac:dyDescent="0.3">
      <c r="A12" s="17">
        <v>3372868164</v>
      </c>
      <c r="B12" s="17">
        <f>COUNTIF(dailyActivity_merged[Id],'SolutionQ1 to Q8'!A12)</f>
        <v>20</v>
      </c>
      <c r="C12" s="17" t="str" cm="1">
        <f t="array" ref="C12">_xlfn.IFS(B12&gt;20,"Active",B12&lt;10,"Light",OR(B12&gt;10,B12&lt;20),"Moderate")</f>
        <v>Moderate</v>
      </c>
      <c r="D12" s="17">
        <f>SUMIFS(dailyActivity_merged[TotalDistance],dailyActivity_merged[Id],'SolutionQ1 to Q8'!A12)</f>
        <v>94.140000820159912</v>
      </c>
      <c r="E12" s="17">
        <f t="shared" si="0"/>
        <v>4.707000041007996</v>
      </c>
      <c r="F12" s="17" t="str" cm="1">
        <f t="array" ref="F12">_xlfn.IFS(E12&gt;8,"Pro",E12&lt;4,"Beginner",OR(E12&gt;4,E12&lt;8),"Intermediate")</f>
        <v>Intermediate</v>
      </c>
      <c r="G12" s="17">
        <f>SUMIFS(dailyActivity_merged[TotalSteps],dailyActivity_merged[Id],'SolutionQ1 to Q8'!A12)</f>
        <v>137233</v>
      </c>
      <c r="H12" s="17">
        <f>SUMIFS(dailyActivity_merged[Calories],dailyActivity_merged[Id],'SolutionQ1 to Q8'!A12)</f>
        <v>38662</v>
      </c>
      <c r="I12" s="17">
        <f>SUMIFS(dailyActivity_merged[FairlyActiveMinutes],dailyActivity_merged[Id],'SolutionQ1 to Q8'!A12)</f>
        <v>82</v>
      </c>
      <c r="J12" s="17">
        <f>SUMIFS(dailyActivity_merged[LightlyActiveMinutes],dailyActivity_merged[Id],'SolutionQ1 to Q8'!A12)</f>
        <v>6558</v>
      </c>
      <c r="K12" s="17">
        <f>SUMIFS(dailyActivity_merged[VeryActiveMinutes],dailyActivity_merged[Id],'SolutionQ1 to Q8'!A12)</f>
        <v>183</v>
      </c>
      <c r="L12" s="18">
        <f t="shared" si="1"/>
        <v>1933.1</v>
      </c>
      <c r="O12" t="s">
        <v>65</v>
      </c>
      <c r="P12">
        <f>COUNTIF(F2:F34,"Intermediate")</f>
        <v>18</v>
      </c>
    </row>
    <row r="13" spans="1:16" x14ac:dyDescent="0.3">
      <c r="A13" s="2">
        <v>3977333714</v>
      </c>
      <c r="B13" s="2">
        <f>COUNTIF(dailyActivity_merged[Id],'SolutionQ1 to Q8'!A13)</f>
        <v>30</v>
      </c>
      <c r="C13" s="2" t="str" cm="1">
        <f t="array" ref="C13">_xlfn.IFS(B13&gt;20,"Active",B13&lt;10,"Light",OR(B13&gt;10,B13&lt;20),"Moderate")</f>
        <v>Active</v>
      </c>
      <c r="D13" s="2">
        <f>SUMIFS(dailyActivity_merged[TotalDistance],dailyActivity_merged[Id],'SolutionQ1 to Q8'!A13)</f>
        <v>225.50999832153329</v>
      </c>
      <c r="E13" s="2">
        <f t="shared" si="0"/>
        <v>7.5169999440511095</v>
      </c>
      <c r="F13" s="2" t="str" cm="1">
        <f t="array" ref="F13">_xlfn.IFS(E13&gt;8,"Pro",E13&lt;4,"Beginner",OR(E13&gt;4,E13&lt;8),"Intermediate")</f>
        <v>Intermediate</v>
      </c>
      <c r="G13" s="2">
        <f>SUMIFS(dailyActivity_merged[TotalSteps],dailyActivity_merged[Id],'SolutionQ1 to Q8'!A13)</f>
        <v>329537</v>
      </c>
      <c r="H13" s="2">
        <f>SUMIFS(dailyActivity_merged[Calories],dailyActivity_merged[Id],'SolutionQ1 to Q8'!A13)</f>
        <v>45410</v>
      </c>
      <c r="I13" s="2">
        <f>SUMIFS(dailyActivity_merged[FairlyActiveMinutes],dailyActivity_merged[Id],'SolutionQ1 to Q8'!A13)</f>
        <v>1838</v>
      </c>
      <c r="J13" s="2">
        <f>SUMIFS(dailyActivity_merged[LightlyActiveMinutes],dailyActivity_merged[Id],'SolutionQ1 to Q8'!A13)</f>
        <v>5243</v>
      </c>
      <c r="K13" s="2">
        <f>SUMIFS(dailyActivity_merged[VeryActiveMinutes],dailyActivity_merged[Id],'SolutionQ1 to Q8'!A13)</f>
        <v>567</v>
      </c>
      <c r="L13" s="19">
        <f t="shared" si="1"/>
        <v>1513.6666666666667</v>
      </c>
      <c r="O13" t="s">
        <v>66</v>
      </c>
      <c r="P13">
        <f>COUNTIF(F2:F34,"Pro")</f>
        <v>5</v>
      </c>
    </row>
    <row r="14" spans="1:16" x14ac:dyDescent="0.3">
      <c r="A14" s="17">
        <v>4020332650</v>
      </c>
      <c r="B14" s="17">
        <f>COUNTIF(dailyActivity_merged[Id],'SolutionQ1 to Q8'!A14)</f>
        <v>31</v>
      </c>
      <c r="C14" s="17" t="str" cm="1">
        <f t="array" ref="C14">_xlfn.IFS(B14&gt;20,"Active",B14&lt;10,"Light",OR(B14&gt;10,B14&lt;20),"Moderate")</f>
        <v>Active</v>
      </c>
      <c r="D14" s="17">
        <f>SUMIFS(dailyActivity_merged[TotalDistance],dailyActivity_merged[Id],'SolutionQ1 to Q8'!A14)</f>
        <v>50.410000206902637</v>
      </c>
      <c r="E14" s="17">
        <f t="shared" si="0"/>
        <v>1.6261290389323431</v>
      </c>
      <c r="F14" s="17" t="str" cm="1">
        <f t="array" ref="F14">_xlfn.IFS(E14&gt;8,"Pro",E14&lt;4,"Beginner",OR(E14&gt;4,E14&lt;8),"Intermediate")</f>
        <v>Beginner</v>
      </c>
      <c r="G14" s="17">
        <f>SUMIFS(dailyActivity_merged[TotalSteps],dailyActivity_merged[Id],'SolutionQ1 to Q8'!A14)</f>
        <v>70284</v>
      </c>
      <c r="H14" s="17">
        <f>SUMIFS(dailyActivity_merged[Calories],dailyActivity_merged[Id],'SolutionQ1 to Q8'!A14)</f>
        <v>73960</v>
      </c>
      <c r="I14" s="17">
        <f>SUMIFS(dailyActivity_merged[FairlyActiveMinutes],dailyActivity_merged[Id],'SolutionQ1 to Q8'!A14)</f>
        <v>166</v>
      </c>
      <c r="J14" s="17">
        <f>SUMIFS(dailyActivity_merged[LightlyActiveMinutes],dailyActivity_merged[Id],'SolutionQ1 to Q8'!A14)</f>
        <v>2385</v>
      </c>
      <c r="K14" s="17">
        <f>SUMIFS(dailyActivity_merged[VeryActiveMinutes],dailyActivity_merged[Id],'SolutionQ1 to Q8'!A14)</f>
        <v>161</v>
      </c>
      <c r="L14" s="18">
        <f t="shared" si="1"/>
        <v>2385.8064516129034</v>
      </c>
    </row>
    <row r="15" spans="1:16" x14ac:dyDescent="0.3">
      <c r="A15" s="2">
        <v>4057192912</v>
      </c>
      <c r="B15" s="2">
        <f>COUNTIF(dailyActivity_merged[Id],'SolutionQ1 to Q8'!A15)</f>
        <v>4</v>
      </c>
      <c r="C15" s="2" t="str" cm="1">
        <f t="array" ref="C15">_xlfn.IFS(B15&gt;20,"Active",B15&lt;10,"Light",OR(B15&gt;10,B15&lt;20),"Moderate")</f>
        <v>Light</v>
      </c>
      <c r="D15" s="2">
        <f>SUMIFS(dailyActivity_merged[TotalDistance],dailyActivity_merged[Id],'SolutionQ1 to Q8'!A15)</f>
        <v>11.450000047683719</v>
      </c>
      <c r="E15" s="2">
        <f t="shared" si="0"/>
        <v>2.8625000119209298</v>
      </c>
      <c r="F15" s="2" t="str" cm="1">
        <f t="array" ref="F15">_xlfn.IFS(E15&gt;8,"Pro",E15&lt;4,"Beginner",OR(E15&gt;4,E15&lt;8),"Intermediate")</f>
        <v>Beginner</v>
      </c>
      <c r="G15" s="2">
        <f>SUMIFS(dailyActivity_merged[TotalSteps],dailyActivity_merged[Id],'SolutionQ1 to Q8'!A15)</f>
        <v>15352</v>
      </c>
      <c r="H15" s="2">
        <f>SUMIFS(dailyActivity_merged[Calories],dailyActivity_merged[Id],'SolutionQ1 to Q8'!A15)</f>
        <v>7895</v>
      </c>
      <c r="I15" s="2">
        <f>SUMIFS(dailyActivity_merged[FairlyActiveMinutes],dailyActivity_merged[Id],'SolutionQ1 to Q8'!A15)</f>
        <v>6</v>
      </c>
      <c r="J15" s="2">
        <f>SUMIFS(dailyActivity_merged[LightlyActiveMinutes],dailyActivity_merged[Id],'SolutionQ1 to Q8'!A15)</f>
        <v>412</v>
      </c>
      <c r="K15" s="2">
        <f>SUMIFS(dailyActivity_merged[VeryActiveMinutes],dailyActivity_merged[Id],'SolutionQ1 to Q8'!A15)</f>
        <v>3</v>
      </c>
      <c r="L15" s="19">
        <f t="shared" si="1"/>
        <v>1973.75</v>
      </c>
    </row>
    <row r="16" spans="1:16" x14ac:dyDescent="0.3">
      <c r="A16" s="17">
        <v>4319703577</v>
      </c>
      <c r="B16" s="17">
        <f>COUNTIF(dailyActivity_merged[Id],'SolutionQ1 to Q8'!A16)</f>
        <v>31</v>
      </c>
      <c r="C16" s="17" t="str" cm="1">
        <f t="array" ref="C16">_xlfn.IFS(B16&gt;20,"Active",B16&lt;10,"Light",OR(B16&gt;10,B16&lt;20),"Moderate")</f>
        <v>Active</v>
      </c>
      <c r="D16" s="17">
        <f>SUMIFS(dailyActivity_merged[TotalDistance],dailyActivity_merged[Id],'SolutionQ1 to Q8'!A16)</f>
        <v>151.65999945811927</v>
      </c>
      <c r="E16" s="17">
        <f t="shared" si="0"/>
        <v>4.8922580470361057</v>
      </c>
      <c r="F16" s="17" t="str" cm="1">
        <f t="array" ref="F16">_xlfn.IFS(E16&gt;8,"Pro",E16&lt;4,"Beginner",OR(E16&gt;4,E16&lt;8),"Intermediate")</f>
        <v>Intermediate</v>
      </c>
      <c r="G16" s="17">
        <f>SUMIFS(dailyActivity_merged[TotalSteps],dailyActivity_merged[Id],'SolutionQ1 to Q8'!A16)</f>
        <v>225334</v>
      </c>
      <c r="H16" s="17">
        <f>SUMIFS(dailyActivity_merged[Calories],dailyActivity_merged[Id],'SolutionQ1 to Q8'!A16)</f>
        <v>63168</v>
      </c>
      <c r="I16" s="17">
        <f>SUMIFS(dailyActivity_merged[FairlyActiveMinutes],dailyActivity_merged[Id],'SolutionQ1 to Q8'!A16)</f>
        <v>382</v>
      </c>
      <c r="J16" s="17">
        <f>SUMIFS(dailyActivity_merged[LightlyActiveMinutes],dailyActivity_merged[Id],'SolutionQ1 to Q8'!A16)</f>
        <v>7092</v>
      </c>
      <c r="K16" s="17">
        <f>SUMIFS(dailyActivity_merged[VeryActiveMinutes],dailyActivity_merged[Id],'SolutionQ1 to Q8'!A16)</f>
        <v>111</v>
      </c>
      <c r="L16" s="18">
        <f t="shared" si="1"/>
        <v>2037.6774193548388</v>
      </c>
    </row>
    <row r="17" spans="1:12" x14ac:dyDescent="0.3">
      <c r="A17" s="2">
        <v>4388161847</v>
      </c>
      <c r="B17" s="2">
        <f>COUNTIF(dailyActivity_merged[Id],'SolutionQ1 to Q8'!A17)</f>
        <v>31</v>
      </c>
      <c r="C17" s="2" t="str" cm="1">
        <f t="array" ref="C17">_xlfn.IFS(B17&gt;20,"Active",B17&lt;10,"Light",OR(B17&gt;10,B17&lt;20),"Moderate")</f>
        <v>Active</v>
      </c>
      <c r="D17" s="2">
        <f>SUMIFS(dailyActivity_merged[TotalDistance],dailyActivity_merged[Id],'SolutionQ1 to Q8'!A17)</f>
        <v>260.19000267982472</v>
      </c>
      <c r="E17" s="2">
        <f t="shared" si="0"/>
        <v>8.393225892897572</v>
      </c>
      <c r="F17" s="2" t="str" cm="1">
        <f t="array" ref="F17">_xlfn.IFS(E17&gt;8,"Pro",E17&lt;4,"Beginner",OR(E17&gt;4,E17&lt;8),"Intermediate")</f>
        <v>Pro</v>
      </c>
      <c r="G17" s="2">
        <f>SUMIFS(dailyActivity_merged[TotalSteps],dailyActivity_merged[Id],'SolutionQ1 to Q8'!A17)</f>
        <v>335232</v>
      </c>
      <c r="H17" s="2">
        <f>SUMIFS(dailyActivity_merged[Calories],dailyActivity_merged[Id],'SolutionQ1 to Q8'!A17)</f>
        <v>95910</v>
      </c>
      <c r="I17" s="2">
        <f>SUMIFS(dailyActivity_merged[FairlyActiveMinutes],dailyActivity_merged[Id],'SolutionQ1 to Q8'!A17)</f>
        <v>631</v>
      </c>
      <c r="J17" s="2">
        <f>SUMIFS(dailyActivity_merged[LightlyActiveMinutes],dailyActivity_merged[Id],'SolutionQ1 to Q8'!A17)</f>
        <v>7110</v>
      </c>
      <c r="K17" s="2">
        <f>SUMIFS(dailyActivity_merged[VeryActiveMinutes],dailyActivity_merged[Id],'SolutionQ1 to Q8'!A17)</f>
        <v>718</v>
      </c>
      <c r="L17" s="19">
        <f t="shared" si="1"/>
        <v>3093.8709677419356</v>
      </c>
    </row>
    <row r="18" spans="1:12" x14ac:dyDescent="0.3">
      <c r="A18" s="17">
        <v>4445114986</v>
      </c>
      <c r="B18" s="17">
        <f>COUNTIF(dailyActivity_merged[Id],'SolutionQ1 to Q8'!A18)</f>
        <v>31</v>
      </c>
      <c r="C18" s="17" t="str" cm="1">
        <f t="array" ref="C18">_xlfn.IFS(B18&gt;20,"Active",B18&lt;10,"Light",OR(B18&gt;10,B18&lt;20),"Moderate")</f>
        <v>Active</v>
      </c>
      <c r="D18" s="17">
        <f>SUMIFS(dailyActivity_merged[TotalDistance],dailyActivity_merged[Id],'SolutionQ1 to Q8'!A18)</f>
        <v>100.6199996471405</v>
      </c>
      <c r="E18" s="17">
        <f t="shared" si="0"/>
        <v>3.2458064402303388</v>
      </c>
      <c r="F18" s="17" t="str" cm="1">
        <f t="array" ref="F18">_xlfn.IFS(E18&gt;8,"Pro",E18&lt;4,"Beginner",OR(E18&gt;4,E18&lt;8),"Intermediate")</f>
        <v>Beginner</v>
      </c>
      <c r="G18" s="17">
        <f>SUMIFS(dailyActivity_merged[TotalSteps],dailyActivity_merged[Id],'SolutionQ1 to Q8'!A18)</f>
        <v>148693</v>
      </c>
      <c r="H18" s="17">
        <f>SUMIFS(dailyActivity_merged[Calories],dailyActivity_merged[Id],'SolutionQ1 to Q8'!A18)</f>
        <v>67772</v>
      </c>
      <c r="I18" s="17">
        <f>SUMIFS(dailyActivity_merged[FairlyActiveMinutes],dailyActivity_merged[Id],'SolutionQ1 to Q8'!A18)</f>
        <v>54</v>
      </c>
      <c r="J18" s="17">
        <f>SUMIFS(dailyActivity_merged[LightlyActiveMinutes],dailyActivity_merged[Id],'SolutionQ1 to Q8'!A18)</f>
        <v>6482</v>
      </c>
      <c r="K18" s="17">
        <f>SUMIFS(dailyActivity_merged[VeryActiveMinutes],dailyActivity_merged[Id],'SolutionQ1 to Q8'!A18)</f>
        <v>205</v>
      </c>
      <c r="L18" s="18">
        <f t="shared" si="1"/>
        <v>2186.1935483870966</v>
      </c>
    </row>
    <row r="19" spans="1:12" x14ac:dyDescent="0.3">
      <c r="A19" s="2">
        <v>4558609924</v>
      </c>
      <c r="B19" s="2">
        <f>COUNTIF(dailyActivity_merged[Id],'SolutionQ1 to Q8'!A19)</f>
        <v>31</v>
      </c>
      <c r="C19" s="2" t="str" cm="1">
        <f t="array" ref="C19">_xlfn.IFS(B19&gt;20,"Active",B19&lt;10,"Light",OR(B19&gt;10,B19&lt;20),"Moderate")</f>
        <v>Active</v>
      </c>
      <c r="D19" s="2">
        <f>SUMIFS(dailyActivity_merged[TotalDistance],dailyActivity_merged[Id],'SolutionQ1 to Q8'!A19)</f>
        <v>157.50000047683716</v>
      </c>
      <c r="E19" s="2">
        <f t="shared" si="0"/>
        <v>5.0806451766721663</v>
      </c>
      <c r="F19" s="2" t="str" cm="1">
        <f t="array" ref="F19">_xlfn.IFS(E19&gt;8,"Pro",E19&lt;4,"Beginner",OR(E19&gt;4,E19&lt;8),"Intermediate")</f>
        <v>Intermediate</v>
      </c>
      <c r="G19" s="2">
        <f>SUMIFS(dailyActivity_merged[TotalSteps],dailyActivity_merged[Id],'SolutionQ1 to Q8'!A19)</f>
        <v>238239</v>
      </c>
      <c r="H19" s="2">
        <f>SUMIFS(dailyActivity_merged[Calories],dailyActivity_merged[Id],'SolutionQ1 to Q8'!A19)</f>
        <v>63031</v>
      </c>
      <c r="I19" s="2">
        <f>SUMIFS(dailyActivity_merged[FairlyActiveMinutes],dailyActivity_merged[Id],'SolutionQ1 to Q8'!A19)</f>
        <v>425</v>
      </c>
      <c r="J19" s="2">
        <f>SUMIFS(dailyActivity_merged[LightlyActiveMinutes],dailyActivity_merged[Id],'SolutionQ1 to Q8'!A19)</f>
        <v>8834</v>
      </c>
      <c r="K19" s="2">
        <f>SUMIFS(dailyActivity_merged[VeryActiveMinutes],dailyActivity_merged[Id],'SolutionQ1 to Q8'!A19)</f>
        <v>322</v>
      </c>
      <c r="L19" s="19">
        <f t="shared" si="1"/>
        <v>2033.258064516129</v>
      </c>
    </row>
    <row r="20" spans="1:12" x14ac:dyDescent="0.3">
      <c r="A20" s="17">
        <v>4702921684</v>
      </c>
      <c r="B20" s="17">
        <f>COUNTIF(dailyActivity_merged[Id],'SolutionQ1 to Q8'!A20)</f>
        <v>31</v>
      </c>
      <c r="C20" s="17" t="str" cm="1">
        <f t="array" ref="C20">_xlfn.IFS(B20&gt;20,"Active",B20&lt;10,"Light",OR(B20&gt;10,B20&lt;20),"Moderate")</f>
        <v>Active</v>
      </c>
      <c r="D20" s="17">
        <f>SUMIFS(dailyActivity_merged[TotalDistance],dailyActivity_merged[Id],'SolutionQ1 to Q8'!A20)</f>
        <v>215.60999977588656</v>
      </c>
      <c r="E20" s="17">
        <f t="shared" si="0"/>
        <v>6.9551612830931147</v>
      </c>
      <c r="F20" s="17" t="str" cm="1">
        <f t="array" ref="F20">_xlfn.IFS(E20&gt;8,"Pro",E20&lt;4,"Beginner",OR(E20&gt;4,E20&lt;8),"Intermediate")</f>
        <v>Intermediate</v>
      </c>
      <c r="G20" s="17">
        <f>SUMIFS(dailyActivity_merged[TotalSteps],dailyActivity_merged[Id],'SolutionQ1 to Q8'!A20)</f>
        <v>265734</v>
      </c>
      <c r="H20" s="17">
        <f>SUMIFS(dailyActivity_merged[Calories],dailyActivity_merged[Id],'SolutionQ1 to Q8'!A20)</f>
        <v>91932</v>
      </c>
      <c r="I20" s="17">
        <f>SUMIFS(dailyActivity_merged[FairlyActiveMinutes],dailyActivity_merged[Id],'SolutionQ1 to Q8'!A20)</f>
        <v>807</v>
      </c>
      <c r="J20" s="17">
        <f>SUMIFS(dailyActivity_merged[LightlyActiveMinutes],dailyActivity_merged[Id],'SolutionQ1 to Q8'!A20)</f>
        <v>7362</v>
      </c>
      <c r="K20" s="17">
        <f>SUMIFS(dailyActivity_merged[VeryActiveMinutes],dailyActivity_merged[Id],'SolutionQ1 to Q8'!A20)</f>
        <v>159</v>
      </c>
      <c r="L20" s="18">
        <f t="shared" si="1"/>
        <v>2965.5483870967741</v>
      </c>
    </row>
    <row r="21" spans="1:12" x14ac:dyDescent="0.3">
      <c r="A21" s="2">
        <v>5553957443</v>
      </c>
      <c r="B21" s="2">
        <f>COUNTIF(dailyActivity_merged[Id],'SolutionQ1 to Q8'!A21)</f>
        <v>31</v>
      </c>
      <c r="C21" s="2" t="str" cm="1">
        <f t="array" ref="C21">_xlfn.IFS(B21&gt;20,"Active",B21&lt;10,"Light",OR(B21&gt;10,B21&lt;20),"Moderate")</f>
        <v>Active</v>
      </c>
      <c r="D21" s="2">
        <f>SUMIFS(dailyActivity_merged[TotalDistance],dailyActivity_merged[Id],'SolutionQ1 to Q8'!A21)</f>
        <v>174.83000093698496</v>
      </c>
      <c r="E21" s="2">
        <f t="shared" si="0"/>
        <v>5.6396774495801596</v>
      </c>
      <c r="F21" s="2" t="str" cm="1">
        <f t="array" ref="F21">_xlfn.IFS(E21&gt;8,"Pro",E21&lt;4,"Beginner",OR(E21&gt;4,E21&lt;8),"Intermediate")</f>
        <v>Intermediate</v>
      </c>
      <c r="G21" s="2">
        <f>SUMIFS(dailyActivity_merged[TotalSteps],dailyActivity_merged[Id],'SolutionQ1 to Q8'!A21)</f>
        <v>266990</v>
      </c>
      <c r="H21" s="2">
        <f>SUMIFS(dailyActivity_merged[Calories],dailyActivity_merged[Id],'SolutionQ1 to Q8'!A21)</f>
        <v>58146</v>
      </c>
      <c r="I21" s="2">
        <f>SUMIFS(dailyActivity_merged[FairlyActiveMinutes],dailyActivity_merged[Id],'SolutionQ1 to Q8'!A21)</f>
        <v>403</v>
      </c>
      <c r="J21" s="2">
        <f>SUMIFS(dailyActivity_merged[LightlyActiveMinutes],dailyActivity_merged[Id],'SolutionQ1 to Q8'!A21)</f>
        <v>6392</v>
      </c>
      <c r="K21" s="2">
        <f>SUMIFS(dailyActivity_merged[VeryActiveMinutes],dailyActivity_merged[Id],'SolutionQ1 to Q8'!A21)</f>
        <v>726</v>
      </c>
      <c r="L21" s="19">
        <f t="shared" si="1"/>
        <v>1875.6774193548388</v>
      </c>
    </row>
    <row r="22" spans="1:12" x14ac:dyDescent="0.3">
      <c r="A22" s="17">
        <v>5577150313</v>
      </c>
      <c r="B22" s="17">
        <f>COUNTIF(dailyActivity_merged[Id],'SolutionQ1 to Q8'!A22)</f>
        <v>30</v>
      </c>
      <c r="C22" s="17" t="str" cm="1">
        <f t="array" ref="C22">_xlfn.IFS(B22&gt;20,"Active",B22&lt;10,"Light",OR(B22&gt;10,B22&lt;20),"Moderate")</f>
        <v>Active</v>
      </c>
      <c r="D22" s="17">
        <f>SUMIFS(dailyActivity_merged[TotalDistance],dailyActivity_merged[Id],'SolutionQ1 to Q8'!A22)</f>
        <v>186.39999914169312</v>
      </c>
      <c r="E22" s="17">
        <f t="shared" si="0"/>
        <v>6.2133333047231041</v>
      </c>
      <c r="F22" s="17" t="str" cm="1">
        <f t="array" ref="F22">_xlfn.IFS(E22&gt;8,"Pro",E22&lt;4,"Beginner",OR(E22&gt;4,E22&lt;8),"Intermediate")</f>
        <v>Intermediate</v>
      </c>
      <c r="G22" s="17">
        <f>SUMIFS(dailyActivity_merged[TotalSteps],dailyActivity_merged[Id],'SolutionQ1 to Q8'!A22)</f>
        <v>249133</v>
      </c>
      <c r="H22" s="17">
        <f>SUMIFS(dailyActivity_merged[Calories],dailyActivity_merged[Id],'SolutionQ1 to Q8'!A22)</f>
        <v>100789</v>
      </c>
      <c r="I22" s="17">
        <f>SUMIFS(dailyActivity_merged[FairlyActiveMinutes],dailyActivity_merged[Id],'SolutionQ1 to Q8'!A22)</f>
        <v>895</v>
      </c>
      <c r="J22" s="17">
        <f>SUMIFS(dailyActivity_merged[LightlyActiveMinutes],dailyActivity_merged[Id],'SolutionQ1 to Q8'!A22)</f>
        <v>4438</v>
      </c>
      <c r="K22" s="17">
        <f>SUMIFS(dailyActivity_merged[VeryActiveMinutes],dailyActivity_merged[Id],'SolutionQ1 to Q8'!A22)</f>
        <v>2620</v>
      </c>
      <c r="L22" s="18">
        <f t="shared" si="1"/>
        <v>3359.6333333333332</v>
      </c>
    </row>
    <row r="23" spans="1:12" x14ac:dyDescent="0.3">
      <c r="A23" s="2">
        <v>6117666160</v>
      </c>
      <c r="B23" s="2">
        <f>COUNTIF(dailyActivity_merged[Id],'SolutionQ1 to Q8'!A23)</f>
        <v>28</v>
      </c>
      <c r="C23" s="2" t="str" cm="1">
        <f t="array" ref="C23">_xlfn.IFS(B23&gt;20,"Active",B23&lt;10,"Light",OR(B23&gt;10,B23&lt;20),"Moderate")</f>
        <v>Active</v>
      </c>
      <c r="D23" s="2">
        <f>SUMIFS(dailyActivity_merged[TotalDistance],dailyActivity_merged[Id],'SolutionQ1 to Q8'!A23)</f>
        <v>149.58000159263608</v>
      </c>
      <c r="E23" s="2">
        <f t="shared" si="0"/>
        <v>5.342142914022717</v>
      </c>
      <c r="F23" s="2" t="str" cm="1">
        <f t="array" ref="F23">_xlfn.IFS(E23&gt;8,"Pro",E23&lt;4,"Beginner",OR(E23&gt;4,E23&lt;8),"Intermediate")</f>
        <v>Intermediate</v>
      </c>
      <c r="G23" s="2">
        <f>SUMIFS(dailyActivity_merged[TotalSteps],dailyActivity_merged[Id],'SolutionQ1 to Q8'!A23)</f>
        <v>197308</v>
      </c>
      <c r="H23" s="2">
        <f>SUMIFS(dailyActivity_merged[Calories],dailyActivity_merged[Id],'SolutionQ1 to Q8'!A23)</f>
        <v>63312</v>
      </c>
      <c r="I23" s="2">
        <f>SUMIFS(dailyActivity_merged[FairlyActiveMinutes],dailyActivity_merged[Id],'SolutionQ1 to Q8'!A23)</f>
        <v>57</v>
      </c>
      <c r="J23" s="2">
        <f>SUMIFS(dailyActivity_merged[LightlyActiveMinutes],dailyActivity_merged[Id],'SolutionQ1 to Q8'!A23)</f>
        <v>8074</v>
      </c>
      <c r="K23" s="2">
        <f>SUMIFS(dailyActivity_merged[VeryActiveMinutes],dailyActivity_merged[Id],'SolutionQ1 to Q8'!A23)</f>
        <v>44</v>
      </c>
      <c r="L23" s="19">
        <f t="shared" si="1"/>
        <v>2261.1428571428573</v>
      </c>
    </row>
    <row r="24" spans="1:12" x14ac:dyDescent="0.3">
      <c r="A24" s="17">
        <v>6290855005</v>
      </c>
      <c r="B24" s="17">
        <f>COUNTIF(dailyActivity_merged[Id],'SolutionQ1 to Q8'!A24)</f>
        <v>29</v>
      </c>
      <c r="C24" s="17" t="str" cm="1">
        <f t="array" ref="C24">_xlfn.IFS(B24&gt;20,"Active",B24&lt;10,"Light",OR(B24&gt;10,B24&lt;20),"Moderate")</f>
        <v>Active</v>
      </c>
      <c r="D24" s="17">
        <f>SUMIFS(dailyActivity_merged[TotalDistance],dailyActivity_merged[Id],'SolutionQ1 to Q8'!A24)</f>
        <v>123.90000033378601</v>
      </c>
      <c r="E24" s="17">
        <f t="shared" si="0"/>
        <v>4.2724138046133104</v>
      </c>
      <c r="F24" s="17" t="str" cm="1">
        <f t="array" ref="F24">_xlfn.IFS(E24&gt;8,"Pro",E24&lt;4,"Beginner",OR(E24&gt;4,E24&lt;8),"Intermediate")</f>
        <v>Intermediate</v>
      </c>
      <c r="G24" s="17">
        <f>SUMIFS(dailyActivity_merged[TotalSteps],dailyActivity_merged[Id],'SolutionQ1 to Q8'!A24)</f>
        <v>163837</v>
      </c>
      <c r="H24" s="17">
        <f>SUMIFS(dailyActivity_merged[Calories],dailyActivity_merged[Id],'SolutionQ1 to Q8'!A24)</f>
        <v>75389</v>
      </c>
      <c r="I24" s="17">
        <f>SUMIFS(dailyActivity_merged[FairlyActiveMinutes],dailyActivity_merged[Id],'SolutionQ1 to Q8'!A24)</f>
        <v>110</v>
      </c>
      <c r="J24" s="17">
        <f>SUMIFS(dailyActivity_merged[LightlyActiveMinutes],dailyActivity_merged[Id],'SolutionQ1 to Q8'!A24)</f>
        <v>6596</v>
      </c>
      <c r="K24" s="17">
        <f>SUMIFS(dailyActivity_merged[VeryActiveMinutes],dailyActivity_merged[Id],'SolutionQ1 to Q8'!A24)</f>
        <v>80</v>
      </c>
      <c r="L24" s="18">
        <f t="shared" si="1"/>
        <v>2599.6206896551726</v>
      </c>
    </row>
    <row r="25" spans="1:12" x14ac:dyDescent="0.3">
      <c r="A25" s="2">
        <v>6775888955</v>
      </c>
      <c r="B25" s="2">
        <f>COUNTIF(dailyActivity_merged[Id],'SolutionQ1 to Q8'!A25)</f>
        <v>26</v>
      </c>
      <c r="C25" s="2" t="str" cm="1">
        <f t="array" ref="C25">_xlfn.IFS(B25&gt;20,"Active",B25&lt;10,"Light",OR(B25&gt;10,B25&lt;20),"Moderate")</f>
        <v>Active</v>
      </c>
      <c r="D25" s="2">
        <f>SUMIFS(dailyActivity_merged[TotalDistance],dailyActivity_merged[Id],'SolutionQ1 to Q8'!A25)</f>
        <v>47.149999419227257</v>
      </c>
      <c r="E25" s="2">
        <f t="shared" si="0"/>
        <v>1.8134615161241252</v>
      </c>
      <c r="F25" s="2" t="str" cm="1">
        <f t="array" ref="F25">_xlfn.IFS(E25&gt;8,"Pro",E25&lt;4,"Beginner",OR(E25&gt;4,E25&lt;8),"Intermediate")</f>
        <v>Beginner</v>
      </c>
      <c r="G25" s="2">
        <f>SUMIFS(dailyActivity_merged[TotalSteps],dailyActivity_merged[Id],'SolutionQ1 to Q8'!A25)</f>
        <v>65512</v>
      </c>
      <c r="H25" s="2">
        <f>SUMIFS(dailyActivity_merged[Calories],dailyActivity_merged[Id],'SolutionQ1 to Q8'!A25)</f>
        <v>55426</v>
      </c>
      <c r="I25" s="2">
        <f>SUMIFS(dailyActivity_merged[FairlyActiveMinutes],dailyActivity_merged[Id],'SolutionQ1 to Q8'!A25)</f>
        <v>385</v>
      </c>
      <c r="J25" s="2">
        <f>SUMIFS(dailyActivity_merged[LightlyActiveMinutes],dailyActivity_merged[Id],'SolutionQ1 to Q8'!A25)</f>
        <v>1044</v>
      </c>
      <c r="K25" s="2">
        <f>SUMIFS(dailyActivity_merged[VeryActiveMinutes],dailyActivity_merged[Id],'SolutionQ1 to Q8'!A25)</f>
        <v>286</v>
      </c>
      <c r="L25" s="19">
        <f t="shared" si="1"/>
        <v>2131.7692307692309</v>
      </c>
    </row>
    <row r="26" spans="1:12" x14ac:dyDescent="0.3">
      <c r="A26" s="17">
        <v>6962181067</v>
      </c>
      <c r="B26" s="17">
        <f>COUNTIF(dailyActivity_merged[Id],'SolutionQ1 to Q8'!A26)</f>
        <v>31</v>
      </c>
      <c r="C26" s="17" t="str" cm="1">
        <f t="array" ref="C26">_xlfn.IFS(B26&gt;20,"Active",B26&lt;10,"Light",OR(B26&gt;10,B26&lt;20),"Moderate")</f>
        <v>Active</v>
      </c>
      <c r="D26" s="17">
        <f>SUMIFS(dailyActivity_merged[TotalDistance],dailyActivity_merged[Id],'SolutionQ1 to Q8'!A26)</f>
        <v>204.16000080108648</v>
      </c>
      <c r="E26" s="17">
        <f t="shared" si="0"/>
        <v>6.585806477454403</v>
      </c>
      <c r="F26" s="17" t="str" cm="1">
        <f t="array" ref="F26">_xlfn.IFS(E26&gt;8,"Pro",E26&lt;4,"Beginner",OR(E26&gt;4,E26&lt;8),"Intermediate")</f>
        <v>Intermediate</v>
      </c>
      <c r="G26" s="17">
        <f>SUMIFS(dailyActivity_merged[TotalSteps],dailyActivity_merged[Id],'SolutionQ1 to Q8'!A26)</f>
        <v>303639</v>
      </c>
      <c r="H26" s="17">
        <f>SUMIFS(dailyActivity_merged[Calories],dailyActivity_merged[Id],'SolutionQ1 to Q8'!A26)</f>
        <v>61443</v>
      </c>
      <c r="I26" s="17">
        <f>SUMIFS(dailyActivity_merged[FairlyActiveMinutes],dailyActivity_merged[Id],'SolutionQ1 to Q8'!A26)</f>
        <v>574</v>
      </c>
      <c r="J26" s="17">
        <f>SUMIFS(dailyActivity_merged[LightlyActiveMinutes],dailyActivity_merged[Id],'SolutionQ1 to Q8'!A26)</f>
        <v>7620</v>
      </c>
      <c r="K26" s="17">
        <f>SUMIFS(dailyActivity_merged[VeryActiveMinutes],dailyActivity_merged[Id],'SolutionQ1 to Q8'!A26)</f>
        <v>707</v>
      </c>
      <c r="L26" s="18">
        <f t="shared" si="1"/>
        <v>1982.0322580645161</v>
      </c>
    </row>
    <row r="27" spans="1:12" x14ac:dyDescent="0.3">
      <c r="A27" s="2">
        <v>7007744171</v>
      </c>
      <c r="B27" s="2">
        <f>COUNTIF(dailyActivity_merged[Id],'SolutionQ1 to Q8'!A27)</f>
        <v>26</v>
      </c>
      <c r="C27" s="2" t="str" cm="1">
        <f t="array" ref="C27">_xlfn.IFS(B27&gt;20,"Active",B27&lt;10,"Light",OR(B27&gt;10,B27&lt;20),"Moderate")</f>
        <v>Active</v>
      </c>
      <c r="D27" s="2">
        <f>SUMIFS(dailyActivity_merged[TotalDistance],dailyActivity_merged[Id],'SolutionQ1 to Q8'!A27)</f>
        <v>208.39999938011169</v>
      </c>
      <c r="E27" s="2">
        <f t="shared" si="0"/>
        <v>8.0153845915427571</v>
      </c>
      <c r="F27" s="2" t="str" cm="1">
        <f t="array" ref="F27">_xlfn.IFS(E27&gt;8,"Pro",E27&lt;4,"Beginner",OR(E27&gt;4,E27&lt;8),"Intermediate")</f>
        <v>Pro</v>
      </c>
      <c r="G27" s="2">
        <f>SUMIFS(dailyActivity_merged[TotalSteps],dailyActivity_merged[Id],'SolutionQ1 to Q8'!A27)</f>
        <v>294409</v>
      </c>
      <c r="H27" s="2">
        <f>SUMIFS(dailyActivity_merged[Calories],dailyActivity_merged[Id],'SolutionQ1 to Q8'!A27)</f>
        <v>66144</v>
      </c>
      <c r="I27" s="2">
        <f>SUMIFS(dailyActivity_merged[FairlyActiveMinutes],dailyActivity_merged[Id],'SolutionQ1 to Q8'!A27)</f>
        <v>423</v>
      </c>
      <c r="J27" s="2">
        <f>SUMIFS(dailyActivity_merged[LightlyActiveMinutes],dailyActivity_merged[Id],'SolutionQ1 to Q8'!A27)</f>
        <v>7299</v>
      </c>
      <c r="K27" s="2">
        <f>SUMIFS(dailyActivity_merged[VeryActiveMinutes],dailyActivity_merged[Id],'SolutionQ1 to Q8'!A27)</f>
        <v>807</v>
      </c>
      <c r="L27" s="19">
        <f t="shared" si="1"/>
        <v>2544</v>
      </c>
    </row>
    <row r="28" spans="1:12" x14ac:dyDescent="0.3">
      <c r="A28" s="17">
        <v>7086361926</v>
      </c>
      <c r="B28" s="17">
        <f>COUNTIF(dailyActivity_merged[Id],'SolutionQ1 to Q8'!A28)</f>
        <v>31</v>
      </c>
      <c r="C28" s="17" t="str" cm="1">
        <f t="array" ref="C28">_xlfn.IFS(B28&gt;20,"Active",B28&lt;10,"Light",OR(B28&gt;10,B28&lt;20),"Moderate")</f>
        <v>Active</v>
      </c>
      <c r="D28" s="17">
        <f>SUMIFS(dailyActivity_merged[TotalDistance],dailyActivity_merged[Id],'SolutionQ1 to Q8'!A28)</f>
        <v>198.02999974228445</v>
      </c>
      <c r="E28" s="17">
        <f t="shared" si="0"/>
        <v>6.3880645078156268</v>
      </c>
      <c r="F28" s="17" t="str" cm="1">
        <f t="array" ref="F28">_xlfn.IFS(E28&gt;8,"Pro",E28&lt;4,"Beginner",OR(E28&gt;4,E28&lt;8),"Intermediate")</f>
        <v>Intermediate</v>
      </c>
      <c r="G28" s="17">
        <f>SUMIFS(dailyActivity_merged[TotalSteps],dailyActivity_merged[Id],'SolutionQ1 to Q8'!A28)</f>
        <v>290525</v>
      </c>
      <c r="H28" s="17">
        <f>SUMIFS(dailyActivity_merged[Calories],dailyActivity_merged[Id],'SolutionQ1 to Q8'!A28)</f>
        <v>79557</v>
      </c>
      <c r="I28" s="17">
        <f>SUMIFS(dailyActivity_merged[FairlyActiveMinutes],dailyActivity_merged[Id],'SolutionQ1 to Q8'!A28)</f>
        <v>786</v>
      </c>
      <c r="J28" s="17">
        <f>SUMIFS(dailyActivity_merged[LightlyActiveMinutes],dailyActivity_merged[Id],'SolutionQ1 to Q8'!A28)</f>
        <v>4459</v>
      </c>
      <c r="K28" s="17">
        <f>SUMIFS(dailyActivity_merged[VeryActiveMinutes],dailyActivity_merged[Id],'SolutionQ1 to Q8'!A28)</f>
        <v>1320</v>
      </c>
      <c r="L28" s="18">
        <f t="shared" si="1"/>
        <v>2566.3548387096776</v>
      </c>
    </row>
    <row r="29" spans="1:12" x14ac:dyDescent="0.3">
      <c r="A29" s="2">
        <v>8053475328</v>
      </c>
      <c r="B29" s="2">
        <f>COUNTIF(dailyActivity_merged[Id],'SolutionQ1 to Q8'!A29)</f>
        <v>31</v>
      </c>
      <c r="C29" s="2" t="str" cm="1">
        <f t="array" ref="C29">_xlfn.IFS(B29&gt;20,"Active",B29&lt;10,"Light",OR(B29&gt;10,B29&lt;20),"Moderate")</f>
        <v>Active</v>
      </c>
      <c r="D29" s="2">
        <f>SUMIFS(dailyActivity_merged[TotalDistance],dailyActivity_merged[Id],'SolutionQ1 to Q8'!A29)</f>
        <v>355.72999715805037</v>
      </c>
      <c r="E29" s="2">
        <f t="shared" si="0"/>
        <v>11.475161198646786</v>
      </c>
      <c r="F29" s="2" t="str" cm="1">
        <f t="array" ref="F29">_xlfn.IFS(E29&gt;8,"Pro",E29&lt;4,"Beginner",OR(E29&gt;4,E29&lt;8),"Intermediate")</f>
        <v>Pro</v>
      </c>
      <c r="G29" s="2">
        <f>SUMIFS(dailyActivity_merged[TotalSteps],dailyActivity_merged[Id],'SolutionQ1 to Q8'!A29)</f>
        <v>457662</v>
      </c>
      <c r="H29" s="2">
        <f>SUMIFS(dailyActivity_merged[Calories],dailyActivity_merged[Id],'SolutionQ1 to Q8'!A29)</f>
        <v>91320</v>
      </c>
      <c r="I29" s="2">
        <f>SUMIFS(dailyActivity_merged[FairlyActiveMinutes],dailyActivity_merged[Id],'SolutionQ1 to Q8'!A29)</f>
        <v>297</v>
      </c>
      <c r="J29" s="2">
        <f>SUMIFS(dailyActivity_merged[LightlyActiveMinutes],dailyActivity_merged[Id],'SolutionQ1 to Q8'!A29)</f>
        <v>4680</v>
      </c>
      <c r="K29" s="2">
        <f>SUMIFS(dailyActivity_merged[VeryActiveMinutes],dailyActivity_merged[Id],'SolutionQ1 to Q8'!A29)</f>
        <v>2640</v>
      </c>
      <c r="L29" s="19">
        <f t="shared" si="1"/>
        <v>2945.8064516129034</v>
      </c>
    </row>
    <row r="30" spans="1:12" x14ac:dyDescent="0.3">
      <c r="A30" s="17">
        <v>8253242879</v>
      </c>
      <c r="B30" s="17">
        <f>COUNTIF(dailyActivity_merged[Id],'SolutionQ1 to Q8'!A30)</f>
        <v>19</v>
      </c>
      <c r="C30" s="17" t="str" cm="1">
        <f t="array" ref="C30">_xlfn.IFS(B30&gt;20,"Active",B30&lt;10,"Light",OR(B30&gt;10,B30&lt;20),"Moderate")</f>
        <v>Moderate</v>
      </c>
      <c r="D30" s="17">
        <f>SUMIFS(dailyActivity_merged[TotalDistance],dailyActivity_merged[Id],'SolutionQ1 to Q8'!A30)</f>
        <v>88.680000901222243</v>
      </c>
      <c r="E30" s="17">
        <f t="shared" si="0"/>
        <v>4.6673684684853809</v>
      </c>
      <c r="F30" s="17" t="str" cm="1">
        <f t="array" ref="F30">_xlfn.IFS(E30&gt;8,"Pro",E30&lt;4,"Beginner",OR(E30&gt;4,E30&lt;8),"Intermediate")</f>
        <v>Intermediate</v>
      </c>
      <c r="G30" s="17">
        <f>SUMIFS(dailyActivity_merged[TotalSteps],dailyActivity_merged[Id],'SolutionQ1 to Q8'!A30)</f>
        <v>123161</v>
      </c>
      <c r="H30" s="17">
        <f>SUMIFS(dailyActivity_merged[Calories],dailyActivity_merged[Id],'SolutionQ1 to Q8'!A30)</f>
        <v>33972</v>
      </c>
      <c r="I30" s="17">
        <f>SUMIFS(dailyActivity_merged[FairlyActiveMinutes],dailyActivity_merged[Id],'SolutionQ1 to Q8'!A30)</f>
        <v>272</v>
      </c>
      <c r="J30" s="17">
        <f>SUMIFS(dailyActivity_merged[LightlyActiveMinutes],dailyActivity_merged[Id],'SolutionQ1 to Q8'!A30)</f>
        <v>2221</v>
      </c>
      <c r="K30" s="17">
        <f>SUMIFS(dailyActivity_merged[VeryActiveMinutes],dailyActivity_merged[Id],'SolutionQ1 to Q8'!A30)</f>
        <v>390</v>
      </c>
      <c r="L30" s="18">
        <f t="shared" si="1"/>
        <v>1788</v>
      </c>
    </row>
    <row r="31" spans="1:12" x14ac:dyDescent="0.3">
      <c r="A31" s="2">
        <v>8378563200</v>
      </c>
      <c r="B31" s="2">
        <f>COUNTIF(dailyActivity_merged[Id],'SolutionQ1 to Q8'!A31)</f>
        <v>31</v>
      </c>
      <c r="C31" s="2" t="str" cm="1">
        <f t="array" ref="C31">_xlfn.IFS(B31&gt;20,"Active",B31&lt;10,"Light",OR(B31&gt;10,B31&lt;20),"Moderate")</f>
        <v>Active</v>
      </c>
      <c r="D31" s="2">
        <f>SUMIFS(dailyActivity_merged[TotalDistance],dailyActivity_merged[Id],'SolutionQ1 to Q8'!A31)</f>
        <v>214.32000231742848</v>
      </c>
      <c r="E31" s="2">
        <f t="shared" si="0"/>
        <v>6.9135484618525318</v>
      </c>
      <c r="F31" s="2" t="str" cm="1">
        <f t="array" ref="F31">_xlfn.IFS(E31&gt;8,"Pro",E31&lt;4,"Beginner",OR(E31&gt;4,E31&lt;8),"Intermediate")</f>
        <v>Intermediate</v>
      </c>
      <c r="G31" s="2">
        <f>SUMIFS(dailyActivity_merged[TotalSteps],dailyActivity_merged[Id],'SolutionQ1 to Q8'!A31)</f>
        <v>270249</v>
      </c>
      <c r="H31" s="2">
        <f>SUMIFS(dailyActivity_merged[Calories],dailyActivity_merged[Id],'SolutionQ1 to Q8'!A31)</f>
        <v>106534</v>
      </c>
      <c r="I31" s="2">
        <f>SUMIFS(dailyActivity_merged[FairlyActiveMinutes],dailyActivity_merged[Id],'SolutionQ1 to Q8'!A31)</f>
        <v>318</v>
      </c>
      <c r="J31" s="2">
        <f>SUMIFS(dailyActivity_merged[LightlyActiveMinutes],dailyActivity_merged[Id],'SolutionQ1 to Q8'!A31)</f>
        <v>4839</v>
      </c>
      <c r="K31" s="2">
        <f>SUMIFS(dailyActivity_merged[VeryActiveMinutes],dailyActivity_merged[Id],'SolutionQ1 to Q8'!A31)</f>
        <v>1819</v>
      </c>
      <c r="L31" s="19">
        <f t="shared" si="1"/>
        <v>3436.5806451612902</v>
      </c>
    </row>
    <row r="32" spans="1:12" x14ac:dyDescent="0.3">
      <c r="A32" s="17">
        <v>8583815059</v>
      </c>
      <c r="B32" s="17">
        <f>COUNTIF(dailyActivity_merged[Id],'SolutionQ1 to Q8'!A32)</f>
        <v>31</v>
      </c>
      <c r="C32" s="17" t="str" cm="1">
        <f t="array" ref="C32">_xlfn.IFS(B32&gt;20,"Active",B32&lt;10,"Light",OR(B32&gt;10,B32&lt;20),"Moderate")</f>
        <v>Active</v>
      </c>
      <c r="D32" s="17">
        <f>SUMIFS(dailyActivity_merged[TotalDistance],dailyActivity_merged[Id],'SolutionQ1 to Q8'!A32)</f>
        <v>174.07999849319464</v>
      </c>
      <c r="E32" s="17">
        <f t="shared" si="0"/>
        <v>5.6154838223611172</v>
      </c>
      <c r="F32" s="17" t="str" cm="1">
        <f t="array" ref="F32">_xlfn.IFS(E32&gt;8,"Pro",E32&lt;4,"Beginner",OR(E32&gt;4,E32&lt;8),"Intermediate")</f>
        <v>Intermediate</v>
      </c>
      <c r="G32" s="17">
        <f>SUMIFS(dailyActivity_merged[TotalSteps],dailyActivity_merged[Id],'SolutionQ1 to Q8'!A32)</f>
        <v>223154</v>
      </c>
      <c r="H32" s="17">
        <f>SUMIFS(dailyActivity_merged[Calories],dailyActivity_merged[Id],'SolutionQ1 to Q8'!A32)</f>
        <v>84693</v>
      </c>
      <c r="I32" s="17">
        <f>SUMIFS(dailyActivity_merged[FairlyActiveMinutes],dailyActivity_merged[Id],'SolutionQ1 to Q8'!A32)</f>
        <v>688</v>
      </c>
      <c r="J32" s="17">
        <f>SUMIFS(dailyActivity_merged[LightlyActiveMinutes],dailyActivity_merged[Id],'SolutionQ1 to Q8'!A32)</f>
        <v>4287</v>
      </c>
      <c r="K32" s="17">
        <f>SUMIFS(dailyActivity_merged[VeryActiveMinutes],dailyActivity_merged[Id],'SolutionQ1 to Q8'!A32)</f>
        <v>300</v>
      </c>
      <c r="L32" s="18">
        <f t="shared" si="1"/>
        <v>2732.0322580645161</v>
      </c>
    </row>
    <row r="33" spans="1:12" x14ac:dyDescent="0.3">
      <c r="A33" s="2">
        <v>8792009665</v>
      </c>
      <c r="B33" s="2">
        <f>COUNTIF(dailyActivity_merged[Id],'SolutionQ1 to Q8'!A33)</f>
        <v>29</v>
      </c>
      <c r="C33" s="2" t="str" cm="1">
        <f t="array" ref="C33">_xlfn.IFS(B33&gt;20,"Active",B33&lt;10,"Light",OR(B33&gt;10,B33&lt;20),"Moderate")</f>
        <v>Active</v>
      </c>
      <c r="D33" s="2">
        <f>SUMIFS(dailyActivity_merged[TotalDistance],dailyActivity_merged[Id],'SolutionQ1 to Q8'!A33)</f>
        <v>34.409999787807486</v>
      </c>
      <c r="E33" s="2">
        <f t="shared" si="0"/>
        <v>1.1865517168209478</v>
      </c>
      <c r="F33" s="2" t="str" cm="1">
        <f t="array" ref="F33">_xlfn.IFS(E33&gt;8,"Pro",E33&lt;4,"Beginner",OR(E33&gt;4,E33&lt;8),"Intermediate")</f>
        <v>Beginner</v>
      </c>
      <c r="G33" s="2">
        <f>SUMIFS(dailyActivity_merged[TotalSteps],dailyActivity_merged[Id],'SolutionQ1 to Q8'!A33)</f>
        <v>53758</v>
      </c>
      <c r="H33" s="2">
        <f>SUMIFS(dailyActivity_merged[Calories],dailyActivity_merged[Id],'SolutionQ1 to Q8'!A33)</f>
        <v>56907</v>
      </c>
      <c r="I33" s="2">
        <f>SUMIFS(dailyActivity_merged[FairlyActiveMinutes],dailyActivity_merged[Id],'SolutionQ1 to Q8'!A33)</f>
        <v>117</v>
      </c>
      <c r="J33" s="2">
        <f>SUMIFS(dailyActivity_merged[LightlyActiveMinutes],dailyActivity_merged[Id],'SolutionQ1 to Q8'!A33)</f>
        <v>2662</v>
      </c>
      <c r="K33" s="2">
        <f>SUMIFS(dailyActivity_merged[VeryActiveMinutes],dailyActivity_merged[Id],'SolutionQ1 to Q8'!A33)</f>
        <v>28</v>
      </c>
      <c r="L33" s="19">
        <f t="shared" si="1"/>
        <v>1962.3103448275863</v>
      </c>
    </row>
    <row r="34" spans="1:12" x14ac:dyDescent="0.3">
      <c r="A34" s="20">
        <v>8877689391</v>
      </c>
      <c r="B34" s="20">
        <f>COUNTIF(dailyActivity_merged[Id],'SolutionQ1 to Q8'!A34)</f>
        <v>31</v>
      </c>
      <c r="C34" s="20" t="str" cm="1">
        <f t="array" ref="C34">_xlfn.IFS(B34&gt;20,"Active",B34&lt;10,"Light",OR(B34&gt;10,B34&lt;20),"Moderate")</f>
        <v>Active</v>
      </c>
      <c r="D34" s="20">
        <f>SUMIFS(dailyActivity_merged[TotalDistance],dailyActivity_merged[Id],'SolutionQ1 to Q8'!A34)</f>
        <v>409.59999728202826</v>
      </c>
      <c r="E34" s="20">
        <f t="shared" si="0"/>
        <v>13.212903138129944</v>
      </c>
      <c r="F34" s="20" t="str" cm="1">
        <f t="array" ref="F34">_xlfn.IFS(E34&gt;8,"Pro",E34&lt;4,"Beginner",OR(E34&gt;4,E34&lt;8),"Intermediate")</f>
        <v>Pro</v>
      </c>
      <c r="G34" s="20">
        <f>SUMIFS(dailyActivity_merged[TotalSteps],dailyActivity_merged[Id],'SolutionQ1 to Q8'!A34)</f>
        <v>497241</v>
      </c>
      <c r="H34" s="20">
        <f>SUMIFS(dailyActivity_merged[Calories],dailyActivity_merged[Id],'SolutionQ1 to Q8'!A34)</f>
        <v>106028</v>
      </c>
      <c r="I34" s="20">
        <f>SUMIFS(dailyActivity_merged[FairlyActiveMinutes],dailyActivity_merged[Id],'SolutionQ1 to Q8'!A34)</f>
        <v>308</v>
      </c>
      <c r="J34" s="20">
        <f>SUMIFS(dailyActivity_merged[LightlyActiveMinutes],dailyActivity_merged[Id],'SolutionQ1 to Q8'!A34)</f>
        <v>7276</v>
      </c>
      <c r="K34" s="20">
        <f>SUMIFS(dailyActivity_merged[VeryActiveMinutes],dailyActivity_merged[Id],'SolutionQ1 to Q8'!A34)</f>
        <v>2048</v>
      </c>
      <c r="L34" s="21">
        <f t="shared" si="1"/>
        <v>3420.2580645161293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CEFE-5BBE-4127-A653-503B464B1C11}">
  <dimension ref="J1:M1"/>
  <sheetViews>
    <sheetView tabSelected="1" workbookViewId="0">
      <selection activeCell="J2" sqref="J2"/>
    </sheetView>
  </sheetViews>
  <sheetFormatPr defaultRowHeight="14.4" x14ac:dyDescent="0.3"/>
  <cols>
    <col min="1" max="16384" width="8.88671875" style="15"/>
  </cols>
  <sheetData>
    <row r="1" spans="10:13" ht="15.6" x14ac:dyDescent="0.3">
      <c r="J1" s="14" t="s">
        <v>71</v>
      </c>
      <c r="K1" s="14"/>
      <c r="L1" s="14"/>
      <c r="M1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C59C-B33A-45EA-B2C6-539B49A487DC}">
  <dimension ref="A1:K28"/>
  <sheetViews>
    <sheetView workbookViewId="0">
      <selection activeCell="D28" sqref="D28"/>
    </sheetView>
  </sheetViews>
  <sheetFormatPr defaultRowHeight="14.4" x14ac:dyDescent="0.3"/>
  <cols>
    <col min="1" max="1" width="12.109375" customWidth="1"/>
    <col min="2" max="2" width="13.33203125" customWidth="1"/>
    <col min="3" max="3" width="12.77734375" customWidth="1"/>
    <col min="4" max="4" width="14.5546875" customWidth="1"/>
    <col min="5" max="5" width="16.88671875" customWidth="1"/>
    <col min="6" max="6" width="13.33203125" customWidth="1"/>
    <col min="7" max="7" width="11.77734375" customWidth="1"/>
    <col min="8" max="8" width="13.88671875" customWidth="1"/>
    <col min="9" max="9" width="19.5546875" customWidth="1"/>
    <col min="10" max="11" width="18.109375" customWidth="1"/>
  </cols>
  <sheetData>
    <row r="1" spans="1:11" ht="15" thickBot="1" x14ac:dyDescent="0.35">
      <c r="A1" s="4" t="s">
        <v>55</v>
      </c>
      <c r="B1" s="5" t="s">
        <v>56</v>
      </c>
      <c r="C1" s="5" t="s">
        <v>60</v>
      </c>
      <c r="D1" s="5" t="s">
        <v>48</v>
      </c>
      <c r="E1" s="5" t="s">
        <v>49</v>
      </c>
      <c r="F1" s="5" t="s">
        <v>61</v>
      </c>
      <c r="G1" s="5" t="s">
        <v>52</v>
      </c>
      <c r="H1" s="5" t="s">
        <v>57</v>
      </c>
      <c r="I1" s="5" t="s">
        <v>58</v>
      </c>
      <c r="J1" s="5" t="s">
        <v>59</v>
      </c>
      <c r="K1" s="5" t="s">
        <v>10</v>
      </c>
    </row>
    <row r="2" spans="1:11" ht="15.6" thickTop="1" thickBot="1" x14ac:dyDescent="0.35">
      <c r="A2" s="6" t="str" cm="1">
        <f t="array" ref="A2">_xlfn.UNIQUE(dailyActivity_merged[[#This Row],[ActivityDate]])</f>
        <v>4/12/2016</v>
      </c>
      <c r="B2" s="7">
        <f>COUNTIF(dailyActivity_merged[ActivityDate],'Solution Q9'!A2)</f>
        <v>33</v>
      </c>
      <c r="C2" s="7" t="str" cm="1">
        <f t="array" ref="C2">_xlfn.IFS(B2&gt;20,"Active",B2&lt;10,"Light",OR(B2&gt;10,B2&lt;20),"Moderate")</f>
        <v>Active</v>
      </c>
      <c r="D2" s="7">
        <f>SUMIFS(dailyActivity_merged[TotalDistance],dailyActivity_merged[ActivityDate],'Solution Q9'!A2)</f>
        <v>197.42999920248988</v>
      </c>
      <c r="E2" s="7">
        <f>D2/B2</f>
        <v>5.9827272485602991</v>
      </c>
      <c r="F2" s="7" t="str" cm="1">
        <f t="array" ref="F2">_xlfn.IFS(E2&gt;8,"Pro",E2&lt;4,"Beginner",OR(E2&gt;4,E2&lt;8),"Intermediate")</f>
        <v>Intermediate</v>
      </c>
      <c r="G2" s="7">
        <f>SUMIFS(dailyActivity_merged[TotalSteps],dailyActivity_merged[ActivityDate],'Solution Q9'!A2)</f>
        <v>271816</v>
      </c>
      <c r="H2" s="7">
        <f>SUMIFS(dailyActivity_merged[Calories],dailyActivity_merged[ActivityDate],'Solution Q9'!A2)</f>
        <v>78893</v>
      </c>
      <c r="I2" s="7">
        <f>SUMIFS(dailyActivity_merged[LightlyActiveMinutes],dailyActivity_merged[ActivityDate],'Solution Q9'!A2)</f>
        <v>6567</v>
      </c>
      <c r="J2" s="7">
        <f>SUMIFS(dailyActivity_merged[FairlyActiveMinutes],dailyActivity_merged[ActivityDate],'Solution Q9'!A2)</f>
        <v>259</v>
      </c>
      <c r="K2" s="7">
        <f>SUMIFS(dailyActivity_merged[VeryActiveMinutes],dailyActivity_merged[ActivityDate],'Solution Q9'!A2)</f>
        <v>736</v>
      </c>
    </row>
    <row r="3" spans="1:11" ht="15.6" thickTop="1" thickBot="1" x14ac:dyDescent="0.35">
      <c r="A3" s="6" t="str" cm="1">
        <f t="array" ref="A3">_xlfn.UNIQUE(dailyActivity_merged[[#This Row],[ActivityDate]])</f>
        <v>4/13/2016</v>
      </c>
      <c r="B3" s="8">
        <f>COUNTIF(dailyActivity_merged[ActivityDate],'Solution Q9'!A3)</f>
        <v>33</v>
      </c>
      <c r="C3" s="8" t="str" cm="1">
        <f t="array" ref="C3">_xlfn.IFS(B3&gt;20,"Active",B3&lt;10,"Light",OR(B3&gt;10,B3&lt;20),"Moderate")</f>
        <v>Active</v>
      </c>
      <c r="D3" s="8">
        <f>SUMIFS(dailyActivity_merged[TotalDistance],dailyActivity_merged[ActivityDate],'Solution Q9'!A3)</f>
        <v>168.4099994301796</v>
      </c>
      <c r="E3" s="8">
        <f t="shared" ref="E3:E28" si="0">D3/B3</f>
        <v>5.1033333160660481</v>
      </c>
      <c r="F3" s="8" t="str" cm="1">
        <f t="array" ref="F3">_xlfn.IFS(E3&gt;8,"Pro",E3&lt;4,"Beginner",OR(E3&gt;4,E3&lt;8),"Intermediate")</f>
        <v>Intermediate</v>
      </c>
      <c r="G3" s="8">
        <f>SUMIFS(dailyActivity_merged[TotalSteps],dailyActivity_merged[ActivityDate],'Solution Q9'!A3)</f>
        <v>237558</v>
      </c>
      <c r="H3" s="8">
        <f>SUMIFS(dailyActivity_merged[Calories],dailyActivity_merged[ActivityDate],'Solution Q9'!A3)</f>
        <v>75459</v>
      </c>
      <c r="I3" s="8">
        <f>SUMIFS(dailyActivity_merged[LightlyActiveMinutes],dailyActivity_merged[ActivityDate],'Solution Q9'!A3)</f>
        <v>5998</v>
      </c>
      <c r="J3" s="8">
        <f>SUMIFS(dailyActivity_merged[FairlyActiveMinutes],dailyActivity_merged[ActivityDate],'Solution Q9'!A3)</f>
        <v>349</v>
      </c>
      <c r="K3" s="8">
        <f>SUMIFS(dailyActivity_merged[VeryActiveMinutes],dailyActivity_merged[ActivityDate],'Solution Q9'!A3)</f>
        <v>671</v>
      </c>
    </row>
    <row r="4" spans="1:11" ht="15.6" thickTop="1" thickBot="1" x14ac:dyDescent="0.35">
      <c r="A4" s="6" t="str" cm="1">
        <f t="array" ref="A4">_xlfn.UNIQUE(dailyActivity_merged[[#This Row],[ActivityDate]])</f>
        <v>4/14/2016</v>
      </c>
      <c r="B4" s="3">
        <f>COUNTIF(dailyActivity_merged[ActivityDate],'Solution Q9'!A4)</f>
        <v>33</v>
      </c>
      <c r="C4" s="3" t="str" cm="1">
        <f t="array" ref="C4">_xlfn.IFS(B4&gt;20,"Active",B4&lt;10,"Light",OR(B4&gt;10,B4&lt;20),"Moderate")</f>
        <v>Active</v>
      </c>
      <c r="D4" s="3">
        <f>SUMIFS(dailyActivity_merged[TotalDistance],dailyActivity_merged[ActivityDate],'Solution Q9'!A4)</f>
        <v>184.78000076115129</v>
      </c>
      <c r="E4" s="3">
        <f t="shared" si="0"/>
        <v>5.5993939624591302</v>
      </c>
      <c r="F4" s="3" t="str" cm="1">
        <f t="array" ref="F4">_xlfn.IFS(E4&gt;8,"Pro",E4&lt;4,"Beginner",OR(E4&gt;4,E4&lt;8),"Intermediate")</f>
        <v>Intermediate</v>
      </c>
      <c r="G4" s="3">
        <f>SUMIFS(dailyActivity_merged[TotalSteps],dailyActivity_merged[ActivityDate],'Solution Q9'!A4)</f>
        <v>255538</v>
      </c>
      <c r="H4" s="3">
        <f>SUMIFS(dailyActivity_merged[Calories],dailyActivity_merged[ActivityDate],'Solution Q9'!A4)</f>
        <v>77761</v>
      </c>
      <c r="I4" s="3">
        <f>SUMIFS(dailyActivity_merged[LightlyActiveMinutes],dailyActivity_merged[ActivityDate],'Solution Q9'!A4)</f>
        <v>6633</v>
      </c>
      <c r="J4" s="3">
        <f>SUMIFS(dailyActivity_merged[FairlyActiveMinutes],dailyActivity_merged[ActivityDate],'Solution Q9'!A4)</f>
        <v>409</v>
      </c>
      <c r="K4" s="3">
        <f>SUMIFS(dailyActivity_merged[VeryActiveMinutes],dailyActivity_merged[ActivityDate],'Solution Q9'!A4)</f>
        <v>691</v>
      </c>
    </row>
    <row r="5" spans="1:11" ht="15.6" thickTop="1" thickBot="1" x14ac:dyDescent="0.35">
      <c r="A5" s="6" t="str" cm="1">
        <f t="array" ref="A5">_xlfn.UNIQUE(dailyActivity_merged[[#This Row],[ActivityDate]])</f>
        <v>4/15/2016</v>
      </c>
      <c r="B5" s="8">
        <f>COUNTIF(dailyActivity_merged[ActivityDate],'Solution Q9'!A5)</f>
        <v>33</v>
      </c>
      <c r="C5" s="8" t="str" cm="1">
        <f t="array" ref="C5">_xlfn.IFS(B5&gt;20,"Active",B5&lt;10,"Light",OR(B5&gt;10,B5&lt;20),"Moderate")</f>
        <v>Active</v>
      </c>
      <c r="D5" s="8">
        <f>SUMIFS(dailyActivity_merged[TotalDistance],dailyActivity_merged[ActivityDate],'Solution Q9'!A5)</f>
        <v>174.49999964237213</v>
      </c>
      <c r="E5" s="8">
        <f t="shared" si="0"/>
        <v>5.2878787770415796</v>
      </c>
      <c r="F5" s="8" t="str" cm="1">
        <f t="array" ref="F5">_xlfn.IFS(E5&gt;8,"Pro",E5&lt;4,"Beginner",OR(E5&gt;4,E5&lt;8),"Intermediate")</f>
        <v>Intermediate</v>
      </c>
      <c r="G5" s="8">
        <f>SUMIFS(dailyActivity_merged[TotalSteps],dailyActivity_merged[ActivityDate],'Solution Q9'!A5)</f>
        <v>248617</v>
      </c>
      <c r="H5" s="8">
        <f>SUMIFS(dailyActivity_merged[Calories],dailyActivity_merged[ActivityDate],'Solution Q9'!A5)</f>
        <v>77721</v>
      </c>
      <c r="I5" s="8">
        <f>SUMIFS(dailyActivity_merged[LightlyActiveMinutes],dailyActivity_merged[ActivityDate],'Solution Q9'!A5)</f>
        <v>7057</v>
      </c>
      <c r="J5" s="8">
        <f>SUMIFS(dailyActivity_merged[FairlyActiveMinutes],dailyActivity_merged[ActivityDate],'Solution Q9'!A5)</f>
        <v>326</v>
      </c>
      <c r="K5" s="8">
        <f>SUMIFS(dailyActivity_merged[VeryActiveMinutes],dailyActivity_merged[ActivityDate],'Solution Q9'!A5)</f>
        <v>633</v>
      </c>
    </row>
    <row r="6" spans="1:11" ht="15.6" thickTop="1" thickBot="1" x14ac:dyDescent="0.35">
      <c r="A6" s="6" t="str" cm="1">
        <f t="array" ref="A6">_xlfn.UNIQUE(dailyActivity_merged[[#This Row],[ActivityDate]])</f>
        <v>4/16/2016</v>
      </c>
      <c r="B6" s="3">
        <f>COUNTIF(dailyActivity_merged[ActivityDate],'Solution Q9'!A6)</f>
        <v>32</v>
      </c>
      <c r="C6" s="3" t="str" cm="1">
        <f t="array" ref="C6">_xlfn.IFS(B6&gt;20,"Active",B6&lt;10,"Light",OR(B6&gt;10,B6&lt;20),"Moderate")</f>
        <v>Active</v>
      </c>
      <c r="D6" s="3">
        <f>SUMIFS(dailyActivity_merged[TotalDistance],dailyActivity_merged[ActivityDate],'Solution Q9'!A6)</f>
        <v>201.33000055886799</v>
      </c>
      <c r="E6" s="3">
        <f t="shared" si="0"/>
        <v>6.2915625174646248</v>
      </c>
      <c r="F6" s="3" t="str" cm="1">
        <f t="array" ref="F6">_xlfn.IFS(E6&gt;8,"Pro",E6&lt;4,"Beginner",OR(E6&gt;4,E6&lt;8),"Intermediate")</f>
        <v>Intermediate</v>
      </c>
      <c r="G6" s="3">
        <f>SUMIFS(dailyActivity_merged[TotalSteps],dailyActivity_merged[ActivityDate],'Solution Q9'!A6)</f>
        <v>277733</v>
      </c>
      <c r="H6" s="3">
        <f>SUMIFS(dailyActivity_merged[Calories],dailyActivity_merged[ActivityDate],'Solution Q9'!A6)</f>
        <v>76574</v>
      </c>
      <c r="I6" s="3">
        <f>SUMIFS(dailyActivity_merged[LightlyActiveMinutes],dailyActivity_merged[ActivityDate],'Solution Q9'!A6)</f>
        <v>6202</v>
      </c>
      <c r="J6" s="3">
        <f>SUMIFS(dailyActivity_merged[FairlyActiveMinutes],dailyActivity_merged[ActivityDate],'Solution Q9'!A6)</f>
        <v>484</v>
      </c>
      <c r="K6" s="3">
        <f>SUMIFS(dailyActivity_merged[VeryActiveMinutes],dailyActivity_merged[ActivityDate],'Solution Q9'!A6)</f>
        <v>891</v>
      </c>
    </row>
    <row r="7" spans="1:11" ht="15.6" thickTop="1" thickBot="1" x14ac:dyDescent="0.35">
      <c r="A7" s="6" t="str" cm="1">
        <f t="array" ref="A7">_xlfn.UNIQUE(dailyActivity_merged[[#This Row],[ActivityDate]])</f>
        <v>4/17/2016</v>
      </c>
      <c r="B7" s="8">
        <f>COUNTIF(dailyActivity_merged[ActivityDate],'Solution Q9'!A7)</f>
        <v>32</v>
      </c>
      <c r="C7" s="8" t="str" cm="1">
        <f t="array" ref="C7">_xlfn.IFS(B7&gt;20,"Active",B7&lt;10,"Light",OR(B7&gt;10,B7&lt;20),"Moderate")</f>
        <v>Active</v>
      </c>
      <c r="D7" s="8">
        <f>SUMIFS(dailyActivity_merged[TotalDistance],dailyActivity_merged[ActivityDate],'Solution Q9'!A7)</f>
        <v>145.29999872855842</v>
      </c>
      <c r="E7" s="8">
        <f t="shared" si="0"/>
        <v>4.5406249602674507</v>
      </c>
      <c r="F7" s="8" t="str" cm="1">
        <f t="array" ref="F7">_xlfn.IFS(E7&gt;8,"Pro",E7&lt;4,"Beginner",OR(E7&gt;4,E7&lt;8),"Intermediate")</f>
        <v>Intermediate</v>
      </c>
      <c r="G7" s="8">
        <f>SUMIFS(dailyActivity_merged[TotalSteps],dailyActivity_merged[ActivityDate],'Solution Q9'!A7)</f>
        <v>205096</v>
      </c>
      <c r="H7" s="8">
        <f>SUMIFS(dailyActivity_merged[Calories],dailyActivity_merged[ActivityDate],'Solution Q9'!A7)</f>
        <v>71391</v>
      </c>
      <c r="I7" s="8">
        <f>SUMIFS(dailyActivity_merged[LightlyActiveMinutes],dailyActivity_merged[ActivityDate],'Solution Q9'!A7)</f>
        <v>5291</v>
      </c>
      <c r="J7" s="8">
        <f>SUMIFS(dailyActivity_merged[FairlyActiveMinutes],dailyActivity_merged[ActivityDate],'Solution Q9'!A7)</f>
        <v>379</v>
      </c>
      <c r="K7" s="8">
        <f>SUMIFS(dailyActivity_merged[VeryActiveMinutes],dailyActivity_merged[ActivityDate],'Solution Q9'!A7)</f>
        <v>605</v>
      </c>
    </row>
    <row r="8" spans="1:11" ht="15.6" thickTop="1" thickBot="1" x14ac:dyDescent="0.35">
      <c r="A8" s="6" t="str" cm="1">
        <f t="array" ref="A8">_xlfn.UNIQUE(dailyActivity_merged[[#This Row],[ActivityDate]])</f>
        <v>4/18/2016</v>
      </c>
      <c r="B8" s="3">
        <f>COUNTIF(dailyActivity_merged[ActivityDate],'Solution Q9'!A8)</f>
        <v>32</v>
      </c>
      <c r="C8" s="3" t="str" cm="1">
        <f t="array" ref="C8">_xlfn.IFS(B8&gt;20,"Active",B8&lt;10,"Light",OR(B8&gt;10,B8&lt;20),"Moderate")</f>
        <v>Active</v>
      </c>
      <c r="D8" s="3">
        <f>SUMIFS(dailyActivity_merged[TotalDistance],dailyActivity_merged[ActivityDate],'Solution Q9'!A8)</f>
        <v>181.04999919980762</v>
      </c>
      <c r="E8" s="3">
        <f t="shared" si="0"/>
        <v>5.657812474993988</v>
      </c>
      <c r="F8" s="3" t="str" cm="1">
        <f t="array" ref="F8">_xlfn.IFS(E8&gt;8,"Pro",E8&lt;4,"Beginner",OR(E8&gt;4,E8&lt;8),"Intermediate")</f>
        <v>Intermediate</v>
      </c>
      <c r="G8" s="3">
        <f>SUMIFS(dailyActivity_merged[TotalSteps],dailyActivity_merged[ActivityDate],'Solution Q9'!A8)</f>
        <v>252703</v>
      </c>
      <c r="H8" s="3">
        <f>SUMIFS(dailyActivity_merged[Calories],dailyActivity_merged[ActivityDate],'Solution Q9'!A8)</f>
        <v>74668</v>
      </c>
      <c r="I8" s="3">
        <f>SUMIFS(dailyActivity_merged[LightlyActiveMinutes],dailyActivity_merged[ActivityDate],'Solution Q9'!A8)</f>
        <v>6025</v>
      </c>
      <c r="J8" s="3">
        <f>SUMIFS(dailyActivity_merged[FairlyActiveMinutes],dailyActivity_merged[ActivityDate],'Solution Q9'!A8)</f>
        <v>516</v>
      </c>
      <c r="K8" s="3">
        <f>SUMIFS(dailyActivity_merged[VeryActiveMinutes],dailyActivity_merged[ActivityDate],'Solution Q9'!A8)</f>
        <v>781</v>
      </c>
    </row>
    <row r="9" spans="1:11" ht="15.6" thickTop="1" thickBot="1" x14ac:dyDescent="0.35">
      <c r="A9" s="6" t="str" cm="1">
        <f t="array" ref="A9">_xlfn.UNIQUE(dailyActivity_merged[[#This Row],[ActivityDate]])</f>
        <v>4/19/2016</v>
      </c>
      <c r="B9" s="8">
        <f>COUNTIF(dailyActivity_merged[ActivityDate],'Solution Q9'!A9)</f>
        <v>32</v>
      </c>
      <c r="C9" s="8" t="str" cm="1">
        <f t="array" ref="C9">_xlfn.IFS(B9&gt;20,"Active",B9&lt;10,"Light",OR(B9&gt;10,B9&lt;20),"Moderate")</f>
        <v>Active</v>
      </c>
      <c r="D9" s="8">
        <f>SUMIFS(dailyActivity_merged[TotalDistance],dailyActivity_merged[ActivityDate],'Solution Q9'!A9)</f>
        <v>187.89999759197224</v>
      </c>
      <c r="E9" s="8">
        <f t="shared" si="0"/>
        <v>5.8718749247491324</v>
      </c>
      <c r="F9" s="8" t="str" cm="1">
        <f t="array" ref="F9">_xlfn.IFS(E9&gt;8,"Pro",E9&lt;4,"Beginner",OR(E9&gt;4,E9&lt;8),"Intermediate")</f>
        <v>Intermediate</v>
      </c>
      <c r="G9" s="8">
        <f>SUMIFS(dailyActivity_merged[TotalSteps],dailyActivity_merged[ActivityDate],'Solution Q9'!A9)</f>
        <v>257557</v>
      </c>
      <c r="H9" s="8">
        <f>SUMIFS(dailyActivity_merged[Calories],dailyActivity_merged[ActivityDate],'Solution Q9'!A9)</f>
        <v>75491</v>
      </c>
      <c r="I9" s="8">
        <f>SUMIFS(dailyActivity_merged[LightlyActiveMinutes],dailyActivity_merged[ActivityDate],'Solution Q9'!A9)</f>
        <v>6461</v>
      </c>
      <c r="J9" s="8">
        <f>SUMIFS(dailyActivity_merged[FairlyActiveMinutes],dailyActivity_merged[ActivityDate],'Solution Q9'!A9)</f>
        <v>441</v>
      </c>
      <c r="K9" s="8">
        <f>SUMIFS(dailyActivity_merged[VeryActiveMinutes],dailyActivity_merged[ActivityDate],'Solution Q9'!A9)</f>
        <v>767</v>
      </c>
    </row>
    <row r="10" spans="1:11" ht="15.6" thickTop="1" thickBot="1" x14ac:dyDescent="0.35">
      <c r="A10" s="6" t="str" cm="1">
        <f t="array" ref="A10">_xlfn.UNIQUE(dailyActivity_merged[[#This Row],[ActivityDate]])</f>
        <v>4/20/2016</v>
      </c>
      <c r="B10" s="3">
        <f>COUNTIF(dailyActivity_merged[ActivityDate],'Solution Q9'!A10)</f>
        <v>32</v>
      </c>
      <c r="C10" s="3" t="str" cm="1">
        <f t="array" ref="C10">_xlfn.IFS(B10&gt;20,"Active",B10&lt;10,"Light",OR(B10&gt;10,B10&lt;20),"Moderate")</f>
        <v>Active</v>
      </c>
      <c r="D10" s="3">
        <f>SUMIFS(dailyActivity_merged[TotalDistance],dailyActivity_merged[ActivityDate],'Solution Q9'!A10)</f>
        <v>190.41000140644613</v>
      </c>
      <c r="E10" s="3">
        <f t="shared" si="0"/>
        <v>5.9503125439514415</v>
      </c>
      <c r="F10" s="3" t="str" cm="1">
        <f t="array" ref="F10">_xlfn.IFS(E10&gt;8,"Pro",E10&lt;4,"Beginner",OR(E10&gt;4,E10&lt;8),"Intermediate")</f>
        <v>Intermediate</v>
      </c>
      <c r="G10" s="3">
        <f>SUMIFS(dailyActivity_merged[TotalSteps],dailyActivity_merged[ActivityDate],'Solution Q9'!A10)</f>
        <v>261215</v>
      </c>
      <c r="H10" s="3">
        <f>SUMIFS(dailyActivity_merged[Calories],dailyActivity_merged[ActivityDate],'Solution Q9'!A10)</f>
        <v>76647</v>
      </c>
      <c r="I10" s="3">
        <f>SUMIFS(dailyActivity_merged[LightlyActiveMinutes],dailyActivity_merged[ActivityDate],'Solution Q9'!A10)</f>
        <v>6515</v>
      </c>
      <c r="J10" s="3">
        <f>SUMIFS(dailyActivity_merged[FairlyActiveMinutes],dailyActivity_merged[ActivityDate],'Solution Q9'!A10)</f>
        <v>600</v>
      </c>
      <c r="K10" s="3">
        <f>SUMIFS(dailyActivity_merged[VeryActiveMinutes],dailyActivity_merged[ActivityDate],'Solution Q9'!A10)</f>
        <v>774</v>
      </c>
    </row>
    <row r="11" spans="1:11" ht="15.6" thickTop="1" thickBot="1" x14ac:dyDescent="0.35">
      <c r="A11" s="6" t="str" cm="1">
        <f t="array" ref="A11">_xlfn.UNIQUE(dailyActivity_merged[[#This Row],[ActivityDate]])</f>
        <v>4/21/2016</v>
      </c>
      <c r="B11" s="8">
        <f>COUNTIF(dailyActivity_merged[ActivityDate],'Solution Q9'!A11)</f>
        <v>32</v>
      </c>
      <c r="C11" s="8" t="str" cm="1">
        <f t="array" ref="C11">_xlfn.IFS(B11&gt;20,"Active",B11&lt;10,"Light",OR(B11&gt;10,B11&lt;20),"Moderate")</f>
        <v>Active</v>
      </c>
      <c r="D11" s="8">
        <f>SUMIFS(dailyActivity_merged[TotalDistance],dailyActivity_merged[ActivityDate],'Solution Q9'!A11)</f>
        <v>192.96000215411178</v>
      </c>
      <c r="E11" s="8">
        <f t="shared" si="0"/>
        <v>6.030000067315993</v>
      </c>
      <c r="F11" s="8" t="str" cm="1">
        <f t="array" ref="F11">_xlfn.IFS(E11&gt;8,"Pro",E11&lt;4,"Beginner",OR(E11&gt;4,E11&lt;8),"Intermediate")</f>
        <v>Intermediate</v>
      </c>
      <c r="G11" s="8">
        <f>SUMIFS(dailyActivity_merged[TotalSteps],dailyActivity_merged[ActivityDate],'Solution Q9'!A11)</f>
        <v>263795</v>
      </c>
      <c r="H11" s="8">
        <f>SUMIFS(dailyActivity_merged[Calories],dailyActivity_merged[ActivityDate],'Solution Q9'!A11)</f>
        <v>77500</v>
      </c>
      <c r="I11" s="8">
        <f>SUMIFS(dailyActivity_merged[LightlyActiveMinutes],dailyActivity_merged[ActivityDate],'Solution Q9'!A11)</f>
        <v>5845</v>
      </c>
      <c r="J11" s="8">
        <f>SUMIFS(dailyActivity_merged[FairlyActiveMinutes],dailyActivity_merged[ActivityDate],'Solution Q9'!A11)</f>
        <v>478</v>
      </c>
      <c r="K11" s="8">
        <f>SUMIFS(dailyActivity_merged[VeryActiveMinutes],dailyActivity_merged[ActivityDate],'Solution Q9'!A11)</f>
        <v>859</v>
      </c>
    </row>
    <row r="12" spans="1:11" ht="15.6" thickTop="1" thickBot="1" x14ac:dyDescent="0.35">
      <c r="A12" s="6" t="str" cm="1">
        <f t="array" ref="A12">_xlfn.UNIQUE(dailyActivity_merged[[#This Row],[ActivityDate]])</f>
        <v>4/22/2016</v>
      </c>
      <c r="B12" s="3">
        <f>COUNTIF(dailyActivity_merged[ActivityDate],'Solution Q9'!A12)</f>
        <v>32</v>
      </c>
      <c r="C12" s="3" t="str" cm="1">
        <f t="array" ref="C12">_xlfn.IFS(B12&gt;20,"Active",B12&lt;10,"Light",OR(B12&gt;10,B12&lt;20),"Moderate")</f>
        <v>Active</v>
      </c>
      <c r="D12" s="3">
        <f>SUMIFS(dailyActivity_merged[TotalDistance],dailyActivity_merged[ActivityDate],'Solution Q9'!A12)</f>
        <v>170.48999912291771</v>
      </c>
      <c r="E12" s="3">
        <f t="shared" si="0"/>
        <v>5.3278124725911784</v>
      </c>
      <c r="F12" s="3" t="str" cm="1">
        <f t="array" ref="F12">_xlfn.IFS(E12&gt;8,"Pro",E12&lt;4,"Beginner",OR(E12&gt;4,E12&lt;8),"Intermediate")</f>
        <v>Intermediate</v>
      </c>
      <c r="G12" s="3">
        <f>SUMIFS(dailyActivity_merged[TotalSteps],dailyActivity_merged[ActivityDate],'Solution Q9'!A12)</f>
        <v>238284</v>
      </c>
      <c r="H12" s="3">
        <f>SUMIFS(dailyActivity_merged[Calories],dailyActivity_merged[ActivityDate],'Solution Q9'!A12)</f>
        <v>74485</v>
      </c>
      <c r="I12" s="3">
        <f>SUMIFS(dailyActivity_merged[LightlyActiveMinutes],dailyActivity_merged[ActivityDate],'Solution Q9'!A12)</f>
        <v>6257</v>
      </c>
      <c r="J12" s="3">
        <f>SUMIFS(dailyActivity_merged[FairlyActiveMinutes],dailyActivity_merged[ActivityDate],'Solution Q9'!A12)</f>
        <v>424</v>
      </c>
      <c r="K12" s="3">
        <f>SUMIFS(dailyActivity_merged[VeryActiveMinutes],dailyActivity_merged[ActivityDate],'Solution Q9'!A12)</f>
        <v>782</v>
      </c>
    </row>
    <row r="13" spans="1:11" ht="15.6" thickTop="1" thickBot="1" x14ac:dyDescent="0.35">
      <c r="A13" s="6" t="str" cm="1">
        <f t="array" ref="A13">_xlfn.UNIQUE(dailyActivity_merged[[#This Row],[ActivityDate]])</f>
        <v>4/23/2016</v>
      </c>
      <c r="B13" s="8">
        <f>COUNTIF(dailyActivity_merged[ActivityDate],'Solution Q9'!A13)</f>
        <v>32</v>
      </c>
      <c r="C13" s="8" t="str" cm="1">
        <f t="array" ref="C13">_xlfn.IFS(B13&gt;20,"Active",B13&lt;10,"Light",OR(B13&gt;10,B13&lt;20),"Moderate")</f>
        <v>Active</v>
      </c>
      <c r="D13" s="8">
        <f>SUMIFS(dailyActivity_merged[TotalDistance],dailyActivity_merged[ActivityDate],'Solution Q9'!A13)</f>
        <v>186.9200012683869</v>
      </c>
      <c r="E13" s="8">
        <f t="shared" si="0"/>
        <v>5.8412500396370906</v>
      </c>
      <c r="F13" s="8" t="str" cm="1">
        <f t="array" ref="F13">_xlfn.IFS(E13&gt;8,"Pro",E13&lt;4,"Beginner",OR(E13&gt;4,E13&lt;8),"Intermediate")</f>
        <v>Intermediate</v>
      </c>
      <c r="G13" s="8">
        <f>SUMIFS(dailyActivity_merged[TotalSteps],dailyActivity_merged[ActivityDate],'Solution Q9'!A13)</f>
        <v>267124</v>
      </c>
      <c r="H13" s="8">
        <f>SUMIFS(dailyActivity_merged[Calories],dailyActivity_merged[ActivityDate],'Solution Q9'!A13)</f>
        <v>76709</v>
      </c>
      <c r="I13" s="8">
        <f>SUMIFS(dailyActivity_merged[LightlyActiveMinutes],dailyActivity_merged[ActivityDate],'Solution Q9'!A13)</f>
        <v>7453</v>
      </c>
      <c r="J13" s="8">
        <f>SUMIFS(dailyActivity_merged[FairlyActiveMinutes],dailyActivity_merged[ActivityDate],'Solution Q9'!A13)</f>
        <v>481</v>
      </c>
      <c r="K13" s="8">
        <f>SUMIFS(dailyActivity_merged[VeryActiveMinutes],dailyActivity_merged[ActivityDate],'Solution Q9'!A13)</f>
        <v>601</v>
      </c>
    </row>
    <row r="14" spans="1:11" ht="15.6" thickTop="1" thickBot="1" x14ac:dyDescent="0.35">
      <c r="A14" s="6" t="str" cm="1">
        <f t="array" ref="A14">_xlfn.UNIQUE(dailyActivity_merged[[#This Row],[ActivityDate]])</f>
        <v>4/24/2016</v>
      </c>
      <c r="B14" s="3">
        <f>COUNTIF(dailyActivity_merged[ActivityDate],'Solution Q9'!A14)</f>
        <v>32</v>
      </c>
      <c r="C14" s="3" t="str" cm="1">
        <f t="array" ref="C14">_xlfn.IFS(B14&gt;20,"Active",B14&lt;10,"Light",OR(B14&gt;10,B14&lt;20),"Moderate")</f>
        <v>Active</v>
      </c>
      <c r="D14" s="3">
        <f>SUMIFS(dailyActivity_merged[TotalDistance],dailyActivity_merged[ActivityDate],'Solution Q9'!A14)</f>
        <v>174.96000087261211</v>
      </c>
      <c r="E14" s="3">
        <f t="shared" si="0"/>
        <v>5.4675000272691285</v>
      </c>
      <c r="F14" s="3" t="str" cm="1">
        <f t="array" ref="F14">_xlfn.IFS(E14&gt;8,"Pro",E14&lt;4,"Beginner",OR(E14&gt;4,E14&lt;8),"Intermediate")</f>
        <v>Intermediate</v>
      </c>
      <c r="G14" s="3">
        <f>SUMIFS(dailyActivity_merged[TotalSteps],dailyActivity_merged[ActivityDate],'Solution Q9'!A14)</f>
        <v>236621</v>
      </c>
      <c r="H14" s="3">
        <f>SUMIFS(dailyActivity_merged[Calories],dailyActivity_merged[ActivityDate],'Solution Q9'!A14)</f>
        <v>73326</v>
      </c>
      <c r="I14" s="3">
        <f>SUMIFS(dailyActivity_merged[LightlyActiveMinutes],dailyActivity_merged[ActivityDate],'Solution Q9'!A14)</f>
        <v>5962</v>
      </c>
      <c r="J14" s="3">
        <f>SUMIFS(dailyActivity_merged[FairlyActiveMinutes],dailyActivity_merged[ActivityDate],'Solution Q9'!A14)</f>
        <v>439</v>
      </c>
      <c r="K14" s="3">
        <f>SUMIFS(dailyActivity_merged[VeryActiveMinutes],dailyActivity_merged[ActivityDate],'Solution Q9'!A14)</f>
        <v>673</v>
      </c>
    </row>
    <row r="15" spans="1:11" ht="15.6" thickTop="1" thickBot="1" x14ac:dyDescent="0.35">
      <c r="A15" s="6" t="str" cm="1">
        <f t="array" ref="A15">_xlfn.UNIQUE(dailyActivity_merged[[#This Row],[ActivityDate]])</f>
        <v>4/25/2016</v>
      </c>
      <c r="B15" s="8">
        <f>COUNTIF(dailyActivity_merged[ActivityDate],'Solution Q9'!A15)</f>
        <v>32</v>
      </c>
      <c r="C15" s="8" t="str" cm="1">
        <f t="array" ref="C15">_xlfn.IFS(B15&gt;20,"Active",B15&lt;10,"Light",OR(B15&gt;10,B15&lt;20),"Moderate")</f>
        <v>Active</v>
      </c>
      <c r="D15" s="8">
        <f>SUMIFS(dailyActivity_merged[TotalDistance],dailyActivity_merged[ActivityDate],'Solution Q9'!A15)</f>
        <v>180.25000058114531</v>
      </c>
      <c r="E15" s="8">
        <f t="shared" si="0"/>
        <v>5.6328125181607911</v>
      </c>
      <c r="F15" s="8" t="str" cm="1">
        <f t="array" ref="F15">_xlfn.IFS(E15&gt;8,"Pro",E15&lt;4,"Beginner",OR(E15&gt;4,E15&lt;8),"Intermediate")</f>
        <v>Intermediate</v>
      </c>
      <c r="G15" s="8">
        <f>SUMIFS(dailyActivity_merged[TotalSteps],dailyActivity_merged[ActivityDate],'Solution Q9'!A15)</f>
        <v>253849</v>
      </c>
      <c r="H15" s="8">
        <f>SUMIFS(dailyActivity_merged[Calories],dailyActivity_merged[ActivityDate],'Solution Q9'!A15)</f>
        <v>75186</v>
      </c>
      <c r="I15" s="8">
        <f>SUMIFS(dailyActivity_merged[LightlyActiveMinutes],dailyActivity_merged[ActivityDate],'Solution Q9'!A15)</f>
        <v>6172</v>
      </c>
      <c r="J15" s="8">
        <f>SUMIFS(dailyActivity_merged[FairlyActiveMinutes],dailyActivity_merged[ActivityDate],'Solution Q9'!A15)</f>
        <v>364</v>
      </c>
      <c r="K15" s="8">
        <f>SUMIFS(dailyActivity_merged[VeryActiveMinutes],dailyActivity_merged[ActivityDate],'Solution Q9'!A15)</f>
        <v>909</v>
      </c>
    </row>
    <row r="16" spans="1:11" ht="15.6" thickTop="1" thickBot="1" x14ac:dyDescent="0.35">
      <c r="A16" s="6" t="str" cm="1">
        <f t="array" ref="A16">_xlfn.UNIQUE(dailyActivity_merged[[#This Row],[ActivityDate]])</f>
        <v>4/26/2016</v>
      </c>
      <c r="B16" s="3">
        <f>COUNTIF(dailyActivity_merged[ActivityDate],'Solution Q9'!A16)</f>
        <v>32</v>
      </c>
      <c r="C16" s="3" t="str" cm="1">
        <f t="array" ref="C16">_xlfn.IFS(B16&gt;20,"Active",B16&lt;10,"Light",OR(B16&gt;10,B16&lt;20),"Moderate")</f>
        <v>Active</v>
      </c>
      <c r="D16" s="3">
        <f>SUMIFS(dailyActivity_merged[TotalDistance],dailyActivity_merged[ActivityDate],'Solution Q9'!A16)</f>
        <v>177.11000084877008</v>
      </c>
      <c r="E16" s="3">
        <f t="shared" si="0"/>
        <v>5.5346875265240651</v>
      </c>
      <c r="F16" s="3" t="str" cm="1">
        <f t="array" ref="F16">_xlfn.IFS(E16&gt;8,"Pro",E16&lt;4,"Beginner",OR(E16&gt;4,E16&lt;8),"Intermediate")</f>
        <v>Intermediate</v>
      </c>
      <c r="G16" s="3">
        <f>SUMIFS(dailyActivity_merged[TotalSteps],dailyActivity_merged[ActivityDate],'Solution Q9'!A16)</f>
        <v>250688</v>
      </c>
      <c r="H16" s="3">
        <f>SUMIFS(dailyActivity_merged[Calories],dailyActivity_merged[ActivityDate],'Solution Q9'!A16)</f>
        <v>74604</v>
      </c>
      <c r="I16" s="3">
        <f>SUMIFS(dailyActivity_merged[LightlyActiveMinutes],dailyActivity_merged[ActivityDate],'Solution Q9'!A16)</f>
        <v>6408</v>
      </c>
      <c r="J16" s="3">
        <f>SUMIFS(dailyActivity_merged[FairlyActiveMinutes],dailyActivity_merged[ActivityDate],'Solution Q9'!A16)</f>
        <v>564</v>
      </c>
      <c r="K16" s="3">
        <f>SUMIFS(dailyActivity_merged[VeryActiveMinutes],dailyActivity_merged[ActivityDate],'Solution Q9'!A16)</f>
        <v>634</v>
      </c>
    </row>
    <row r="17" spans="1:11" ht="15.6" thickTop="1" thickBot="1" x14ac:dyDescent="0.35">
      <c r="A17" s="6" t="str" cm="1">
        <f t="array" ref="A17">_xlfn.UNIQUE(dailyActivity_merged[[#This Row],[ActivityDate]])</f>
        <v>4/27/2016</v>
      </c>
      <c r="B17" s="8">
        <f>COUNTIF(dailyActivity_merged[ActivityDate],'Solution Q9'!A17)</f>
        <v>32</v>
      </c>
      <c r="C17" s="8" t="str" cm="1">
        <f t="array" ref="C17">_xlfn.IFS(B17&gt;20,"Active",B17&lt;10,"Light",OR(B17&gt;10,B17&lt;20),"Moderate")</f>
        <v>Active</v>
      </c>
      <c r="D17" s="8">
        <f>SUMIFS(dailyActivity_merged[TotalDistance],dailyActivity_merged[ActivityDate],'Solution Q9'!A17)</f>
        <v>189.28999996185308</v>
      </c>
      <c r="E17" s="8">
        <f t="shared" si="0"/>
        <v>5.9153124988079089</v>
      </c>
      <c r="F17" s="8" t="str" cm="1">
        <f t="array" ref="F17">_xlfn.IFS(E17&gt;8,"Pro",E17&lt;4,"Beginner",OR(E17&gt;4,E17&lt;8),"Intermediate")</f>
        <v>Intermediate</v>
      </c>
      <c r="G17" s="8">
        <f>SUMIFS(dailyActivity_merged[TotalSteps],dailyActivity_merged[ActivityDate],'Solution Q9'!A17)</f>
        <v>258516</v>
      </c>
      <c r="H17" s="8">
        <f>SUMIFS(dailyActivity_merged[Calories],dailyActivity_merged[ActivityDate],'Solution Q9'!A17)</f>
        <v>74514</v>
      </c>
      <c r="I17" s="8">
        <f>SUMIFS(dailyActivity_merged[LightlyActiveMinutes],dailyActivity_merged[ActivityDate],'Solution Q9'!A17)</f>
        <v>6322</v>
      </c>
      <c r="J17" s="8">
        <f>SUMIFS(dailyActivity_merged[FairlyActiveMinutes],dailyActivity_merged[ActivityDate],'Solution Q9'!A17)</f>
        <v>345</v>
      </c>
      <c r="K17" s="8">
        <f>SUMIFS(dailyActivity_merged[VeryActiveMinutes],dailyActivity_merged[ActivityDate],'Solution Q9'!A17)</f>
        <v>757</v>
      </c>
    </row>
    <row r="18" spans="1:11" ht="15.6" thickTop="1" thickBot="1" x14ac:dyDescent="0.35">
      <c r="A18" s="6" t="str" cm="1">
        <f t="array" ref="A18">_xlfn.UNIQUE(dailyActivity_merged[[#This Row],[ActivityDate]])</f>
        <v>4/28/2016</v>
      </c>
      <c r="B18" s="3">
        <f>COUNTIF(dailyActivity_merged[ActivityDate],'Solution Q9'!A18)</f>
        <v>32</v>
      </c>
      <c r="C18" s="3" t="str" cm="1">
        <f t="array" ref="C18">_xlfn.IFS(B18&gt;20,"Active",B18&lt;10,"Light",OR(B18&gt;10,B18&lt;20),"Moderate")</f>
        <v>Active</v>
      </c>
      <c r="D18" s="3">
        <f>SUMIFS(dailyActivity_merged[TotalDistance],dailyActivity_merged[ActivityDate],'Solution Q9'!A18)</f>
        <v>171.5700005292893</v>
      </c>
      <c r="E18" s="3">
        <f t="shared" si="0"/>
        <v>5.3615625165402907</v>
      </c>
      <c r="F18" s="3" t="str" cm="1">
        <f t="array" ref="F18">_xlfn.IFS(E18&gt;8,"Pro",E18&lt;4,"Beginner",OR(E18&gt;4,E18&lt;8),"Intermediate")</f>
        <v>Intermediate</v>
      </c>
      <c r="G18" s="3">
        <f>SUMIFS(dailyActivity_merged[TotalSteps],dailyActivity_merged[ActivityDate],'Solution Q9'!A18)</f>
        <v>242996</v>
      </c>
      <c r="H18" s="3">
        <f>SUMIFS(dailyActivity_merged[Calories],dailyActivity_merged[ActivityDate],'Solution Q9'!A18)</f>
        <v>74114</v>
      </c>
      <c r="I18" s="3">
        <f>SUMIFS(dailyActivity_merged[LightlyActiveMinutes],dailyActivity_merged[ActivityDate],'Solution Q9'!A18)</f>
        <v>6694</v>
      </c>
      <c r="J18" s="3">
        <f>SUMIFS(dailyActivity_merged[FairlyActiveMinutes],dailyActivity_merged[ActivityDate],'Solution Q9'!A18)</f>
        <v>378</v>
      </c>
      <c r="K18" s="3">
        <f>SUMIFS(dailyActivity_merged[VeryActiveMinutes],dailyActivity_merged[ActivityDate],'Solution Q9'!A18)</f>
        <v>575</v>
      </c>
    </row>
    <row r="19" spans="1:11" ht="15.6" thickTop="1" thickBot="1" x14ac:dyDescent="0.35">
      <c r="A19" s="6" t="str" cm="1">
        <f t="array" ref="A19">_xlfn.UNIQUE(dailyActivity_merged[[#This Row],[ActivityDate]])</f>
        <v>4/29/2016</v>
      </c>
      <c r="B19" s="8">
        <f>COUNTIF(dailyActivity_merged[ActivityDate],'Solution Q9'!A19)</f>
        <v>32</v>
      </c>
      <c r="C19" s="8" t="str" cm="1">
        <f t="array" ref="C19">_xlfn.IFS(B19&gt;20,"Active",B19&lt;10,"Light",OR(B19&gt;10,B19&lt;20),"Moderate")</f>
        <v>Active</v>
      </c>
      <c r="D19" s="8">
        <f>SUMIFS(dailyActivity_merged[TotalDistance],dailyActivity_merged[ActivityDate],'Solution Q9'!A19)</f>
        <v>165.79999962262818</v>
      </c>
      <c r="E19" s="8">
        <f t="shared" si="0"/>
        <v>5.1812499882071306</v>
      </c>
      <c r="F19" s="8" t="str" cm="1">
        <f t="array" ref="F19">_xlfn.IFS(E19&gt;8,"Pro",E19&lt;4,"Beginner",OR(E19&gt;4,E19&lt;8),"Intermediate")</f>
        <v>Intermediate</v>
      </c>
      <c r="G19" s="8">
        <f>SUMIFS(dailyActivity_merged[TotalSteps],dailyActivity_merged[ActivityDate],'Solution Q9'!A19)</f>
        <v>234289</v>
      </c>
      <c r="H19" s="8">
        <f>SUMIFS(dailyActivity_merged[Calories],dailyActivity_merged[ActivityDate],'Solution Q9'!A19)</f>
        <v>72722</v>
      </c>
      <c r="I19" s="8">
        <f>SUMIFS(dailyActivity_merged[LightlyActiveMinutes],dailyActivity_merged[ActivityDate],'Solution Q9'!A19)</f>
        <v>6559</v>
      </c>
      <c r="J19" s="8">
        <f>SUMIFS(dailyActivity_merged[FairlyActiveMinutes],dailyActivity_merged[ActivityDate],'Solution Q9'!A19)</f>
        <v>448</v>
      </c>
      <c r="K19" s="8">
        <f>SUMIFS(dailyActivity_merged[VeryActiveMinutes],dailyActivity_merged[ActivityDate],'Solution Q9'!A19)</f>
        <v>520</v>
      </c>
    </row>
    <row r="20" spans="1:11" ht="15.6" thickTop="1" thickBot="1" x14ac:dyDescent="0.35">
      <c r="A20" s="6" t="str" cm="1">
        <f t="array" ref="A20">_xlfn.UNIQUE(dailyActivity_merged[[#This Row],[ActivityDate]])</f>
        <v>4/30/2016</v>
      </c>
      <c r="B20" s="3">
        <f>COUNTIF(dailyActivity_merged[ActivityDate],'Solution Q9'!A20)</f>
        <v>31</v>
      </c>
      <c r="C20" s="3" t="str" cm="1">
        <f t="array" ref="C20">_xlfn.IFS(B20&gt;20,"Active",B20&lt;10,"Light",OR(B20&gt;10,B20&lt;20),"Moderate")</f>
        <v>Active</v>
      </c>
      <c r="D20" s="3">
        <f>SUMIFS(dailyActivity_merged[TotalDistance],dailyActivity_merged[ActivityDate],'Solution Q9'!A20)</f>
        <v>189.11999821662906</v>
      </c>
      <c r="E20" s="3">
        <f t="shared" si="0"/>
        <v>6.1006451037622274</v>
      </c>
      <c r="F20" s="3" t="str" cm="1">
        <f t="array" ref="F20">_xlfn.IFS(E20&gt;8,"Pro",E20&lt;4,"Beginner",OR(E20&gt;4,E20&lt;8),"Intermediate")</f>
        <v>Intermediate</v>
      </c>
      <c r="G20" s="3">
        <f>SUMIFS(dailyActivity_merged[TotalSteps],dailyActivity_merged[ActivityDate],'Solution Q9'!A20)</f>
        <v>258726</v>
      </c>
      <c r="H20" s="3">
        <f>SUMIFS(dailyActivity_merged[Calories],dailyActivity_merged[ActivityDate],'Solution Q9'!A20)</f>
        <v>73592</v>
      </c>
      <c r="I20" s="3">
        <f>SUMIFS(dailyActivity_merged[LightlyActiveMinutes],dailyActivity_merged[ActivityDate],'Solution Q9'!A20)</f>
        <v>6775</v>
      </c>
      <c r="J20" s="3">
        <f>SUMIFS(dailyActivity_merged[FairlyActiveMinutes],dailyActivity_merged[ActivityDate],'Solution Q9'!A20)</f>
        <v>513</v>
      </c>
      <c r="K20" s="3">
        <f>SUMIFS(dailyActivity_merged[VeryActiveMinutes],dailyActivity_merged[ActivityDate],'Solution Q9'!A20)</f>
        <v>628</v>
      </c>
    </row>
    <row r="21" spans="1:11" ht="15.6" thickTop="1" thickBot="1" x14ac:dyDescent="0.35">
      <c r="A21" s="6" t="str" cm="1">
        <f t="array" ref="A21">_xlfn.UNIQUE(dailyActivity_merged[[#This Row],[ActivityDate]])</f>
        <v>5/1/2016</v>
      </c>
      <c r="B21" s="8">
        <f>COUNTIF(dailyActivity_merged[ActivityDate],'Solution Q9'!A21)</f>
        <v>30</v>
      </c>
      <c r="C21" s="8" t="str" cm="1">
        <f t="array" ref="C21">_xlfn.IFS(B21&gt;20,"Active",B21&lt;10,"Light",OR(B21&gt;10,B21&lt;20),"Moderate")</f>
        <v>Active</v>
      </c>
      <c r="D21" s="8">
        <f>SUMIFS(dailyActivity_merged[TotalDistance],dailyActivity_merged[ActivityDate],'Solution Q9'!A21)</f>
        <v>149.24999982118607</v>
      </c>
      <c r="E21" s="8">
        <f t="shared" si="0"/>
        <v>4.9749999940395355</v>
      </c>
      <c r="F21" s="8" t="str" cm="1">
        <f t="array" ref="F21">_xlfn.IFS(E21&gt;8,"Pro",E21&lt;4,"Beginner",OR(E21&gt;4,E21&lt;8),"Intermediate")</f>
        <v>Intermediate</v>
      </c>
      <c r="G21" s="8">
        <f>SUMIFS(dailyActivity_merged[TotalSteps],dailyActivity_merged[ActivityDate],'Solution Q9'!A21)</f>
        <v>206870</v>
      </c>
      <c r="H21" s="8">
        <f>SUMIFS(dailyActivity_merged[Calories],dailyActivity_merged[ActivityDate],'Solution Q9'!A21)</f>
        <v>66913</v>
      </c>
      <c r="I21" s="8">
        <f>SUMIFS(dailyActivity_merged[LightlyActiveMinutes],dailyActivity_merged[ActivityDate],'Solution Q9'!A21)</f>
        <v>4808</v>
      </c>
      <c r="J21" s="8">
        <f>SUMIFS(dailyActivity_merged[FairlyActiveMinutes],dailyActivity_merged[ActivityDate],'Solution Q9'!A21)</f>
        <v>471</v>
      </c>
      <c r="K21" s="8">
        <f>SUMIFS(dailyActivity_merged[VeryActiveMinutes],dailyActivity_merged[ActivityDate],'Solution Q9'!A21)</f>
        <v>679</v>
      </c>
    </row>
    <row r="22" spans="1:11" ht="15.6" thickTop="1" thickBot="1" x14ac:dyDescent="0.35">
      <c r="A22" s="6" t="str" cm="1">
        <f t="array" ref="A22">_xlfn.UNIQUE(dailyActivity_merged[[#This Row],[ActivityDate]])</f>
        <v>5/2/2016</v>
      </c>
      <c r="B22" s="3">
        <f>COUNTIF(dailyActivity_merged[ActivityDate],'Solution Q9'!A22)</f>
        <v>29</v>
      </c>
      <c r="C22" s="3" t="str" cm="1">
        <f t="array" ref="C22">_xlfn.IFS(B22&gt;20,"Active",B22&lt;10,"Light",OR(B22&gt;10,B22&lt;20),"Moderate")</f>
        <v>Active</v>
      </c>
      <c r="D22" s="3">
        <f>SUMIFS(dailyActivity_merged[TotalDistance],dailyActivity_merged[ActivityDate],'Solution Q9'!A22)</f>
        <v>144.04999956488612</v>
      </c>
      <c r="E22" s="3">
        <f t="shared" si="0"/>
        <v>4.9672413643064184</v>
      </c>
      <c r="F22" s="3" t="str" cm="1">
        <f t="array" ref="F22">_xlfn.IFS(E22&gt;8,"Pro",E22&lt;4,"Beginner",OR(E22&gt;4,E22&lt;8),"Intermediate")</f>
        <v>Intermediate</v>
      </c>
      <c r="G22" s="3">
        <f>SUMIFS(dailyActivity_merged[TotalSteps],dailyActivity_merged[ActivityDate],'Solution Q9'!A22)</f>
        <v>204434</v>
      </c>
      <c r="H22" s="3">
        <f>SUMIFS(dailyActivity_merged[Calories],dailyActivity_merged[ActivityDate],'Solution Q9'!A22)</f>
        <v>65988</v>
      </c>
      <c r="I22" s="3">
        <f>SUMIFS(dailyActivity_merged[LightlyActiveMinutes],dailyActivity_merged[ActivityDate],'Solution Q9'!A22)</f>
        <v>5418</v>
      </c>
      <c r="J22" s="3">
        <f>SUMIFS(dailyActivity_merged[FairlyActiveMinutes],dailyActivity_merged[ActivityDate],'Solution Q9'!A22)</f>
        <v>382</v>
      </c>
      <c r="K22" s="3">
        <f>SUMIFS(dailyActivity_merged[VeryActiveMinutes],dailyActivity_merged[ActivityDate],'Solution Q9'!A22)</f>
        <v>466</v>
      </c>
    </row>
    <row r="23" spans="1:11" ht="15.6" thickTop="1" thickBot="1" x14ac:dyDescent="0.35">
      <c r="A23" s="6" t="str" cm="1">
        <f t="array" ref="A23">_xlfn.UNIQUE(dailyActivity_merged[[#This Row],[ActivityDate]])</f>
        <v>5/3/2016</v>
      </c>
      <c r="B23" s="8">
        <f>COUNTIF(dailyActivity_merged[ActivityDate],'Solution Q9'!A23)</f>
        <v>29</v>
      </c>
      <c r="C23" s="8" t="str" cm="1">
        <f t="array" ref="C23">_xlfn.IFS(B23&gt;20,"Active",B23&lt;10,"Light",OR(B23&gt;10,B23&lt;20),"Moderate")</f>
        <v>Active</v>
      </c>
      <c r="D23" s="8">
        <f>SUMIFS(dailyActivity_merged[TotalDistance],dailyActivity_merged[ActivityDate],'Solution Q9'!A23)</f>
        <v>176.73999960161748</v>
      </c>
      <c r="E23" s="8">
        <f t="shared" si="0"/>
        <v>6.0944827448833614</v>
      </c>
      <c r="F23" s="8" t="str" cm="1">
        <f t="array" ref="F23">_xlfn.IFS(E23&gt;8,"Pro",E23&lt;4,"Beginner",OR(E23&gt;4,E23&lt;8),"Intermediate")</f>
        <v>Intermediate</v>
      </c>
      <c r="G23" s="8">
        <f>SUMIFS(dailyActivity_merged[TotalSteps],dailyActivity_merged[ActivityDate],'Solution Q9'!A23)</f>
        <v>248203</v>
      </c>
      <c r="H23" s="8">
        <f>SUMIFS(dailyActivity_merged[Calories],dailyActivity_merged[ActivityDate],'Solution Q9'!A23)</f>
        <v>71163</v>
      </c>
      <c r="I23" s="8">
        <f>SUMIFS(dailyActivity_merged[LightlyActiveMinutes],dailyActivity_merged[ActivityDate],'Solution Q9'!A23)</f>
        <v>5897</v>
      </c>
      <c r="J23" s="8">
        <f>SUMIFS(dailyActivity_merged[FairlyActiveMinutes],dailyActivity_merged[ActivityDate],'Solution Q9'!A23)</f>
        <v>430</v>
      </c>
      <c r="K23" s="8">
        <f>SUMIFS(dailyActivity_merged[VeryActiveMinutes],dailyActivity_merged[ActivityDate],'Solution Q9'!A23)</f>
        <v>723</v>
      </c>
    </row>
    <row r="24" spans="1:11" ht="15.6" thickTop="1" thickBot="1" x14ac:dyDescent="0.35">
      <c r="A24" s="6" t="str" cm="1">
        <f t="array" ref="A24">_xlfn.UNIQUE(dailyActivity_merged[[#This Row],[ActivityDate]])</f>
        <v>5/4/2016</v>
      </c>
      <c r="B24" s="3">
        <f>COUNTIF(dailyActivity_merged[ActivityDate],'Solution Q9'!A24)</f>
        <v>29</v>
      </c>
      <c r="C24" s="3" t="str" cm="1">
        <f t="array" ref="C24">_xlfn.IFS(B24&gt;20,"Active",B24&lt;10,"Light",OR(B24&gt;10,B24&lt;20),"Moderate")</f>
        <v>Active</v>
      </c>
      <c r="D24" s="3">
        <f>SUMIFS(dailyActivity_merged[TotalDistance],dailyActivity_merged[ActivityDate],'Solution Q9'!A24)</f>
        <v>143.26999896764752</v>
      </c>
      <c r="E24" s="3">
        <f t="shared" si="0"/>
        <v>4.9403447919878456</v>
      </c>
      <c r="F24" s="3" t="str" cm="1">
        <f t="array" ref="F24">_xlfn.IFS(E24&gt;8,"Pro",E24&lt;4,"Beginner",OR(E24&gt;4,E24&lt;8),"Intermediate")</f>
        <v>Intermediate</v>
      </c>
      <c r="G24" s="3">
        <f>SUMIFS(dailyActivity_merged[TotalSteps],dailyActivity_merged[ActivityDate],'Solution Q9'!A24)</f>
        <v>196149</v>
      </c>
      <c r="H24" s="3">
        <f>SUMIFS(dailyActivity_merged[Calories],dailyActivity_merged[ActivityDate],'Solution Q9'!A24)</f>
        <v>66211</v>
      </c>
      <c r="I24" s="3">
        <f>SUMIFS(dailyActivity_merged[LightlyActiveMinutes],dailyActivity_merged[ActivityDate],'Solution Q9'!A24)</f>
        <v>5214</v>
      </c>
      <c r="J24" s="3">
        <f>SUMIFS(dailyActivity_merged[FairlyActiveMinutes],dailyActivity_merged[ActivityDate],'Solution Q9'!A24)</f>
        <v>323</v>
      </c>
      <c r="K24" s="3">
        <f>SUMIFS(dailyActivity_merged[VeryActiveMinutes],dailyActivity_merged[ActivityDate],'Solution Q9'!A24)</f>
        <v>405</v>
      </c>
    </row>
    <row r="25" spans="1:11" ht="15.6" thickTop="1" thickBot="1" x14ac:dyDescent="0.35">
      <c r="A25" s="6" t="str" cm="1">
        <f t="array" ref="A25">_xlfn.UNIQUE(dailyActivity_merged[[#This Row],[ActivityDate]])</f>
        <v>5/5/2016</v>
      </c>
      <c r="B25" s="8">
        <f>COUNTIF(dailyActivity_merged[ActivityDate],'Solution Q9'!A25)</f>
        <v>29</v>
      </c>
      <c r="C25" s="8" t="str" cm="1">
        <f t="array" ref="C25">_xlfn.IFS(B25&gt;20,"Active",B25&lt;10,"Light",OR(B25&gt;10,B25&lt;20),"Moderate")</f>
        <v>Active</v>
      </c>
      <c r="D25" s="8">
        <f>SUMIFS(dailyActivity_merged[TotalDistance],dailyActivity_merged[ActivityDate],'Solution Q9'!A25)</f>
        <v>180.2800005674361</v>
      </c>
      <c r="E25" s="8">
        <f t="shared" si="0"/>
        <v>6.2165517437046933</v>
      </c>
      <c r="F25" s="8" t="str" cm="1">
        <f t="array" ref="F25">_xlfn.IFS(E25&gt;8,"Pro",E25&lt;4,"Beginner",OR(E25&gt;4,E25&lt;8),"Intermediate")</f>
        <v>Intermediate</v>
      </c>
      <c r="G25" s="8">
        <f>SUMIFS(dailyActivity_merged[TotalSteps],dailyActivity_merged[ActivityDate],'Solution Q9'!A25)</f>
        <v>253200</v>
      </c>
      <c r="H25" s="8">
        <f>SUMIFS(dailyActivity_merged[Calories],dailyActivity_merged[ActivityDate],'Solution Q9'!A25)</f>
        <v>70037</v>
      </c>
      <c r="I25" s="8">
        <f>SUMIFS(dailyActivity_merged[LightlyActiveMinutes],dailyActivity_merged[ActivityDate],'Solution Q9'!A25)</f>
        <v>6010</v>
      </c>
      <c r="J25" s="8">
        <f>SUMIFS(dailyActivity_merged[FairlyActiveMinutes],dailyActivity_merged[ActivityDate],'Solution Q9'!A25)</f>
        <v>448</v>
      </c>
      <c r="K25" s="8">
        <f>SUMIFS(dailyActivity_merged[VeryActiveMinutes],dailyActivity_merged[ActivityDate],'Solution Q9'!A25)</f>
        <v>640</v>
      </c>
    </row>
    <row r="26" spans="1:11" ht="15.6" thickTop="1" thickBot="1" x14ac:dyDescent="0.35">
      <c r="A26" s="6" t="str" cm="1">
        <f t="array" ref="A26">_xlfn.UNIQUE(dailyActivity_merged[[#This Row],[ActivityDate]])</f>
        <v>5/6/2016</v>
      </c>
      <c r="B26" s="3">
        <f>COUNTIF(dailyActivity_merged[ActivityDate],'Solution Q9'!A26)</f>
        <v>29</v>
      </c>
      <c r="C26" s="3" t="str" cm="1">
        <f t="array" ref="C26">_xlfn.IFS(B26&gt;20,"Active",B26&lt;10,"Light",OR(B26&gt;10,B26&lt;20),"Moderate")</f>
        <v>Active</v>
      </c>
      <c r="D26" s="3">
        <f>SUMIFS(dailyActivity_merged[TotalDistance],dailyActivity_merged[ActivityDate],'Solution Q9'!A26)</f>
        <v>158.25999989919364</v>
      </c>
      <c r="E26" s="3">
        <f t="shared" si="0"/>
        <v>5.4572413758342639</v>
      </c>
      <c r="F26" s="3" t="str" cm="1">
        <f t="array" ref="F26">_xlfn.IFS(E26&gt;8,"Pro",E26&lt;4,"Beginner",OR(E26&gt;4,E26&lt;8),"Intermediate")</f>
        <v>Intermediate</v>
      </c>
      <c r="G26" s="3">
        <f>SUMIFS(dailyActivity_merged[TotalSteps],dailyActivity_merged[ActivityDate],'Solution Q9'!A26)</f>
        <v>217287</v>
      </c>
      <c r="H26" s="3">
        <f>SUMIFS(dailyActivity_merged[Calories],dailyActivity_merged[ActivityDate],'Solution Q9'!A26)</f>
        <v>68877</v>
      </c>
      <c r="I26" s="3">
        <f>SUMIFS(dailyActivity_merged[LightlyActiveMinutes],dailyActivity_merged[ActivityDate],'Solution Q9'!A26)</f>
        <v>5856</v>
      </c>
      <c r="J26" s="3">
        <f>SUMIFS(dailyActivity_merged[FairlyActiveMinutes],dailyActivity_merged[ActivityDate],'Solution Q9'!A26)</f>
        <v>328</v>
      </c>
      <c r="K26" s="3">
        <f>SUMIFS(dailyActivity_merged[VeryActiveMinutes],dailyActivity_merged[ActivityDate],'Solution Q9'!A26)</f>
        <v>592</v>
      </c>
    </row>
    <row r="27" spans="1:11" ht="15.6" thickTop="1" thickBot="1" x14ac:dyDescent="0.35">
      <c r="A27" s="6" t="str" cm="1">
        <f t="array" ref="A27">_xlfn.UNIQUE(dailyActivity_merged[[#This Row],[ActivityDate]])</f>
        <v>5/7/2016</v>
      </c>
      <c r="B27" s="8">
        <f>COUNTIF(dailyActivity_merged[ActivityDate],'Solution Q9'!A27)</f>
        <v>29</v>
      </c>
      <c r="C27" s="8" t="str" cm="1">
        <f t="array" ref="C27">_xlfn.IFS(B27&gt;20,"Active",B27&lt;10,"Light",OR(B27&gt;10,B27&lt;20),"Moderate")</f>
        <v>Active</v>
      </c>
      <c r="D27" s="8">
        <f>SUMIFS(dailyActivity_merged[TotalDistance],dailyActivity_merged[ActivityDate],'Solution Q9'!A27)</f>
        <v>148.6100003719329</v>
      </c>
      <c r="E27" s="8">
        <f t="shared" si="0"/>
        <v>5.1244827714459618</v>
      </c>
      <c r="F27" s="8" t="str" cm="1">
        <f t="array" ref="F27">_xlfn.IFS(E27&gt;8,"Pro",E27&lt;4,"Beginner",OR(E27&gt;4,E27&lt;8),"Intermediate")</f>
        <v>Intermediate</v>
      </c>
      <c r="G27" s="8">
        <f>SUMIFS(dailyActivity_merged[TotalSteps],dailyActivity_merged[ActivityDate],'Solution Q9'!A27)</f>
        <v>207386</v>
      </c>
      <c r="H27" s="8">
        <f>SUMIFS(dailyActivity_merged[Calories],dailyActivity_merged[ActivityDate],'Solution Q9'!A27)</f>
        <v>65141</v>
      </c>
      <c r="I27" s="8">
        <f>SUMIFS(dailyActivity_merged[LightlyActiveMinutes],dailyActivity_merged[ActivityDate],'Solution Q9'!A27)</f>
        <v>5256</v>
      </c>
      <c r="J27" s="8">
        <f>SUMIFS(dailyActivity_merged[FairlyActiveMinutes],dailyActivity_merged[ActivityDate],'Solution Q9'!A27)</f>
        <v>407</v>
      </c>
      <c r="K27" s="8">
        <f>SUMIFS(dailyActivity_merged[VeryActiveMinutes],dailyActivity_merged[ActivityDate],'Solution Q9'!A27)</f>
        <v>598</v>
      </c>
    </row>
    <row r="28" spans="1:11" ht="15" thickTop="1" x14ac:dyDescent="0.3">
      <c r="A28" s="6" t="str" cm="1">
        <f t="array" ref="A28">_xlfn.UNIQUE(dailyActivity_merged[[#This Row],[ActivityDate]])</f>
        <v>5/8/2016</v>
      </c>
      <c r="B28" s="3">
        <f>COUNTIF(dailyActivity_merged[ActivityDate],'Solution Q9'!A28)</f>
        <v>27</v>
      </c>
      <c r="C28" s="3" t="str" cm="1">
        <f t="array" ref="C28">_xlfn.IFS(B28&gt;20,"Active",B28&lt;10,"Light",OR(B28&gt;10,B28&lt;20),"Moderate")</f>
        <v>Active</v>
      </c>
      <c r="D28" s="3">
        <f>SUMIFS(dailyActivity_merged[TotalDistance],dailyActivity_merged[ActivityDate],'Solution Q9'!A28)</f>
        <v>138.77999949455267</v>
      </c>
      <c r="E28" s="3">
        <f t="shared" si="0"/>
        <v>5.1399999812797281</v>
      </c>
      <c r="F28" s="3" t="str" cm="1">
        <f t="array" ref="F28">_xlfn.IFS(E28&gt;8,"Pro",E28&lt;4,"Beginner",OR(E28&gt;4,E28&lt;8),"Intermediate")</f>
        <v>Intermediate</v>
      </c>
      <c r="G28" s="3">
        <f>SUMIFS(dailyActivity_merged[TotalSteps],dailyActivity_merged[ActivityDate],'Solution Q9'!A28)</f>
        <v>190334</v>
      </c>
      <c r="H28" s="3">
        <f>SUMIFS(dailyActivity_merged[Calories],dailyActivity_merged[ActivityDate],'Solution Q9'!A28)</f>
        <v>62193</v>
      </c>
      <c r="I28" s="3">
        <f>SUMIFS(dailyActivity_merged[LightlyActiveMinutes],dailyActivity_merged[ActivityDate],'Solution Q9'!A28)</f>
        <v>4990</v>
      </c>
      <c r="J28" s="3">
        <f>SUMIFS(dailyActivity_merged[FairlyActiveMinutes],dailyActivity_merged[ActivityDate],'Solution Q9'!A28)</f>
        <v>469</v>
      </c>
      <c r="K28" s="3">
        <f>SUMIFS(dailyActivity_merged[VeryActiveMinutes],dailyActivity_merged[ActivityDate],'Solution Q9'!A28)</f>
        <v>461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D279FBF3-3312-4BE8-833F-0A8CED1532D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4395DE5-FC33-49BF-8EFE-948C98742874}">
  <ds:schemaRefs/>
</ds:datastoreItem>
</file>

<file path=customXml/itemProps3.xml><?xml version="1.0" encoding="utf-8"?>
<ds:datastoreItem xmlns:ds="http://schemas.openxmlformats.org/officeDocument/2006/customXml" ds:itemID="{99081974-DF77-44D6-8ACD-1B7432E209B3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DCC608F4-1736-4CE2-9526-043F0902DCE2}">
  <ds:schemaRefs/>
</ds:datastoreItem>
</file>

<file path=customXml/itemProps5.xml><?xml version="1.0" encoding="utf-8"?>
<ds:datastoreItem xmlns:ds="http://schemas.openxmlformats.org/officeDocument/2006/customXml" ds:itemID="{0D80DAEF-D9CA-4DDB-82B5-E05BDD70C422}">
  <ds:schemaRefs/>
</ds:datastoreItem>
</file>

<file path=customXml/itemProps6.xml><?xml version="1.0" encoding="utf-8"?>
<ds:datastoreItem xmlns:ds="http://schemas.openxmlformats.org/officeDocument/2006/customXml" ds:itemID="{ECA0EA71-8C66-4D1B-8869-346A2F9371BD}">
  <ds:schemaRefs/>
</ds:datastoreItem>
</file>

<file path=customXml/itemProps7.xml><?xml version="1.0" encoding="utf-8"?>
<ds:datastoreItem xmlns:ds="http://schemas.openxmlformats.org/officeDocument/2006/customXml" ds:itemID="{EB2A223A-DAA3-4096-AB3C-2C8F266577DF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045A8A90-2233-4916-9376-DEF97FFB35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dailyActivity_merged</vt:lpstr>
      <vt:lpstr>SolutionQ1 to Q8</vt:lpstr>
      <vt:lpstr>Dashboard</vt:lpstr>
      <vt:lpstr>Solution 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Mandal</dc:creator>
  <cp:lastModifiedBy>Rahul Mandal</cp:lastModifiedBy>
  <dcterms:created xsi:type="dcterms:W3CDTF">2015-06-05T18:17:20Z</dcterms:created>
  <dcterms:modified xsi:type="dcterms:W3CDTF">2024-06-26T09:00:07Z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2024-06-25T19:23:17Z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fbf7e5c7-ad14-4d9d-ba1c-ebdc570e6e85</vt:lpwstr>
  </property>
  <property fmtid="{D5CDD505-2E9C-101B-9397-08002B2CF9AE}" pid="7" name="MSIP_Label_defa4170-0d19-0005-0004-bc88714345d2_ActionId">
    <vt:lpwstr>905ba3f6-5cea-4aad-913b-da5dbfdf1fd4</vt:lpwstr>
  </property>
  <property fmtid="{D5CDD505-2E9C-101B-9397-08002B2CF9AE}" pid="8" name="MSIP_Label_defa4170-0d19-0005-0004-bc88714345d2_ContentBits">
    <vt:lpwstr>0</vt:lpwstr>
  </property>
</Properties>
</file>