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cads_purdue\3rd semester\MDO\hw1\"/>
    </mc:Choice>
  </mc:AlternateContent>
  <xr:revisionPtr revIDLastSave="0" documentId="13_ncr:1_{B6CA2227-6422-45E9-9132-09EDF89D71AE}" xr6:coauthVersionLast="37" xr6:coauthVersionMax="37" xr10:uidLastSave="{00000000-0000-0000-0000-000000000000}"/>
  <bookViews>
    <workbookView xWindow="0" yWindow="0" windowWidth="20490" windowHeight="7545" activeTab="1" xr2:uid="{8A304B5F-E058-4154-A0BC-8DECBBEDE093}"/>
  </bookViews>
  <sheets>
    <sheet name="Answer Report 1" sheetId="18" r:id="rId1"/>
    <sheet name="Sensitivity Report 1" sheetId="19" r:id="rId2"/>
    <sheet name="Sheet1" sheetId="1" r:id="rId3"/>
  </sheets>
  <definedNames>
    <definedName name="solver_adj" localSheetId="2" hidden="1">Sheet1!$B$3:$B$4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Sheet1!$B$6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1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B6" i="1"/>
  <c r="J5" i="1"/>
  <c r="K16" i="1" l="1"/>
  <c r="D4" i="1"/>
  <c r="G12" i="1"/>
  <c r="F15" i="1" s="1"/>
  <c r="G11" i="1"/>
  <c r="I15" i="1" s="1"/>
  <c r="H16" i="1" s="1"/>
  <c r="G9" i="1"/>
  <c r="G8" i="1"/>
  <c r="J6" i="1"/>
  <c r="G7" i="1"/>
  <c r="G6" i="1"/>
  <c r="G5" i="1"/>
  <c r="G4" i="1"/>
  <c r="G3" i="1"/>
  <c r="J8" i="1" s="1"/>
  <c r="G16" i="1" l="1"/>
  <c r="E16" i="1" s="1"/>
  <c r="G15" i="1"/>
  <c r="I16" i="1"/>
  <c r="H15" i="1"/>
  <c r="D15" i="1" s="1"/>
  <c r="J9" i="1"/>
  <c r="F16" i="1" l="1"/>
  <c r="D16" i="1" s="1"/>
  <c r="E15" i="1"/>
</calcChain>
</file>

<file path=xl/sharedStrings.xml><?xml version="1.0" encoding="utf-8"?>
<sst xmlns="http://schemas.openxmlformats.org/spreadsheetml/2006/main" count="92" uniqueCount="70">
  <si>
    <t>HW1 Problem 1 part (6)</t>
  </si>
  <si>
    <t>u1</t>
  </si>
  <si>
    <t>u2</t>
  </si>
  <si>
    <t>Pi(u)</t>
  </si>
  <si>
    <t>p1</t>
  </si>
  <si>
    <t>p2</t>
  </si>
  <si>
    <t>constants</t>
  </si>
  <si>
    <t>E</t>
  </si>
  <si>
    <t>d1</t>
  </si>
  <si>
    <t>d3</t>
  </si>
  <si>
    <t>A1</t>
  </si>
  <si>
    <t>A2</t>
  </si>
  <si>
    <t>A3</t>
  </si>
  <si>
    <t>L1</t>
  </si>
  <si>
    <t>L2</t>
  </si>
  <si>
    <t>L3</t>
  </si>
  <si>
    <t>phi</t>
  </si>
  <si>
    <t>theta</t>
  </si>
  <si>
    <t>P</t>
  </si>
  <si>
    <t>radians</t>
  </si>
  <si>
    <t>in</t>
  </si>
  <si>
    <t>lbf</t>
  </si>
  <si>
    <t>sq in</t>
  </si>
  <si>
    <t>psi</t>
  </si>
  <si>
    <t>K1</t>
  </si>
  <si>
    <t>K2</t>
  </si>
  <si>
    <t>K3</t>
  </si>
  <si>
    <t>EA1/L1</t>
  </si>
  <si>
    <t>EA3/L3</t>
  </si>
  <si>
    <t>K</t>
  </si>
  <si>
    <t>sin(phi)</t>
  </si>
  <si>
    <t>cos(phi)</t>
  </si>
  <si>
    <t>Microsoft Excel 16.0 Answer Report</t>
  </si>
  <si>
    <t>Result: Solver has converged to the current solution.  All Constraints are satisfied.</t>
  </si>
  <si>
    <t>Solver Engine</t>
  </si>
  <si>
    <t>Engine: GRG Nonlinear</t>
  </si>
  <si>
    <t>Solver Options</t>
  </si>
  <si>
    <t xml:space="preserve"> Convergence 0.0001, Population Size 100, Random Seed 0, Derivatives Forward, Require Bounds</t>
  </si>
  <si>
    <t>Max Subproblems Unlimited, Max Integer Sols Unlimited, Integer Tolerance 1%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</si>
  <si>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</si>
  <si>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</si>
  <si>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</si>
  <si>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</si>
  <si>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</si>
  <si>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</si>
  <si>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</si>
  <si>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</si>
  <si>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NONE</t>
  </si>
  <si>
    <t>$B$6</t>
  </si>
  <si>
    <t>$B$3</t>
  </si>
  <si>
    <t>Contin</t>
  </si>
  <si>
    <t>$B$4</t>
  </si>
  <si>
    <t>Microsoft Excel 16.0 Sensitivity Report</t>
  </si>
  <si>
    <t>Final</t>
  </si>
  <si>
    <t>Value</t>
  </si>
  <si>
    <t>Reduced</t>
  </si>
  <si>
    <t>Gradient</t>
  </si>
  <si>
    <t>Max Time Unlimited,  Iterations Unlimited, Precision 0.000001, Use Automatic Scaling, Show Iteration Results</t>
  </si>
  <si>
    <t>u0</t>
  </si>
  <si>
    <t>Worksheet: [P1_part6.xlsx]Sheet1</t>
  </si>
  <si>
    <t>foot pound force</t>
  </si>
  <si>
    <r>
      <t>p (</t>
    </r>
    <r>
      <rPr>
        <sz val="11"/>
        <color rgb="FF00B050"/>
        <rFont val="Calibri"/>
        <family val="2"/>
        <scheme val="minor"/>
      </rPr>
      <t>lbf</t>
    </r>
    <r>
      <rPr>
        <sz val="11"/>
        <color theme="1"/>
        <rFont val="Calibri"/>
        <family val="2"/>
        <scheme val="minor"/>
      </rPr>
      <t>)</t>
    </r>
  </si>
  <si>
    <r>
      <t>u (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)</t>
    </r>
  </si>
  <si>
    <t>Pi(u) u (in)</t>
  </si>
  <si>
    <t>u1 u (in)</t>
  </si>
  <si>
    <t>u2 u (in)</t>
  </si>
  <si>
    <t>Report Created: 15-10-2018 12:24:46</t>
  </si>
  <si>
    <t>Solution Time: 11.64 Seconds.</t>
  </si>
  <si>
    <t>Iterations: 7 Subproblems: 0</t>
  </si>
  <si>
    <t>Report Created: 15-10-2018 12:24:47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</si>
</sst>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1" fillId="0" borderId="0" xfId="0" applyFo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9" xfId="0" applyNumberFormat="1" applyFill="1" applyBorder="1" applyAlignment="1"/>
    <xf numFmtId="0" fontId="0" fillId="0" borderId="10" xfId="0" applyNumberFormat="1" applyFill="1" applyBorder="1" applyAlignment="1"/>
    <xf numFmtId="0" fontId="2" fillId="0" borderId="0" xfId="0" applyFont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Continuous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25D0-2578-43A0-997C-FEE9B22A161D}">
  <dimension ref="A1:G26"/>
  <sheetViews>
    <sheetView showGridLines="0" zoomScale="85" zoomScaleNormal="85" workbookViewId="0">
      <selection activeCell="X25" sqref="X25"/>
    </sheetView>
  </sheetViews>
  <sheetFormatPr defaultRowHeight="15" x14ac:dyDescent="0.25"/>
  <cols>
    <col min="1" max="1" width="2.28515625" customWidth="1"/>
    <col min="2" max="2" width="4.42578125" bestFit="1" customWidth="1"/>
    <col min="3" max="3" width="10.42578125" bestFit="1" customWidth="1"/>
    <col min="4" max="4" width="13.7109375" bestFit="1" customWidth="1"/>
    <col min="5" max="5" width="12.7109375" bestFit="1" customWidth="1"/>
    <col min="6" max="6" width="7.42578125" bestFit="1" customWidth="1"/>
  </cols>
  <sheetData>
    <row r="1" spans="1:5" x14ac:dyDescent="0.25">
      <c r="A1" s="10" t="s">
        <v>32</v>
      </c>
    </row>
    <row r="2" spans="1:5" x14ac:dyDescent="0.25">
      <c r="A2" s="10" t="s">
        <v>59</v>
      </c>
    </row>
    <row r="3" spans="1:5" x14ac:dyDescent="0.25">
      <c r="A3" s="10" t="s">
        <v>66</v>
      </c>
    </row>
    <row r="4" spans="1:5" x14ac:dyDescent="0.25">
      <c r="A4" s="10" t="s">
        <v>33</v>
      </c>
    </row>
    <row r="5" spans="1:5" x14ac:dyDescent="0.25">
      <c r="A5" s="10" t="s">
        <v>34</v>
      </c>
    </row>
    <row r="6" spans="1:5" x14ac:dyDescent="0.25">
      <c r="A6" s="10"/>
      <c r="B6" t="s">
        <v>35</v>
      </c>
    </row>
    <row r="7" spans="1:5" x14ac:dyDescent="0.25">
      <c r="A7" s="10"/>
      <c r="B7" t="s">
        <v>67</v>
      </c>
    </row>
    <row r="8" spans="1:5" x14ac:dyDescent="0.25">
      <c r="A8" s="10"/>
      <c r="B8" t="s">
        <v>68</v>
      </c>
    </row>
    <row r="9" spans="1:5" x14ac:dyDescent="0.25">
      <c r="A9" s="10" t="s">
        <v>36</v>
      </c>
    </row>
    <row r="10" spans="1:5" x14ac:dyDescent="0.25">
      <c r="B10" t="s">
        <v>57</v>
      </c>
    </row>
    <row r="11" spans="1:5" x14ac:dyDescent="0.25">
      <c r="B11" t="s">
        <v>37</v>
      </c>
    </row>
    <row r="12" spans="1:5" x14ac:dyDescent="0.25">
      <c r="B12" t="s">
        <v>38</v>
      </c>
    </row>
    <row r="14" spans="1:5" ht="15.75" thickBot="1" x14ac:dyDescent="0.3">
      <c r="A14" t="s">
        <v>39</v>
      </c>
    </row>
    <row r="15" spans="1:5" ht="15.75" thickBot="1" x14ac:dyDescent="0.3">
      <c r="B15" s="22" t="s">
        <v>40</v>
      </c>
      <c r="C15" s="22" t="s">
        <v>41</v>
      </c>
      <c r="D15" s="22" t="s">
        <v>42</v>
      </c>
      <c r="E15" s="22" t="s">
        <v>43</v>
      </c>
    </row>
    <row r="16" spans="1:5" ht="15.75" thickBot="1" x14ac:dyDescent="0.3">
      <c r="B16" s="11" t="s">
        <v>48</v>
      </c>
      <c r="C16" s="11" t="s">
        <v>63</v>
      </c>
      <c r="D16" s="13">
        <v>0</v>
      </c>
      <c r="E16" s="13">
        <v>-373.30276943387253</v>
      </c>
    </row>
    <row r="19" spans="1:7" ht="15.75" thickBot="1" x14ac:dyDescent="0.3">
      <c r="A19" t="s">
        <v>44</v>
      </c>
    </row>
    <row r="20" spans="1:7" ht="15.75" thickBot="1" x14ac:dyDescent="0.3">
      <c r="B20" s="22" t="s">
        <v>40</v>
      </c>
      <c r="C20" s="22" t="s">
        <v>41</v>
      </c>
      <c r="D20" s="22" t="s">
        <v>42</v>
      </c>
      <c r="E20" s="22" t="s">
        <v>43</v>
      </c>
      <c r="F20" s="22" t="s">
        <v>45</v>
      </c>
    </row>
    <row r="21" spans="1:7" x14ac:dyDescent="0.25">
      <c r="B21" s="12" t="s">
        <v>49</v>
      </c>
      <c r="C21" s="12" t="s">
        <v>64</v>
      </c>
      <c r="D21" s="14">
        <v>0</v>
      </c>
      <c r="E21" s="14">
        <v>2.9448192077455995E-2</v>
      </c>
      <c r="F21" s="12" t="s">
        <v>50</v>
      </c>
    </row>
    <row r="22" spans="1:7" ht="15.75" thickBot="1" x14ac:dyDescent="0.3">
      <c r="B22" s="11" t="s">
        <v>51</v>
      </c>
      <c r="C22" s="11" t="s">
        <v>65</v>
      </c>
      <c r="D22" s="13">
        <v>0</v>
      </c>
      <c r="E22" s="13">
        <v>4.4483093495682025E-2</v>
      </c>
      <c r="F22" s="11" t="s">
        <v>50</v>
      </c>
    </row>
    <row r="25" spans="1:7" ht="15.75" thickBot="1" x14ac:dyDescent="0.3">
      <c r="A25" t="s">
        <v>46</v>
      </c>
    </row>
    <row r="26" spans="1:7" ht="15.75" thickBot="1" x14ac:dyDescent="0.3">
      <c r="B26" s="23" t="s">
        <v>47</v>
      </c>
      <c r="C26" s="23"/>
      <c r="D26" s="23"/>
      <c r="E26" s="23"/>
      <c r="F26" s="23"/>
      <c r="G26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5EEE-3789-47DD-B678-353BF212864E}">
  <dimension ref="A1:E13"/>
  <sheetViews>
    <sheetView showGridLines="0" tabSelected="1" workbookViewId="0">
      <selection activeCell="P16" sqref="P16"/>
    </sheetView>
  </sheetViews>
  <sheetFormatPr defaultRowHeight="15" x14ac:dyDescent="0.25"/>
  <cols>
    <col min="1" max="1" width="2.28515625" customWidth="1"/>
    <col min="2" max="2" width="6.28515625" bestFit="1" customWidth="1"/>
    <col min="3" max="3" width="8.28515625" bestFit="1" customWidth="1"/>
    <col min="4" max="4" width="12" bestFit="1" customWidth="1"/>
    <col min="5" max="5" width="8.85546875" bestFit="1" customWidth="1"/>
  </cols>
  <sheetData>
    <row r="1" spans="1:5" x14ac:dyDescent="0.25">
      <c r="A1" s="10" t="s">
        <v>52</v>
      </c>
    </row>
    <row r="2" spans="1:5" x14ac:dyDescent="0.25">
      <c r="A2" s="10" t="s">
        <v>59</v>
      </c>
    </row>
    <row r="3" spans="1:5" x14ac:dyDescent="0.25">
      <c r="A3" s="10" t="s">
        <v>69</v>
      </c>
    </row>
    <row r="6" spans="1:5" ht="15.75" thickBot="1" x14ac:dyDescent="0.3">
      <c r="A6" t="s">
        <v>44</v>
      </c>
    </row>
    <row r="7" spans="1:5" x14ac:dyDescent="0.25">
      <c r="B7" s="24"/>
      <c r="C7" s="24"/>
      <c r="D7" s="24" t="s">
        <v>53</v>
      </c>
      <c r="E7" s="24" t="s">
        <v>55</v>
      </c>
    </row>
    <row r="8" spans="1:5" ht="15.75" thickBot="1" x14ac:dyDescent="0.3">
      <c r="B8" s="25" t="s">
        <v>40</v>
      </c>
      <c r="C8" s="25" t="s">
        <v>41</v>
      </c>
      <c r="D8" s="25" t="s">
        <v>54</v>
      </c>
      <c r="E8" s="25" t="s">
        <v>56</v>
      </c>
    </row>
    <row r="9" spans="1:5" x14ac:dyDescent="0.25">
      <c r="B9" s="12" t="s">
        <v>49</v>
      </c>
      <c r="C9" s="12" t="s">
        <v>64</v>
      </c>
      <c r="D9" s="12">
        <v>2.9448192077455995E-2</v>
      </c>
      <c r="E9" s="12">
        <v>0</v>
      </c>
    </row>
    <row r="10" spans="1:5" ht="15.75" thickBot="1" x14ac:dyDescent="0.3">
      <c r="B10" s="11" t="s">
        <v>51</v>
      </c>
      <c r="C10" s="11" t="s">
        <v>65</v>
      </c>
      <c r="D10" s="11">
        <v>4.4483093495682025E-2</v>
      </c>
      <c r="E10" s="11">
        <v>0</v>
      </c>
    </row>
    <row r="12" spans="1:5" x14ac:dyDescent="0.25">
      <c r="A12" t="s">
        <v>46</v>
      </c>
    </row>
    <row r="13" spans="1:5" x14ac:dyDescent="0.25">
      <c r="B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2AA2-4F3F-42C2-B943-C1CD1FE8A17D}">
  <dimension ref="A1:K16"/>
  <sheetViews>
    <sheetView workbookViewId="0">
      <selection activeCell="N8" sqref="N8"/>
    </sheetView>
  </sheetViews>
  <sheetFormatPr defaultRowHeight="15" x14ac:dyDescent="0.25"/>
  <cols>
    <col min="1" max="1" width="5.28515625" bestFit="1" customWidth="1"/>
    <col min="2" max="2" width="12.42578125" customWidth="1"/>
    <col min="3" max="3" width="12.28515625" customWidth="1"/>
    <col min="4" max="4" width="7.85546875" bestFit="1" customWidth="1"/>
    <col min="5" max="5" width="6.7109375" bestFit="1" customWidth="1"/>
    <col min="6" max="6" width="7.140625" bestFit="1" customWidth="1"/>
    <col min="7" max="7" width="9.7109375" bestFit="1" customWidth="1"/>
    <col min="8" max="8" width="7.140625" bestFit="1" customWidth="1"/>
    <col min="9" max="9" width="9.42578125" bestFit="1" customWidth="1"/>
    <col min="10" max="10" width="11" bestFit="1" customWidth="1"/>
    <col min="11" max="11" width="12" bestFit="1" customWidth="1"/>
  </cols>
  <sheetData>
    <row r="1" spans="1:1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20"/>
    </row>
    <row r="2" spans="1:11" x14ac:dyDescent="0.25">
      <c r="A2" s="2"/>
      <c r="B2" s="3" t="s">
        <v>62</v>
      </c>
      <c r="C2" s="2"/>
      <c r="D2" s="3" t="s">
        <v>61</v>
      </c>
      <c r="F2" s="21" t="s">
        <v>6</v>
      </c>
      <c r="G2" s="21"/>
      <c r="H2" s="21"/>
      <c r="I2" s="21"/>
      <c r="J2" s="21"/>
      <c r="K2" s="21"/>
    </row>
    <row r="3" spans="1:11" x14ac:dyDescent="0.25">
      <c r="A3" s="3" t="s">
        <v>1</v>
      </c>
      <c r="B3" s="2">
        <v>2.9448192077455995E-2</v>
      </c>
      <c r="C3" s="3" t="s">
        <v>4</v>
      </c>
      <c r="D3" s="2">
        <f>$J$7*SIN($J$6)</f>
        <v>7418.8696992648684</v>
      </c>
      <c r="F3" s="5" t="s">
        <v>7</v>
      </c>
      <c r="G3" s="6">
        <f>17.3*10^6</f>
        <v>17300000</v>
      </c>
      <c r="H3" s="4" t="s">
        <v>23</v>
      </c>
      <c r="I3" s="5" t="s">
        <v>8</v>
      </c>
      <c r="J3" s="6">
        <v>0.65</v>
      </c>
      <c r="K3" s="4" t="s">
        <v>20</v>
      </c>
    </row>
    <row r="4" spans="1:11" x14ac:dyDescent="0.25">
      <c r="A4" s="3" t="s">
        <v>2</v>
      </c>
      <c r="B4" s="2">
        <v>4.4483093495682025E-2</v>
      </c>
      <c r="C4" s="3" t="s">
        <v>5</v>
      </c>
      <c r="D4" s="2">
        <f>$J$7*COS($J$6)</f>
        <v>11872.673346189964</v>
      </c>
      <c r="F4" s="3" t="s">
        <v>10</v>
      </c>
      <c r="G4" s="2">
        <f>PI()*($J$3/2)^2</f>
        <v>0.33183072403542191</v>
      </c>
      <c r="H4" s="4" t="s">
        <v>22</v>
      </c>
      <c r="I4" s="3" t="s">
        <v>9</v>
      </c>
      <c r="J4" s="2">
        <v>0.8</v>
      </c>
      <c r="K4" s="4" t="s">
        <v>20</v>
      </c>
    </row>
    <row r="5" spans="1:11" x14ac:dyDescent="0.25">
      <c r="A5" s="1"/>
      <c r="F5" s="3" t="s">
        <v>11</v>
      </c>
      <c r="G5" s="2">
        <f>PI()*($J$3/2)^2</f>
        <v>0.33183072403542191</v>
      </c>
      <c r="H5" s="4" t="s">
        <v>22</v>
      </c>
      <c r="I5" s="3" t="s">
        <v>16</v>
      </c>
      <c r="J5" s="2">
        <f>PI()/2-ACOS((2.75/2)/3)</f>
        <v>0.47611906091179623</v>
      </c>
      <c r="K5" s="4" t="s">
        <v>19</v>
      </c>
    </row>
    <row r="6" spans="1:11" ht="30.75" customHeight="1" x14ac:dyDescent="0.25">
      <c r="A6" s="16" t="s">
        <v>3</v>
      </c>
      <c r="B6" s="17">
        <f>(0.5)*($D$15*$B$3^2+($D$16+$E$15)*($B$3*$B$4)+$E$16*$B$4^2)-($D$3*$B$3+$D$4*$B$4)</f>
        <v>-373.30276943387253</v>
      </c>
      <c r="C6" s="15" t="s">
        <v>60</v>
      </c>
      <c r="F6" s="3" t="s">
        <v>12</v>
      </c>
      <c r="G6" s="2">
        <f>PI()*($J$4/2)^2</f>
        <v>0.50265482457436694</v>
      </c>
      <c r="H6" s="4" t="s">
        <v>22</v>
      </c>
      <c r="I6" s="3" t="s">
        <v>17</v>
      </c>
      <c r="J6" s="2">
        <f>32*(PI()/180)</f>
        <v>0.55850536063818546</v>
      </c>
      <c r="K6" s="4" t="s">
        <v>19</v>
      </c>
    </row>
    <row r="7" spans="1:11" x14ac:dyDescent="0.25">
      <c r="F7" s="3" t="s">
        <v>13</v>
      </c>
      <c r="G7" s="2">
        <f>3*12</f>
        <v>36</v>
      </c>
      <c r="H7" s="4" t="s">
        <v>20</v>
      </c>
      <c r="I7" s="3" t="s">
        <v>18</v>
      </c>
      <c r="J7" s="2">
        <v>14000</v>
      </c>
      <c r="K7" s="4" t="s">
        <v>21</v>
      </c>
    </row>
    <row r="8" spans="1:11" x14ac:dyDescent="0.25">
      <c r="F8" s="3" t="s">
        <v>14</v>
      </c>
      <c r="G8" s="2">
        <f>3*12</f>
        <v>36</v>
      </c>
      <c r="H8" s="4" t="s">
        <v>20</v>
      </c>
      <c r="I8" s="2" t="s">
        <v>27</v>
      </c>
      <c r="J8" s="2">
        <f>$G$3*$G$4/$G$7</f>
        <v>159463.09793924441</v>
      </c>
    </row>
    <row r="9" spans="1:11" x14ac:dyDescent="0.25">
      <c r="F9" s="3" t="s">
        <v>15</v>
      </c>
      <c r="G9" s="2">
        <f>12*(5-(2.75/2))</f>
        <v>43.5</v>
      </c>
      <c r="H9" s="4" t="s">
        <v>20</v>
      </c>
      <c r="I9" s="2" t="s">
        <v>28</v>
      </c>
      <c r="J9" s="2">
        <f>$G$3*$G$6/$G$9</f>
        <v>199906.40149739193</v>
      </c>
    </row>
    <row r="10" spans="1:11" x14ac:dyDescent="0.25">
      <c r="A10" s="3" t="s">
        <v>58</v>
      </c>
      <c r="F10" s="7"/>
      <c r="G10" s="8"/>
      <c r="H10" s="4"/>
      <c r="I10" s="8"/>
      <c r="J10" s="8"/>
    </row>
    <row r="11" spans="1:11" x14ac:dyDescent="0.25">
      <c r="A11" s="3">
        <v>0</v>
      </c>
      <c r="F11" s="3" t="s">
        <v>30</v>
      </c>
      <c r="G11" s="2">
        <f>SIN($J$5)</f>
        <v>0.4583333333333332</v>
      </c>
      <c r="H11" s="4"/>
      <c r="I11" s="8"/>
      <c r="J11" s="8"/>
    </row>
    <row r="12" spans="1:11" x14ac:dyDescent="0.25">
      <c r="A12" s="3">
        <v>0</v>
      </c>
      <c r="F12" s="9" t="s">
        <v>31</v>
      </c>
      <c r="G12" s="2">
        <f>COS($J$5)</f>
        <v>0.8887803753208976</v>
      </c>
    </row>
    <row r="14" spans="1:11" x14ac:dyDescent="0.25">
      <c r="D14" s="21" t="s">
        <v>29</v>
      </c>
      <c r="E14" s="21"/>
      <c r="F14" s="21" t="s">
        <v>24</v>
      </c>
      <c r="G14" s="21"/>
      <c r="H14" s="21" t="s">
        <v>25</v>
      </c>
      <c r="I14" s="21"/>
      <c r="J14" s="21" t="s">
        <v>26</v>
      </c>
      <c r="K14" s="21"/>
    </row>
    <row r="15" spans="1:11" x14ac:dyDescent="0.25">
      <c r="D15" s="2">
        <f>F15+H15+J15</f>
        <v>251929.54709151463</v>
      </c>
      <c r="E15" s="2">
        <f>G15+I15+K15</f>
        <v>0</v>
      </c>
      <c r="F15" s="2">
        <f>$J$8*$G$12^2</f>
        <v>125964.77354575731</v>
      </c>
      <c r="G15" s="2">
        <f>-$J$8*$G$11*$G$12</f>
        <v>-64958.516349959216</v>
      </c>
      <c r="H15" s="2">
        <f>$J$8*$G$12^2</f>
        <v>125964.77354575731</v>
      </c>
      <c r="I15" s="2">
        <f>$J$8*$G$11*$G$12</f>
        <v>64958.516349959216</v>
      </c>
      <c r="J15" s="2">
        <v>0</v>
      </c>
      <c r="K15" s="2">
        <v>0</v>
      </c>
    </row>
    <row r="16" spans="1:11" x14ac:dyDescent="0.25">
      <c r="D16" s="2">
        <f>F16+H16+J16</f>
        <v>0</v>
      </c>
      <c r="E16" s="2">
        <f>G16+I16+K16</f>
        <v>266903.05028436612</v>
      </c>
      <c r="F16" s="2">
        <f>$G$15</f>
        <v>-64958.516349959216</v>
      </c>
      <c r="G16" s="2">
        <f>$J$8*$G$11^2</f>
        <v>33498.324393487092</v>
      </c>
      <c r="H16" s="2">
        <f>$I$15</f>
        <v>64958.516349959216</v>
      </c>
      <c r="I16" s="2">
        <f>$J$8*$G$11^2</f>
        <v>33498.324393487092</v>
      </c>
      <c r="J16" s="2">
        <v>0</v>
      </c>
      <c r="K16" s="2">
        <f>$J$9</f>
        <v>199906.40149739193</v>
      </c>
    </row>
  </sheetData>
  <mergeCells count="6">
    <mergeCell ref="A1:K1"/>
    <mergeCell ref="F2:K2"/>
    <mergeCell ref="F14:G14"/>
    <mergeCell ref="H14:I14"/>
    <mergeCell ref="J14:K14"/>
    <mergeCell ref="D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Sensitivity Report 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Deshmukh</dc:creator>
  <cp:lastModifiedBy>Rahul Deshmukh</cp:lastModifiedBy>
  <dcterms:created xsi:type="dcterms:W3CDTF">2018-09-30T17:33:14Z</dcterms:created>
  <dcterms:modified xsi:type="dcterms:W3CDTF">2018-10-15T16:26:50Z</dcterms:modified>
</cp:coreProperties>
</file>