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f80a674af7a044/Documents/"/>
    </mc:Choice>
  </mc:AlternateContent>
  <xr:revisionPtr revIDLastSave="881" documentId="8_{6258E393-B432-4969-9434-2F6777E9979E}" xr6:coauthVersionLast="47" xr6:coauthVersionMax="47" xr10:uidLastSave="{FA08ABC5-C466-4EB4-A732-3F5147ADC0E0}"/>
  <bookViews>
    <workbookView xWindow="-108" yWindow="-108" windowWidth="23256" windowHeight="12456" activeTab="4" xr2:uid="{7E9C9D37-BF78-475A-9053-2F8C93B770B5}"/>
  </bookViews>
  <sheets>
    <sheet name="Sheet1" sheetId="1" r:id="rId1"/>
    <sheet name="Sheet3" sheetId="3" r:id="rId2"/>
    <sheet name="Sheet4" sheetId="4" r:id="rId3"/>
    <sheet name="Sheet2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6" l="1" a="1"/>
  <c r="L2" i="6" s="1"/>
  <c r="D2" i="6" s="1"/>
  <c r="C3" i="6"/>
  <c r="C4" i="6"/>
  <c r="C5" i="6"/>
  <c r="C6" i="6"/>
  <c r="C7" i="6"/>
  <c r="C8" i="6"/>
  <c r="C9" i="6"/>
  <c r="C10" i="6"/>
  <c r="C11" i="6"/>
  <c r="C2" i="6"/>
  <c r="K11" i="6"/>
  <c r="L11" i="6" s="1" a="1"/>
  <c r="L11" i="6" s="1"/>
  <c r="J3" i="6"/>
  <c r="K3" i="6" s="1"/>
  <c r="L3" i="6" s="1" a="1"/>
  <c r="L3" i="6" s="1"/>
  <c r="D3" i="6" s="1"/>
  <c r="J4" i="6"/>
  <c r="K4" i="6" s="1"/>
  <c r="J5" i="6"/>
  <c r="K5" i="6" s="1"/>
  <c r="J6" i="6"/>
  <c r="K6" i="6" s="1"/>
  <c r="J7" i="6"/>
  <c r="K7" i="6" s="1"/>
  <c r="J8" i="6"/>
  <c r="K8" i="6" s="1"/>
  <c r="J9" i="6"/>
  <c r="K9" i="6" s="1"/>
  <c r="J10" i="6"/>
  <c r="K10" i="6" s="1"/>
  <c r="L10" i="6" s="1" a="1"/>
  <c r="L10" i="6" s="1"/>
  <c r="D10" i="6" s="1"/>
  <c r="J11" i="6"/>
  <c r="J2" i="6"/>
  <c r="K2" i="6" s="1"/>
  <c r="O3" i="4"/>
  <c r="O4" i="4"/>
  <c r="O5" i="4"/>
  <c r="O6" i="4"/>
  <c r="O7" i="4"/>
  <c r="O8" i="4"/>
  <c r="O9" i="4"/>
  <c r="T9" i="4" s="1" a="1"/>
  <c r="T9" i="4" s="1"/>
  <c r="O10" i="4"/>
  <c r="T10" i="4" s="1" a="1"/>
  <c r="T10" i="4" s="1"/>
  <c r="O11" i="4"/>
  <c r="O12" i="4"/>
  <c r="T12" i="4" s="1" a="1"/>
  <c r="T12" i="4" s="1"/>
  <c r="O13" i="4"/>
  <c r="T13" i="4" s="1" a="1"/>
  <c r="T13" i="4" s="1"/>
  <c r="T11" i="4" a="1"/>
  <c r="T11" i="4" s="1"/>
  <c r="Q5" i="4"/>
  <c r="Q7" i="4"/>
  <c r="Q8" i="4"/>
  <c r="Q10" i="4"/>
  <c r="Q11" i="4"/>
  <c r="Q12" i="4"/>
  <c r="Q13" i="4"/>
  <c r="L8" i="4"/>
  <c r="L9" i="4"/>
  <c r="Q9" i="4" s="1"/>
  <c r="L10" i="4"/>
  <c r="L11" i="4"/>
  <c r="L12" i="4"/>
  <c r="L13" i="4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K4" i="4"/>
  <c r="L4" i="4" s="1"/>
  <c r="Q4" i="4" s="1"/>
  <c r="K5" i="4"/>
  <c r="L5" i="4" s="1"/>
  <c r="K6" i="4"/>
  <c r="L6" i="4" s="1"/>
  <c r="Q6" i="4" s="1"/>
  <c r="K7" i="4"/>
  <c r="L7" i="4" s="1"/>
  <c r="K8" i="4"/>
  <c r="K9" i="4"/>
  <c r="K10" i="4"/>
  <c r="K11" i="4"/>
  <c r="K12" i="4"/>
  <c r="K13" i="4"/>
  <c r="K3" i="4"/>
  <c r="L3" i="4" s="1"/>
  <c r="Q3" i="4" s="1"/>
  <c r="D13" i="3"/>
  <c r="D14" i="3"/>
  <c r="I4" i="3"/>
  <c r="I2" i="3"/>
  <c r="E19" i="1"/>
  <c r="E18" i="1"/>
  <c r="E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M25" i="1"/>
  <c r="M26" i="1"/>
  <c r="M27" i="1"/>
  <c r="M24" i="1"/>
  <c r="L27" i="1"/>
  <c r="L26" i="1"/>
  <c r="L25" i="1"/>
  <c r="L24" i="1"/>
  <c r="K25" i="1"/>
  <c r="K26" i="1"/>
  <c r="K27" i="1"/>
  <c r="K24" i="1"/>
  <c r="F2" i="1"/>
  <c r="H2" i="1" s="1"/>
  <c r="F3" i="1"/>
  <c r="H3" i="1" s="1"/>
  <c r="F4" i="1"/>
  <c r="H4" i="1" s="1"/>
  <c r="F5" i="1"/>
  <c r="F6" i="1"/>
  <c r="F7" i="1"/>
  <c r="F8" i="1"/>
  <c r="H8" i="1" s="1"/>
  <c r="F9" i="1"/>
  <c r="H9" i="1" s="1"/>
  <c r="F10" i="1"/>
  <c r="H10" i="1" s="1"/>
  <c r="F11" i="1"/>
  <c r="F12" i="1"/>
  <c r="F13" i="1"/>
  <c r="F14" i="1"/>
  <c r="H14" i="1" s="1"/>
  <c r="F15" i="1"/>
  <c r="H15" i="1" s="1"/>
  <c r="F16" i="1"/>
  <c r="H16" i="1" s="1"/>
  <c r="L9" i="6" l="1" a="1"/>
  <c r="L9" i="6" s="1"/>
  <c r="D9" i="6" s="1"/>
  <c r="L5" i="6" a="1"/>
  <c r="L5" i="6" s="1"/>
  <c r="D5" i="6" s="1"/>
  <c r="L8" i="6" a="1"/>
  <c r="L8" i="6" s="1"/>
  <c r="D8" i="6" s="1"/>
  <c r="L7" i="6" a="1"/>
  <c r="L7" i="6" s="1"/>
  <c r="D7" i="6" s="1"/>
  <c r="L6" i="6" a="1"/>
  <c r="L6" i="6" s="1"/>
  <c r="D6" i="6" s="1"/>
  <c r="L4" i="6" a="1"/>
  <c r="L4" i="6" s="1"/>
  <c r="D4" i="6" s="1"/>
  <c r="H13" i="1"/>
  <c r="H12" i="1"/>
  <c r="H11" i="1"/>
  <c r="H7" i="1"/>
  <c r="H6" i="1"/>
  <c r="H5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<sst xmlns="http://schemas.openxmlformats.org/spreadsheetml/2006/main" count="242" uniqueCount="150">
  <si>
    <t>S.no</t>
  </si>
  <si>
    <t>Name</t>
  </si>
  <si>
    <t>Father's name</t>
  </si>
  <si>
    <t>Course</t>
  </si>
  <si>
    <t>Marks</t>
  </si>
  <si>
    <t>Percentage</t>
  </si>
  <si>
    <t>Pooja gupta</t>
  </si>
  <si>
    <t>Richa kumari</t>
  </si>
  <si>
    <t xml:space="preserve">Rajnandani </t>
  </si>
  <si>
    <t>Ranvijay</t>
  </si>
  <si>
    <t>Sandeep Kumar</t>
  </si>
  <si>
    <t>Shivam</t>
  </si>
  <si>
    <t>Aarav kumar</t>
  </si>
  <si>
    <t>Vivek kumar</t>
  </si>
  <si>
    <t>Rahul gupta</t>
  </si>
  <si>
    <t>Mona kumari</t>
  </si>
  <si>
    <t>Laxmi sahani</t>
  </si>
  <si>
    <t>Soumya priya</t>
  </si>
  <si>
    <t>Pragya priya</t>
  </si>
  <si>
    <t>Garima yadav</t>
  </si>
  <si>
    <t>Snehil singh</t>
  </si>
  <si>
    <t>B.tech</t>
  </si>
  <si>
    <t>BCA</t>
  </si>
  <si>
    <t>BBA</t>
  </si>
  <si>
    <t>Suresh gupta</t>
  </si>
  <si>
    <t>Manish kumar</t>
  </si>
  <si>
    <t>vinay kumar</t>
  </si>
  <si>
    <t>Raghvendra yadav</t>
  </si>
  <si>
    <t>Vinod prasad</t>
  </si>
  <si>
    <t>Narendra kumar</t>
  </si>
  <si>
    <t>Rajakumar</t>
  </si>
  <si>
    <t>Surendra singh</t>
  </si>
  <si>
    <t>Mahendra sahani</t>
  </si>
  <si>
    <t>Suraj kumar</t>
  </si>
  <si>
    <t>Rajesh kumar</t>
  </si>
  <si>
    <t>Vinay yadav</t>
  </si>
  <si>
    <t>Sumesh singh</t>
  </si>
  <si>
    <t>Status</t>
  </si>
  <si>
    <t>Grades</t>
  </si>
  <si>
    <t>Ram Prasad</t>
  </si>
  <si>
    <t>value</t>
  </si>
  <si>
    <t>Week 1</t>
  </si>
  <si>
    <t>Week 5</t>
  </si>
  <si>
    <t>Week 6</t>
  </si>
  <si>
    <t>Week 7</t>
  </si>
  <si>
    <t>Week 8</t>
  </si>
  <si>
    <t>Week 4</t>
  </si>
  <si>
    <t>Week 3</t>
  </si>
  <si>
    <t>Week 2</t>
  </si>
  <si>
    <t>total Calculation</t>
  </si>
  <si>
    <t>Income</t>
  </si>
  <si>
    <t>Expense 1</t>
  </si>
  <si>
    <t>Tax(%)</t>
  </si>
  <si>
    <t>Bonus</t>
  </si>
  <si>
    <t>Expense 2</t>
  </si>
  <si>
    <t>Expense 3</t>
  </si>
  <si>
    <t>tax</t>
  </si>
  <si>
    <t>bonus</t>
  </si>
  <si>
    <t>Sem 1</t>
  </si>
  <si>
    <t>Average marks</t>
  </si>
  <si>
    <t>max marks</t>
  </si>
  <si>
    <t>min marks</t>
  </si>
  <si>
    <t>S.NO.</t>
  </si>
  <si>
    <t>SALESPERSON</t>
  </si>
  <si>
    <t>CITY</t>
  </si>
  <si>
    <t>TOTAL SALES</t>
  </si>
  <si>
    <t>Lalit</t>
  </si>
  <si>
    <t>Sumit</t>
  </si>
  <si>
    <t>Mahesh</t>
  </si>
  <si>
    <t>Rohit</t>
  </si>
  <si>
    <t>Sanjay</t>
  </si>
  <si>
    <t>Nitin</t>
  </si>
  <si>
    <t>Rakesh</t>
  </si>
  <si>
    <t>Kavita</t>
  </si>
  <si>
    <t>Jai</t>
  </si>
  <si>
    <t>Harsh</t>
  </si>
  <si>
    <t>delhi</t>
  </si>
  <si>
    <t>gurgaon</t>
  </si>
  <si>
    <t>noida</t>
  </si>
  <si>
    <t>Sales</t>
  </si>
  <si>
    <t xml:space="preserve"> </t>
  </si>
  <si>
    <t>Region</t>
  </si>
  <si>
    <t>Year of sevice</t>
  </si>
  <si>
    <t>East</t>
  </si>
  <si>
    <t>West</t>
  </si>
  <si>
    <t>North</t>
  </si>
  <si>
    <t>South</t>
  </si>
  <si>
    <t>Kolkata</t>
  </si>
  <si>
    <t>Mumbai</t>
  </si>
  <si>
    <t>patna</t>
  </si>
  <si>
    <t>chennai</t>
  </si>
  <si>
    <t>pune</t>
  </si>
  <si>
    <t>madras</t>
  </si>
  <si>
    <t>goa</t>
  </si>
  <si>
    <t>Student Score</t>
  </si>
  <si>
    <t>S.No.</t>
  </si>
  <si>
    <t>Student name</t>
  </si>
  <si>
    <t>Test 1</t>
  </si>
  <si>
    <t>Test 4</t>
  </si>
  <si>
    <t>Test 2</t>
  </si>
  <si>
    <t>Test 3</t>
  </si>
  <si>
    <t>Test 5</t>
  </si>
  <si>
    <t>Test 6</t>
  </si>
  <si>
    <t>Test 7</t>
  </si>
  <si>
    <t>Test 8</t>
  </si>
  <si>
    <t>Total</t>
  </si>
  <si>
    <t>Ramesh</t>
  </si>
  <si>
    <t>Sanjana</t>
  </si>
  <si>
    <t>Kawal</t>
  </si>
  <si>
    <t>Namish</t>
  </si>
  <si>
    <t>Geeta</t>
  </si>
  <si>
    <t>Mahima</t>
  </si>
  <si>
    <t>Radhika</t>
  </si>
  <si>
    <t>Richa</t>
  </si>
  <si>
    <t>Category</t>
  </si>
  <si>
    <t>Discount</t>
  </si>
  <si>
    <t>MCA</t>
  </si>
  <si>
    <t>Scholarship</t>
  </si>
  <si>
    <t>Total Fees</t>
  </si>
  <si>
    <t>fees(per sem)</t>
  </si>
  <si>
    <t>y</t>
  </si>
  <si>
    <t>OBC</t>
  </si>
  <si>
    <t>ST</t>
  </si>
  <si>
    <t>SC</t>
  </si>
  <si>
    <t>GENERAL</t>
  </si>
  <si>
    <t>n</t>
  </si>
  <si>
    <t>Transport fees</t>
  </si>
  <si>
    <t xml:space="preserve">Transport </t>
  </si>
  <si>
    <t>B.TECH</t>
  </si>
  <si>
    <t>M.TECH</t>
  </si>
  <si>
    <t>Percentage&gt;=85</t>
  </si>
  <si>
    <t>Percentage&gt;=70</t>
  </si>
  <si>
    <t>Percentage&gt;=75</t>
  </si>
  <si>
    <t>Percentage&gt;=65</t>
  </si>
  <si>
    <t>transport fees</t>
  </si>
  <si>
    <t>category</t>
  </si>
  <si>
    <t>discount</t>
  </si>
  <si>
    <t>S.NO</t>
  </si>
  <si>
    <t>STUDENT NAMES</t>
  </si>
  <si>
    <t>DMA</t>
  </si>
  <si>
    <t>PAI</t>
  </si>
  <si>
    <t>PAE</t>
  </si>
  <si>
    <t>SML</t>
  </si>
  <si>
    <t>BIA</t>
  </si>
  <si>
    <t>TOTAL</t>
  </si>
  <si>
    <t>PERCENTAGE</t>
  </si>
  <si>
    <t>GRADES</t>
  </si>
  <si>
    <t>Rajnandni</t>
  </si>
  <si>
    <t>NO.OF STUDENTS</t>
  </si>
  <si>
    <t>CENTREANGLE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</si>
</sst>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9" fontId="0" fillId="0" borderId="0" xfId="0" applyNumberFormat="1"/>
    <xf numFmtId="0" fontId="2" fillId="3" borderId="1" xfId="0" applyFont="1" applyFill="1" applyBorder="1"/>
    <xf numFmtId="0" fontId="0" fillId="4" borderId="1" xfId="0" applyFill="1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STUDENTS</a:t>
            </a:r>
            <a:r>
              <a:rPr lang="en-IN" baseline="0"/>
              <a:t> SCORE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Ramesh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Sheet2!$C$2</c:f>
              <c:numCache>
                <c:formatCode>General</c:formatCode>
                <c:ptCount val="1"/>
                <c:pt idx="0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0-4769-BE7B-A00644E6DA42}"/>
            </c:ext>
          </c:extLst>
        </c:ser>
        <c:ser>
          <c:idx val="1"/>
          <c:order val="1"/>
          <c:tx>
            <c:strRef>
              <c:f>Sheet2!$B$3</c:f>
              <c:strCache>
                <c:ptCount val="1"/>
                <c:pt idx="0">
                  <c:v>Sanjana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5B9BD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Sheet2!$C$3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0-4769-BE7B-A00644E6DA42}"/>
            </c:ext>
          </c:extLst>
        </c:ser>
        <c:ser>
          <c:idx val="2"/>
          <c:order val="2"/>
          <c:tx>
            <c:strRef>
              <c:f>Sheet2!$B$4</c:f>
              <c:strCache>
                <c:ptCount val="1"/>
                <c:pt idx="0">
                  <c:v>Mahesh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FFC000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Sheet2!$C$4</c:f>
              <c:numCache>
                <c:formatCode>General</c:formatCode>
                <c:ptCount val="1"/>
                <c:pt idx="0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D0-4769-BE7B-A00644E6DA42}"/>
            </c:ext>
          </c:extLst>
        </c:ser>
        <c:ser>
          <c:idx val="3"/>
          <c:order val="3"/>
          <c:tx>
            <c:strRef>
              <c:f>Sheet2!$B$5</c:f>
              <c:strCache>
                <c:ptCount val="1"/>
                <c:pt idx="0">
                  <c:v>Kawal</c:v>
                </c:pt>
              </c:strCache>
            </c:strRef>
          </c:tx>
          <c:spPr>
            <a:solidFill>
              <a:schemeClr val="accent6">
                <a:lumMod val="60000"/>
                <a:alpha val="88000"/>
              </a:schemeClr>
            </a:solidFill>
            <a:ln>
              <a:solidFill>
                <a:schemeClr val="accent6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70AD47">
                  <a:lumMod val="60000"/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Sheet2!$C$5</c:f>
              <c:numCache>
                <c:formatCode>General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D0-4769-BE7B-A00644E6DA42}"/>
            </c:ext>
          </c:extLst>
        </c:ser>
        <c:ser>
          <c:idx val="4"/>
          <c:order val="4"/>
          <c:tx>
            <c:strRef>
              <c:f>Sheet2!$B$6</c:f>
              <c:strCache>
                <c:ptCount val="1"/>
                <c:pt idx="0">
                  <c:v>Rohit</c:v>
                </c:pt>
              </c:strCache>
            </c:strRef>
          </c:tx>
          <c:spPr>
            <a:solidFill>
              <a:schemeClr val="accent5">
                <a:lumMod val="60000"/>
                <a:alpha val="88000"/>
              </a:schemeClr>
            </a:solidFill>
            <a:ln>
              <a:solidFill>
                <a:schemeClr val="accent5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5B9BD5">
                  <a:lumMod val="60000"/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Sheet2!$C$6</c:f>
              <c:numCache>
                <c:formatCode>General</c:formatCode>
                <c:ptCount val="1"/>
                <c:pt idx="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D0-4769-BE7B-A00644E6DA42}"/>
            </c:ext>
          </c:extLst>
        </c:ser>
        <c:ser>
          <c:idx val="5"/>
          <c:order val="5"/>
          <c:tx>
            <c:strRef>
              <c:f>Sheet2!$B$7</c:f>
              <c:strCache>
                <c:ptCount val="1"/>
                <c:pt idx="0">
                  <c:v>Namish</c:v>
                </c:pt>
              </c:strCache>
            </c:strRef>
          </c:tx>
          <c:spPr>
            <a:solidFill>
              <a:schemeClr val="accent4">
                <a:lumMod val="60000"/>
                <a:alpha val="88000"/>
              </a:schemeClr>
            </a:solidFill>
            <a:ln>
              <a:solidFill>
                <a:schemeClr val="accent4">
                  <a:lumMod val="6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6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FFC000">
                  <a:lumMod val="60000"/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Sheet2!$C$7</c:f>
              <c:numCache>
                <c:formatCode>General</c:formatCode>
                <c:ptCount val="1"/>
                <c:pt idx="0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D0-4769-BE7B-A00644E6DA42}"/>
            </c:ext>
          </c:extLst>
        </c:ser>
        <c:ser>
          <c:idx val="6"/>
          <c:order val="6"/>
          <c:tx>
            <c:strRef>
              <c:f>Sheet2!$B$8</c:f>
              <c:strCache>
                <c:ptCount val="1"/>
                <c:pt idx="0">
                  <c:v>Geeta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88000"/>
              </a:schemeClr>
            </a:solidFill>
            <a:ln>
              <a:solidFill>
                <a:schemeClr val="accent6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70AD47">
                  <a:lumMod val="80000"/>
                  <a:lumOff val="20000"/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Sheet2!$C$8</c:f>
              <c:numCache>
                <c:formatCode>General</c:formatCode>
                <c:ptCount val="1"/>
                <c:pt idx="0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D0-4769-BE7B-A00644E6DA42}"/>
            </c:ext>
          </c:extLst>
        </c:ser>
        <c:ser>
          <c:idx val="7"/>
          <c:order val="7"/>
          <c:tx>
            <c:strRef>
              <c:f>Sheet2!$B$9</c:f>
              <c:strCache>
                <c:ptCount val="1"/>
                <c:pt idx="0">
                  <c:v>Mahima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88000"/>
              </a:schemeClr>
            </a:solidFill>
            <a:ln>
              <a:solidFill>
                <a:schemeClr val="accent5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5B9BD5">
                  <a:lumMod val="80000"/>
                  <a:lumOff val="20000"/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Sheet2!$C$9</c:f>
              <c:numCache>
                <c:formatCode>General</c:formatCode>
                <c:ptCount val="1"/>
                <c:pt idx="0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D0-4769-BE7B-A00644E6DA42}"/>
            </c:ext>
          </c:extLst>
        </c:ser>
        <c:ser>
          <c:idx val="8"/>
          <c:order val="8"/>
          <c:tx>
            <c:strRef>
              <c:f>Sheet2!$B$10</c:f>
              <c:strCache>
                <c:ptCount val="1"/>
                <c:pt idx="0">
                  <c:v>Radhika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88000"/>
              </a:schemeClr>
            </a:solidFill>
            <a:ln>
              <a:solidFill>
                <a:schemeClr val="accent4">
                  <a:lumMod val="80000"/>
                  <a:lumOff val="2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80000"/>
                  <a:lumOff val="2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FFC000">
                  <a:lumMod val="80000"/>
                  <a:lumOff val="20000"/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Sheet2!$C$10</c:f>
              <c:numCache>
                <c:formatCode>General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D0-4769-BE7B-A00644E6DA42}"/>
            </c:ext>
          </c:extLst>
        </c:ser>
        <c:ser>
          <c:idx val="9"/>
          <c:order val="9"/>
          <c:tx>
            <c:strRef>
              <c:f>Sheet2!$B$11</c:f>
              <c:strCache>
                <c:ptCount val="1"/>
                <c:pt idx="0">
                  <c:v>Jai</c:v>
                </c:pt>
              </c:strCache>
            </c:strRef>
          </c:tx>
          <c:spPr>
            <a:solidFill>
              <a:schemeClr val="accent6">
                <a:lumMod val="80000"/>
                <a:alpha val="88000"/>
              </a:schemeClr>
            </a:solidFill>
            <a:ln>
              <a:solidFill>
                <a:schemeClr val="accent6">
                  <a:lumMod val="8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8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70AD47">
                  <a:lumMod val="80000"/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Sheet2!$C$11</c:f>
              <c:numCache>
                <c:formatCode>General</c:formatCode>
                <c:ptCount val="1"/>
                <c:pt idx="0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D0-4769-BE7B-A00644E6DA42}"/>
            </c:ext>
          </c:extLst>
        </c:ser>
        <c:ser>
          <c:idx val="10"/>
          <c:order val="10"/>
          <c:tx>
            <c:strRef>
              <c:f>Sheet2!$B$12</c:f>
              <c:strCache>
                <c:ptCount val="1"/>
                <c:pt idx="0">
                  <c:v>Richa</c:v>
                </c:pt>
              </c:strCache>
            </c:strRef>
          </c:tx>
          <c:spPr>
            <a:solidFill>
              <a:schemeClr val="accent5">
                <a:lumMod val="80000"/>
                <a:alpha val="88000"/>
              </a:schemeClr>
            </a:solidFill>
            <a:ln>
              <a:solidFill>
                <a:schemeClr val="accent5">
                  <a:lumMod val="80000"/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80000"/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5B9BD5">
                  <a:lumMod val="80000"/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Sheet2!$C$12</c:f>
              <c:numCache>
                <c:formatCode>General</c:formatCode>
                <c:ptCount val="1"/>
                <c:pt idx="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D0-4769-BE7B-A00644E6DA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231896448"/>
        <c:axId val="1674258784"/>
        <c:axId val="0"/>
      </c:bar3DChart>
      <c:catAx>
        <c:axId val="123189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58784"/>
        <c:crosses val="autoZero"/>
        <c:auto val="1"/>
        <c:lblAlgn val="ctr"/>
        <c:lblOffset val="100"/>
        <c:noMultiLvlLbl val="0"/>
      </c:catAx>
      <c:valAx>
        <c:axId val="16742587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3189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6CD6-47F9-93C7-D6DC9AACDB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6CD6-47F9-93C7-D6DC9AACDB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6CD6-47F9-93C7-D6DC9AACDB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6CD6-47F9-93C7-D6DC9AACDB3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6CD6-47F9-93C7-D6DC9AACDB3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6CD6-47F9-93C7-D6DC9AACDB3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6CD6-47F9-93C7-D6DC9AACDB3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6CD6-47F9-93C7-D6DC9AACDB3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6CD6-47F9-93C7-D6DC9AACDB3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6CD6-47F9-93C7-D6DC9AACDB3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CD6-47F9-93C7-D6DC9AACDB3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CD6-47F9-93C7-D6DC9AACDB3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CD6-47F9-93C7-D6DC9AACDB3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CD6-47F9-93C7-D6DC9AACDB3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CD6-47F9-93C7-D6DC9AACDB3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6CD6-47F9-93C7-D6DC9AACDB3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6CD6-47F9-93C7-D6DC9AACDB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6CD6-47F9-93C7-D6DC9AACDB31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CD6-47F9-93C7-D6DC9AACDB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6CD6-47F9-93C7-D6DC9AACDB3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Sheet5!$B$2:$B$11</c:f>
              <c:strCache>
                <c:ptCount val="10"/>
                <c:pt idx="0">
                  <c:v>Pooja gupta</c:v>
                </c:pt>
                <c:pt idx="1">
                  <c:v>Rahul gupta</c:v>
                </c:pt>
                <c:pt idx="2">
                  <c:v>Rajnandni</c:v>
                </c:pt>
                <c:pt idx="3">
                  <c:v>Richa</c:v>
                </c:pt>
                <c:pt idx="4">
                  <c:v>Ranvijay</c:v>
                </c:pt>
                <c:pt idx="5">
                  <c:v>Sandeep Kumar</c:v>
                </c:pt>
                <c:pt idx="6">
                  <c:v>Shivam</c:v>
                </c:pt>
                <c:pt idx="7">
                  <c:v>Aarav kumar</c:v>
                </c:pt>
                <c:pt idx="8">
                  <c:v>Vivek kumar</c:v>
                </c:pt>
                <c:pt idx="9">
                  <c:v>Mona kumari</c:v>
                </c:pt>
              </c:strCache>
            </c:strRef>
          </c:cat>
          <c:val>
            <c:numRef>
              <c:f>Sheet5!$D$2:$D$11</c:f>
              <c:numCache>
                <c:formatCode>0.0</c:formatCode>
                <c:ptCount val="10"/>
                <c:pt idx="0">
                  <c:v>322.34399999999994</c:v>
                </c:pt>
                <c:pt idx="1">
                  <c:v>347.68799999999999</c:v>
                </c:pt>
                <c:pt idx="2">
                  <c:v>339.76799999999997</c:v>
                </c:pt>
                <c:pt idx="3">
                  <c:v>363.52799999999991</c:v>
                </c:pt>
                <c:pt idx="4">
                  <c:v>365.90400000000005</c:v>
                </c:pt>
                <c:pt idx="5">
                  <c:v>331.84799999999996</c:v>
                </c:pt>
                <c:pt idx="6">
                  <c:v>307.29600000000005</c:v>
                </c:pt>
                <c:pt idx="7">
                  <c:v>316.0080000000001</c:v>
                </c:pt>
                <c:pt idx="8">
                  <c:v>323.13599999999997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6-47F9-93C7-D6DC9AACDB3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77640D-05D6-F965-152A-4347ACD53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548640</xdr:colOff>
      <xdr:row>14</xdr:row>
      <xdr:rowOff>26670</xdr:rowOff>
    </xdr:from>
    <xdr:to>
      <xdr:col>11</xdr:col>
      <xdr:colOff>678180</xdr:colOff>
      <xdr:row>29</xdr:row>
      <xdr:rowOff>26670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C0B662-1CFF-B674-B77E-7D4AB0C1B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579826-33E3-4C14-A74F-BF636F2DC5F2}" name="Table2" displayName="Table2" ref="A1:I19" totalsRowShown="0" headerRowDxfId="34">
  <autoFilter ref="A1:I19" xr:uid="{A4579826-33E3-4C14-A74F-BF636F2DC5F2}"/>
  <tableColumns count="9">
    <tableColumn id="1" xr3:uid="{573CBA88-21EB-4127-9092-979BC5A0B66D}" name="S.no"/>
    <tableColumn id="2" xr3:uid="{42973143-6EBF-487D-9A2F-BEDFFC8AC3B6}" name="Name"/>
    <tableColumn id="3" xr3:uid="{0DB8D433-DFA1-4A0F-B6D7-10E4BD5F42E9}" name="Father's name"/>
    <tableColumn id="4" xr3:uid="{9DD32934-99D8-4C87-844A-02746D9434C0}" name="Course"/>
    <tableColumn id="5" xr3:uid="{E717997F-C929-43A3-BD14-57DE724E4455}" name="Marks"/>
    <tableColumn id="6" xr3:uid="{2D3188F3-B345-4093-98A6-5209B006E578}" name="Percentage">
      <calculatedColumnFormula>E2/500*100</calculatedColumnFormula>
    </tableColumn>
    <tableColumn id="7" xr3:uid="{1414F1ED-AA39-4B38-BEA7-C1CC169B91D6}" name="Status" dataDxfId="33">
      <calculatedColumnFormula>IF(F2&gt;50,"Pass","Fail")</calculatedColumnFormula>
    </tableColumn>
    <tableColumn id="8" xr3:uid="{C3B3C1A6-1E56-4F50-8209-BA8E2DB7A489}" name="Grades" dataDxfId="32">
      <calculatedColumnFormula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calculatedColumnFormula>
    </tableColumn>
    <tableColumn id="9" xr3:uid="{C9630042-1D2D-4F7D-9C21-8F37C483AFF1}" name="Sem 1" dataDxfId="31">
      <calculatedColumnFormula>IF(AND(Table2[[#This Row],[Marks]]&gt;=250,Table2[[#This Row],[Marks]]&lt;=500),"A Grade",IF(AND(Table2[[#This Row],[Marks]]&gt;=0,Table2[[#This Row],[Marks]]&gt;250),"B Grade","Invalid Value"))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8965AA-6047-4F80-BBB9-3AD58C7F4C15}" name="Table3" displayName="Table3" ref="A23:M29" totalsRowShown="0">
  <autoFilter ref="A23:M29" xr:uid="{7B8965AA-6047-4F80-BBB9-3AD58C7F4C15}"/>
  <tableColumns count="13">
    <tableColumn id="1" xr3:uid="{49E4B2AA-06B7-480A-AE96-AACA0911F9D7}" name="S.no"/>
    <tableColumn id="2" xr3:uid="{E70793FB-17E1-480D-9B5E-89BFB9CDE4E7}" name="value"/>
    <tableColumn id="3" xr3:uid="{CF146D5E-A4F0-4FAF-BD24-A1C0612A941A}" name="Week 1"/>
    <tableColumn id="4" xr3:uid="{91D0857A-AF9E-4F64-B294-0AC57212F157}" name="Week 2"/>
    <tableColumn id="5" xr3:uid="{50ADE4BF-F0CE-4CEA-AC45-2DBB346ACD38}" name="Week 3"/>
    <tableColumn id="6" xr3:uid="{59AF7BD9-C92E-471C-8E7C-C1536BB39F39}" name="Week 4"/>
    <tableColumn id="7" xr3:uid="{A9766C0D-A2AB-4781-AFC7-FF8CFE2544CE}" name="Week 5"/>
    <tableColumn id="8" xr3:uid="{F9A651A2-6590-49FF-9738-9FCD26184FC0}" name="Week 6"/>
    <tableColumn id="9" xr3:uid="{C284A7BE-8758-418C-9E23-C8D34E7650EF}" name="Week 7"/>
    <tableColumn id="10" xr3:uid="{4CD8B887-68CD-40A6-98FA-2896CAAB1370}" name="Week 8"/>
    <tableColumn id="11" xr3:uid="{F21045D4-4D85-4DE0-BDDB-E7DB3A4337B1}" name="total Calculation"/>
    <tableColumn id="12" xr3:uid="{EF6F45AC-A406-418E-9B53-C47A58C592FF}" name="tax"/>
    <tableColumn id="13" xr3:uid="{BA296465-B0E2-4512-9C7D-01155007FCC8}" name="bonu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5BF707-0A98-401F-A27F-5C5221B7F150}" name="Table4" displayName="Table4" ref="A2:T13" totalsRowShown="0" headerRowDxfId="30" headerRowBorderDxfId="29" tableBorderDxfId="28" totalsRowBorderDxfId="27">
  <autoFilter ref="A2:T13" xr:uid="{8C5BF707-0A98-401F-A27F-5C5221B7F150}"/>
  <tableColumns count="20">
    <tableColumn id="1" xr3:uid="{3E407A69-9492-4DAF-9AA7-83E218CE14A8}" name="S.No." dataDxfId="26"/>
    <tableColumn id="2" xr3:uid="{E51C907D-CE62-440B-8C16-11CD92F1A7DC}" name="Student name" dataDxfId="25"/>
    <tableColumn id="3" xr3:uid="{B57BBF79-15DD-4DE2-AF40-EFC8FA3AB52B}" name="Test 1" dataDxfId="24"/>
    <tableColumn id="4" xr3:uid="{66550044-E870-4D81-A1F2-C17D644E2E76}" name="Test 2" dataDxfId="23"/>
    <tableColumn id="5" xr3:uid="{0761B848-6210-40F8-8412-BB1054C4658E}" name="Test 3" dataDxfId="22"/>
    <tableColumn id="6" xr3:uid="{6E5EDB8A-EB1B-404B-B129-8C9025FBB0AB}" name="Test 4" dataDxfId="21"/>
    <tableColumn id="7" xr3:uid="{61E647C7-379F-4611-96A6-AB5476A04E69}" name="Test 5" dataDxfId="20"/>
    <tableColumn id="8" xr3:uid="{55706279-38B4-4712-BB1C-4B98405CE280}" name="Test 6" dataDxfId="19"/>
    <tableColumn id="9" xr3:uid="{F0D58BC0-2A6C-47D1-A11A-ECD722831929}" name="Test 7" dataDxfId="18"/>
    <tableColumn id="10" xr3:uid="{FDEFEDFA-7C59-4511-9972-F69D11779A6C}" name="Test 8" dataDxfId="17"/>
    <tableColumn id="11" xr3:uid="{1268C2B9-0251-4A5B-87C9-54F24D4A0987}" name="Total" dataDxfId="16">
      <calculatedColumnFormula>SUM(C3:J3)</calculatedColumnFormula>
    </tableColumn>
    <tableColumn id="12" xr3:uid="{70AE9EF3-04C6-47EC-A424-3D3EC95FBFE4}" name="Percentage" dataDxfId="15">
      <calculatedColumnFormula>K3/800*100</calculatedColumnFormula>
    </tableColumn>
    <tableColumn id="13" xr3:uid="{4CB6A19E-2D8F-4AB6-A668-C009BF5F9A58}" name="Course" dataDxfId="14"/>
    <tableColumn id="14" xr3:uid="{CB184F44-45C3-4D25-8B50-E738A1AE4B48}" name="fees(per sem)" dataDxfId="13"/>
    <tableColumn id="20" xr3:uid="{AA12CC7D-F85F-4B4B-82EC-3F158702F64F}" name="Transport fees" dataDxfId="12">
      <calculatedColumnFormula>IF(Table4[[#This Row],[Transport ]]="y",$N$17,0)</calculatedColumnFormula>
    </tableColumn>
    <tableColumn id="15" xr3:uid="{E2364373-AA4A-4549-BC51-AA7559D63A32}" name="Transport " dataDxfId="11"/>
    <tableColumn id="16" xr3:uid="{D480876C-A7E2-4765-8137-1EBC2EB628DF}" name="Scholarship" dataDxfId="10">
      <calculatedColumnFormula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calculatedColumnFormula>
    </tableColumn>
    <tableColumn id="17" xr3:uid="{4B2AE3D6-3E4B-4150-AF32-6815D0D10557}" name="Category" dataDxfId="9"/>
    <tableColumn id="18" xr3:uid="{DC3AF4AB-CF2C-44E2-ABD1-1BB876400C87}" name="Discount" dataDxfId="8"/>
    <tableColumn id="19" xr3:uid="{C9774153-69A8-41FA-B5CF-E2AB28C1D1C8}" name="Total Fees" dataDxfId="7">
      <calculatedColumnFormula array="1">SUM(Table4[[#This Row],[fees(per sem)]:[Transport fees]]*8)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4E5B-F171-4B4C-A7F0-A17F87A3CE92}">
  <dimension ref="A1:M29"/>
  <sheetViews>
    <sheetView workbookViewId="0">
      <selection activeCell="B2" sqref="B2:B11"/>
    </sheetView>
  </sheetViews>
  <sheetFormatPr defaultRowHeight="14.4" x14ac:dyDescent="0.3"/>
  <cols>
    <col min="2" max="2" width="15.77734375" customWidth="1"/>
    <col min="3" max="3" width="16" customWidth="1"/>
    <col min="4" max="4" width="15.109375" customWidth="1"/>
    <col min="5" max="5" width="9" customWidth="1"/>
    <col min="6" max="6" width="12.5546875" customWidth="1"/>
    <col min="7" max="10" width="9" customWidth="1"/>
    <col min="11" max="11" width="1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38</v>
      </c>
      <c r="I1" s="1" t="s">
        <v>58</v>
      </c>
    </row>
    <row r="2" spans="1:9" x14ac:dyDescent="0.3">
      <c r="A2">
        <v>1</v>
      </c>
      <c r="B2" t="s">
        <v>6</v>
      </c>
      <c r="C2" t="s">
        <v>24</v>
      </c>
      <c r="D2" t="s">
        <v>21</v>
      </c>
      <c r="E2">
        <v>489</v>
      </c>
      <c r="F2">
        <f>E2/500*100</f>
        <v>97.8</v>
      </c>
      <c r="G2" t="str">
        <f t="shared" ref="G2:G16" si="0">IF(F2&gt;50,"Pass","Fail")</f>
        <v>Pass</v>
      </c>
      <c r="H2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A Grade</v>
      </c>
      <c r="I2" t="str">
        <f>IF(AND(Table2[[#This Row],[Marks]]&gt;=250,Table2[[#This Row],[Marks]]&lt;=500),"A Grade",IF(AND(Table2[[#This Row],[Marks]]&gt;=0,Table2[[#This Row],[Marks]]&gt;250),"B Grade","Invalid Value"))</f>
        <v>A Grade</v>
      </c>
    </row>
    <row r="3" spans="1:9" x14ac:dyDescent="0.3">
      <c r="A3">
        <v>2</v>
      </c>
      <c r="B3" t="s">
        <v>14</v>
      </c>
      <c r="C3" t="s">
        <v>24</v>
      </c>
      <c r="D3" t="s">
        <v>21</v>
      </c>
      <c r="E3">
        <v>477</v>
      </c>
      <c r="F3">
        <f t="shared" ref="F3:F16" si="1">E3/500*100</f>
        <v>95.399999999999991</v>
      </c>
      <c r="G3" t="str">
        <f t="shared" si="0"/>
        <v>Pass</v>
      </c>
      <c r="H3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A Grade</v>
      </c>
      <c r="I3" t="str">
        <f>IF(AND(Table2[[#This Row],[Marks]]&gt;=250,Table2[[#This Row],[Marks]]&lt;=500),"A Grade",IF(AND(Table2[[#This Row],[Marks]]&gt;=0,Table2[[#This Row],[Marks]]&gt;250),"B Grade","Invalid Value"))</f>
        <v>A Grade</v>
      </c>
    </row>
    <row r="4" spans="1:9" x14ac:dyDescent="0.3">
      <c r="A4">
        <v>3</v>
      </c>
      <c r="B4" t="s">
        <v>7</v>
      </c>
      <c r="C4" t="s">
        <v>25</v>
      </c>
      <c r="D4" t="s">
        <v>22</v>
      </c>
      <c r="E4">
        <v>495</v>
      </c>
      <c r="F4">
        <f t="shared" si="1"/>
        <v>99</v>
      </c>
      <c r="G4" t="str">
        <f t="shared" si="0"/>
        <v>Pass</v>
      </c>
      <c r="H4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A Grade</v>
      </c>
      <c r="I4" t="str">
        <f>IF(AND(Table2[[#This Row],[Marks]]&gt;=250,Table2[[#This Row],[Marks]]&lt;=500),"A Grade",IF(AND(Table2[[#This Row],[Marks]]&gt;=0,Table2[[#This Row],[Marks]]&gt;250),"B Grade","Invalid Value"))</f>
        <v>A Grade</v>
      </c>
    </row>
    <row r="5" spans="1:9" x14ac:dyDescent="0.3">
      <c r="A5">
        <v>4</v>
      </c>
      <c r="B5" t="s">
        <v>8</v>
      </c>
      <c r="C5" t="s">
        <v>26</v>
      </c>
      <c r="D5" t="s">
        <v>21</v>
      </c>
      <c r="E5">
        <v>442</v>
      </c>
      <c r="F5">
        <f t="shared" si="1"/>
        <v>88.4</v>
      </c>
      <c r="G5" t="str">
        <f t="shared" si="0"/>
        <v>Pass</v>
      </c>
      <c r="H5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B Grade</v>
      </c>
      <c r="I5" t="str">
        <f>IF(AND(Table2[[#This Row],[Marks]]&gt;=250,Table2[[#This Row],[Marks]]&lt;=500),"A Grade",IF(AND(Table2[[#This Row],[Marks]]&gt;=0,Table2[[#This Row],[Marks]]&gt;250),"B Grade","Invalid Value"))</f>
        <v>A Grade</v>
      </c>
    </row>
    <row r="6" spans="1:9" x14ac:dyDescent="0.3">
      <c r="A6">
        <v>5</v>
      </c>
      <c r="B6" t="s">
        <v>9</v>
      </c>
      <c r="C6" t="s">
        <v>27</v>
      </c>
      <c r="D6" t="s">
        <v>21</v>
      </c>
      <c r="E6">
        <v>456</v>
      </c>
      <c r="F6">
        <f t="shared" si="1"/>
        <v>91.2</v>
      </c>
      <c r="G6" t="str">
        <f t="shared" si="0"/>
        <v>Pass</v>
      </c>
      <c r="H6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A Grade</v>
      </c>
      <c r="I6" t="str">
        <f>IF(AND(Table2[[#This Row],[Marks]]&gt;=250,Table2[[#This Row],[Marks]]&lt;=500),"A Grade",IF(AND(Table2[[#This Row],[Marks]]&gt;=0,Table2[[#This Row],[Marks]]&gt;250),"B Grade","Invalid Value"))</f>
        <v>A Grade</v>
      </c>
    </row>
    <row r="7" spans="1:9" x14ac:dyDescent="0.3">
      <c r="A7">
        <v>6</v>
      </c>
      <c r="B7" t="s">
        <v>10</v>
      </c>
      <c r="C7" t="s">
        <v>28</v>
      </c>
      <c r="D7" t="s">
        <v>23</v>
      </c>
      <c r="E7">
        <v>444</v>
      </c>
      <c r="F7">
        <f t="shared" si="1"/>
        <v>88.8</v>
      </c>
      <c r="G7" t="str">
        <f t="shared" si="0"/>
        <v>Pass</v>
      </c>
      <c r="H7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B Grade</v>
      </c>
      <c r="I7" t="str">
        <f>IF(AND(Table2[[#This Row],[Marks]]&gt;=250,Table2[[#This Row],[Marks]]&lt;=500),"A Grade",IF(AND(Table2[[#This Row],[Marks]]&gt;=0,Table2[[#This Row],[Marks]]&gt;250),"B Grade","Invalid Value"))</f>
        <v>A Grade</v>
      </c>
    </row>
    <row r="8" spans="1:9" x14ac:dyDescent="0.3">
      <c r="A8">
        <v>7</v>
      </c>
      <c r="B8" t="s">
        <v>11</v>
      </c>
      <c r="C8" t="s">
        <v>29</v>
      </c>
      <c r="D8" t="s">
        <v>21</v>
      </c>
      <c r="E8">
        <v>476</v>
      </c>
      <c r="F8">
        <f t="shared" si="1"/>
        <v>95.199999999999989</v>
      </c>
      <c r="G8" t="str">
        <f t="shared" si="0"/>
        <v>Pass</v>
      </c>
      <c r="H8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A Grade</v>
      </c>
      <c r="I8" t="str">
        <f>IF(AND(Table2[[#This Row],[Marks]]&gt;=250,Table2[[#This Row],[Marks]]&lt;=500),"A Grade",IF(AND(Table2[[#This Row],[Marks]]&gt;=0,Table2[[#This Row],[Marks]]&gt;250),"B Grade","Invalid Value"))</f>
        <v>A Grade</v>
      </c>
    </row>
    <row r="9" spans="1:9" x14ac:dyDescent="0.3">
      <c r="A9">
        <v>8</v>
      </c>
      <c r="B9" t="s">
        <v>12</v>
      </c>
      <c r="C9" t="s">
        <v>30</v>
      </c>
      <c r="D9" t="s">
        <v>21</v>
      </c>
      <c r="E9">
        <v>222</v>
      </c>
      <c r="F9">
        <f t="shared" si="1"/>
        <v>44.4</v>
      </c>
      <c r="G9" t="str">
        <f t="shared" si="0"/>
        <v>Fail</v>
      </c>
      <c r="H9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F Grade</v>
      </c>
      <c r="I9" t="str">
        <f>IF(AND(Table2[[#This Row],[Marks]]&gt;=250,Table2[[#This Row],[Marks]]&lt;=500),"A Grade",IF(AND(Table2[[#This Row],[Marks]]&gt;=0,Table2[[#This Row],[Marks]]&gt;250),"B Grade","Invalid Value"))</f>
        <v>Invalid Value</v>
      </c>
    </row>
    <row r="10" spans="1:9" x14ac:dyDescent="0.3">
      <c r="A10">
        <v>9</v>
      </c>
      <c r="B10" t="s">
        <v>13</v>
      </c>
      <c r="C10" t="s">
        <v>39</v>
      </c>
      <c r="D10" t="s">
        <v>21</v>
      </c>
      <c r="E10">
        <v>399</v>
      </c>
      <c r="F10">
        <f t="shared" si="1"/>
        <v>79.800000000000011</v>
      </c>
      <c r="G10" t="str">
        <f t="shared" si="0"/>
        <v>Pass</v>
      </c>
      <c r="H10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C Grade</v>
      </c>
      <c r="I10" t="str">
        <f>IF(AND(Table2[[#This Row],[Marks]]&gt;=250,Table2[[#This Row],[Marks]]&lt;=500),"A Grade",IF(AND(Table2[[#This Row],[Marks]]&gt;=0,Table2[[#This Row],[Marks]]&gt;250),"B Grade","Invalid Value"))</f>
        <v>A Grade</v>
      </c>
    </row>
    <row r="11" spans="1:9" x14ac:dyDescent="0.3">
      <c r="A11">
        <v>10</v>
      </c>
      <c r="B11" t="s">
        <v>15</v>
      </c>
      <c r="C11" t="s">
        <v>31</v>
      </c>
      <c r="D11" t="s">
        <v>22</v>
      </c>
      <c r="E11">
        <v>412</v>
      </c>
      <c r="F11">
        <f t="shared" si="1"/>
        <v>82.399999999999991</v>
      </c>
      <c r="G11" t="str">
        <f t="shared" si="0"/>
        <v>Pass</v>
      </c>
      <c r="H11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B Grade</v>
      </c>
      <c r="I11" t="str">
        <f>IF(AND(Table2[[#This Row],[Marks]]&gt;=250,Table2[[#This Row],[Marks]]&lt;=500),"A Grade",IF(AND(Table2[[#This Row],[Marks]]&gt;=0,Table2[[#This Row],[Marks]]&gt;250),"B Grade","Invalid Value"))</f>
        <v>A Grade</v>
      </c>
    </row>
    <row r="12" spans="1:9" x14ac:dyDescent="0.3">
      <c r="A12">
        <v>11</v>
      </c>
      <c r="B12" t="s">
        <v>16</v>
      </c>
      <c r="C12" t="s">
        <v>32</v>
      </c>
      <c r="D12" t="s">
        <v>21</v>
      </c>
      <c r="E12">
        <v>432</v>
      </c>
      <c r="F12">
        <f t="shared" si="1"/>
        <v>86.4</v>
      </c>
      <c r="G12" t="str">
        <f t="shared" si="0"/>
        <v>Pass</v>
      </c>
      <c r="H12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B Grade</v>
      </c>
      <c r="I12" t="str">
        <f>IF(AND(Table2[[#This Row],[Marks]]&gt;=250,Table2[[#This Row],[Marks]]&lt;=500),"A Grade",IF(AND(Table2[[#This Row],[Marks]]&gt;=0,Table2[[#This Row],[Marks]]&gt;250),"B Grade","Invalid Value"))</f>
        <v>A Grade</v>
      </c>
    </row>
    <row r="13" spans="1:9" x14ac:dyDescent="0.3">
      <c r="A13">
        <v>12</v>
      </c>
      <c r="B13" t="s">
        <v>17</v>
      </c>
      <c r="C13" t="s">
        <v>33</v>
      </c>
      <c r="D13" t="s">
        <v>22</v>
      </c>
      <c r="E13">
        <v>421</v>
      </c>
      <c r="F13">
        <f t="shared" si="1"/>
        <v>84.2</v>
      </c>
      <c r="G13" t="str">
        <f t="shared" si="0"/>
        <v>Pass</v>
      </c>
      <c r="H13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B Grade</v>
      </c>
      <c r="I13" t="str">
        <f>IF(AND(Table2[[#This Row],[Marks]]&gt;=250,Table2[[#This Row],[Marks]]&lt;=500),"A Grade",IF(AND(Table2[[#This Row],[Marks]]&gt;=0,Table2[[#This Row],[Marks]]&gt;250),"B Grade","Invalid Value"))</f>
        <v>A Grade</v>
      </c>
    </row>
    <row r="14" spans="1:9" x14ac:dyDescent="0.3">
      <c r="A14">
        <v>13</v>
      </c>
      <c r="B14" t="s">
        <v>18</v>
      </c>
      <c r="C14" t="s">
        <v>34</v>
      </c>
      <c r="D14" t="s">
        <v>21</v>
      </c>
      <c r="E14">
        <v>401</v>
      </c>
      <c r="F14">
        <f t="shared" si="1"/>
        <v>80.2</v>
      </c>
      <c r="G14" t="str">
        <f t="shared" si="0"/>
        <v>Pass</v>
      </c>
      <c r="H14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B Grade</v>
      </c>
      <c r="I14" t="str">
        <f>IF(AND(Table2[[#This Row],[Marks]]&gt;=250,Table2[[#This Row],[Marks]]&lt;=500),"A Grade",IF(AND(Table2[[#This Row],[Marks]]&gt;=0,Table2[[#This Row],[Marks]]&gt;250),"B Grade","Invalid Value"))</f>
        <v>A Grade</v>
      </c>
    </row>
    <row r="15" spans="1:9" x14ac:dyDescent="0.3">
      <c r="A15">
        <v>14</v>
      </c>
      <c r="B15" t="s">
        <v>19</v>
      </c>
      <c r="C15" t="s">
        <v>35</v>
      </c>
      <c r="D15" t="s">
        <v>21</v>
      </c>
      <c r="E15">
        <v>415</v>
      </c>
      <c r="F15">
        <f t="shared" si="1"/>
        <v>83</v>
      </c>
      <c r="G15" t="str">
        <f t="shared" si="0"/>
        <v>Pass</v>
      </c>
      <c r="H15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B Grade</v>
      </c>
      <c r="I15" t="str">
        <f>IF(AND(Table2[[#This Row],[Marks]]&gt;=250,Table2[[#This Row],[Marks]]&lt;=500),"A Grade",IF(AND(Table2[[#This Row],[Marks]]&gt;=0,Table2[[#This Row],[Marks]]&gt;250),"B Grade","Invalid Value"))</f>
        <v>A Grade</v>
      </c>
    </row>
    <row r="16" spans="1:9" x14ac:dyDescent="0.3">
      <c r="A16">
        <v>15</v>
      </c>
      <c r="B16" t="s">
        <v>20</v>
      </c>
      <c r="C16" t="s">
        <v>36</v>
      </c>
      <c r="D16" t="s">
        <v>23</v>
      </c>
      <c r="E16">
        <v>398</v>
      </c>
      <c r="F16">
        <f t="shared" si="1"/>
        <v>79.600000000000009</v>
      </c>
      <c r="G16" t="str">
        <f t="shared" si="0"/>
        <v>Pass</v>
      </c>
      <c r="H16" t="str">
        <f>IF(Table2[[#This Row],[Percentage]]&gt;=90,"A Grade",IF(Table2[[#This Row],[Percentage]]&gt;=80,"B Grade",IF(Table2[[#This Row],[Percentage]]&gt;=70,"C Grade",IF(Table2[[#This Row],[Percentage]]&gt;=60,"D Grade",IF(Table2[[#This Row],[Percentage]]&gt;50,"E Grade","F Grade")))))</f>
        <v>C Grade</v>
      </c>
      <c r="I16" t="str">
        <f>IF(AND(Table2[[#This Row],[Marks]]&gt;=250,Table2[[#This Row],[Marks]]&lt;=500),"A Grade",IF(AND(Table2[[#This Row],[Marks]]&gt;=0,Table2[[#This Row],[Marks]]&gt;250),"B Grade","Invalid Value"))</f>
        <v>A Grade</v>
      </c>
    </row>
    <row r="17" spans="1:13" x14ac:dyDescent="0.3">
      <c r="D17" t="s">
        <v>59</v>
      </c>
      <c r="E17">
        <f>AVERAGE(E2:E16)</f>
        <v>425.26666666666665</v>
      </c>
    </row>
    <row r="18" spans="1:13" x14ac:dyDescent="0.3">
      <c r="D18" t="s">
        <v>60</v>
      </c>
      <c r="E18">
        <f>MAX(E2:E16)</f>
        <v>495</v>
      </c>
    </row>
    <row r="19" spans="1:13" x14ac:dyDescent="0.3">
      <c r="D19" t="s">
        <v>61</v>
      </c>
      <c r="E19">
        <f>MIN(E2:E16)</f>
        <v>222</v>
      </c>
    </row>
    <row r="23" spans="1:13" x14ac:dyDescent="0.3">
      <c r="A23" t="s">
        <v>0</v>
      </c>
      <c r="B23" t="s">
        <v>40</v>
      </c>
      <c r="C23" t="s">
        <v>41</v>
      </c>
      <c r="D23" t="s">
        <v>48</v>
      </c>
      <c r="E23" t="s">
        <v>47</v>
      </c>
      <c r="F23" t="s">
        <v>46</v>
      </c>
      <c r="G23" t="s">
        <v>42</v>
      </c>
      <c r="H23" t="s">
        <v>43</v>
      </c>
      <c r="I23" t="s">
        <v>44</v>
      </c>
      <c r="J23" t="s">
        <v>45</v>
      </c>
      <c r="K23" t="s">
        <v>49</v>
      </c>
      <c r="L23" t="s">
        <v>56</v>
      </c>
      <c r="M23" t="s">
        <v>57</v>
      </c>
    </row>
    <row r="24" spans="1:13" x14ac:dyDescent="0.3">
      <c r="A24">
        <v>2</v>
      </c>
      <c r="B24" t="s">
        <v>50</v>
      </c>
      <c r="C24">
        <v>500</v>
      </c>
      <c r="D24">
        <v>560</v>
      </c>
      <c r="E24">
        <v>660</v>
      </c>
      <c r="F24">
        <v>600</v>
      </c>
      <c r="G24">
        <v>750</v>
      </c>
      <c r="H24">
        <v>800</v>
      </c>
      <c r="I24">
        <v>900</v>
      </c>
      <c r="J24">
        <v>710</v>
      </c>
      <c r="K24">
        <f>SUM(C24:J24)</f>
        <v>5480</v>
      </c>
      <c r="L24">
        <f>K24*SUM(C28:J28)</f>
        <v>2356.4</v>
      </c>
      <c r="M24">
        <f>K24*SUM($C$29:$J$29)</f>
        <v>3342800</v>
      </c>
    </row>
    <row r="25" spans="1:13" x14ac:dyDescent="0.3">
      <c r="A25">
        <v>3</v>
      </c>
      <c r="B25" t="s">
        <v>51</v>
      </c>
      <c r="C25">
        <v>200</v>
      </c>
      <c r="D25">
        <v>240</v>
      </c>
      <c r="E25">
        <v>210</v>
      </c>
      <c r="F25">
        <v>220</v>
      </c>
      <c r="G25">
        <v>300</v>
      </c>
      <c r="H25">
        <v>320</v>
      </c>
      <c r="I25">
        <v>400</v>
      </c>
      <c r="J25">
        <v>350</v>
      </c>
      <c r="K25">
        <f t="shared" ref="K25:K27" si="2">SUM(C25:J25)</f>
        <v>2240</v>
      </c>
      <c r="L25">
        <f>K25*SUM(C28:J28)</f>
        <v>963.20000000000016</v>
      </c>
      <c r="M25">
        <f t="shared" ref="M25:M27" si="3">K25*SUM($C$29:$J$29)</f>
        <v>1366400</v>
      </c>
    </row>
    <row r="26" spans="1:13" x14ac:dyDescent="0.3">
      <c r="A26">
        <v>4</v>
      </c>
      <c r="B26" t="s">
        <v>54</v>
      </c>
      <c r="C26">
        <v>150</v>
      </c>
      <c r="D26">
        <v>350</v>
      </c>
      <c r="E26">
        <v>330</v>
      </c>
      <c r="F26">
        <v>210</v>
      </c>
      <c r="G26">
        <v>190</v>
      </c>
      <c r="H26">
        <v>250</v>
      </c>
      <c r="I26">
        <v>190</v>
      </c>
      <c r="J26">
        <v>280</v>
      </c>
      <c r="K26">
        <f t="shared" si="2"/>
        <v>1950</v>
      </c>
      <c r="L26">
        <f>K26*SUM(C28:J29)</f>
        <v>1190338.5000000002</v>
      </c>
      <c r="M26">
        <f t="shared" si="3"/>
        <v>1189500</v>
      </c>
    </row>
    <row r="27" spans="1:13" x14ac:dyDescent="0.3">
      <c r="A27">
        <v>5</v>
      </c>
      <c r="B27" t="s">
        <v>55</v>
      </c>
      <c r="C27">
        <v>300</v>
      </c>
      <c r="D27">
        <v>350</v>
      </c>
      <c r="E27">
        <v>250</v>
      </c>
      <c r="F27">
        <v>290</v>
      </c>
      <c r="G27">
        <v>310</v>
      </c>
      <c r="H27">
        <v>320</v>
      </c>
      <c r="I27">
        <v>289</v>
      </c>
      <c r="J27">
        <v>229</v>
      </c>
      <c r="K27">
        <f t="shared" si="2"/>
        <v>2338</v>
      </c>
      <c r="L27">
        <f>K27*SUM(C28:J28)</f>
        <v>1005.3400000000001</v>
      </c>
      <c r="M27">
        <f t="shared" si="3"/>
        <v>1426180</v>
      </c>
    </row>
    <row r="28" spans="1:13" x14ac:dyDescent="0.3">
      <c r="A28">
        <v>6</v>
      </c>
      <c r="B28" t="s">
        <v>52</v>
      </c>
      <c r="C28">
        <v>0.05</v>
      </c>
      <c r="D28">
        <v>0.08</v>
      </c>
      <c r="E28">
        <v>0.06</v>
      </c>
      <c r="F28">
        <v>0.04</v>
      </c>
      <c r="G28">
        <v>7.0000000000000007E-2</v>
      </c>
      <c r="H28">
        <v>0.09</v>
      </c>
      <c r="I28">
        <v>0.03</v>
      </c>
      <c r="J28">
        <v>0.01</v>
      </c>
    </row>
    <row r="29" spans="1:13" x14ac:dyDescent="0.3">
      <c r="A29">
        <v>7</v>
      </c>
      <c r="B29" t="s">
        <v>53</v>
      </c>
      <c r="C29">
        <v>50</v>
      </c>
      <c r="D29">
        <v>70</v>
      </c>
      <c r="E29">
        <v>60</v>
      </c>
      <c r="F29">
        <v>80</v>
      </c>
      <c r="G29">
        <v>75</v>
      </c>
      <c r="H29">
        <v>85</v>
      </c>
      <c r="I29">
        <v>90</v>
      </c>
      <c r="J29">
        <v>100</v>
      </c>
    </row>
  </sheetData>
  <conditionalFormatting sqref="E2:E19">
    <cfRule type="cellIs" dxfId="6" priority="2" operator="lessThan">
      <formula>437</formula>
    </cfRule>
    <cfRule type="cellIs" dxfId="5" priority="3" operator="greaterThan">
      <formula>437</formula>
    </cfRule>
  </conditionalFormatting>
  <conditionalFormatting sqref="F3">
    <cfRule type="cellIs" dxfId="4" priority="1" operator="greaterThan">
      <formula>95.4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C599-270F-4C32-9F39-57FB9A09C805}">
  <dimension ref="A1:I14"/>
  <sheetViews>
    <sheetView workbookViewId="0">
      <selection activeCell="D13" sqref="D13"/>
    </sheetView>
  </sheetViews>
  <sheetFormatPr defaultRowHeight="14.4" x14ac:dyDescent="0.3"/>
  <cols>
    <col min="2" max="4" width="13.88671875" customWidth="1"/>
    <col min="5" max="5" width="11" customWidth="1"/>
    <col min="6" max="7" width="13.6640625" customWidth="1"/>
    <col min="9" max="9" width="11.88671875" customWidth="1"/>
  </cols>
  <sheetData>
    <row r="1" spans="1:9" x14ac:dyDescent="0.3">
      <c r="A1" t="s">
        <v>62</v>
      </c>
      <c r="B1" t="s">
        <v>63</v>
      </c>
      <c r="C1" t="s">
        <v>81</v>
      </c>
      <c r="D1" t="s">
        <v>82</v>
      </c>
      <c r="E1" t="s">
        <v>64</v>
      </c>
      <c r="F1" t="s">
        <v>65</v>
      </c>
      <c r="I1" t="s">
        <v>79</v>
      </c>
    </row>
    <row r="2" spans="1:9" x14ac:dyDescent="0.3">
      <c r="A2">
        <v>1</v>
      </c>
      <c r="B2" t="s">
        <v>66</v>
      </c>
      <c r="C2" t="s">
        <v>83</v>
      </c>
      <c r="D2">
        <v>6</v>
      </c>
      <c r="E2" t="s">
        <v>87</v>
      </c>
      <c r="F2">
        <v>56000</v>
      </c>
      <c r="H2" s="2" t="s">
        <v>76</v>
      </c>
      <c r="I2" s="2">
        <f>SUMIF(E$2:E$11,H2,F$2:F$11)</f>
        <v>7750000</v>
      </c>
    </row>
    <row r="3" spans="1:9" x14ac:dyDescent="0.3">
      <c r="A3">
        <v>2</v>
      </c>
      <c r="B3" t="s">
        <v>67</v>
      </c>
      <c r="C3" t="s">
        <v>84</v>
      </c>
      <c r="D3">
        <v>7</v>
      </c>
      <c r="E3" t="s">
        <v>88</v>
      </c>
      <c r="F3">
        <v>657000</v>
      </c>
      <c r="H3" s="2" t="s">
        <v>78</v>
      </c>
      <c r="I3" s="2" t="s">
        <v>80</v>
      </c>
    </row>
    <row r="4" spans="1:9" x14ac:dyDescent="0.3">
      <c r="A4">
        <v>3</v>
      </c>
      <c r="B4" t="s">
        <v>68</v>
      </c>
      <c r="C4" t="s">
        <v>83</v>
      </c>
      <c r="D4">
        <v>4</v>
      </c>
      <c r="E4" t="s">
        <v>89</v>
      </c>
      <c r="F4">
        <v>458000</v>
      </c>
      <c r="H4" s="2" t="s">
        <v>77</v>
      </c>
      <c r="I4" s="2">
        <f>SUMIF(E$2:E$11,H4,F$2:F$11)</f>
        <v>0</v>
      </c>
    </row>
    <row r="5" spans="1:9" x14ac:dyDescent="0.3">
      <c r="A5">
        <v>4</v>
      </c>
      <c r="B5" t="s">
        <v>69</v>
      </c>
      <c r="C5" t="s">
        <v>85</v>
      </c>
      <c r="D5">
        <v>8</v>
      </c>
      <c r="E5" t="s">
        <v>78</v>
      </c>
      <c r="F5">
        <v>487000</v>
      </c>
    </row>
    <row r="6" spans="1:9" x14ac:dyDescent="0.3">
      <c r="A6">
        <v>5</v>
      </c>
      <c r="B6" t="s">
        <v>70</v>
      </c>
      <c r="C6" t="s">
        <v>86</v>
      </c>
      <c r="D6">
        <v>8</v>
      </c>
      <c r="E6" t="s">
        <v>90</v>
      </c>
      <c r="F6">
        <v>2170000</v>
      </c>
    </row>
    <row r="7" spans="1:9" x14ac:dyDescent="0.3">
      <c r="A7">
        <v>6</v>
      </c>
      <c r="B7" t="s">
        <v>71</v>
      </c>
      <c r="C7" t="s">
        <v>83</v>
      </c>
      <c r="D7">
        <v>9</v>
      </c>
      <c r="E7" t="s">
        <v>87</v>
      </c>
      <c r="F7">
        <v>778000</v>
      </c>
    </row>
    <row r="8" spans="1:9" x14ac:dyDescent="0.3">
      <c r="A8">
        <v>7</v>
      </c>
      <c r="B8" t="s">
        <v>72</v>
      </c>
      <c r="C8" t="s">
        <v>85</v>
      </c>
      <c r="D8">
        <v>8</v>
      </c>
      <c r="E8" t="s">
        <v>76</v>
      </c>
      <c r="F8">
        <v>7750000</v>
      </c>
    </row>
    <row r="9" spans="1:9" x14ac:dyDescent="0.3">
      <c r="A9">
        <v>8</v>
      </c>
      <c r="B9" t="s">
        <v>73</v>
      </c>
      <c r="C9" t="s">
        <v>84</v>
      </c>
      <c r="D9">
        <v>3</v>
      </c>
      <c r="E9" t="s">
        <v>91</v>
      </c>
      <c r="F9">
        <v>428000</v>
      </c>
    </row>
    <row r="10" spans="1:9" x14ac:dyDescent="0.3">
      <c r="A10">
        <v>9</v>
      </c>
      <c r="B10" t="s">
        <v>74</v>
      </c>
      <c r="C10" t="s">
        <v>86</v>
      </c>
      <c r="D10">
        <v>8</v>
      </c>
      <c r="E10" t="s">
        <v>92</v>
      </c>
      <c r="F10">
        <v>210000</v>
      </c>
    </row>
    <row r="11" spans="1:9" x14ac:dyDescent="0.3">
      <c r="A11">
        <v>10</v>
      </c>
      <c r="B11" t="s">
        <v>75</v>
      </c>
      <c r="C11" t="s">
        <v>84</v>
      </c>
      <c r="D11">
        <v>9</v>
      </c>
      <c r="E11" t="s">
        <v>93</v>
      </c>
      <c r="F11">
        <v>356000</v>
      </c>
    </row>
    <row r="13" spans="1:9" x14ac:dyDescent="0.3">
      <c r="C13" t="s">
        <v>86</v>
      </c>
      <c r="D13">
        <f>SUMIFS(F$2:F$11,C$2:C$11,"South",E$2:E$11,"chennai",D$2:D$11,"&gt;=6")</f>
        <v>2170000</v>
      </c>
    </row>
    <row r="14" spans="1:9" x14ac:dyDescent="0.3">
      <c r="C14" t="s">
        <v>85</v>
      </c>
      <c r="D14">
        <f>SUMIFS(F$2:F$11,C$2:C$11,"North",E$2:E$11,"delhi",D$2:D$11,"&gt;5")</f>
        <v>7750000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5BDD-5C3B-4CCD-A1BD-C898B4F61C29}">
  <dimension ref="A1:T25"/>
  <sheetViews>
    <sheetView workbookViewId="0">
      <selection activeCell="A2" sqref="A2:J13"/>
    </sheetView>
  </sheetViews>
  <sheetFormatPr defaultRowHeight="14.4" x14ac:dyDescent="0.3"/>
  <cols>
    <col min="1" max="1" width="17.77734375" customWidth="1"/>
    <col min="2" max="2" width="17.109375" customWidth="1"/>
    <col min="11" max="11" width="15.44140625" customWidth="1"/>
    <col min="12" max="12" width="12" customWidth="1"/>
  </cols>
  <sheetData>
    <row r="1" spans="1:20" x14ac:dyDescent="0.3">
      <c r="A1" s="1" t="s">
        <v>94</v>
      </c>
    </row>
    <row r="2" spans="1:20" x14ac:dyDescent="0.3">
      <c r="A2" s="3" t="s">
        <v>95</v>
      </c>
      <c r="B2" s="4" t="s">
        <v>96</v>
      </c>
      <c r="C2" s="4" t="s">
        <v>97</v>
      </c>
      <c r="D2" s="4" t="s">
        <v>99</v>
      </c>
      <c r="E2" s="4" t="s">
        <v>100</v>
      </c>
      <c r="F2" s="4" t="s">
        <v>98</v>
      </c>
      <c r="G2" s="4" t="s">
        <v>101</v>
      </c>
      <c r="H2" s="4" t="s">
        <v>102</v>
      </c>
      <c r="I2" s="4" t="s">
        <v>103</v>
      </c>
      <c r="J2" s="4" t="s">
        <v>104</v>
      </c>
      <c r="K2" s="4" t="s">
        <v>105</v>
      </c>
      <c r="L2" s="4" t="s">
        <v>5</v>
      </c>
      <c r="M2" s="4" t="s">
        <v>3</v>
      </c>
      <c r="N2" s="4" t="s">
        <v>119</v>
      </c>
      <c r="O2" s="4" t="s">
        <v>126</v>
      </c>
      <c r="P2" s="4" t="s">
        <v>127</v>
      </c>
      <c r="Q2" s="4" t="s">
        <v>117</v>
      </c>
      <c r="R2" s="4" t="s">
        <v>114</v>
      </c>
      <c r="S2" s="5" t="s">
        <v>115</v>
      </c>
      <c r="T2" s="4" t="s">
        <v>118</v>
      </c>
    </row>
    <row r="3" spans="1:20" x14ac:dyDescent="0.3">
      <c r="A3" s="6">
        <v>1</v>
      </c>
      <c r="B3" s="7" t="s">
        <v>106</v>
      </c>
      <c r="C3" s="7">
        <v>85</v>
      </c>
      <c r="D3" s="7">
        <v>90</v>
      </c>
      <c r="E3" s="7">
        <v>80</v>
      </c>
      <c r="F3" s="7">
        <v>85</v>
      </c>
      <c r="G3" s="7">
        <v>79</v>
      </c>
      <c r="H3" s="7">
        <v>88</v>
      </c>
      <c r="I3" s="7">
        <v>78</v>
      </c>
      <c r="J3" s="7">
        <v>91</v>
      </c>
      <c r="K3" s="7">
        <f>SUM(C3:J3)</f>
        <v>676</v>
      </c>
      <c r="L3" s="8">
        <f t="shared" ref="L3:L13" si="0">K3/800*100</f>
        <v>84.5</v>
      </c>
      <c r="M3" s="7" t="s">
        <v>22</v>
      </c>
      <c r="N3" s="7">
        <v>50000</v>
      </c>
      <c r="O3" s="7">
        <f>IF(Table4[[#This Row],[Transport ]]="y",$N$17,0)</f>
        <v>30000</v>
      </c>
      <c r="P3" s="7" t="s">
        <v>120</v>
      </c>
      <c r="Q3" s="7">
        <f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f>
        <v>7500</v>
      </c>
      <c r="R3" s="7" t="s">
        <v>122</v>
      </c>
      <c r="S3" s="9"/>
      <c r="T3" s="4" cm="1">
        <f t="array" ref="T3">SUM(Table4[[#This Row],[fees(per sem)]:[Transport fees]]*8)</f>
        <v>640000</v>
      </c>
    </row>
    <row r="4" spans="1:20" x14ac:dyDescent="0.3">
      <c r="A4" s="6">
        <v>2</v>
      </c>
      <c r="B4" s="7" t="s">
        <v>107</v>
      </c>
      <c r="C4" s="7">
        <v>70</v>
      </c>
      <c r="D4" s="7">
        <v>77</v>
      </c>
      <c r="E4" s="7">
        <v>89</v>
      </c>
      <c r="F4" s="7">
        <v>65</v>
      </c>
      <c r="G4" s="7">
        <v>89</v>
      </c>
      <c r="H4" s="7">
        <v>81</v>
      </c>
      <c r="I4" s="7">
        <v>88</v>
      </c>
      <c r="J4" s="7">
        <v>81</v>
      </c>
      <c r="K4" s="7">
        <f t="shared" ref="K4:K13" si="1">SUM(C4:J4)</f>
        <v>640</v>
      </c>
      <c r="L4" s="8">
        <f t="shared" si="0"/>
        <v>80</v>
      </c>
      <c r="M4" s="7" t="s">
        <v>128</v>
      </c>
      <c r="N4" s="7">
        <v>70000</v>
      </c>
      <c r="O4" s="7">
        <f>IF(Table4[[#This Row],[Transport ]]="y",$N$17,0)</f>
        <v>0</v>
      </c>
      <c r="P4" s="7" t="s">
        <v>125</v>
      </c>
      <c r="Q4" s="7">
        <f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f>
        <v>10500</v>
      </c>
      <c r="R4" s="7" t="s">
        <v>121</v>
      </c>
      <c r="S4" s="9"/>
      <c r="T4" s="4" cm="1">
        <f t="array" ref="T4">SUM(Table4[[#This Row],[fees(per sem)]:[Transport fees]]*8)</f>
        <v>560000</v>
      </c>
    </row>
    <row r="5" spans="1:20" x14ac:dyDescent="0.3">
      <c r="A5" s="6">
        <v>3</v>
      </c>
      <c r="B5" s="7" t="s">
        <v>68</v>
      </c>
      <c r="C5" s="7">
        <v>87</v>
      </c>
      <c r="D5" s="7">
        <v>81</v>
      </c>
      <c r="E5" s="7">
        <v>88</v>
      </c>
      <c r="F5" s="7">
        <v>54</v>
      </c>
      <c r="G5" s="7">
        <v>87</v>
      </c>
      <c r="H5" s="7">
        <v>67</v>
      </c>
      <c r="I5" s="7">
        <v>89</v>
      </c>
      <c r="J5" s="7">
        <v>88</v>
      </c>
      <c r="K5" s="7">
        <f t="shared" si="1"/>
        <v>641</v>
      </c>
      <c r="L5" s="8">
        <f t="shared" si="0"/>
        <v>80.125</v>
      </c>
      <c r="M5" s="7" t="s">
        <v>129</v>
      </c>
      <c r="N5" s="7">
        <v>80000</v>
      </c>
      <c r="O5" s="7">
        <f>IF(Table4[[#This Row],[Transport ]]="y",$N$17,0)</f>
        <v>30000</v>
      </c>
      <c r="P5" s="7" t="s">
        <v>120</v>
      </c>
      <c r="Q5" s="7">
        <f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f>
        <v>12000</v>
      </c>
      <c r="R5" s="7" t="s">
        <v>123</v>
      </c>
      <c r="S5" s="9"/>
      <c r="T5" s="4" cm="1">
        <f t="array" ref="T5">SUM(Table4[[#This Row],[fees(per sem)]:[Transport fees]]*8)</f>
        <v>880000</v>
      </c>
    </row>
    <row r="6" spans="1:20" x14ac:dyDescent="0.3">
      <c r="A6" s="6">
        <v>4</v>
      </c>
      <c r="B6" s="7" t="s">
        <v>108</v>
      </c>
      <c r="C6" s="7">
        <v>89</v>
      </c>
      <c r="D6" s="7">
        <v>79</v>
      </c>
      <c r="E6" s="7">
        <v>85</v>
      </c>
      <c r="F6" s="7">
        <v>67</v>
      </c>
      <c r="G6" s="7">
        <v>94</v>
      </c>
      <c r="H6" s="7">
        <v>78</v>
      </c>
      <c r="I6" s="7">
        <v>65</v>
      </c>
      <c r="J6" s="7">
        <v>82</v>
      </c>
      <c r="K6" s="7">
        <f t="shared" si="1"/>
        <v>639</v>
      </c>
      <c r="L6" s="8">
        <f t="shared" si="0"/>
        <v>79.875</v>
      </c>
      <c r="M6" s="7" t="s">
        <v>116</v>
      </c>
      <c r="N6" s="7">
        <v>55000</v>
      </c>
      <c r="O6" s="7">
        <f>IF(Table4[[#This Row],[Transport ]]="y",$N$17,0)</f>
        <v>30000</v>
      </c>
      <c r="P6" s="7" t="s">
        <v>120</v>
      </c>
      <c r="Q6" s="7">
        <f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f>
        <v>8250</v>
      </c>
      <c r="R6" s="7" t="s">
        <v>124</v>
      </c>
      <c r="S6" s="9"/>
      <c r="T6" s="4" cm="1">
        <f t="array" ref="T6">SUM(Table4[[#This Row],[fees(per sem)]:[Transport fees]]*8)</f>
        <v>680000</v>
      </c>
    </row>
    <row r="7" spans="1:20" x14ac:dyDescent="0.3">
      <c r="A7" s="6">
        <v>5</v>
      </c>
      <c r="B7" s="7" t="s">
        <v>69</v>
      </c>
      <c r="C7" s="7">
        <v>88</v>
      </c>
      <c r="D7" s="7">
        <v>80</v>
      </c>
      <c r="E7" s="7">
        <v>81</v>
      </c>
      <c r="F7" s="7">
        <v>78</v>
      </c>
      <c r="G7" s="7">
        <v>67</v>
      </c>
      <c r="H7" s="7">
        <v>87</v>
      </c>
      <c r="I7" s="7">
        <v>66</v>
      </c>
      <c r="J7" s="7">
        <v>80</v>
      </c>
      <c r="K7" s="7">
        <f t="shared" si="1"/>
        <v>627</v>
      </c>
      <c r="L7" s="8">
        <f t="shared" si="0"/>
        <v>78.375</v>
      </c>
      <c r="M7" s="7" t="s">
        <v>128</v>
      </c>
      <c r="N7" s="7">
        <v>70000</v>
      </c>
      <c r="O7" s="7">
        <f>IF(Table4[[#This Row],[Transport ]]="y",$N$17,0)</f>
        <v>0</v>
      </c>
      <c r="P7" s="7" t="s">
        <v>125</v>
      </c>
      <c r="Q7" s="7">
        <f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f>
        <v>10500</v>
      </c>
      <c r="R7" s="7" t="s">
        <v>121</v>
      </c>
      <c r="S7" s="9"/>
      <c r="T7" s="4" cm="1">
        <f t="array" ref="T7">SUM(Table4[[#This Row],[fees(per sem)]:[Transport fees]]*8)</f>
        <v>560000</v>
      </c>
    </row>
    <row r="8" spans="1:20" x14ac:dyDescent="0.3">
      <c r="A8" s="6">
        <v>6</v>
      </c>
      <c r="B8" s="7" t="s">
        <v>109</v>
      </c>
      <c r="C8" s="7">
        <v>76</v>
      </c>
      <c r="D8" s="7">
        <v>85</v>
      </c>
      <c r="E8" s="7">
        <v>90</v>
      </c>
      <c r="F8" s="7">
        <v>51</v>
      </c>
      <c r="G8" s="7">
        <v>65</v>
      </c>
      <c r="H8" s="7">
        <v>98</v>
      </c>
      <c r="I8" s="7">
        <v>79</v>
      </c>
      <c r="J8" s="7">
        <v>75</v>
      </c>
      <c r="K8" s="7">
        <f t="shared" si="1"/>
        <v>619</v>
      </c>
      <c r="L8" s="8">
        <f t="shared" si="0"/>
        <v>77.375</v>
      </c>
      <c r="M8" s="7" t="s">
        <v>128</v>
      </c>
      <c r="N8" s="7">
        <v>70000</v>
      </c>
      <c r="O8" s="7">
        <f>IF(Table4[[#This Row],[Transport ]]="y",$N$17,0)</f>
        <v>0</v>
      </c>
      <c r="P8" s="7" t="s">
        <v>125</v>
      </c>
      <c r="Q8" s="7">
        <f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f>
        <v>10500</v>
      </c>
      <c r="R8" s="7" t="s">
        <v>124</v>
      </c>
      <c r="S8" s="9"/>
      <c r="T8" s="4" cm="1">
        <f t="array" ref="T8">SUM(Table4[[#This Row],[fees(per sem)]:[Transport fees]]*8)</f>
        <v>560000</v>
      </c>
    </row>
    <row r="9" spans="1:20" x14ac:dyDescent="0.3">
      <c r="A9" s="6">
        <v>7</v>
      </c>
      <c r="B9" s="7" t="s">
        <v>110</v>
      </c>
      <c r="C9" s="7">
        <v>87</v>
      </c>
      <c r="D9" s="7">
        <v>81</v>
      </c>
      <c r="E9" s="7">
        <v>92</v>
      </c>
      <c r="F9" s="7">
        <v>67</v>
      </c>
      <c r="G9" s="7">
        <v>54</v>
      </c>
      <c r="H9" s="7">
        <v>88</v>
      </c>
      <c r="I9" s="7">
        <v>73</v>
      </c>
      <c r="J9" s="7">
        <v>77</v>
      </c>
      <c r="K9" s="7">
        <f t="shared" si="1"/>
        <v>619</v>
      </c>
      <c r="L9" s="8">
        <f t="shared" si="0"/>
        <v>77.375</v>
      </c>
      <c r="M9" s="7" t="s">
        <v>22</v>
      </c>
      <c r="N9" s="7">
        <v>50000</v>
      </c>
      <c r="O9" s="7">
        <f>IF(Table4[[#This Row],[Transport ]]="y",$N$17,0)</f>
        <v>30000</v>
      </c>
      <c r="P9" s="7" t="s">
        <v>120</v>
      </c>
      <c r="Q9" s="7">
        <f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f>
        <v>7500</v>
      </c>
      <c r="R9" s="7" t="s">
        <v>123</v>
      </c>
      <c r="S9" s="9"/>
      <c r="T9" s="4" cm="1">
        <f t="array" ref="T9">SUM(Table4[[#This Row],[fees(per sem)]:[Transport fees]]*8)</f>
        <v>640000</v>
      </c>
    </row>
    <row r="10" spans="1:20" x14ac:dyDescent="0.3">
      <c r="A10" s="6">
        <v>8</v>
      </c>
      <c r="B10" s="7" t="s">
        <v>111</v>
      </c>
      <c r="C10" s="7">
        <v>85</v>
      </c>
      <c r="D10" s="7">
        <v>92</v>
      </c>
      <c r="E10" s="7">
        <v>79</v>
      </c>
      <c r="F10" s="7">
        <v>89</v>
      </c>
      <c r="G10" s="7">
        <v>55</v>
      </c>
      <c r="H10" s="7">
        <v>77</v>
      </c>
      <c r="I10" s="7">
        <v>84</v>
      </c>
      <c r="J10" s="7">
        <v>79</v>
      </c>
      <c r="K10" s="7">
        <f t="shared" si="1"/>
        <v>640</v>
      </c>
      <c r="L10" s="8">
        <f t="shared" si="0"/>
        <v>80</v>
      </c>
      <c r="M10" s="7" t="s">
        <v>116</v>
      </c>
      <c r="N10" s="7">
        <v>55000</v>
      </c>
      <c r="O10" s="7">
        <f>IF(Table4[[#This Row],[Transport ]]="y",$N$17,0)</f>
        <v>0</v>
      </c>
      <c r="P10" s="7" t="s">
        <v>125</v>
      </c>
      <c r="Q10" s="7">
        <f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f>
        <v>8250</v>
      </c>
      <c r="R10" s="7" t="s">
        <v>123</v>
      </c>
      <c r="S10" s="9"/>
      <c r="T10" s="4" cm="1">
        <f t="array" ref="T10">SUM(Table4[[#This Row],[fees(per sem)]:[Transport fees]]*8)</f>
        <v>440000</v>
      </c>
    </row>
    <row r="11" spans="1:20" x14ac:dyDescent="0.3">
      <c r="A11" s="6">
        <v>9</v>
      </c>
      <c r="B11" s="7" t="s">
        <v>112</v>
      </c>
      <c r="C11" s="7">
        <v>89</v>
      </c>
      <c r="D11" s="7">
        <v>89</v>
      </c>
      <c r="E11" s="7">
        <v>69</v>
      </c>
      <c r="F11" s="7">
        <v>67</v>
      </c>
      <c r="G11" s="7">
        <v>89</v>
      </c>
      <c r="H11" s="7">
        <v>66</v>
      </c>
      <c r="I11" s="7">
        <v>85</v>
      </c>
      <c r="J11" s="7">
        <v>88</v>
      </c>
      <c r="K11" s="7">
        <f t="shared" si="1"/>
        <v>642</v>
      </c>
      <c r="L11" s="8">
        <f t="shared" si="0"/>
        <v>80.25</v>
      </c>
      <c r="M11" s="7" t="s">
        <v>129</v>
      </c>
      <c r="N11" s="7">
        <v>80000</v>
      </c>
      <c r="O11" s="7">
        <f>IF(Table4[[#This Row],[Transport ]]="y",$N$17,0)</f>
        <v>30000</v>
      </c>
      <c r="P11" s="7" t="s">
        <v>120</v>
      </c>
      <c r="Q11" s="7">
        <f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f>
        <v>12000</v>
      </c>
      <c r="R11" s="7" t="s">
        <v>124</v>
      </c>
      <c r="S11" s="9"/>
      <c r="T11" s="4" cm="1">
        <f t="array" ref="T11">SUM(Table4[[#This Row],[fees(per sem)]:[Transport fees]]*8)</f>
        <v>880000</v>
      </c>
    </row>
    <row r="12" spans="1:20" x14ac:dyDescent="0.3">
      <c r="A12" s="6">
        <v>10</v>
      </c>
      <c r="B12" s="7" t="s">
        <v>74</v>
      </c>
      <c r="C12" s="7">
        <v>83</v>
      </c>
      <c r="D12" s="7">
        <v>88</v>
      </c>
      <c r="E12" s="7">
        <v>65</v>
      </c>
      <c r="F12" s="7">
        <v>77</v>
      </c>
      <c r="G12" s="7">
        <v>77</v>
      </c>
      <c r="H12" s="7">
        <v>65</v>
      </c>
      <c r="I12" s="7">
        <v>75</v>
      </c>
      <c r="J12" s="7">
        <v>76</v>
      </c>
      <c r="K12" s="7">
        <f t="shared" si="1"/>
        <v>606</v>
      </c>
      <c r="L12" s="8">
        <f t="shared" si="0"/>
        <v>75.75</v>
      </c>
      <c r="M12" s="7" t="s">
        <v>22</v>
      </c>
      <c r="N12" s="7">
        <v>50000</v>
      </c>
      <c r="O12" s="7">
        <f>IF(Table4[[#This Row],[Transport ]]="y",$N$17,0)</f>
        <v>0</v>
      </c>
      <c r="P12" s="7" t="s">
        <v>125</v>
      </c>
      <c r="Q12" s="7">
        <f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f>
        <v>7500</v>
      </c>
      <c r="R12" s="7" t="s">
        <v>124</v>
      </c>
      <c r="S12" s="9"/>
      <c r="T12" s="4" cm="1">
        <f t="array" ref="T12">SUM(Table4[[#This Row],[fees(per sem)]:[Transport fees]]*8)</f>
        <v>400000</v>
      </c>
    </row>
    <row r="13" spans="1:20" x14ac:dyDescent="0.3">
      <c r="A13" s="10">
        <v>11</v>
      </c>
      <c r="B13" s="11" t="s">
        <v>113</v>
      </c>
      <c r="C13" s="11">
        <v>91</v>
      </c>
      <c r="D13" s="11">
        <v>90</v>
      </c>
      <c r="E13" s="11">
        <v>66</v>
      </c>
      <c r="F13" s="11">
        <v>89</v>
      </c>
      <c r="G13" s="11">
        <v>76</v>
      </c>
      <c r="H13" s="11">
        <v>59</v>
      </c>
      <c r="I13" s="11">
        <v>72</v>
      </c>
      <c r="J13" s="11">
        <v>88</v>
      </c>
      <c r="K13" s="11">
        <f t="shared" si="1"/>
        <v>631</v>
      </c>
      <c r="L13" s="12">
        <f t="shared" si="0"/>
        <v>78.875</v>
      </c>
      <c r="M13" s="7" t="s">
        <v>116</v>
      </c>
      <c r="N13" s="11">
        <v>55000</v>
      </c>
      <c r="O13" s="7">
        <f>IF(Table4[[#This Row],[Transport ]]="y",$N$17,0)</f>
        <v>0</v>
      </c>
      <c r="P13" s="11" t="s">
        <v>125</v>
      </c>
      <c r="Q13" s="7">
        <f>IF(Table4[[#This Row],[Percentage]]&gt;=85,Table4[[#This Row],[fees(per sem)]]*$C$18,IF(Table4[[#This Row],[Percentage]]&gt;=75,Table4[[#This Row],[fees(per sem)]]*$C$19,IF(Table4[[#This Row],[Percentage]]&gt;=70,Table4[[#This Row],[fees(per sem)]]*$C$20,IF(Table4[[#This Row],[Percentage]]&gt;=65,Table4[[#This Row],[fees(per sem)]]*$C$21))))</f>
        <v>8250</v>
      </c>
      <c r="R13" s="11" t="s">
        <v>121</v>
      </c>
      <c r="S13" s="13"/>
      <c r="T13" s="4" cm="1">
        <f t="array" ref="T13">SUM(Table4[[#This Row],[fees(per sem)]:[Transport fees]]*8)</f>
        <v>440000</v>
      </c>
    </row>
    <row r="17" spans="2:14" x14ac:dyDescent="0.3">
      <c r="G17" t="s">
        <v>22</v>
      </c>
      <c r="H17">
        <v>50000</v>
      </c>
      <c r="M17" t="s">
        <v>134</v>
      </c>
      <c r="N17">
        <v>30000</v>
      </c>
    </row>
    <row r="18" spans="2:14" x14ac:dyDescent="0.3">
      <c r="B18" t="s">
        <v>130</v>
      </c>
      <c r="C18" s="14">
        <v>0.2</v>
      </c>
      <c r="G18" t="s">
        <v>128</v>
      </c>
      <c r="H18">
        <v>70000</v>
      </c>
    </row>
    <row r="19" spans="2:14" x14ac:dyDescent="0.3">
      <c r="B19" t="s">
        <v>132</v>
      </c>
      <c r="C19" s="14">
        <v>0.15</v>
      </c>
      <c r="G19" t="s">
        <v>129</v>
      </c>
      <c r="H19">
        <v>80000</v>
      </c>
    </row>
    <row r="20" spans="2:14" x14ac:dyDescent="0.3">
      <c r="B20" t="s">
        <v>131</v>
      </c>
      <c r="C20" s="14">
        <v>0.1</v>
      </c>
      <c r="G20" t="s">
        <v>116</v>
      </c>
      <c r="H20">
        <v>55000</v>
      </c>
    </row>
    <row r="21" spans="2:14" x14ac:dyDescent="0.3">
      <c r="B21" t="s">
        <v>133</v>
      </c>
      <c r="C21" s="14">
        <v>7.0000000000000007E-2</v>
      </c>
      <c r="K21" t="s">
        <v>135</v>
      </c>
      <c r="L21" t="s">
        <v>136</v>
      </c>
    </row>
    <row r="22" spans="2:14" x14ac:dyDescent="0.3">
      <c r="K22" t="s">
        <v>123</v>
      </c>
      <c r="L22" s="14">
        <v>0.5</v>
      </c>
    </row>
    <row r="23" spans="2:14" x14ac:dyDescent="0.3">
      <c r="K23" t="s">
        <v>122</v>
      </c>
      <c r="L23" s="14">
        <v>0.4</v>
      </c>
    </row>
    <row r="24" spans="2:14" x14ac:dyDescent="0.3">
      <c r="K24" t="s">
        <v>121</v>
      </c>
      <c r="L24" s="14">
        <v>0.3</v>
      </c>
    </row>
    <row r="25" spans="2:14" x14ac:dyDescent="0.3">
      <c r="K25" t="s">
        <v>124</v>
      </c>
      <c r="L25" s="14">
        <v>0.1</v>
      </c>
    </row>
  </sheetData>
  <phoneticPr fontId="1" type="noConversion"/>
  <dataValidations count="5">
    <dataValidation type="list" allowBlank="1" showInputMessage="1" showErrorMessage="1" sqref="G17:G20" xr:uid="{806AE59B-8A6C-4B10-91CA-2F09950E7E29}">
      <formula1>$G$17:$G$20</formula1>
    </dataValidation>
    <dataValidation type="list" allowBlank="1" showInputMessage="1" showErrorMessage="1" promptTitle="Course" sqref="M3:M13" xr:uid="{F592EB1A-CE18-4D21-96F5-A49ED346C224}">
      <formula1>$G$17:$G$20</formula1>
    </dataValidation>
    <dataValidation type="list" allowBlank="1" showInputMessage="1" showErrorMessage="1" errorTitle="fees per sem" promptTitle="fees per sem" prompt="change the fees according to the course column" sqref="H21" xr:uid="{C6099798-8C0E-4234-9BC1-B3C028C1E70C}">
      <formula1>$H$17:$H$20</formula1>
    </dataValidation>
    <dataValidation type="list" allowBlank="1" showInputMessage="1" showErrorMessage="1" promptTitle="fees per sem" prompt="change the fees according to course column" sqref="N3:N13" xr:uid="{DE543035-3AD9-4CFB-B46E-EAAAA4B3A1B3}">
      <formula1>$H$17:$H$20</formula1>
    </dataValidation>
    <dataValidation type="list" allowBlank="1" showInputMessage="1" showErrorMessage="1" promptTitle="category" sqref="R3:R13" xr:uid="{0DC5E2B4-EAA7-4018-88C6-2E05FC906923}">
      <formula1>$K$22:$K$25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0141-54EC-41F1-90CD-D518F200E371}">
  <dimension ref="A1:J12"/>
  <sheetViews>
    <sheetView workbookViewId="0">
      <selection activeCell="O5" sqref="O5"/>
    </sheetView>
  </sheetViews>
  <sheetFormatPr defaultRowHeight="14.4" x14ac:dyDescent="0.3"/>
  <sheetData>
    <row r="1" spans="1:10" x14ac:dyDescent="0.3">
      <c r="A1" s="15" t="s">
        <v>95</v>
      </c>
      <c r="B1" s="15" t="s">
        <v>96</v>
      </c>
      <c r="C1" s="15" t="s">
        <v>97</v>
      </c>
      <c r="D1" s="15" t="s">
        <v>99</v>
      </c>
      <c r="E1" s="15" t="s">
        <v>100</v>
      </c>
      <c r="F1" s="15" t="s">
        <v>98</v>
      </c>
      <c r="G1" s="15" t="s">
        <v>101</v>
      </c>
      <c r="H1" s="15" t="s">
        <v>102</v>
      </c>
      <c r="I1" s="15" t="s">
        <v>103</v>
      </c>
      <c r="J1" s="15" t="s">
        <v>104</v>
      </c>
    </row>
    <row r="2" spans="1:10" x14ac:dyDescent="0.3">
      <c r="A2" s="16">
        <v>1</v>
      </c>
      <c r="B2" s="16" t="s">
        <v>106</v>
      </c>
      <c r="C2" s="16">
        <v>85</v>
      </c>
      <c r="D2" s="16">
        <v>90</v>
      </c>
      <c r="E2" s="16">
        <v>80</v>
      </c>
      <c r="F2" s="16">
        <v>85</v>
      </c>
      <c r="G2" s="16">
        <v>79</v>
      </c>
      <c r="H2" s="16">
        <v>88</v>
      </c>
      <c r="I2" s="16">
        <v>78</v>
      </c>
      <c r="J2" s="16">
        <v>91</v>
      </c>
    </row>
    <row r="3" spans="1:10" x14ac:dyDescent="0.3">
      <c r="A3" s="7">
        <v>2</v>
      </c>
      <c r="B3" s="7" t="s">
        <v>107</v>
      </c>
      <c r="C3" s="7">
        <v>70</v>
      </c>
      <c r="D3" s="7">
        <v>77</v>
      </c>
      <c r="E3" s="7">
        <v>89</v>
      </c>
      <c r="F3" s="7">
        <v>65</v>
      </c>
      <c r="G3" s="7">
        <v>89</v>
      </c>
      <c r="H3" s="7">
        <v>81</v>
      </c>
      <c r="I3" s="7">
        <v>88</v>
      </c>
      <c r="J3" s="7">
        <v>81</v>
      </c>
    </row>
    <row r="4" spans="1:10" x14ac:dyDescent="0.3">
      <c r="A4" s="16">
        <v>3</v>
      </c>
      <c r="B4" s="16" t="s">
        <v>68</v>
      </c>
      <c r="C4" s="16">
        <v>87</v>
      </c>
      <c r="D4" s="16">
        <v>81</v>
      </c>
      <c r="E4" s="16">
        <v>88</v>
      </c>
      <c r="F4" s="16">
        <v>54</v>
      </c>
      <c r="G4" s="16">
        <v>87</v>
      </c>
      <c r="H4" s="16">
        <v>67</v>
      </c>
      <c r="I4" s="16">
        <v>89</v>
      </c>
      <c r="J4" s="16">
        <v>88</v>
      </c>
    </row>
    <row r="5" spans="1:10" x14ac:dyDescent="0.3">
      <c r="A5" s="7">
        <v>4</v>
      </c>
      <c r="B5" s="7" t="s">
        <v>108</v>
      </c>
      <c r="C5" s="7">
        <v>89</v>
      </c>
      <c r="D5" s="7">
        <v>79</v>
      </c>
      <c r="E5" s="7">
        <v>85</v>
      </c>
      <c r="F5" s="7">
        <v>67</v>
      </c>
      <c r="G5" s="7">
        <v>94</v>
      </c>
      <c r="H5" s="7">
        <v>78</v>
      </c>
      <c r="I5" s="7">
        <v>65</v>
      </c>
      <c r="J5" s="7">
        <v>82</v>
      </c>
    </row>
    <row r="6" spans="1:10" x14ac:dyDescent="0.3">
      <c r="A6" s="16">
        <v>5</v>
      </c>
      <c r="B6" s="16" t="s">
        <v>69</v>
      </c>
      <c r="C6" s="16">
        <v>88</v>
      </c>
      <c r="D6" s="16">
        <v>80</v>
      </c>
      <c r="E6" s="16">
        <v>81</v>
      </c>
      <c r="F6" s="16">
        <v>78</v>
      </c>
      <c r="G6" s="16">
        <v>67</v>
      </c>
      <c r="H6" s="16">
        <v>87</v>
      </c>
      <c r="I6" s="16">
        <v>66</v>
      </c>
      <c r="J6" s="16">
        <v>80</v>
      </c>
    </row>
    <row r="7" spans="1:10" x14ac:dyDescent="0.3">
      <c r="A7" s="7">
        <v>6</v>
      </c>
      <c r="B7" s="7" t="s">
        <v>109</v>
      </c>
      <c r="C7" s="7">
        <v>76</v>
      </c>
      <c r="D7" s="7">
        <v>85</v>
      </c>
      <c r="E7" s="7">
        <v>90</v>
      </c>
      <c r="F7" s="7">
        <v>51</v>
      </c>
      <c r="G7" s="7">
        <v>65</v>
      </c>
      <c r="H7" s="7">
        <v>98</v>
      </c>
      <c r="I7" s="7">
        <v>79</v>
      </c>
      <c r="J7" s="7">
        <v>75</v>
      </c>
    </row>
    <row r="8" spans="1:10" x14ac:dyDescent="0.3">
      <c r="A8" s="16">
        <v>7</v>
      </c>
      <c r="B8" s="16" t="s">
        <v>110</v>
      </c>
      <c r="C8" s="16">
        <v>87</v>
      </c>
      <c r="D8" s="16">
        <v>81</v>
      </c>
      <c r="E8" s="16">
        <v>92</v>
      </c>
      <c r="F8" s="16">
        <v>67</v>
      </c>
      <c r="G8" s="16">
        <v>54</v>
      </c>
      <c r="H8" s="16">
        <v>88</v>
      </c>
      <c r="I8" s="16">
        <v>73</v>
      </c>
      <c r="J8" s="16">
        <v>77</v>
      </c>
    </row>
    <row r="9" spans="1:10" x14ac:dyDescent="0.3">
      <c r="A9" s="7">
        <v>8</v>
      </c>
      <c r="B9" s="7" t="s">
        <v>111</v>
      </c>
      <c r="C9" s="7">
        <v>85</v>
      </c>
      <c r="D9" s="7">
        <v>92</v>
      </c>
      <c r="E9" s="7">
        <v>79</v>
      </c>
      <c r="F9" s="7">
        <v>89</v>
      </c>
      <c r="G9" s="7">
        <v>55</v>
      </c>
      <c r="H9" s="7">
        <v>77</v>
      </c>
      <c r="I9" s="7">
        <v>84</v>
      </c>
      <c r="J9" s="7">
        <v>79</v>
      </c>
    </row>
    <row r="10" spans="1:10" x14ac:dyDescent="0.3">
      <c r="A10" s="16">
        <v>9</v>
      </c>
      <c r="B10" s="16" t="s">
        <v>112</v>
      </c>
      <c r="C10" s="16">
        <v>89</v>
      </c>
      <c r="D10" s="16">
        <v>89</v>
      </c>
      <c r="E10" s="16">
        <v>69</v>
      </c>
      <c r="F10" s="16">
        <v>67</v>
      </c>
      <c r="G10" s="16">
        <v>89</v>
      </c>
      <c r="H10" s="16">
        <v>66</v>
      </c>
      <c r="I10" s="16">
        <v>85</v>
      </c>
      <c r="J10" s="16">
        <v>88</v>
      </c>
    </row>
    <row r="11" spans="1:10" x14ac:dyDescent="0.3">
      <c r="A11" s="7">
        <v>10</v>
      </c>
      <c r="B11" s="7" t="s">
        <v>74</v>
      </c>
      <c r="C11" s="7">
        <v>83</v>
      </c>
      <c r="D11" s="7">
        <v>88</v>
      </c>
      <c r="E11" s="7">
        <v>65</v>
      </c>
      <c r="F11" s="7">
        <v>77</v>
      </c>
      <c r="G11" s="7">
        <v>77</v>
      </c>
      <c r="H11" s="7">
        <v>65</v>
      </c>
      <c r="I11" s="7">
        <v>75</v>
      </c>
      <c r="J11" s="7">
        <v>76</v>
      </c>
    </row>
    <row r="12" spans="1:10" x14ac:dyDescent="0.3">
      <c r="A12" s="16">
        <v>11</v>
      </c>
      <c r="B12" s="16" t="s">
        <v>113</v>
      </c>
      <c r="C12" s="16">
        <v>91</v>
      </c>
      <c r="D12" s="16">
        <v>90</v>
      </c>
      <c r="E12" s="16">
        <v>66</v>
      </c>
      <c r="F12" s="16">
        <v>89</v>
      </c>
      <c r="G12" s="16">
        <v>76</v>
      </c>
      <c r="H12" s="16">
        <v>59</v>
      </c>
      <c r="I12" s="16">
        <v>72</v>
      </c>
      <c r="J12" s="16">
        <v>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6D7-1308-4A52-AB83-FC12F44194F1}">
  <dimension ref="A1:L11"/>
  <sheetViews>
    <sheetView tabSelected="1" workbookViewId="0">
      <selection activeCell="D2" sqref="D2"/>
    </sheetView>
  </sheetViews>
  <sheetFormatPr defaultRowHeight="14.4" x14ac:dyDescent="0.3"/>
  <cols>
    <col min="2" max="4" width="15.109375" customWidth="1"/>
    <col min="11" max="11" width="11.44140625" customWidth="1"/>
    <col min="12" max="12" width="15.33203125" customWidth="1"/>
  </cols>
  <sheetData>
    <row r="1" spans="1:12" x14ac:dyDescent="0.3">
      <c r="A1" t="s">
        <v>137</v>
      </c>
      <c r="B1" t="s">
        <v>138</v>
      </c>
      <c r="C1" t="s">
        <v>146</v>
      </c>
      <c r="D1" t="s">
        <v>149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148</v>
      </c>
    </row>
    <row r="2" spans="1:12" x14ac:dyDescent="0.3">
      <c r="A2">
        <v>1</v>
      </c>
      <c r="B2" s="7" t="s">
        <v>6</v>
      </c>
      <c r="C2" t="str">
        <f>IF(K2&gt;80,"A GRADES","B GRADES")</f>
        <v>A GRADES</v>
      </c>
      <c r="D2" s="18">
        <f>L2/10*360</f>
        <v>322.34399999999994</v>
      </c>
      <c r="E2">
        <v>85</v>
      </c>
      <c r="F2">
        <v>79</v>
      </c>
      <c r="G2">
        <v>82</v>
      </c>
      <c r="H2">
        <v>81</v>
      </c>
      <c r="I2">
        <v>80</v>
      </c>
      <c r="J2">
        <f>SUM(E2:I2)</f>
        <v>407</v>
      </c>
      <c r="K2" s="17">
        <f>J2/500*100</f>
        <v>81.399999999999991</v>
      </c>
      <c r="L2" s="17" cm="1">
        <f t="array" ref="L2">11*K2:K2/100</f>
        <v>8.9539999999999988</v>
      </c>
    </row>
    <row r="3" spans="1:12" x14ac:dyDescent="0.3">
      <c r="A3">
        <v>2</v>
      </c>
      <c r="B3" s="7" t="s">
        <v>14</v>
      </c>
      <c r="C3" t="str">
        <f t="shared" ref="C3:C11" si="0">IF(K3&gt;80,"A GRADES","B GRADES")</f>
        <v>A GRADES</v>
      </c>
      <c r="D3" s="18">
        <f t="shared" ref="D3:D10" si="1">L3/10*360</f>
        <v>347.68799999999999</v>
      </c>
      <c r="E3">
        <v>87</v>
      </c>
      <c r="F3">
        <v>67</v>
      </c>
      <c r="G3">
        <v>88</v>
      </c>
      <c r="H3">
        <v>98</v>
      </c>
      <c r="I3">
        <v>99</v>
      </c>
      <c r="J3">
        <f t="shared" ref="J3:J11" si="2">SUM(E3:I3)</f>
        <v>439</v>
      </c>
      <c r="K3" s="17">
        <f t="shared" ref="K3:K11" si="3">J3/500*100</f>
        <v>87.8</v>
      </c>
      <c r="L3" s="17" cm="1">
        <f t="array" ref="L3">11*K3:K3/100</f>
        <v>9.6579999999999995</v>
      </c>
    </row>
    <row r="4" spans="1:12" x14ac:dyDescent="0.3">
      <c r="A4">
        <v>3</v>
      </c>
      <c r="B4" s="7" t="s">
        <v>147</v>
      </c>
      <c r="C4" t="str">
        <f t="shared" si="0"/>
        <v>A GRADES</v>
      </c>
      <c r="D4" s="18">
        <f t="shared" si="1"/>
        <v>339.76799999999997</v>
      </c>
      <c r="E4">
        <v>98</v>
      </c>
      <c r="F4">
        <v>87</v>
      </c>
      <c r="G4">
        <v>67</v>
      </c>
      <c r="H4">
        <v>78</v>
      </c>
      <c r="I4">
        <v>99</v>
      </c>
      <c r="J4">
        <f t="shared" si="2"/>
        <v>429</v>
      </c>
      <c r="K4" s="17">
        <f t="shared" si="3"/>
        <v>85.8</v>
      </c>
      <c r="L4" s="17" cm="1">
        <f t="array" ref="L4">11*K4:K4/100</f>
        <v>9.4379999999999988</v>
      </c>
    </row>
    <row r="5" spans="1:12" x14ac:dyDescent="0.3">
      <c r="A5">
        <v>4</v>
      </c>
      <c r="B5" s="7" t="s">
        <v>113</v>
      </c>
      <c r="C5" t="str">
        <f t="shared" si="0"/>
        <v>A GRADES</v>
      </c>
      <c r="D5" s="18">
        <f t="shared" si="1"/>
        <v>363.52799999999991</v>
      </c>
      <c r="E5">
        <v>99</v>
      </c>
      <c r="F5">
        <v>97</v>
      </c>
      <c r="G5">
        <v>98</v>
      </c>
      <c r="H5">
        <v>98</v>
      </c>
      <c r="I5">
        <v>67</v>
      </c>
      <c r="J5">
        <f t="shared" si="2"/>
        <v>459</v>
      </c>
      <c r="K5" s="17">
        <f t="shared" si="3"/>
        <v>91.8</v>
      </c>
      <c r="L5" s="17" cm="1">
        <f t="array" ref="L5">11*K5:K5/100</f>
        <v>10.097999999999999</v>
      </c>
    </row>
    <row r="6" spans="1:12" x14ac:dyDescent="0.3">
      <c r="A6">
        <v>5</v>
      </c>
      <c r="B6" s="7" t="s">
        <v>9</v>
      </c>
      <c r="C6" t="str">
        <f t="shared" si="0"/>
        <v>A GRADES</v>
      </c>
      <c r="D6" s="18">
        <f t="shared" si="1"/>
        <v>365.90400000000005</v>
      </c>
      <c r="E6">
        <v>99</v>
      </c>
      <c r="F6">
        <v>88</v>
      </c>
      <c r="G6">
        <v>99</v>
      </c>
      <c r="H6">
        <v>78</v>
      </c>
      <c r="I6">
        <v>98</v>
      </c>
      <c r="J6">
        <f t="shared" si="2"/>
        <v>462</v>
      </c>
      <c r="K6" s="17">
        <f t="shared" si="3"/>
        <v>92.4</v>
      </c>
      <c r="L6" s="17" cm="1">
        <f t="array" ref="L6">11*K6:K6/100</f>
        <v>10.164000000000001</v>
      </c>
    </row>
    <row r="7" spans="1:12" x14ac:dyDescent="0.3">
      <c r="A7">
        <v>6</v>
      </c>
      <c r="B7" s="7" t="s">
        <v>10</v>
      </c>
      <c r="C7" t="str">
        <f t="shared" si="0"/>
        <v>A GRADES</v>
      </c>
      <c r="D7" s="18">
        <f t="shared" si="1"/>
        <v>331.84799999999996</v>
      </c>
      <c r="E7">
        <v>87</v>
      </c>
      <c r="F7">
        <v>89</v>
      </c>
      <c r="G7">
        <v>78</v>
      </c>
      <c r="H7">
        <v>78</v>
      </c>
      <c r="I7">
        <v>87</v>
      </c>
      <c r="J7">
        <f t="shared" si="2"/>
        <v>419</v>
      </c>
      <c r="K7" s="17">
        <f t="shared" si="3"/>
        <v>83.8</v>
      </c>
      <c r="L7" s="17" cm="1">
        <f t="array" ref="L7">11*K7:K7/100</f>
        <v>9.218</v>
      </c>
    </row>
    <row r="8" spans="1:12" x14ac:dyDescent="0.3">
      <c r="A8">
        <v>7</v>
      </c>
      <c r="B8" s="7" t="s">
        <v>11</v>
      </c>
      <c r="C8" t="str">
        <f t="shared" si="0"/>
        <v>B GRADES</v>
      </c>
      <c r="D8" s="18">
        <f t="shared" si="1"/>
        <v>307.29600000000005</v>
      </c>
      <c r="E8">
        <v>77</v>
      </c>
      <c r="F8">
        <v>66</v>
      </c>
      <c r="G8">
        <v>67</v>
      </c>
      <c r="H8">
        <v>89</v>
      </c>
      <c r="I8">
        <v>89</v>
      </c>
      <c r="J8">
        <f t="shared" si="2"/>
        <v>388</v>
      </c>
      <c r="K8" s="17">
        <f t="shared" si="3"/>
        <v>77.600000000000009</v>
      </c>
      <c r="L8" s="17" cm="1">
        <f t="array" ref="L8">11*K8:K8/100</f>
        <v>8.5360000000000014</v>
      </c>
    </row>
    <row r="9" spans="1:12" x14ac:dyDescent="0.3">
      <c r="A9">
        <v>8</v>
      </c>
      <c r="B9" s="7" t="s">
        <v>12</v>
      </c>
      <c r="C9" t="str">
        <f t="shared" si="0"/>
        <v>B GRADES</v>
      </c>
      <c r="D9" s="18">
        <f t="shared" si="1"/>
        <v>316.0080000000001</v>
      </c>
      <c r="E9">
        <v>89</v>
      </c>
      <c r="F9">
        <v>90</v>
      </c>
      <c r="G9">
        <v>77</v>
      </c>
      <c r="H9">
        <v>56</v>
      </c>
      <c r="I9">
        <v>87</v>
      </c>
      <c r="J9">
        <f t="shared" si="2"/>
        <v>399</v>
      </c>
      <c r="K9" s="17">
        <f t="shared" si="3"/>
        <v>79.800000000000011</v>
      </c>
      <c r="L9" s="17" cm="1">
        <f t="array" ref="L9">11*K9:K9/100</f>
        <v>8.7780000000000022</v>
      </c>
    </row>
    <row r="10" spans="1:12" x14ac:dyDescent="0.3">
      <c r="A10">
        <v>9</v>
      </c>
      <c r="B10" s="7" t="s">
        <v>13</v>
      </c>
      <c r="C10" t="str">
        <f t="shared" si="0"/>
        <v>A GRADES</v>
      </c>
      <c r="D10" s="18">
        <f t="shared" si="1"/>
        <v>323.13599999999997</v>
      </c>
      <c r="E10">
        <v>98</v>
      </c>
      <c r="F10">
        <v>78</v>
      </c>
      <c r="G10">
        <v>78</v>
      </c>
      <c r="H10">
        <v>66</v>
      </c>
      <c r="I10">
        <v>88</v>
      </c>
      <c r="J10">
        <f t="shared" si="2"/>
        <v>408</v>
      </c>
      <c r="K10" s="17">
        <f t="shared" si="3"/>
        <v>81.599999999999994</v>
      </c>
      <c r="L10" s="17" cm="1">
        <f t="array" ref="L10">11*K10:K10/100</f>
        <v>8.9759999999999991</v>
      </c>
    </row>
    <row r="11" spans="1:12" x14ac:dyDescent="0.3">
      <c r="A11">
        <v>10</v>
      </c>
      <c r="B11" s="7" t="s">
        <v>15</v>
      </c>
      <c r="C11" t="str">
        <f t="shared" si="0"/>
        <v>B GRADES</v>
      </c>
      <c r="D11" s="18"/>
      <c r="E11">
        <v>78</v>
      </c>
      <c r="F11">
        <v>87</v>
      </c>
      <c r="G11">
        <v>76</v>
      </c>
      <c r="H11">
        <v>66</v>
      </c>
      <c r="I11">
        <v>78</v>
      </c>
      <c r="J11">
        <f t="shared" si="2"/>
        <v>385</v>
      </c>
      <c r="K11" s="17">
        <f t="shared" si="3"/>
        <v>77</v>
      </c>
      <c r="L11" s="17" cm="1">
        <f t="array" ref="L11">11*K11:K11/100</f>
        <v>8.4700000000000006</v>
      </c>
    </row>
  </sheetData>
  <conditionalFormatting sqref="C2:C11">
    <cfRule type="cellIs" dxfId="3" priority="1" operator="lessThan">
      <formula>"B"</formula>
    </cfRule>
  </conditionalFormatting>
  <conditionalFormatting sqref="K2:K11">
    <cfRule type="cellIs" dxfId="2" priority="4" operator="greaterThan">
      <formula>80</formula>
    </cfRule>
    <cfRule type="cellIs" dxfId="1" priority="5" operator="lessThan">
      <formula>70</formula>
    </cfRule>
    <cfRule type="cellIs" dxfId="0" priority="6" operator="greaterThan">
      <formula>70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GUPTA</dc:creator>
  <cp:lastModifiedBy>MONU GUPTA</cp:lastModifiedBy>
  <dcterms:created xsi:type="dcterms:W3CDTF">2024-03-05T04:09:43Z</dcterms:created>
  <dcterms:modified xsi:type="dcterms:W3CDTF">2024-03-07T08:27:26Z</dcterms:modified>
</cp:coreProperties>
</file>