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SQL FILES\"/>
    </mc:Choice>
  </mc:AlternateContent>
  <xr:revisionPtr revIDLastSave="0" documentId="13_ncr:1_{6248269A-22BB-4CFC-AA5F-D9BDB425D33A}" xr6:coauthVersionLast="47" xr6:coauthVersionMax="47" xr10:uidLastSave="{00000000-0000-0000-0000-000000000000}"/>
  <bookViews>
    <workbookView xWindow="-108" yWindow="-108" windowWidth="23256" windowHeight="12456" firstSheet="5" activeTab="7" xr2:uid="{DC0770A4-ED52-4350-9AB9-72120ADD3906}"/>
  </bookViews>
  <sheets>
    <sheet name="DASHBOARDS" sheetId="9" r:id="rId1"/>
    <sheet name="CHARTS - ESTIMATIONS 2023" sheetId="7" r:id="rId2"/>
    <sheet name="Estimated revenue in 2023" sheetId="5" r:id="rId3"/>
    <sheet name="monthly revenue in 2022" sheetId="6" r:id="rId4"/>
    <sheet name="unique patients estimation 2023" sheetId="4" r:id="rId5"/>
    <sheet name="Monthly unique patients 2022" sheetId="2" r:id="rId6"/>
    <sheet name="average estimation of 2023" sheetId="3" r:id="rId7"/>
    <sheet name="average revenue monthly" sheetId="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H7" i="3"/>
  <c r="G9" i="4"/>
  <c r="B26" i="7"/>
  <c r="D26" i="7"/>
  <c r="E27" i="3"/>
  <c r="F21" i="5"/>
  <c r="F22" i="5"/>
  <c r="F23" i="5"/>
  <c r="F24" i="5"/>
  <c r="F25" i="5"/>
  <c r="D21" i="5"/>
  <c r="D22" i="5"/>
  <c r="D23" i="5"/>
  <c r="D24" i="5"/>
  <c r="D25" i="5"/>
  <c r="F20" i="5"/>
  <c r="F28" i="5" s="1"/>
  <c r="I8" i="5" s="1"/>
  <c r="F18" i="5"/>
  <c r="F19" i="5"/>
  <c r="F17" i="5"/>
  <c r="F16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I14" i="6"/>
  <c r="D14" i="6"/>
  <c r="D15" i="6"/>
  <c r="D16" i="6"/>
  <c r="D17" i="6"/>
  <c r="D18" i="6"/>
  <c r="D19" i="6"/>
  <c r="D20" i="6"/>
  <c r="D21" i="6"/>
  <c r="D22" i="6"/>
  <c r="D23" i="6"/>
  <c r="D24" i="6"/>
  <c r="D25" i="6"/>
  <c r="I3" i="6"/>
  <c r="I4" i="6"/>
  <c r="I5" i="6"/>
  <c r="I6" i="6"/>
  <c r="I7" i="6"/>
  <c r="I8" i="6"/>
  <c r="I9" i="6"/>
  <c r="I10" i="6"/>
  <c r="I11" i="6"/>
  <c r="I12" i="6"/>
  <c r="I13" i="6"/>
  <c r="I2" i="6"/>
  <c r="D3" i="6"/>
  <c r="D4" i="6"/>
  <c r="D5" i="6"/>
  <c r="D6" i="6"/>
  <c r="D7" i="6"/>
  <c r="D8" i="6"/>
  <c r="D9" i="6"/>
  <c r="D10" i="6"/>
  <c r="D11" i="6"/>
  <c r="D12" i="6"/>
  <c r="D13" i="6"/>
  <c r="D2" i="6"/>
  <c r="E27" i="4"/>
  <c r="E21" i="4"/>
  <c r="E22" i="4"/>
  <c r="E23" i="4"/>
  <c r="E24" i="4"/>
  <c r="E25" i="4"/>
  <c r="E20" i="4"/>
  <c r="D22" i="4"/>
  <c r="D23" i="4"/>
  <c r="D24" i="4"/>
  <c r="D25" i="4"/>
  <c r="D21" i="4"/>
  <c r="D20" i="4"/>
  <c r="E17" i="4"/>
  <c r="E18" i="4"/>
  <c r="E19" i="4"/>
  <c r="E16" i="4"/>
  <c r="I14" i="2"/>
  <c r="I15" i="2"/>
  <c r="E15" i="2" s="1"/>
  <c r="I16" i="2"/>
  <c r="I17" i="2"/>
  <c r="E17" i="2" s="1"/>
  <c r="I18" i="2"/>
  <c r="E18" i="2" s="1"/>
  <c r="I19" i="2"/>
  <c r="I20" i="2"/>
  <c r="E20" i="2" s="1"/>
  <c r="I21" i="2"/>
  <c r="I22" i="2"/>
  <c r="I23" i="2"/>
  <c r="E23" i="2" s="1"/>
  <c r="I24" i="2"/>
  <c r="I25" i="2"/>
  <c r="E25" i="2" s="1"/>
  <c r="E14" i="2"/>
  <c r="E16" i="2"/>
  <c r="E19" i="2"/>
  <c r="E21" i="2"/>
  <c r="E22" i="2"/>
  <c r="E24" i="2"/>
  <c r="D14" i="2"/>
  <c r="D15" i="2"/>
  <c r="D16" i="2"/>
  <c r="D17" i="2"/>
  <c r="D18" i="2"/>
  <c r="D19" i="2"/>
  <c r="D20" i="2"/>
  <c r="D21" i="2"/>
  <c r="D22" i="2"/>
  <c r="D23" i="2"/>
  <c r="D24" i="2"/>
  <c r="D25" i="2"/>
  <c r="E21" i="3"/>
  <c r="E22" i="3"/>
  <c r="E23" i="3"/>
  <c r="E24" i="3"/>
  <c r="E25" i="3"/>
  <c r="E20" i="3"/>
  <c r="E17" i="3"/>
  <c r="E18" i="3"/>
  <c r="E19" i="3"/>
  <c r="D21" i="3"/>
  <c r="D22" i="3"/>
  <c r="D23" i="3"/>
  <c r="D24" i="3"/>
  <c r="D25" i="3"/>
  <c r="D20" i="3"/>
  <c r="E16" i="3"/>
  <c r="I14" i="1"/>
  <c r="I15" i="1"/>
  <c r="I16" i="1"/>
  <c r="I17" i="1"/>
  <c r="I18" i="1"/>
  <c r="I19" i="1"/>
  <c r="I20" i="1"/>
  <c r="I21" i="1"/>
  <c r="I22" i="1"/>
  <c r="I23" i="1"/>
  <c r="I24" i="1"/>
  <c r="I25" i="1"/>
  <c r="D14" i="1"/>
  <c r="D15" i="1"/>
  <c r="D16" i="1"/>
  <c r="D17" i="1"/>
  <c r="D18" i="1"/>
  <c r="D19" i="1"/>
  <c r="D20" i="1"/>
  <c r="D21" i="1"/>
  <c r="D22" i="1"/>
  <c r="D23" i="1"/>
  <c r="D24" i="1"/>
  <c r="D25" i="1"/>
  <c r="I13" i="2"/>
  <c r="D13" i="2"/>
  <c r="E13" i="2" s="1"/>
  <c r="I12" i="2"/>
  <c r="D12" i="2"/>
  <c r="E12" i="2" s="1"/>
  <c r="I11" i="2"/>
  <c r="D11" i="2"/>
  <c r="E11" i="2" s="1"/>
  <c r="I10" i="2"/>
  <c r="E10" i="2"/>
  <c r="D10" i="2"/>
  <c r="I9" i="2"/>
  <c r="E9" i="2" s="1"/>
  <c r="D9" i="2"/>
  <c r="I8" i="2"/>
  <c r="D8" i="2"/>
  <c r="E8" i="2" s="1"/>
  <c r="I7" i="2"/>
  <c r="D7" i="2"/>
  <c r="I6" i="2"/>
  <c r="D6" i="2"/>
  <c r="I5" i="2"/>
  <c r="D5" i="2"/>
  <c r="I4" i="2"/>
  <c r="D4" i="2"/>
  <c r="E4" i="2" s="1"/>
  <c r="I3" i="2"/>
  <c r="D3" i="2"/>
  <c r="I2" i="2"/>
  <c r="E2" i="2"/>
  <c r="D2" i="2"/>
  <c r="I13" i="1"/>
  <c r="D13" i="1"/>
  <c r="I12" i="1"/>
  <c r="D12" i="1"/>
  <c r="I11" i="1"/>
  <c r="D11" i="1"/>
  <c r="E11" i="1" s="1"/>
  <c r="I10" i="1"/>
  <c r="D10" i="1"/>
  <c r="I9" i="1"/>
  <c r="D9" i="1"/>
  <c r="I8" i="1"/>
  <c r="D8" i="1"/>
  <c r="I7" i="1"/>
  <c r="D7" i="1"/>
  <c r="E7" i="1" s="1"/>
  <c r="I6" i="1"/>
  <c r="D6" i="1"/>
  <c r="I5" i="1"/>
  <c r="D5" i="1"/>
  <c r="I4" i="1"/>
  <c r="D4" i="1"/>
  <c r="I3" i="1"/>
  <c r="D3" i="1"/>
  <c r="E3" i="1" s="1"/>
  <c r="I2" i="1"/>
  <c r="D2" i="1"/>
  <c r="E5" i="2" l="1"/>
  <c r="E6" i="2"/>
  <c r="E3" i="2"/>
  <c r="E7" i="2"/>
  <c r="E18" i="1"/>
  <c r="E25" i="1"/>
  <c r="E17" i="1"/>
  <c r="E20" i="1"/>
  <c r="E24" i="1"/>
  <c r="E4" i="1"/>
  <c r="E8" i="1"/>
  <c r="E12" i="1"/>
  <c r="E19" i="1"/>
  <c r="E21" i="1"/>
  <c r="E5" i="1"/>
  <c r="E9" i="1"/>
  <c r="E13" i="1"/>
  <c r="E16" i="1"/>
  <c r="E2" i="1"/>
  <c r="E15" i="1"/>
  <c r="E23" i="1"/>
  <c r="E22" i="1"/>
  <c r="E14" i="1"/>
  <c r="E6" i="1"/>
  <c r="E10" i="1"/>
  <c r="I24" i="6"/>
  <c r="I23" i="6"/>
  <c r="I21" i="6"/>
  <c r="I16" i="6"/>
  <c r="I15" i="6"/>
  <c r="I22" i="6"/>
  <c r="I20" i="6"/>
  <c r="I19" i="6"/>
  <c r="I18" i="6"/>
  <c r="I25" i="6"/>
  <c r="I17" i="6"/>
</calcChain>
</file>

<file path=xl/sharedStrings.xml><?xml version="1.0" encoding="utf-8"?>
<sst xmlns="http://schemas.openxmlformats.org/spreadsheetml/2006/main" count="64" uniqueCount="34">
  <si>
    <t>clinic_id</t>
  </si>
  <si>
    <t>appointment_month</t>
  </si>
  <si>
    <t>avg(revenue)-Monthly</t>
  </si>
  <si>
    <t>Average of clinic_id_1</t>
  </si>
  <si>
    <t>monthly_Unique_Patients_2022</t>
  </si>
  <si>
    <t>avg(revenue)</t>
  </si>
  <si>
    <t>Growth forecast</t>
  </si>
  <si>
    <t>Growth Forecast</t>
  </si>
  <si>
    <t>Actual growth forecast when clinics were added in 2023</t>
  </si>
  <si>
    <t>4th clinic taking an average of clinic 1-2-3</t>
  </si>
  <si>
    <t>growth forecast</t>
  </si>
  <si>
    <t>clinic 3 is added which I have taken average of both clinics</t>
  </si>
  <si>
    <t xml:space="preserve">4th clinic introduced </t>
  </si>
  <si>
    <t>Estimated unique patients in 2023</t>
  </si>
  <si>
    <t>sum(revenue)</t>
  </si>
  <si>
    <t xml:space="preserve">sum(revenue) </t>
  </si>
  <si>
    <t>avg of clinic_id_1</t>
  </si>
  <si>
    <t>avg of clinic_id_2</t>
  </si>
  <si>
    <t>Average of both clinics</t>
  </si>
  <si>
    <t>estimated revenue in 2023</t>
  </si>
  <si>
    <t>ESTIMATED UNIQUE PATIENTS IN 2023</t>
  </si>
  <si>
    <t>ESTIMATED REVENUE IN 2023</t>
  </si>
  <si>
    <t>Unique_Patients</t>
  </si>
  <si>
    <t>3rd clinic introduced</t>
  </si>
  <si>
    <t>4th clinic introduced</t>
  </si>
  <si>
    <t>3rd clinic is introduced so added average of both clinics</t>
  </si>
  <si>
    <t>estimated average revenue per month 2023</t>
  </si>
  <si>
    <t xml:space="preserve"> % of Growth of total revenue based on growth forecast between 22-23</t>
  </si>
  <si>
    <t xml:space="preserve"> % of Growth of total unique patients based on growth forecast between 22-23</t>
  </si>
  <si>
    <t xml:space="preserve"> % of Growth of average revenue per month based on growth forecast between 22-23</t>
  </si>
  <si>
    <t>DASHBOARD</t>
  </si>
  <si>
    <t>Growth forecast for average of both</t>
  </si>
  <si>
    <t>Average of both Clinics</t>
  </si>
  <si>
    <t>Growth forecast for average of both clinics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</si>
</sst>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7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" fontId="0" fillId="4" borderId="0" xfId="0" applyNumberFormat="1" applyFill="1" applyAlignment="1">
      <alignment horizontal="center"/>
    </xf>
    <xf numFmtId="17" fontId="2" fillId="4" borderId="0" xfId="0" applyNumberFormat="1" applyFont="1" applyFill="1" applyAlignment="1">
      <alignment horizontal="center"/>
    </xf>
    <xf numFmtId="0" fontId="2" fillId="5" borderId="0" xfId="0" applyFont="1" applyFill="1"/>
    <xf numFmtId="0" fontId="9" fillId="0" borderId="0" xfId="0" applyFont="1"/>
    <xf numFmtId="0" fontId="2" fillId="5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10" fillId="2" borderId="0" xfId="0" applyFont="1" applyFill="1"/>
    <xf numFmtId="0" fontId="1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2" fillId="0" borderId="0" xfId="0" applyFont="1"/>
    <xf numFmtId="0" fontId="13" fillId="0" borderId="0" xfId="0" applyFont="1"/>
    <xf numFmtId="0" fontId="13" fillId="4" borderId="0" xfId="0" applyFont="1" applyFill="1" applyAlignment="1">
      <alignment horizontal="center"/>
    </xf>
    <xf numFmtId="0" fontId="13" fillId="4" borderId="0" xfId="0" applyFont="1" applyFill="1"/>
    <xf numFmtId="0" fontId="14" fillId="4" borderId="0" xfId="0" applyFont="1" applyFill="1"/>
    <xf numFmtId="0" fontId="2" fillId="2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9" fontId="4" fillId="0" borderId="0" xfId="1" applyFont="1"/>
    <xf numFmtId="9" fontId="4" fillId="0" borderId="0" xfId="1" applyFont="1" applyAlignment="1">
      <alignment horizontal="center"/>
    </xf>
    <xf numFmtId="0" fontId="17" fillId="6" borderId="0" xfId="0" applyFont="1" applyFill="1"/>
    <xf numFmtId="0" fontId="18" fillId="6" borderId="0" xfId="0" applyFont="1" applyFill="1"/>
    <xf numFmtId="0" fontId="17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3" fillId="3" borderId="0" xfId="0" applyFont="1" applyFill="1"/>
    <xf numFmtId="0" fontId="19" fillId="3" borderId="0" xfId="0" applyFont="1" applyFill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1" fontId="2" fillId="2" borderId="0" xfId="0" applyNumberFormat="1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6" fillId="0" borderId="0" xfId="0" applyNumberFormat="1" applyFont="1"/>
    <xf numFmtId="0" fontId="17" fillId="4" borderId="0" xfId="0" applyFont="1" applyFill="1" applyAlignment="1">
      <alignment horizontal="center"/>
    </xf>
    <xf numFmtId="0" fontId="18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Estimated revenue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44470454706674E-2"/>
          <c:y val="0.11666666666666668"/>
          <c:w val="0.90013300702277077"/>
          <c:h val="0.7370361687335284"/>
        </c:manualLayout>
      </c:layout>
      <c:lineChart>
        <c:grouping val="standard"/>
        <c:varyColors val="0"/>
        <c:ser>
          <c:idx val="0"/>
          <c:order val="0"/>
          <c:tx>
            <c:strRef>
              <c:f>'CHARTS - ESTIMATIONS 2023'!$B$1</c:f>
              <c:strCache>
                <c:ptCount val="1"/>
                <c:pt idx="0">
                  <c:v>sum(revenue)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363588098496149E-2"/>
                  <c:y val="-0.176499144730919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rgbClr val="FF0000"/>
                        </a:solidFill>
                      </a:rPr>
                      <a:t>y = 860.62x - 4E+07</a:t>
                    </a:r>
                    <a:br>
                      <a:rPr lang="en-US" sz="105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050" b="1" baseline="0">
                        <a:solidFill>
                          <a:srgbClr val="FF0000"/>
                        </a:solidFill>
                      </a:rPr>
                      <a:t>R² = 0.8512</a:t>
                    </a:r>
                    <a:endParaRPr lang="en-US" sz="105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'CHARTS - ESTIMATIONS 2023'!$A$2:$A$25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'CHARTS - ESTIMATIONS 2023'!$B$2:$B$25</c:f>
              <c:numCache>
                <c:formatCode>General</c:formatCode>
                <c:ptCount val="24"/>
                <c:pt idx="0">
                  <c:v>98149.779999999795</c:v>
                </c:pt>
                <c:pt idx="1">
                  <c:v>125227.63499999999</c:v>
                </c:pt>
                <c:pt idx="2">
                  <c:v>151705.87499999901</c:v>
                </c:pt>
                <c:pt idx="3">
                  <c:v>146936.53999999899</c:v>
                </c:pt>
                <c:pt idx="4">
                  <c:v>144192.079999999</c:v>
                </c:pt>
                <c:pt idx="5">
                  <c:v>160837.66999999899</c:v>
                </c:pt>
                <c:pt idx="6">
                  <c:v>181325.57</c:v>
                </c:pt>
                <c:pt idx="7">
                  <c:v>137464.565</c:v>
                </c:pt>
                <c:pt idx="8">
                  <c:v>184714.875</c:v>
                </c:pt>
                <c:pt idx="9">
                  <c:v>181327.72999999899</c:v>
                </c:pt>
                <c:pt idx="10">
                  <c:v>193002.81999999899</c:v>
                </c:pt>
                <c:pt idx="11">
                  <c:v>199388.96999999901</c:v>
                </c:pt>
                <c:pt idx="12">
                  <c:v>208225.515342912</c:v>
                </c:pt>
                <c:pt idx="13">
                  <c:v>215948.50158679299</c:v>
                </c:pt>
                <c:pt idx="14">
                  <c:v>346246.30486310297</c:v>
                </c:pt>
                <c:pt idx="15">
                  <c:v>357103.3495413409</c:v>
                </c:pt>
                <c:pt idx="16">
                  <c:v>368040.52750068536</c:v>
                </c:pt>
                <c:pt idx="17">
                  <c:v>379059.88763169851</c:v>
                </c:pt>
                <c:pt idx="18">
                  <c:v>585245.29681810248</c:v>
                </c:pt>
                <c:pt idx="19">
                  <c:v>602030.41986911092</c:v>
                </c:pt>
                <c:pt idx="20">
                  <c:v>618948.51575744804</c:v>
                </c:pt>
                <c:pt idx="21">
                  <c:v>636002.98440368683</c:v>
                </c:pt>
                <c:pt idx="22">
                  <c:v>653197.31265938689</c:v>
                </c:pt>
                <c:pt idx="23">
                  <c:v>670535.0765297967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9-44A9-AED6-EBD8F733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56240"/>
        <c:axId val="100164880"/>
      </c:lineChart>
      <c:dateAx>
        <c:axId val="100156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4880"/>
        <c:crosses val="autoZero"/>
        <c:auto val="1"/>
        <c:lblOffset val="100"/>
        <c:baseTimeUnit val="months"/>
      </c:dateAx>
      <c:valAx>
        <c:axId val="1001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revenue generated </a:t>
            </a:r>
            <a:r>
              <a:rPr lang="en-US" b="1"/>
              <a:t>when clinics were added in 2023</a:t>
            </a:r>
          </a:p>
        </c:rich>
      </c:tx>
      <c:layout>
        <c:manualLayout>
          <c:xMode val="edge"/>
          <c:yMode val="edge"/>
          <c:x val="0.11047798903185881"/>
          <c:y val="3.4799888812269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64861404519562E-2"/>
          <c:y val="0.19854166666666667"/>
          <c:w val="0.86064592535689133"/>
          <c:h val="0.7313254593175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 estimation of 2023'!$E$1</c:f>
              <c:strCache>
                <c:ptCount val="1"/>
                <c:pt idx="0">
                  <c:v>Actual growth forecast when clinics were added in 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995926290463698E-2"/>
                  <c:y val="-0.21416975372986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estimation of 2023'!$A$2:$A$25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xVal>
          <c:yVal>
            <c:numRef>
              <c:f>'average estimation of 2023'!$E$2:$E$25</c:f>
              <c:numCache>
                <c:formatCode>General</c:formatCode>
                <c:ptCount val="24"/>
                <c:pt idx="0">
                  <c:v>176.91349023021544</c:v>
                </c:pt>
                <c:pt idx="1">
                  <c:v>176.52555853385545</c:v>
                </c:pt>
                <c:pt idx="2">
                  <c:v>176.13847748489854</c:v>
                </c:pt>
                <c:pt idx="3">
                  <c:v>175.75224521806538</c:v>
                </c:pt>
                <c:pt idx="4">
                  <c:v>175.36685987216663</c:v>
                </c:pt>
                <c:pt idx="5">
                  <c:v>174.98231959009425</c:v>
                </c:pt>
                <c:pt idx="6">
                  <c:v>174.59862251881236</c:v>
                </c:pt>
                <c:pt idx="7">
                  <c:v>174.21576680934834</c:v>
                </c:pt>
                <c:pt idx="8">
                  <c:v>173.83375061678404</c:v>
                </c:pt>
                <c:pt idx="9">
                  <c:v>173.45257210024673</c:v>
                </c:pt>
                <c:pt idx="10">
                  <c:v>173.07222942290034</c:v>
                </c:pt>
                <c:pt idx="11">
                  <c:v>172.69272075193655</c:v>
                </c:pt>
                <c:pt idx="12">
                  <c:v>172.30131140142001</c:v>
                </c:pt>
                <c:pt idx="13">
                  <c:v>171.917607858699</c:v>
                </c:pt>
                <c:pt idx="14" formatCode="0.00">
                  <c:v>334.78929494929196</c:v>
                </c:pt>
                <c:pt idx="15" formatCode="0.00">
                  <c:v>333.233380226061</c:v>
                </c:pt>
                <c:pt idx="16" formatCode="0.00">
                  <c:v>331.67746550282999</c:v>
                </c:pt>
                <c:pt idx="17" formatCode="0.00">
                  <c:v>330.12155077959903</c:v>
                </c:pt>
                <c:pt idx="18" formatCode="0.00">
                  <c:v>492.84845408455203</c:v>
                </c:pt>
                <c:pt idx="19" formatCode="0.00">
                  <c:v>490.51458199970551</c:v>
                </c:pt>
                <c:pt idx="20" formatCode="0.00">
                  <c:v>488.18070991485899</c:v>
                </c:pt>
                <c:pt idx="21" formatCode="0.00">
                  <c:v>485.84683783001248</c:v>
                </c:pt>
                <c:pt idx="22" formatCode="0.00">
                  <c:v>483.51296574516607</c:v>
                </c:pt>
                <c:pt idx="23" formatCode="0.00">
                  <c:v>481.1790936603195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C-44FE-9494-791D58E3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9440"/>
        <c:axId val="92163680"/>
      </c:scatterChart>
      <c:valAx>
        <c:axId val="921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3680"/>
        <c:crosses val="autoZero"/>
        <c:crossBetween val="midCat"/>
      </c:valAx>
      <c:valAx>
        <c:axId val="921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Estimated_Unique_Patients_2023</a:t>
            </a:r>
          </a:p>
        </c:rich>
      </c:tx>
      <c:layout>
        <c:manualLayout>
          <c:xMode val="edge"/>
          <c:yMode val="edge"/>
          <c:x val="0.14260591887993915"/>
          <c:y val="3.084164947296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- ESTIMATIONS 2023'!$D$1</c:f>
              <c:strCache>
                <c:ptCount val="1"/>
                <c:pt idx="0">
                  <c:v>Unique_Patients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77657527385744E-2"/>
                  <c:y val="-0.226143907813662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baseline="0">
                        <a:solidFill>
                          <a:srgbClr val="FF0000"/>
                        </a:solidFill>
                      </a:rPr>
                      <a:t>y = 3.9x - 173809</a:t>
                    </a:r>
                    <a:br>
                      <a:rPr lang="en-US" sz="9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900" b="1" baseline="0">
                        <a:solidFill>
                          <a:srgbClr val="FF0000"/>
                        </a:solidFill>
                      </a:rPr>
                      <a:t>R² = 0.8564</a:t>
                    </a:r>
                    <a:endParaRPr lang="en-US" sz="9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'CHARTS - ESTIMATIONS 2023'!$C$2:$C$25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'CHARTS - ESTIMATIONS 2023'!$D$2:$D$25</c:f>
              <c:numCache>
                <c:formatCode>General</c:formatCode>
                <c:ptCount val="24"/>
                <c:pt idx="0">
                  <c:v>499</c:v>
                </c:pt>
                <c:pt idx="1">
                  <c:v>510</c:v>
                </c:pt>
                <c:pt idx="2">
                  <c:v>515</c:v>
                </c:pt>
                <c:pt idx="3">
                  <c:v>555</c:v>
                </c:pt>
                <c:pt idx="4">
                  <c:v>582</c:v>
                </c:pt>
                <c:pt idx="5">
                  <c:v>536</c:v>
                </c:pt>
                <c:pt idx="6">
                  <c:v>631</c:v>
                </c:pt>
                <c:pt idx="7">
                  <c:v>644</c:v>
                </c:pt>
                <c:pt idx="8">
                  <c:v>740</c:v>
                </c:pt>
                <c:pt idx="9">
                  <c:v>769</c:v>
                </c:pt>
                <c:pt idx="10">
                  <c:v>816</c:v>
                </c:pt>
                <c:pt idx="11">
                  <c:v>888</c:v>
                </c:pt>
                <c:pt idx="12" formatCode="0">
                  <c:v>859.80884304787503</c:v>
                </c:pt>
                <c:pt idx="13" formatCode="0">
                  <c:v>893.73459180655902</c:v>
                </c:pt>
                <c:pt idx="14" formatCode="0">
                  <c:v>1499.242505708469</c:v>
                </c:pt>
                <c:pt idx="15" formatCode="0">
                  <c:v>1551.4081427972469</c:v>
                </c:pt>
                <c:pt idx="16" formatCode="0">
                  <c:v>1603.5737798860241</c:v>
                </c:pt>
                <c:pt idx="17" formatCode="0">
                  <c:v>1655.7394169747972</c:v>
                </c:pt>
                <c:pt idx="18" formatCode="0">
                  <c:v>2561.8575810953716</c:v>
                </c:pt>
                <c:pt idx="19" formatCode="0">
                  <c:v>2640.1060367285309</c:v>
                </c:pt>
                <c:pt idx="20" formatCode="0">
                  <c:v>2718.3544923617069</c:v>
                </c:pt>
                <c:pt idx="21" formatCode="0">
                  <c:v>2796.6029479948679</c:v>
                </c:pt>
                <c:pt idx="22" formatCode="0">
                  <c:v>2874.8514036280276</c:v>
                </c:pt>
                <c:pt idx="23" formatCode="0">
                  <c:v>2953.0998592612036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D-42FD-87C9-05765748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53360"/>
        <c:axId val="100162000"/>
      </c:lineChart>
      <c:dateAx>
        <c:axId val="100153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000"/>
        <c:crosses val="autoZero"/>
        <c:auto val="1"/>
        <c:lblOffset val="100"/>
        <c:baseTimeUnit val="months"/>
      </c:dateAx>
      <c:valAx>
        <c:axId val="10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revenue growth forecast when clinics were added in 2023</a:t>
            </a:r>
          </a:p>
        </c:rich>
      </c:tx>
      <c:layout>
        <c:manualLayout>
          <c:xMode val="edge"/>
          <c:yMode val="edge"/>
          <c:x val="0.10899990123811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'Estimated revenue in 2023'!$F$1</c:f>
              <c:strCache>
                <c:ptCount val="1"/>
                <c:pt idx="0">
                  <c:v>Actual growth forecast when clinics were added in 2023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13560804899388"/>
                  <c:y val="-0.18781871016122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'Estimated revenue in 2023'!$A$2:$A$25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xVal>
          <c:yVal>
            <c:numRef>
              <c:f>'Estimated revenue in 2023'!$F$2:$F$25</c:f>
              <c:numCache>
                <c:formatCode>General</c:formatCode>
                <c:ptCount val="24"/>
                <c:pt idx="0">
                  <c:v>118871.74961964841</c:v>
                </c:pt>
                <c:pt idx="1">
                  <c:v>124861.04170711707</c:v>
                </c:pt>
                <c:pt idx="2">
                  <c:v>131152.10120209667</c:v>
                </c:pt>
                <c:pt idx="3">
                  <c:v>137760.13250051692</c:v>
                </c:pt>
                <c:pt idx="4">
                  <c:v>144701.10606399176</c:v>
                </c:pt>
                <c:pt idx="5">
                  <c:v>151991.79701764605</c:v>
                </c:pt>
                <c:pt idx="6">
                  <c:v>159649.82569267333</c:v>
                </c:pt>
                <c:pt idx="7">
                  <c:v>167693.70021160974</c:v>
                </c:pt>
                <c:pt idx="8">
                  <c:v>176142.86121924515</c:v>
                </c:pt>
                <c:pt idx="9">
                  <c:v>185017.72886727832</c:v>
                </c:pt>
                <c:pt idx="10">
                  <c:v>194339.75216626955</c:v>
                </c:pt>
                <c:pt idx="11">
                  <c:v>204131.4608241664</c:v>
                </c:pt>
                <c:pt idx="12">
                  <c:v>208225.515342912</c:v>
                </c:pt>
                <c:pt idx="13">
                  <c:v>215948.50158679299</c:v>
                </c:pt>
                <c:pt idx="14">
                  <c:v>346246.30486310297</c:v>
                </c:pt>
                <c:pt idx="15">
                  <c:v>357103.3495413409</c:v>
                </c:pt>
                <c:pt idx="16">
                  <c:v>368040.52750068536</c:v>
                </c:pt>
                <c:pt idx="17">
                  <c:v>379059.88763169851</c:v>
                </c:pt>
                <c:pt idx="18">
                  <c:v>585245.29681810248</c:v>
                </c:pt>
                <c:pt idx="19">
                  <c:v>602030.41986911092</c:v>
                </c:pt>
                <c:pt idx="20">
                  <c:v>618948.51575744804</c:v>
                </c:pt>
                <c:pt idx="21">
                  <c:v>636002.98440368683</c:v>
                </c:pt>
                <c:pt idx="22">
                  <c:v>653197.31265938689</c:v>
                </c:pt>
                <c:pt idx="23">
                  <c:v>670535.0765297967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C-4742-807C-A607D3CA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7200"/>
        <c:axId val="100165360"/>
      </c:scatterChart>
      <c:valAx>
        <c:axId val="100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5360"/>
        <c:crosses val="autoZero"/>
        <c:crossBetween val="midCat"/>
      </c:valAx>
      <c:valAx>
        <c:axId val="1001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unique</a:t>
            </a:r>
            <a:r>
              <a:rPr lang="en-US" baseline="0"/>
              <a:t> patients </a:t>
            </a:r>
            <a:r>
              <a:rPr lang="en-US"/>
              <a:t>growth forecast when clinics were added in 2023</a:t>
            </a:r>
          </a:p>
        </c:rich>
      </c:tx>
      <c:layout>
        <c:manualLayout>
          <c:xMode val="edge"/>
          <c:yMode val="edge"/>
          <c:x val="9.803455818022746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patients estimation 2023'!$E$1</c:f>
              <c:strCache>
                <c:ptCount val="1"/>
                <c:pt idx="0">
                  <c:v>Actual growth forecast when clinics were added in 2023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037182852143482E-2"/>
                  <c:y val="-0.1968135753864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'unique patients estimation 2023'!$A$2:$A$25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'unique patients estimation 2023'!$E$2:$E$25</c:f>
              <c:numCache>
                <c:formatCode>0</c:formatCode>
                <c:ptCount val="24"/>
                <c:pt idx="0">
                  <c:v>468.49563149272097</c:v>
                </c:pt>
                <c:pt idx="1">
                  <c:v>494.20954623983971</c:v>
                </c:pt>
                <c:pt idx="2">
                  <c:v>521.33479839797212</c:v>
                </c:pt>
                <c:pt idx="3">
                  <c:v>549.94885082360315</c:v>
                </c:pt>
                <c:pt idx="4">
                  <c:v>580.13341801006118</c:v>
                </c:pt>
                <c:pt idx="5">
                  <c:v>611.97469944343391</c:v>
                </c:pt>
                <c:pt idx="6">
                  <c:v>645.56362576648894</c:v>
                </c:pt>
                <c:pt idx="7">
                  <c:v>680.99611845358106</c:v>
                </c:pt>
                <c:pt idx="8">
                  <c:v>718.37336373811127</c:v>
                </c:pt>
                <c:pt idx="9">
                  <c:v>757.80210157480496</c:v>
                </c:pt>
                <c:pt idx="10">
                  <c:v>799.39493046201483</c:v>
                </c:pt>
                <c:pt idx="11">
                  <c:v>843.27062899453927</c:v>
                </c:pt>
                <c:pt idx="12">
                  <c:v>859.80884304787503</c:v>
                </c:pt>
                <c:pt idx="13">
                  <c:v>893.73459180655902</c:v>
                </c:pt>
                <c:pt idx="14">
                  <c:v>1499.242505708469</c:v>
                </c:pt>
                <c:pt idx="15">
                  <c:v>1551.4081427972469</c:v>
                </c:pt>
                <c:pt idx="16">
                  <c:v>1603.5737798860241</c:v>
                </c:pt>
                <c:pt idx="17">
                  <c:v>1655.7394169747972</c:v>
                </c:pt>
                <c:pt idx="18">
                  <c:v>2561.8575810953716</c:v>
                </c:pt>
                <c:pt idx="19">
                  <c:v>2640.1060367285309</c:v>
                </c:pt>
                <c:pt idx="20">
                  <c:v>2718.3544923617069</c:v>
                </c:pt>
                <c:pt idx="21">
                  <c:v>2796.6029479948679</c:v>
                </c:pt>
                <c:pt idx="22">
                  <c:v>2874.8514036280276</c:v>
                </c:pt>
                <c:pt idx="23">
                  <c:v>2953.0998592612036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A-48E7-B5BB-E0EF8C5E6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951072"/>
        <c:axId val="1950952512"/>
      </c:lineChart>
      <c:dateAx>
        <c:axId val="19509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52512"/>
        <c:crosses val="autoZero"/>
        <c:auto val="1"/>
        <c:lblOffset val="100"/>
        <c:baseTimeUnit val="months"/>
      </c:dateAx>
      <c:valAx>
        <c:axId val="19509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Average</a:t>
            </a:r>
            <a:r>
              <a:rPr lang="en-US" sz="1000" b="1" baseline="0"/>
              <a:t> revenue generated </a:t>
            </a:r>
            <a:r>
              <a:rPr lang="en-US" sz="1000" b="1"/>
              <a:t>when clinics were added in 2023</a:t>
            </a:r>
          </a:p>
        </c:rich>
      </c:tx>
      <c:layout>
        <c:manualLayout>
          <c:xMode val="edge"/>
          <c:yMode val="edge"/>
          <c:x val="0.11047798903185881"/>
          <c:y val="3.4799888812269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64861404519562E-2"/>
          <c:y val="0.19854166666666667"/>
          <c:w val="0.86064592535689133"/>
          <c:h val="0.7313254593175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 estimation of 2023'!$E$1</c:f>
              <c:strCache>
                <c:ptCount val="1"/>
                <c:pt idx="0">
                  <c:v>Actual growth forecast when clinics were added in 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39098998635533"/>
                  <c:y val="-0.17146254795073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estimation of 2023'!$A$2:$A$25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xVal>
          <c:yVal>
            <c:numRef>
              <c:f>'average estimation of 2023'!$E$2:$E$25</c:f>
              <c:numCache>
                <c:formatCode>General</c:formatCode>
                <c:ptCount val="24"/>
                <c:pt idx="0">
                  <c:v>176.91349023021544</c:v>
                </c:pt>
                <c:pt idx="1">
                  <c:v>176.52555853385545</c:v>
                </c:pt>
                <c:pt idx="2">
                  <c:v>176.13847748489854</c:v>
                </c:pt>
                <c:pt idx="3">
                  <c:v>175.75224521806538</c:v>
                </c:pt>
                <c:pt idx="4">
                  <c:v>175.36685987216663</c:v>
                </c:pt>
                <c:pt idx="5">
                  <c:v>174.98231959009425</c:v>
                </c:pt>
                <c:pt idx="6">
                  <c:v>174.59862251881236</c:v>
                </c:pt>
                <c:pt idx="7">
                  <c:v>174.21576680934834</c:v>
                </c:pt>
                <c:pt idx="8">
                  <c:v>173.83375061678404</c:v>
                </c:pt>
                <c:pt idx="9">
                  <c:v>173.45257210024673</c:v>
                </c:pt>
                <c:pt idx="10">
                  <c:v>173.07222942290034</c:v>
                </c:pt>
                <c:pt idx="11">
                  <c:v>172.69272075193655</c:v>
                </c:pt>
                <c:pt idx="12">
                  <c:v>172.30131140142001</c:v>
                </c:pt>
                <c:pt idx="13">
                  <c:v>171.917607858699</c:v>
                </c:pt>
                <c:pt idx="14" formatCode="0.00">
                  <c:v>334.78929494929196</c:v>
                </c:pt>
                <c:pt idx="15" formatCode="0.00">
                  <c:v>333.233380226061</c:v>
                </c:pt>
                <c:pt idx="16" formatCode="0.00">
                  <c:v>331.67746550282999</c:v>
                </c:pt>
                <c:pt idx="17" formatCode="0.00">
                  <c:v>330.12155077959903</c:v>
                </c:pt>
                <c:pt idx="18" formatCode="0.00">
                  <c:v>492.84845408455203</c:v>
                </c:pt>
                <c:pt idx="19" formatCode="0.00">
                  <c:v>490.51458199970551</c:v>
                </c:pt>
                <c:pt idx="20" formatCode="0.00">
                  <c:v>488.18070991485899</c:v>
                </c:pt>
                <c:pt idx="21" formatCode="0.00">
                  <c:v>485.84683783001248</c:v>
                </c:pt>
                <c:pt idx="22" formatCode="0.00">
                  <c:v>483.51296574516607</c:v>
                </c:pt>
                <c:pt idx="23" formatCode="0.00">
                  <c:v>481.1790936603195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45-4C76-ABDC-45190023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9440"/>
        <c:axId val="92163680"/>
      </c:scatterChart>
      <c:valAx>
        <c:axId val="921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3680"/>
        <c:crosses val="autoZero"/>
        <c:crossBetween val="midCat"/>
      </c:valAx>
      <c:valAx>
        <c:axId val="921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revenue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44470454706674E-2"/>
          <c:y val="0.11666666666666668"/>
          <c:w val="0.90013300702277077"/>
          <c:h val="0.7370361687335284"/>
        </c:manualLayout>
      </c:layout>
      <c:lineChart>
        <c:grouping val="standard"/>
        <c:varyColors val="0"/>
        <c:ser>
          <c:idx val="0"/>
          <c:order val="0"/>
          <c:tx>
            <c:strRef>
              <c:f>'CHARTS - ESTIMATIONS 2023'!$B$1</c:f>
              <c:strCache>
                <c:ptCount val="1"/>
                <c:pt idx="0">
                  <c:v>sum(revenue)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492742894317783E-2"/>
                  <c:y val="-0.180186843399192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860.62x - 4E+07</a:t>
                    </a:r>
                    <a:br>
                      <a:rPr lang="en-US" sz="12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R² = 0.8512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'CHARTS - ESTIMATIONS 2023'!$A$2:$A$25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'CHARTS - ESTIMATIONS 2023'!$B$2:$B$25</c:f>
              <c:numCache>
                <c:formatCode>General</c:formatCode>
                <c:ptCount val="24"/>
                <c:pt idx="0">
                  <c:v>98149.779999999795</c:v>
                </c:pt>
                <c:pt idx="1">
                  <c:v>125227.63499999999</c:v>
                </c:pt>
                <c:pt idx="2">
                  <c:v>151705.87499999901</c:v>
                </c:pt>
                <c:pt idx="3">
                  <c:v>146936.53999999899</c:v>
                </c:pt>
                <c:pt idx="4">
                  <c:v>144192.079999999</c:v>
                </c:pt>
                <c:pt idx="5">
                  <c:v>160837.66999999899</c:v>
                </c:pt>
                <c:pt idx="6">
                  <c:v>181325.57</c:v>
                </c:pt>
                <c:pt idx="7">
                  <c:v>137464.565</c:v>
                </c:pt>
                <c:pt idx="8">
                  <c:v>184714.875</c:v>
                </c:pt>
                <c:pt idx="9">
                  <c:v>181327.72999999899</c:v>
                </c:pt>
                <c:pt idx="10">
                  <c:v>193002.81999999899</c:v>
                </c:pt>
                <c:pt idx="11">
                  <c:v>199388.96999999901</c:v>
                </c:pt>
                <c:pt idx="12">
                  <c:v>208225.515342912</c:v>
                </c:pt>
                <c:pt idx="13">
                  <c:v>215948.50158679299</c:v>
                </c:pt>
                <c:pt idx="14">
                  <c:v>346246.30486310297</c:v>
                </c:pt>
                <c:pt idx="15">
                  <c:v>357103.3495413409</c:v>
                </c:pt>
                <c:pt idx="16">
                  <c:v>368040.52750068536</c:v>
                </c:pt>
                <c:pt idx="17">
                  <c:v>379059.88763169851</c:v>
                </c:pt>
                <c:pt idx="18">
                  <c:v>585245.29681810248</c:v>
                </c:pt>
                <c:pt idx="19">
                  <c:v>602030.41986911092</c:v>
                </c:pt>
                <c:pt idx="20">
                  <c:v>618948.51575744804</c:v>
                </c:pt>
                <c:pt idx="21">
                  <c:v>636002.98440368683</c:v>
                </c:pt>
                <c:pt idx="22">
                  <c:v>653197.31265938689</c:v>
                </c:pt>
                <c:pt idx="23">
                  <c:v>670535.0765297967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8-4D80-8EB6-5340382C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56240"/>
        <c:axId val="100164880"/>
      </c:lineChart>
      <c:dateAx>
        <c:axId val="100156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4880"/>
        <c:crosses val="autoZero"/>
        <c:auto val="1"/>
        <c:lblOffset val="100"/>
        <c:baseTimeUnit val="months"/>
      </c:dateAx>
      <c:valAx>
        <c:axId val="1001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Estimated_Unique_Patients_2023</a:t>
            </a:r>
          </a:p>
        </c:rich>
      </c:tx>
      <c:layout>
        <c:manualLayout>
          <c:xMode val="edge"/>
          <c:yMode val="edge"/>
          <c:x val="0.22151567521384119"/>
          <c:y val="2.6385321487220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- ESTIMATIONS 2023'!$D$1</c:f>
              <c:strCache>
                <c:ptCount val="1"/>
                <c:pt idx="0">
                  <c:v>Unique_Patients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52181854461086E-2"/>
                  <c:y val="-0.217335300105956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rgbClr val="FF0000"/>
                        </a:solidFill>
                      </a:rPr>
                      <a:t>y = 3.9x - 173809</a:t>
                    </a:r>
                    <a:br>
                      <a:rPr lang="en-US" sz="105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050" b="1" baseline="0">
                        <a:solidFill>
                          <a:srgbClr val="FF0000"/>
                        </a:solidFill>
                      </a:rPr>
                      <a:t>R² = 0.8564</a:t>
                    </a:r>
                    <a:endParaRPr lang="en-US" sz="105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'CHARTS - ESTIMATIONS 2023'!$C$2:$C$25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'CHARTS - ESTIMATIONS 2023'!$D$2:$D$25</c:f>
              <c:numCache>
                <c:formatCode>General</c:formatCode>
                <c:ptCount val="24"/>
                <c:pt idx="0">
                  <c:v>499</c:v>
                </c:pt>
                <c:pt idx="1">
                  <c:v>510</c:v>
                </c:pt>
                <c:pt idx="2">
                  <c:v>515</c:v>
                </c:pt>
                <c:pt idx="3">
                  <c:v>555</c:v>
                </c:pt>
                <c:pt idx="4">
                  <c:v>582</c:v>
                </c:pt>
                <c:pt idx="5">
                  <c:v>536</c:v>
                </c:pt>
                <c:pt idx="6">
                  <c:v>631</c:v>
                </c:pt>
                <c:pt idx="7">
                  <c:v>644</c:v>
                </c:pt>
                <c:pt idx="8">
                  <c:v>740</c:v>
                </c:pt>
                <c:pt idx="9">
                  <c:v>769</c:v>
                </c:pt>
                <c:pt idx="10">
                  <c:v>816</c:v>
                </c:pt>
                <c:pt idx="11">
                  <c:v>888</c:v>
                </c:pt>
                <c:pt idx="12" formatCode="0">
                  <c:v>859.80884304787503</c:v>
                </c:pt>
                <c:pt idx="13" formatCode="0">
                  <c:v>893.73459180655902</c:v>
                </c:pt>
                <c:pt idx="14" formatCode="0">
                  <c:v>1499.242505708469</c:v>
                </c:pt>
                <c:pt idx="15" formatCode="0">
                  <c:v>1551.4081427972469</c:v>
                </c:pt>
                <c:pt idx="16" formatCode="0">
                  <c:v>1603.5737798860241</c:v>
                </c:pt>
                <c:pt idx="17" formatCode="0">
                  <c:v>1655.7394169747972</c:v>
                </c:pt>
                <c:pt idx="18" formatCode="0">
                  <c:v>2561.8575810953716</c:v>
                </c:pt>
                <c:pt idx="19" formatCode="0">
                  <c:v>2640.1060367285309</c:v>
                </c:pt>
                <c:pt idx="20" formatCode="0">
                  <c:v>2718.3544923617069</c:v>
                </c:pt>
                <c:pt idx="21" formatCode="0">
                  <c:v>2796.6029479948679</c:v>
                </c:pt>
                <c:pt idx="22" formatCode="0">
                  <c:v>2874.8514036280276</c:v>
                </c:pt>
                <c:pt idx="23" formatCode="0">
                  <c:v>2953.0998592612036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D-4706-8B8E-C12CEF12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53360"/>
        <c:axId val="100162000"/>
      </c:lineChart>
      <c:dateAx>
        <c:axId val="100153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000"/>
        <c:crosses val="autoZero"/>
        <c:auto val="1"/>
        <c:lblOffset val="100"/>
        <c:baseTimeUnit val="months"/>
      </c:dateAx>
      <c:valAx>
        <c:axId val="10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revenue growth forecast when clinics were added in 2023</a:t>
            </a:r>
          </a:p>
        </c:rich>
      </c:tx>
      <c:layout>
        <c:manualLayout>
          <c:xMode val="edge"/>
          <c:yMode val="edge"/>
          <c:x val="0.1147012248468941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'Estimated revenue in 2023'!$F$1</c:f>
              <c:strCache>
                <c:ptCount val="1"/>
                <c:pt idx="0">
                  <c:v>Actual growth forecast when clinics were added in 2023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88495188101487E-2"/>
                  <c:y val="-0.206224117818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'Estimated revenue in 2023'!$A$2:$A$25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xVal>
          <c:yVal>
            <c:numRef>
              <c:f>'Estimated revenue in 2023'!$F$2:$F$25</c:f>
              <c:numCache>
                <c:formatCode>General</c:formatCode>
                <c:ptCount val="24"/>
                <c:pt idx="0">
                  <c:v>118871.74961964841</c:v>
                </c:pt>
                <c:pt idx="1">
                  <c:v>124861.04170711707</c:v>
                </c:pt>
                <c:pt idx="2">
                  <c:v>131152.10120209667</c:v>
                </c:pt>
                <c:pt idx="3">
                  <c:v>137760.13250051692</c:v>
                </c:pt>
                <c:pt idx="4">
                  <c:v>144701.10606399176</c:v>
                </c:pt>
                <c:pt idx="5">
                  <c:v>151991.79701764605</c:v>
                </c:pt>
                <c:pt idx="6">
                  <c:v>159649.82569267333</c:v>
                </c:pt>
                <c:pt idx="7">
                  <c:v>167693.70021160974</c:v>
                </c:pt>
                <c:pt idx="8">
                  <c:v>176142.86121924515</c:v>
                </c:pt>
                <c:pt idx="9">
                  <c:v>185017.72886727832</c:v>
                </c:pt>
                <c:pt idx="10">
                  <c:v>194339.75216626955</c:v>
                </c:pt>
                <c:pt idx="11">
                  <c:v>204131.4608241664</c:v>
                </c:pt>
                <c:pt idx="12">
                  <c:v>208225.515342912</c:v>
                </c:pt>
                <c:pt idx="13">
                  <c:v>215948.50158679299</c:v>
                </c:pt>
                <c:pt idx="14">
                  <c:v>346246.30486310297</c:v>
                </c:pt>
                <c:pt idx="15">
                  <c:v>357103.3495413409</c:v>
                </c:pt>
                <c:pt idx="16">
                  <c:v>368040.52750068536</c:v>
                </c:pt>
                <c:pt idx="17">
                  <c:v>379059.88763169851</c:v>
                </c:pt>
                <c:pt idx="18">
                  <c:v>585245.29681810248</c:v>
                </c:pt>
                <c:pt idx="19">
                  <c:v>602030.41986911092</c:v>
                </c:pt>
                <c:pt idx="20">
                  <c:v>618948.51575744804</c:v>
                </c:pt>
                <c:pt idx="21">
                  <c:v>636002.98440368683</c:v>
                </c:pt>
                <c:pt idx="22">
                  <c:v>653197.31265938689</c:v>
                </c:pt>
                <c:pt idx="23">
                  <c:v>670535.0765297967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AEC-9CD3-42E4A692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7200"/>
        <c:axId val="100165360"/>
      </c:scatterChart>
      <c:valAx>
        <c:axId val="100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5360"/>
        <c:crosses val="autoZero"/>
        <c:crossBetween val="midCat"/>
      </c:valAx>
      <c:valAx>
        <c:axId val="1001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unique</a:t>
            </a:r>
            <a:r>
              <a:rPr lang="en-US" baseline="0"/>
              <a:t> patients </a:t>
            </a:r>
            <a:r>
              <a:rPr lang="en-US"/>
              <a:t>growth forecast when clinics were added in 2023</a:t>
            </a:r>
          </a:p>
        </c:rich>
      </c:tx>
      <c:layout>
        <c:manualLayout>
          <c:xMode val="edge"/>
          <c:yMode val="edge"/>
          <c:x val="9.803455818022746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patients estimation 2023'!$E$1</c:f>
              <c:strCache>
                <c:ptCount val="1"/>
                <c:pt idx="0">
                  <c:v>Actual growth forecast when clinics were added in 2023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037182852143482E-2"/>
                  <c:y val="-0.1968135753864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'unique patients estimation 2023'!$A$2:$A$25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'unique patients estimation 2023'!$E$2:$E$25</c:f>
              <c:numCache>
                <c:formatCode>0</c:formatCode>
                <c:ptCount val="24"/>
                <c:pt idx="0">
                  <c:v>468.49563149272097</c:v>
                </c:pt>
                <c:pt idx="1">
                  <c:v>494.20954623983971</c:v>
                </c:pt>
                <c:pt idx="2">
                  <c:v>521.33479839797212</c:v>
                </c:pt>
                <c:pt idx="3">
                  <c:v>549.94885082360315</c:v>
                </c:pt>
                <c:pt idx="4">
                  <c:v>580.13341801006118</c:v>
                </c:pt>
                <c:pt idx="5">
                  <c:v>611.97469944343391</c:v>
                </c:pt>
                <c:pt idx="6">
                  <c:v>645.56362576648894</c:v>
                </c:pt>
                <c:pt idx="7">
                  <c:v>680.99611845358106</c:v>
                </c:pt>
                <c:pt idx="8">
                  <c:v>718.37336373811127</c:v>
                </c:pt>
                <c:pt idx="9">
                  <c:v>757.80210157480496</c:v>
                </c:pt>
                <c:pt idx="10">
                  <c:v>799.39493046201483</c:v>
                </c:pt>
                <c:pt idx="11">
                  <c:v>843.27062899453927</c:v>
                </c:pt>
                <c:pt idx="12">
                  <c:v>859.80884304787503</c:v>
                </c:pt>
                <c:pt idx="13">
                  <c:v>893.73459180655902</c:v>
                </c:pt>
                <c:pt idx="14">
                  <c:v>1499.242505708469</c:v>
                </c:pt>
                <c:pt idx="15">
                  <c:v>1551.4081427972469</c:v>
                </c:pt>
                <c:pt idx="16">
                  <c:v>1603.5737798860241</c:v>
                </c:pt>
                <c:pt idx="17">
                  <c:v>1655.7394169747972</c:v>
                </c:pt>
                <c:pt idx="18">
                  <c:v>2561.8575810953716</c:v>
                </c:pt>
                <c:pt idx="19">
                  <c:v>2640.1060367285309</c:v>
                </c:pt>
                <c:pt idx="20">
                  <c:v>2718.3544923617069</c:v>
                </c:pt>
                <c:pt idx="21">
                  <c:v>2796.6029479948679</c:v>
                </c:pt>
                <c:pt idx="22">
                  <c:v>2874.8514036280276</c:v>
                </c:pt>
                <c:pt idx="23">
                  <c:v>2953.0998592612036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9-46A3-9F65-D1F2A84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951072"/>
        <c:axId val="1950952512"/>
      </c:lineChart>
      <c:dateAx>
        <c:axId val="19509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52512"/>
        <c:crosses val="autoZero"/>
        <c:auto val="1"/>
        <c:lblOffset val="100"/>
        <c:baseTimeUnit val="months"/>
      </c:dateAx>
      <c:valAx>
        <c:axId val="19509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7</xdr:col>
      <xdr:colOff>312420</xdr:colOff>
      <xdr:row>12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6D42A-D467-471A-888A-11BA8233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579120</xdr:colOff>
      <xdr:row>0</xdr:row>
      <xdr:rowOff>30480</xdr:rowOff>
    </xdr:from>
    <xdr:to>
      <xdr:col>23</xdr:col>
      <xdr:colOff>121920</xdr:colOff>
      <xdr:row>12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FAE0F-9AE1-47A3-AF6E-65FA75B24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</xdr:row>
      <xdr:rowOff>129540</xdr:rowOff>
    </xdr:from>
    <xdr:to>
      <xdr:col>7</xdr:col>
      <xdr:colOff>342900</xdr:colOff>
      <xdr:row>27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696C01-D212-4C08-A85C-21543B26D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586740</xdr:colOff>
      <xdr:row>12</xdr:row>
      <xdr:rowOff>91440</xdr:rowOff>
    </xdr:from>
    <xdr:to>
      <xdr:col>23</xdr:col>
      <xdr:colOff>205740</xdr:colOff>
      <xdr:row>27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09F5A-8D52-4FC0-B887-44F0A9632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358140</xdr:colOff>
      <xdr:row>9</xdr:row>
      <xdr:rowOff>144780</xdr:rowOff>
    </xdr:from>
    <xdr:to>
      <xdr:col>14</xdr:col>
      <xdr:colOff>502920</xdr:colOff>
      <xdr:row>23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F6BDBD-3DEF-4F4A-A3CC-60B059FA1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7620</xdr:rowOff>
    </xdr:from>
    <xdr:to>
      <xdr:col>17</xdr:col>
      <xdr:colOff>68580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F34EB-FBD5-99E3-F89E-B609A719E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15</xdr:row>
      <xdr:rowOff>22860</xdr:rowOff>
    </xdr:from>
    <xdr:to>
      <xdr:col>17</xdr:col>
      <xdr:colOff>38100</xdr:colOff>
      <xdr:row>29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BC5D77-F18B-69A7-F586-CE268AD9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28</xdr:row>
      <xdr:rowOff>30480</xdr:rowOff>
    </xdr:from>
    <xdr:to>
      <xdr:col>6</xdr:col>
      <xdr:colOff>15240</xdr:colOff>
      <xdr:row>43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86294-061F-3153-F71A-D04A578E4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28</xdr:row>
      <xdr:rowOff>144780</xdr:rowOff>
    </xdr:from>
    <xdr:to>
      <xdr:col>6</xdr:col>
      <xdr:colOff>289560</xdr:colOff>
      <xdr:row>43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B48A2-053B-E516-3376-4918C68E6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20</xdr:row>
      <xdr:rowOff>121920</xdr:rowOff>
    </xdr:from>
    <xdr:to>
      <xdr:col>10</xdr:col>
      <xdr:colOff>502920</xdr:colOff>
      <xdr:row>40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1A612-75F3-BA6E-F40D-E0DCCD7C3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71E9-B90D-4053-A0E9-45FBB2A4A055}">
  <dimension ref="K4"/>
  <sheetViews>
    <sheetView workbookViewId="0">
      <selection activeCell="J4" sqref="J4"/>
    </sheetView>
  </sheetViews>
  <sheetFormatPr defaultRowHeight="14.4" x14ac:dyDescent="0.3"/>
  <cols>
    <col min="1" max="16384" width="8.88671875" style="50"/>
  </cols>
  <sheetData>
    <row r="4" spans="11:11" ht="25.8" x14ac:dyDescent="0.5">
      <c r="K4" s="51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290F-FBEA-4F48-A0DC-EFF49CACE405}">
  <dimension ref="A1:Q26"/>
  <sheetViews>
    <sheetView workbookViewId="0">
      <selection activeCell="R10" sqref="R10"/>
    </sheetView>
  </sheetViews>
  <sheetFormatPr defaultRowHeight="14.4" x14ac:dyDescent="0.3"/>
  <cols>
    <col min="1" max="1" width="19.33203125" customWidth="1"/>
    <col min="2" max="2" width="18.6640625" bestFit="1" customWidth="1"/>
    <col min="3" max="3" width="24.33203125" customWidth="1"/>
    <col min="4" max="4" width="22.109375" customWidth="1"/>
  </cols>
  <sheetData>
    <row r="1" spans="1:17" x14ac:dyDescent="0.3">
      <c r="A1" s="16" t="s">
        <v>1</v>
      </c>
      <c r="B1" s="16" t="s">
        <v>15</v>
      </c>
      <c r="C1" s="16" t="s">
        <v>1</v>
      </c>
      <c r="D1" s="18" t="s">
        <v>22</v>
      </c>
    </row>
    <row r="2" spans="1:17" x14ac:dyDescent="0.3">
      <c r="A2" s="8">
        <v>44562</v>
      </c>
      <c r="B2" s="9">
        <v>98149.779999999795</v>
      </c>
      <c r="C2" s="14">
        <v>44562</v>
      </c>
      <c r="D2" s="11">
        <v>499</v>
      </c>
    </row>
    <row r="3" spans="1:17" x14ac:dyDescent="0.3">
      <c r="A3" s="8">
        <v>44593</v>
      </c>
      <c r="B3" s="9">
        <v>125227.63499999999</v>
      </c>
      <c r="C3" s="14">
        <v>44593</v>
      </c>
      <c r="D3" s="11">
        <v>510</v>
      </c>
    </row>
    <row r="4" spans="1:17" x14ac:dyDescent="0.3">
      <c r="A4" s="8">
        <v>44621</v>
      </c>
      <c r="B4" s="9">
        <v>151705.87499999901</v>
      </c>
      <c r="C4" s="14">
        <v>44621</v>
      </c>
      <c r="D4" s="11">
        <v>515</v>
      </c>
    </row>
    <row r="5" spans="1:17" x14ac:dyDescent="0.3">
      <c r="A5" s="8">
        <v>44652</v>
      </c>
      <c r="B5" s="9">
        <v>146936.53999999899</v>
      </c>
      <c r="C5" s="14">
        <v>44652</v>
      </c>
      <c r="D5" s="11">
        <v>555</v>
      </c>
    </row>
    <row r="6" spans="1:17" x14ac:dyDescent="0.3">
      <c r="A6" s="8">
        <v>44682</v>
      </c>
      <c r="B6" s="9">
        <v>144192.079999999</v>
      </c>
      <c r="C6" s="14">
        <v>44682</v>
      </c>
      <c r="D6" s="11">
        <v>582</v>
      </c>
    </row>
    <row r="7" spans="1:17" x14ac:dyDescent="0.3">
      <c r="A7" s="8">
        <v>44713</v>
      </c>
      <c r="B7" s="9">
        <v>160837.66999999899</v>
      </c>
      <c r="C7" s="14">
        <v>44713</v>
      </c>
      <c r="D7" s="11">
        <v>536</v>
      </c>
    </row>
    <row r="8" spans="1:17" x14ac:dyDescent="0.3">
      <c r="A8" s="8">
        <v>44743</v>
      </c>
      <c r="B8" s="9">
        <v>181325.57</v>
      </c>
      <c r="C8" s="14">
        <v>44743</v>
      </c>
      <c r="D8" s="11">
        <v>631</v>
      </c>
    </row>
    <row r="9" spans="1:17" x14ac:dyDescent="0.3">
      <c r="A9" s="8">
        <v>44774</v>
      </c>
      <c r="B9" s="9">
        <v>137464.565</v>
      </c>
      <c r="C9" s="14">
        <v>44774</v>
      </c>
      <c r="D9" s="11">
        <v>644</v>
      </c>
    </row>
    <row r="10" spans="1:17" x14ac:dyDescent="0.3">
      <c r="A10" s="8">
        <v>44805</v>
      </c>
      <c r="B10" s="9">
        <v>184714.875</v>
      </c>
      <c r="C10" s="14">
        <v>44805</v>
      </c>
      <c r="D10" s="11">
        <v>740</v>
      </c>
    </row>
    <row r="11" spans="1:17" x14ac:dyDescent="0.3">
      <c r="A11" s="8">
        <v>44835</v>
      </c>
      <c r="B11" s="9">
        <v>181327.72999999899</v>
      </c>
      <c r="C11" s="14">
        <v>44835</v>
      </c>
      <c r="D11" s="11">
        <v>769</v>
      </c>
    </row>
    <row r="12" spans="1:17" x14ac:dyDescent="0.3">
      <c r="A12" s="8">
        <v>44866</v>
      </c>
      <c r="B12" s="9">
        <v>193002.81999999899</v>
      </c>
      <c r="C12" s="14">
        <v>44866</v>
      </c>
      <c r="D12" s="11">
        <v>816</v>
      </c>
    </row>
    <row r="13" spans="1:17" x14ac:dyDescent="0.3">
      <c r="A13" s="8">
        <v>44896</v>
      </c>
      <c r="B13" s="9">
        <v>199388.96999999901</v>
      </c>
      <c r="C13" s="14">
        <v>44896</v>
      </c>
      <c r="D13" s="11">
        <v>888</v>
      </c>
      <c r="Q13" s="1"/>
    </row>
    <row r="14" spans="1:17" x14ac:dyDescent="0.3">
      <c r="A14" s="12">
        <v>44927</v>
      </c>
      <c r="B14" s="13">
        <v>208225.515342912</v>
      </c>
      <c r="C14" s="15">
        <v>44927</v>
      </c>
      <c r="D14" s="61">
        <v>859.80884304787503</v>
      </c>
    </row>
    <row r="15" spans="1:17" x14ac:dyDescent="0.3">
      <c r="A15" s="12">
        <v>44958</v>
      </c>
      <c r="B15" s="13">
        <v>215948.50158679299</v>
      </c>
      <c r="C15" s="15">
        <v>44958</v>
      </c>
      <c r="D15" s="61">
        <v>893.73459180655902</v>
      </c>
    </row>
    <row r="16" spans="1:17" x14ac:dyDescent="0.3">
      <c r="A16" s="12">
        <v>44986</v>
      </c>
      <c r="B16" s="13">
        <v>346246.30486310297</v>
      </c>
      <c r="C16" s="15">
        <v>44986</v>
      </c>
      <c r="D16" s="61">
        <v>1499.242505708469</v>
      </c>
    </row>
    <row r="17" spans="1:4" x14ac:dyDescent="0.3">
      <c r="A17" s="12">
        <v>45017</v>
      </c>
      <c r="B17" s="13">
        <v>357103.3495413409</v>
      </c>
      <c r="C17" s="15">
        <v>45017</v>
      </c>
      <c r="D17" s="61">
        <v>1551.4081427972469</v>
      </c>
    </row>
    <row r="18" spans="1:4" x14ac:dyDescent="0.3">
      <c r="A18" s="12">
        <v>45047</v>
      </c>
      <c r="B18" s="13">
        <v>368040.52750068536</v>
      </c>
      <c r="C18" s="15">
        <v>45047</v>
      </c>
      <c r="D18" s="61">
        <v>1603.5737798860241</v>
      </c>
    </row>
    <row r="19" spans="1:4" x14ac:dyDescent="0.3">
      <c r="A19" s="12">
        <v>45078</v>
      </c>
      <c r="B19" s="13">
        <v>379059.88763169851</v>
      </c>
      <c r="C19" s="15">
        <v>45078</v>
      </c>
      <c r="D19" s="61">
        <v>1655.7394169747972</v>
      </c>
    </row>
    <row r="20" spans="1:4" x14ac:dyDescent="0.3">
      <c r="A20" s="12">
        <v>45108</v>
      </c>
      <c r="B20" s="13">
        <v>585245.29681810248</v>
      </c>
      <c r="C20" s="15">
        <v>45108</v>
      </c>
      <c r="D20" s="61">
        <v>2561.8575810953716</v>
      </c>
    </row>
    <row r="21" spans="1:4" x14ac:dyDescent="0.3">
      <c r="A21" s="12">
        <v>45139</v>
      </c>
      <c r="B21" s="13">
        <v>602030.41986911092</v>
      </c>
      <c r="C21" s="15">
        <v>45139</v>
      </c>
      <c r="D21" s="61">
        <v>2640.1060367285309</v>
      </c>
    </row>
    <row r="22" spans="1:4" x14ac:dyDescent="0.3">
      <c r="A22" s="12">
        <v>45170</v>
      </c>
      <c r="B22" s="13">
        <v>618948.51575744804</v>
      </c>
      <c r="C22" s="15">
        <v>45170</v>
      </c>
      <c r="D22" s="61">
        <v>2718.3544923617069</v>
      </c>
    </row>
    <row r="23" spans="1:4" x14ac:dyDescent="0.3">
      <c r="A23" s="12">
        <v>45200</v>
      </c>
      <c r="B23" s="13">
        <v>636002.98440368683</v>
      </c>
      <c r="C23" s="15">
        <v>45200</v>
      </c>
      <c r="D23" s="61">
        <v>2796.6029479948679</v>
      </c>
    </row>
    <row r="24" spans="1:4" x14ac:dyDescent="0.3">
      <c r="A24" s="12">
        <v>45231</v>
      </c>
      <c r="B24" s="13">
        <v>653197.31265938689</v>
      </c>
      <c r="C24" s="15">
        <v>45231</v>
      </c>
      <c r="D24" s="61">
        <v>2874.8514036280276</v>
      </c>
    </row>
    <row r="25" spans="1:4" x14ac:dyDescent="0.3">
      <c r="A25" s="12">
        <v>45261</v>
      </c>
      <c r="B25" s="13">
        <v>670535.0765297967</v>
      </c>
      <c r="C25" s="15">
        <v>45261</v>
      </c>
      <c r="D25" s="61">
        <v>2953.0998592612036</v>
      </c>
    </row>
    <row r="26" spans="1:4" ht="25.8" x14ac:dyDescent="0.5">
      <c r="A26" s="17" t="s">
        <v>21</v>
      </c>
      <c r="B26" s="7">
        <f>SUM(B14:B25)</f>
        <v>5640583.6925040632</v>
      </c>
      <c r="C26" s="17" t="s">
        <v>20</v>
      </c>
      <c r="D26" s="62">
        <f>SUM(D14:D25)</f>
        <v>24608.379601290682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51B4-1BAB-498B-925F-2007FC9D63F6}">
  <dimension ref="A1:I28"/>
  <sheetViews>
    <sheetView workbookViewId="0">
      <selection activeCell="I7" sqref="I7"/>
    </sheetView>
  </sheetViews>
  <sheetFormatPr defaultRowHeight="14.4" x14ac:dyDescent="0.3"/>
  <cols>
    <col min="1" max="1" width="18" bestFit="1" customWidth="1"/>
    <col min="2" max="2" width="12.77734375" customWidth="1"/>
    <col min="3" max="3" width="14.77734375" bestFit="1" customWidth="1"/>
    <col min="4" max="4" width="35.109375" bestFit="1" customWidth="1"/>
    <col min="6" max="6" width="48.33203125" bestFit="1" customWidth="1"/>
    <col min="7" max="7" width="17.6640625" bestFit="1" customWidth="1"/>
    <col min="9" max="9" width="11.44140625" bestFit="1" customWidth="1"/>
  </cols>
  <sheetData>
    <row r="1" spans="1:9" s="47" customFormat="1" x14ac:dyDescent="0.3">
      <c r="A1" s="46" t="s">
        <v>1</v>
      </c>
      <c r="B1" s="46" t="s">
        <v>15</v>
      </c>
      <c r="C1" s="46" t="s">
        <v>7</v>
      </c>
      <c r="F1" s="46" t="s">
        <v>8</v>
      </c>
    </row>
    <row r="2" spans="1:9" x14ac:dyDescent="0.3">
      <c r="A2" s="2">
        <v>44562</v>
      </c>
      <c r="B2">
        <v>98149.779999999795</v>
      </c>
      <c r="C2">
        <v>118871.74961964841</v>
      </c>
      <c r="F2">
        <v>118871.74961964841</v>
      </c>
    </row>
    <row r="3" spans="1:9" x14ac:dyDescent="0.3">
      <c r="A3" s="2">
        <v>44593</v>
      </c>
      <c r="B3">
        <v>125227.63499999999</v>
      </c>
      <c r="C3">
        <v>124861.04170711707</v>
      </c>
      <c r="F3">
        <v>124861.04170711707</v>
      </c>
    </row>
    <row r="4" spans="1:9" x14ac:dyDescent="0.3">
      <c r="A4" s="2">
        <v>44621</v>
      </c>
      <c r="B4">
        <v>151705.87499999901</v>
      </c>
      <c r="C4">
        <v>131152.10120209667</v>
      </c>
      <c r="F4">
        <v>131152.10120209667</v>
      </c>
    </row>
    <row r="5" spans="1:9" x14ac:dyDescent="0.3">
      <c r="A5" s="2">
        <v>44652</v>
      </c>
      <c r="B5">
        <v>146936.53999999899</v>
      </c>
      <c r="C5">
        <v>137760.13250051692</v>
      </c>
      <c r="F5">
        <v>137760.13250051692</v>
      </c>
    </row>
    <row r="6" spans="1:9" x14ac:dyDescent="0.3">
      <c r="A6" s="2">
        <v>44682</v>
      </c>
      <c r="B6">
        <v>144192.079999999</v>
      </c>
      <c r="C6">
        <v>144701.10606399176</v>
      </c>
      <c r="F6">
        <v>144701.10606399176</v>
      </c>
    </row>
    <row r="7" spans="1:9" x14ac:dyDescent="0.3">
      <c r="A7" s="2">
        <v>44713</v>
      </c>
      <c r="B7">
        <v>160837.66999999899</v>
      </c>
      <c r="C7">
        <v>151991.79701764605</v>
      </c>
      <c r="F7">
        <v>151991.79701764605</v>
      </c>
      <c r="I7" s="23" t="s">
        <v>27</v>
      </c>
    </row>
    <row r="8" spans="1:9" x14ac:dyDescent="0.3">
      <c r="A8" s="2">
        <v>44743</v>
      </c>
      <c r="B8">
        <v>181325.57</v>
      </c>
      <c r="C8">
        <v>159649.82569267333</v>
      </c>
      <c r="F8">
        <v>159649.82569267333</v>
      </c>
      <c r="I8" s="44">
        <f>(F28-SUM(B2:B13))/SUM(B2:B13)</f>
        <v>1.9620650004552573</v>
      </c>
    </row>
    <row r="9" spans="1:9" x14ac:dyDescent="0.3">
      <c r="A9" s="2">
        <v>44774</v>
      </c>
      <c r="B9">
        <v>137464.565</v>
      </c>
      <c r="C9">
        <v>167693.70021160974</v>
      </c>
      <c r="F9">
        <v>167693.70021160974</v>
      </c>
    </row>
    <row r="10" spans="1:9" x14ac:dyDescent="0.3">
      <c r="A10" s="2">
        <v>44805</v>
      </c>
      <c r="B10">
        <v>184714.875</v>
      </c>
      <c r="C10">
        <v>176142.86121924515</v>
      </c>
      <c r="F10">
        <v>176142.86121924515</v>
      </c>
    </row>
    <row r="11" spans="1:9" x14ac:dyDescent="0.3">
      <c r="A11" s="2">
        <v>44835</v>
      </c>
      <c r="B11">
        <v>181327.72999999899</v>
      </c>
      <c r="C11">
        <v>185017.72886727832</v>
      </c>
      <c r="F11">
        <v>185017.72886727832</v>
      </c>
    </row>
    <row r="12" spans="1:9" x14ac:dyDescent="0.3">
      <c r="A12" s="2">
        <v>44866</v>
      </c>
      <c r="B12">
        <v>193002.81999999899</v>
      </c>
      <c r="C12">
        <v>194339.75216626955</v>
      </c>
      <c r="F12">
        <v>194339.75216626955</v>
      </c>
    </row>
    <row r="13" spans="1:9" x14ac:dyDescent="0.3">
      <c r="A13" s="2">
        <v>44896</v>
      </c>
      <c r="B13">
        <v>199388.96999999901</v>
      </c>
      <c r="C13">
        <v>204131.4608241664</v>
      </c>
      <c r="F13">
        <v>204131.4608241664</v>
      </c>
    </row>
    <row r="14" spans="1:9" x14ac:dyDescent="0.3">
      <c r="A14" s="4">
        <v>44927</v>
      </c>
      <c r="B14">
        <v>206874.91303030201</v>
      </c>
      <c r="C14" s="3">
        <v>208225.515342912</v>
      </c>
      <c r="F14" s="19">
        <v>208225.515342912</v>
      </c>
    </row>
    <row r="15" spans="1:9" x14ac:dyDescent="0.3">
      <c r="A15" s="4">
        <v>44958</v>
      </c>
      <c r="B15">
        <v>214288.052086246</v>
      </c>
      <c r="C15" s="3">
        <v>215948.50158679299</v>
      </c>
      <c r="F15" s="19">
        <v>215948.50158679299</v>
      </c>
    </row>
    <row r="16" spans="1:9" x14ac:dyDescent="0.3">
      <c r="A16" s="4">
        <v>44986</v>
      </c>
      <c r="B16">
        <v>221701.19114218999</v>
      </c>
      <c r="C16" s="3">
        <v>223671.48783067401</v>
      </c>
      <c r="F16" s="20">
        <f>C16+'monthly revenue in 2022'!J16</f>
        <v>346246.30486310297</v>
      </c>
      <c r="G16" s="1" t="s">
        <v>23</v>
      </c>
    </row>
    <row r="17" spans="1:7" x14ac:dyDescent="0.3">
      <c r="A17" s="4">
        <v>45017</v>
      </c>
      <c r="B17">
        <v>229114.330198134</v>
      </c>
      <c r="C17" s="3">
        <v>231394.47407455501</v>
      </c>
      <c r="F17" s="20">
        <f>C17+'monthly revenue in 2022'!J17</f>
        <v>357103.3495413409</v>
      </c>
    </row>
    <row r="18" spans="1:7" x14ac:dyDescent="0.3">
      <c r="A18" s="4">
        <v>45047</v>
      </c>
      <c r="B18">
        <v>236527.46925407799</v>
      </c>
      <c r="C18" s="3">
        <v>239117.46031843501</v>
      </c>
      <c r="F18" s="20">
        <f>C18+'monthly revenue in 2022'!J18</f>
        <v>368040.52750068536</v>
      </c>
    </row>
    <row r="19" spans="1:7" x14ac:dyDescent="0.3">
      <c r="A19" s="4">
        <v>45078</v>
      </c>
      <c r="B19">
        <v>243940.60831002201</v>
      </c>
      <c r="C19" s="3">
        <v>246840.44656231601</v>
      </c>
      <c r="D19" s="1" t="s">
        <v>9</v>
      </c>
      <c r="F19" s="20">
        <f>C19+'monthly revenue in 2022'!J19</f>
        <v>379059.88763169851</v>
      </c>
    </row>
    <row r="20" spans="1:7" x14ac:dyDescent="0.3">
      <c r="A20" s="4">
        <v>45108</v>
      </c>
      <c r="B20">
        <v>251353.747365966</v>
      </c>
      <c r="C20" s="3">
        <v>254563.432806197</v>
      </c>
      <c r="D20" s="22">
        <f>(C20+'monthly revenue in 2022'!J20)/2</f>
        <v>195081.7656060342</v>
      </c>
      <c r="F20" s="21">
        <f>C20+D20+'monthly revenue in 2022'!J20</f>
        <v>585245.29681810248</v>
      </c>
      <c r="G20" s="1" t="s">
        <v>24</v>
      </c>
    </row>
    <row r="21" spans="1:7" x14ac:dyDescent="0.3">
      <c r="A21" s="4">
        <v>45139</v>
      </c>
      <c r="B21">
        <v>258766.88642191101</v>
      </c>
      <c r="C21" s="3">
        <v>262286.41905007698</v>
      </c>
      <c r="D21" s="22">
        <f>(C21+'monthly revenue in 2022'!J21)/2</f>
        <v>200676.80662303697</v>
      </c>
      <c r="F21" s="21">
        <f>C21+D21+'monthly revenue in 2022'!J21</f>
        <v>602030.41986911092</v>
      </c>
    </row>
    <row r="22" spans="1:7" x14ac:dyDescent="0.3">
      <c r="A22" s="4">
        <v>45170</v>
      </c>
      <c r="B22">
        <v>266180.025477855</v>
      </c>
      <c r="C22" s="3">
        <v>270009.40529395803</v>
      </c>
      <c r="D22" s="22">
        <f>(C22+'monthly revenue in 2022'!J22)/2</f>
        <v>206316.17191914935</v>
      </c>
      <c r="F22" s="21">
        <f>C22+D22+'monthly revenue in 2022'!J22</f>
        <v>618948.51575744804</v>
      </c>
    </row>
    <row r="23" spans="1:7" x14ac:dyDescent="0.3">
      <c r="A23" s="4">
        <v>45200</v>
      </c>
      <c r="B23">
        <v>273593.16453379899</v>
      </c>
      <c r="C23" s="3">
        <v>277732.39153783902</v>
      </c>
      <c r="D23" s="22">
        <f>(C23+'monthly revenue in 2022'!J23)/2</f>
        <v>212000.99480122892</v>
      </c>
      <c r="F23" s="21">
        <f>C23+D23+'monthly revenue in 2022'!J23</f>
        <v>636002.98440368683</v>
      </c>
    </row>
    <row r="24" spans="1:7" x14ac:dyDescent="0.3">
      <c r="A24" s="4">
        <v>45231</v>
      </c>
      <c r="B24">
        <v>281006.30358974298</v>
      </c>
      <c r="C24" s="3">
        <v>285455.37778171903</v>
      </c>
      <c r="D24" s="22">
        <f>(C24+'monthly revenue in 2022'!J24)/2</f>
        <v>217732.43755312896</v>
      </c>
      <c r="F24" s="21">
        <f>C24+D24+'monthly revenue in 2022'!J24</f>
        <v>653197.31265938689</v>
      </c>
    </row>
    <row r="25" spans="1:7" x14ac:dyDescent="0.3">
      <c r="A25" s="4">
        <v>45261</v>
      </c>
      <c r="B25">
        <v>288419.44264568703</v>
      </c>
      <c r="C25" s="3">
        <v>293178.36402560002</v>
      </c>
      <c r="D25" s="22">
        <f>(C25+'monthly revenue in 2022'!J25)/2</f>
        <v>223511.69217659891</v>
      </c>
      <c r="F25" s="21">
        <f>C25+D25+'monthly revenue in 2022'!J25</f>
        <v>670535.0765297967</v>
      </c>
    </row>
    <row r="28" spans="1:7" ht="23.4" x14ac:dyDescent="0.45">
      <c r="D28" s="5" t="s">
        <v>19</v>
      </c>
      <c r="F28" s="6">
        <f>SUM(F14:F25)</f>
        <v>5640583.6925040632</v>
      </c>
    </row>
  </sheetData>
  <sortState xmlns:xlrd2="http://schemas.microsoft.com/office/spreadsheetml/2017/richdata2" ref="A2:B26">
    <sortCondition ref="A2:A26" customList="January,February,March,April,May,June,July,August,September,October,November,December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1E3A-109D-41CB-A41F-14D781547D64}">
  <dimension ref="A1:J25"/>
  <sheetViews>
    <sheetView workbookViewId="0">
      <selection activeCell="M3" sqref="M3"/>
    </sheetView>
  </sheetViews>
  <sheetFormatPr defaultRowHeight="14.4" x14ac:dyDescent="0.3"/>
  <cols>
    <col min="1" max="1" width="8.88671875" style="24"/>
    <col min="2" max="2" width="18.88671875" style="24" bestFit="1" customWidth="1"/>
    <col min="3" max="3" width="12.77734375" style="24" bestFit="1" customWidth="1"/>
    <col min="4" max="4" width="15.109375" style="24" bestFit="1" customWidth="1"/>
    <col min="5" max="5" width="20.21875" style="24" bestFit="1" customWidth="1"/>
    <col min="6" max="6" width="8.88671875" style="24"/>
    <col min="7" max="7" width="18.88671875" style="24" bestFit="1" customWidth="1"/>
    <col min="8" max="8" width="12.77734375" style="24" bestFit="1" customWidth="1"/>
    <col min="9" max="9" width="15.5546875" style="24" bestFit="1" customWidth="1"/>
    <col min="10" max="10" width="31.6640625" style="24" bestFit="1" customWidth="1"/>
  </cols>
  <sheetData>
    <row r="1" spans="1:10" s="64" customFormat="1" x14ac:dyDescent="0.3">
      <c r="A1" s="63" t="s">
        <v>0</v>
      </c>
      <c r="B1" s="63" t="s">
        <v>1</v>
      </c>
      <c r="C1" s="63" t="s">
        <v>14</v>
      </c>
      <c r="D1" s="63" t="s">
        <v>16</v>
      </c>
      <c r="E1" s="63" t="s">
        <v>18</v>
      </c>
      <c r="F1" s="63" t="s">
        <v>0</v>
      </c>
      <c r="G1" s="63" t="s">
        <v>1</v>
      </c>
      <c r="H1" s="63" t="s">
        <v>14</v>
      </c>
      <c r="I1" s="63" t="s">
        <v>17</v>
      </c>
      <c r="J1" s="48" t="s">
        <v>31</v>
      </c>
    </row>
    <row r="2" spans="1:10" x14ac:dyDescent="0.3">
      <c r="A2" s="24">
        <v>1</v>
      </c>
      <c r="B2" s="25">
        <v>44562</v>
      </c>
      <c r="C2" s="24">
        <v>49252.0099999999</v>
      </c>
      <c r="D2" s="24">
        <f>AVERAGE(C2:C13)</f>
        <v>76675.854999999923</v>
      </c>
      <c r="E2" s="10">
        <f>(D2+I2)/2</f>
        <v>79344.754583333211</v>
      </c>
      <c r="F2" s="24">
        <v>2</v>
      </c>
      <c r="G2" s="25">
        <v>44562</v>
      </c>
      <c r="H2" s="24">
        <v>48897.77</v>
      </c>
      <c r="I2" s="24">
        <f t="shared" ref="I2:I25" si="0">AVERAGE(H2:H13)</f>
        <v>82013.654166666485</v>
      </c>
      <c r="J2" s="24">
        <v>86078.685233461103</v>
      </c>
    </row>
    <row r="3" spans="1:10" x14ac:dyDescent="0.3">
      <c r="A3" s="24">
        <v>1</v>
      </c>
      <c r="B3" s="25">
        <v>44593</v>
      </c>
      <c r="C3" s="24">
        <v>67169.45</v>
      </c>
      <c r="D3" s="24">
        <f t="shared" ref="D3:D25" si="1">AVERAGE(C3:C14)</f>
        <v>80283.709488636276</v>
      </c>
      <c r="E3" s="10">
        <f t="shared" ref="E3:E25" si="2">(D3+I3)/2</f>
        <v>83874.968459595795</v>
      </c>
      <c r="F3" s="24">
        <v>2</v>
      </c>
      <c r="G3" s="25">
        <v>44593</v>
      </c>
      <c r="H3" s="24">
        <v>58058.184999999998</v>
      </c>
      <c r="I3" s="24">
        <f t="shared" si="0"/>
        <v>87466.227430555315</v>
      </c>
      <c r="J3" s="24">
        <v>88279.591063921471</v>
      </c>
    </row>
    <row r="4" spans="1:10" x14ac:dyDescent="0.3">
      <c r="A4" s="24">
        <v>1</v>
      </c>
      <c r="B4" s="25">
        <v>44621</v>
      </c>
      <c r="C4" s="24">
        <v>90365.66</v>
      </c>
      <c r="D4" s="24">
        <f t="shared" si="1"/>
        <v>82601.910757575664</v>
      </c>
      <c r="E4" s="10">
        <f t="shared" si="2"/>
        <v>87585.819171522744</v>
      </c>
      <c r="F4" s="24">
        <v>2</v>
      </c>
      <c r="G4" s="25">
        <v>44621</v>
      </c>
      <c r="H4" s="24">
        <v>61340.215000000098</v>
      </c>
      <c r="I4" s="24">
        <f t="shared" si="0"/>
        <v>92569.727585469824</v>
      </c>
      <c r="J4" s="24">
        <v>90536.770830971553</v>
      </c>
    </row>
    <row r="5" spans="1:10" x14ac:dyDescent="0.3">
      <c r="A5" s="24">
        <v>1</v>
      </c>
      <c r="B5" s="25">
        <v>44652</v>
      </c>
      <c r="C5" s="24">
        <v>87678.2699999998</v>
      </c>
      <c r="D5" s="24">
        <f t="shared" si="1"/>
        <v>83190.561306818097</v>
      </c>
      <c r="E5" s="10">
        <f t="shared" si="2"/>
        <v>90502.290677447338</v>
      </c>
      <c r="F5" s="24">
        <v>2</v>
      </c>
      <c r="G5" s="25">
        <v>44652</v>
      </c>
      <c r="H5" s="24">
        <v>59258.27</v>
      </c>
      <c r="I5" s="24">
        <f t="shared" si="0"/>
        <v>97814.020048076563</v>
      </c>
      <c r="J5" s="24">
        <v>92851.66337669878</v>
      </c>
    </row>
    <row r="6" spans="1:10" x14ac:dyDescent="0.3">
      <c r="A6" s="24">
        <v>1</v>
      </c>
      <c r="B6" s="25">
        <v>44682</v>
      </c>
      <c r="C6" s="24">
        <v>63757.199999999903</v>
      </c>
      <c r="D6" s="24">
        <f t="shared" si="1"/>
        <v>84206.62780303022</v>
      </c>
      <c r="E6" s="10">
        <f t="shared" si="2"/>
        <v>93926.365269036265</v>
      </c>
      <c r="F6" s="24">
        <v>2</v>
      </c>
      <c r="G6" s="25">
        <v>44682</v>
      </c>
      <c r="H6" s="24">
        <v>80434.880000000005</v>
      </c>
      <c r="I6" s="24">
        <f t="shared" si="0"/>
        <v>103646.10273504232</v>
      </c>
      <c r="J6" s="24">
        <v>95225.744332274058</v>
      </c>
    </row>
    <row r="7" spans="1:10" x14ac:dyDescent="0.3">
      <c r="A7" s="24">
        <v>1</v>
      </c>
      <c r="B7" s="25">
        <v>44713</v>
      </c>
      <c r="C7" s="24">
        <v>53689</v>
      </c>
      <c r="D7" s="24">
        <f t="shared" si="1"/>
        <v>87419.58357954539</v>
      </c>
      <c r="E7" s="10">
        <f t="shared" si="2"/>
        <v>97773.67315462284</v>
      </c>
      <c r="F7" s="24">
        <v>2</v>
      </c>
      <c r="G7" s="25">
        <v>44713</v>
      </c>
      <c r="H7" s="24">
        <v>107148.67</v>
      </c>
      <c r="I7" s="24">
        <f t="shared" si="0"/>
        <v>108127.76272970031</v>
      </c>
      <c r="J7" s="24">
        <v>97660.527058594787</v>
      </c>
    </row>
    <row r="8" spans="1:10" x14ac:dyDescent="0.3">
      <c r="A8" s="24">
        <v>1</v>
      </c>
      <c r="B8" s="25">
        <v>44743</v>
      </c>
      <c r="C8" s="24">
        <v>79371.469999999899</v>
      </c>
      <c r="D8" s="24">
        <f t="shared" si="1"/>
        <v>91675.022803030224</v>
      </c>
      <c r="E8" s="10">
        <f t="shared" si="2"/>
        <v>101236.29558420708</v>
      </c>
      <c r="F8" s="24">
        <v>2</v>
      </c>
      <c r="G8" s="25">
        <v>44743</v>
      </c>
      <c r="H8" s="24">
        <v>101954.1</v>
      </c>
      <c r="I8" s="24">
        <f t="shared" si="0"/>
        <v>110797.56836538395</v>
      </c>
      <c r="J8" s="24">
        <v>100157.56361097861</v>
      </c>
    </row>
    <row r="9" spans="1:10" x14ac:dyDescent="0.3">
      <c r="A9" s="24">
        <v>1</v>
      </c>
      <c r="B9" s="25">
        <v>44774</v>
      </c>
      <c r="C9" s="24">
        <v>79411.479999999894</v>
      </c>
      <c r="D9" s="24">
        <f t="shared" si="1"/>
        <v>93993.722973484735</v>
      </c>
      <c r="E9" s="10">
        <f t="shared" si="2"/>
        <v>104154.13630778903</v>
      </c>
      <c r="F9" s="24">
        <v>2</v>
      </c>
      <c r="G9" s="25">
        <v>44774</v>
      </c>
      <c r="H9" s="24">
        <v>58053.084999999999</v>
      </c>
      <c r="I9" s="24">
        <f t="shared" si="0"/>
        <v>114314.54964209332</v>
      </c>
      <c r="J9" s="24">
        <v>102718.44572852306</v>
      </c>
    </row>
    <row r="10" spans="1:10" x14ac:dyDescent="0.3">
      <c r="A10" s="24">
        <v>1</v>
      </c>
      <c r="B10" s="25">
        <v>44805</v>
      </c>
      <c r="C10" s="24">
        <v>80940.524999999907</v>
      </c>
      <c r="D10" s="24">
        <f t="shared" si="1"/>
        <v>96512.555757575668</v>
      </c>
      <c r="E10" s="10">
        <f t="shared" si="2"/>
        <v>109208.39970036861</v>
      </c>
      <c r="F10" s="24">
        <v>2</v>
      </c>
      <c r="G10" s="25">
        <v>44805</v>
      </c>
      <c r="H10" s="24">
        <v>103774.35</v>
      </c>
      <c r="I10" s="24">
        <f t="shared" si="0"/>
        <v>121904.24364316154</v>
      </c>
      <c r="J10" s="24">
        <v>105344.80584876167</v>
      </c>
    </row>
    <row r="11" spans="1:10" x14ac:dyDescent="0.3">
      <c r="A11" s="24">
        <v>1</v>
      </c>
      <c r="B11" s="25">
        <v>44835</v>
      </c>
      <c r="C11" s="24">
        <v>86047.62</v>
      </c>
      <c r="D11" s="24">
        <f t="shared" si="1"/>
        <v>99107.434905302929</v>
      </c>
      <c r="E11" s="10">
        <f t="shared" si="2"/>
        <v>112602.78097027921</v>
      </c>
      <c r="F11" s="24">
        <v>2</v>
      </c>
      <c r="G11" s="25">
        <v>44835</v>
      </c>
      <c r="H11" s="24">
        <v>95280.109999999695</v>
      </c>
      <c r="I11" s="24">
        <f t="shared" si="0"/>
        <v>126098.12703525549</v>
      </c>
      <c r="J11" s="24">
        <v>108038.31814826326</v>
      </c>
    </row>
    <row r="12" spans="1:10" x14ac:dyDescent="0.3">
      <c r="A12" s="24">
        <v>1</v>
      </c>
      <c r="B12" s="25">
        <v>44866</v>
      </c>
      <c r="C12" s="24">
        <v>85419.239999999903</v>
      </c>
      <c r="D12" s="24">
        <f t="shared" si="1"/>
        <v>101480.18958333327</v>
      </c>
      <c r="E12" s="10">
        <f t="shared" si="2"/>
        <v>116447.17407585417</v>
      </c>
      <c r="F12" s="24">
        <v>2</v>
      </c>
      <c r="G12" s="25">
        <v>44866</v>
      </c>
      <c r="H12" s="24">
        <v>107583.579999999</v>
      </c>
      <c r="I12" s="24">
        <f t="shared" si="0"/>
        <v>131414.15856837507</v>
      </c>
      <c r="J12" s="24">
        <v>110800.69960983805</v>
      </c>
    </row>
    <row r="13" spans="1:10" x14ac:dyDescent="0.3">
      <c r="A13" s="24">
        <v>1</v>
      </c>
      <c r="B13" s="25">
        <v>44896</v>
      </c>
      <c r="C13" s="24">
        <v>97008.334999999905</v>
      </c>
      <c r="D13" s="24">
        <f t="shared" si="1"/>
        <v>104108.77604166661</v>
      </c>
      <c r="E13" s="10">
        <f t="shared" si="2"/>
        <v>120113.98589209351</v>
      </c>
      <c r="F13" s="24">
        <v>2</v>
      </c>
      <c r="G13" s="25">
        <v>44896</v>
      </c>
      <c r="H13" s="24">
        <v>102380.63499999901</v>
      </c>
      <c r="I13" s="24">
        <f t="shared" si="0"/>
        <v>136119.19574252042</v>
      </c>
      <c r="J13" s="24">
        <v>113633.71111703035</v>
      </c>
    </row>
    <row r="14" spans="1:10" x14ac:dyDescent="0.3">
      <c r="A14" s="24">
        <v>1</v>
      </c>
      <c r="B14" s="33">
        <v>44927</v>
      </c>
      <c r="C14" s="24">
        <v>92546.263863636297</v>
      </c>
      <c r="D14" s="24">
        <f>AVERAGE(C14:C25)</f>
        <v>105975.07136363625</v>
      </c>
      <c r="E14" s="10">
        <f t="shared" si="2"/>
        <v>123823.58891899712</v>
      </c>
      <c r="F14" s="24">
        <v>2</v>
      </c>
      <c r="G14" s="33">
        <v>44927</v>
      </c>
      <c r="H14" s="24">
        <v>114328.649166666</v>
      </c>
      <c r="I14" s="24">
        <f t="shared" si="0"/>
        <v>141672.10647435801</v>
      </c>
      <c r="J14" s="31">
        <v>116539.15857659612</v>
      </c>
    </row>
    <row r="15" spans="1:10" x14ac:dyDescent="0.3">
      <c r="A15" s="24">
        <v>1</v>
      </c>
      <c r="B15" s="33">
        <v>44958</v>
      </c>
      <c r="C15" s="24">
        <v>94987.865227272603</v>
      </c>
      <c r="D15" s="24">
        <f t="shared" si="1"/>
        <v>107195.87204545444</v>
      </c>
      <c r="E15" s="10">
        <f t="shared" si="2"/>
        <v>125676.87368298313</v>
      </c>
      <c r="F15" s="24">
        <v>2</v>
      </c>
      <c r="G15" s="33">
        <v>44958</v>
      </c>
      <c r="H15" s="24">
        <v>119300.186858974</v>
      </c>
      <c r="I15" s="24">
        <f t="shared" si="0"/>
        <v>144157.87532051184</v>
      </c>
      <c r="J15" s="31">
        <v>119518.89406968043</v>
      </c>
    </row>
    <row r="16" spans="1:10" x14ac:dyDescent="0.3">
      <c r="A16" s="24">
        <v>1</v>
      </c>
      <c r="B16" s="33">
        <v>44986</v>
      </c>
      <c r="C16" s="24">
        <v>97429.466590908996</v>
      </c>
      <c r="D16" s="24">
        <f t="shared" si="1"/>
        <v>108416.67272727264</v>
      </c>
      <c r="E16" s="10">
        <f t="shared" si="2"/>
        <v>127530.15844696912</v>
      </c>
      <c r="F16" s="24">
        <v>2</v>
      </c>
      <c r="G16" s="33">
        <v>44986</v>
      </c>
      <c r="H16" s="24">
        <v>124271.724551281</v>
      </c>
      <c r="I16" s="24">
        <f t="shared" si="0"/>
        <v>146643.64416666559</v>
      </c>
      <c r="J16" s="31">
        <v>122574.81703242894</v>
      </c>
    </row>
    <row r="17" spans="1:10" x14ac:dyDescent="0.3">
      <c r="A17" s="24">
        <v>1</v>
      </c>
      <c r="B17" s="33">
        <v>45017</v>
      </c>
      <c r="C17" s="24">
        <v>99871.067954545302</v>
      </c>
      <c r="D17" s="24">
        <f t="shared" si="1"/>
        <v>109637.47340909082</v>
      </c>
      <c r="E17" s="10">
        <f t="shared" si="2"/>
        <v>129383.44321095513</v>
      </c>
      <c r="F17" s="24">
        <v>2</v>
      </c>
      <c r="G17" s="33">
        <v>45017</v>
      </c>
      <c r="H17" s="24">
        <v>129243.26224358899</v>
      </c>
      <c r="I17" s="24">
        <f t="shared" si="0"/>
        <v>149129.41301281945</v>
      </c>
      <c r="J17" s="31">
        <v>125708.87546678589</v>
      </c>
    </row>
    <row r="18" spans="1:10" x14ac:dyDescent="0.3">
      <c r="A18" s="24">
        <v>1</v>
      </c>
      <c r="B18" s="33">
        <v>45047</v>
      </c>
      <c r="C18" s="24">
        <v>102312.669318182</v>
      </c>
      <c r="D18" s="24">
        <f t="shared" si="1"/>
        <v>110858.27409090899</v>
      </c>
      <c r="E18" s="10">
        <f t="shared" si="2"/>
        <v>131236.72797494114</v>
      </c>
      <c r="F18" s="24">
        <v>2</v>
      </c>
      <c r="G18" s="33">
        <v>45047</v>
      </c>
      <c r="H18" s="24">
        <v>134214.79993589601</v>
      </c>
      <c r="I18" s="24">
        <f t="shared" si="0"/>
        <v>151615.18185897326</v>
      </c>
      <c r="J18" s="31">
        <v>128923.06718225036</v>
      </c>
    </row>
    <row r="19" spans="1:10" x14ac:dyDescent="0.3">
      <c r="A19" s="24">
        <v>1</v>
      </c>
      <c r="B19" s="33">
        <v>45078</v>
      </c>
      <c r="C19" s="24">
        <v>104754.270681818</v>
      </c>
      <c r="D19" s="24">
        <f t="shared" si="1"/>
        <v>112079.07477272714</v>
      </c>
      <c r="E19" s="10">
        <f t="shared" si="2"/>
        <v>133090.01273892715</v>
      </c>
      <c r="F19" s="24">
        <v>2</v>
      </c>
      <c r="G19" s="33">
        <v>45078</v>
      </c>
      <c r="H19" s="24">
        <v>139186.337628204</v>
      </c>
      <c r="I19" s="24">
        <f t="shared" si="0"/>
        <v>154100.95070512715</v>
      </c>
      <c r="J19" s="31">
        <v>132219.4410693825</v>
      </c>
    </row>
    <row r="20" spans="1:10" x14ac:dyDescent="0.3">
      <c r="A20" s="24">
        <v>1</v>
      </c>
      <c r="B20" s="33">
        <v>45108</v>
      </c>
      <c r="C20" s="24">
        <v>107195.872045454</v>
      </c>
      <c r="D20" s="24">
        <f t="shared" si="1"/>
        <v>113299.87545454533</v>
      </c>
      <c r="E20" s="10">
        <f t="shared" si="2"/>
        <v>134943.29750291316</v>
      </c>
      <c r="F20" s="24">
        <v>2</v>
      </c>
      <c r="G20" s="33">
        <v>45108</v>
      </c>
      <c r="H20" s="24">
        <v>144157.87532051199</v>
      </c>
      <c r="I20" s="24">
        <f t="shared" si="0"/>
        <v>156586.71955128098</v>
      </c>
      <c r="J20" s="31">
        <v>135600.09840587137</v>
      </c>
    </row>
    <row r="21" spans="1:10" x14ac:dyDescent="0.3">
      <c r="A21" s="24">
        <v>1</v>
      </c>
      <c r="B21" s="33">
        <v>45139</v>
      </c>
      <c r="C21" s="24">
        <v>109637.47340909101</v>
      </c>
      <c r="D21" s="24">
        <f t="shared" si="1"/>
        <v>114520.67613636357</v>
      </c>
      <c r="E21" s="10">
        <f t="shared" si="2"/>
        <v>136796.5822668992</v>
      </c>
      <c r="F21" s="24">
        <v>2</v>
      </c>
      <c r="G21" s="33">
        <v>45139</v>
      </c>
      <c r="H21" s="24">
        <v>149129.41301281899</v>
      </c>
      <c r="I21" s="24">
        <f t="shared" si="0"/>
        <v>159072.48839743482</v>
      </c>
      <c r="J21" s="31">
        <v>139067.19419599697</v>
      </c>
    </row>
    <row r="22" spans="1:10" x14ac:dyDescent="0.3">
      <c r="A22" s="24">
        <v>1</v>
      </c>
      <c r="B22" s="33">
        <v>45170</v>
      </c>
      <c r="C22" s="24">
        <v>112079.07477272701</v>
      </c>
      <c r="D22" s="24">
        <f t="shared" si="1"/>
        <v>115741.47681818175</v>
      </c>
      <c r="E22" s="10">
        <f t="shared" si="2"/>
        <v>138649.86703088525</v>
      </c>
      <c r="F22" s="24">
        <v>2</v>
      </c>
      <c r="G22" s="33">
        <v>45170</v>
      </c>
      <c r="H22" s="24">
        <v>154100.950705127</v>
      </c>
      <c r="I22" s="24">
        <f t="shared" si="0"/>
        <v>161558.25724358877</v>
      </c>
      <c r="J22" s="31">
        <v>142622.93854434066</v>
      </c>
    </row>
    <row r="23" spans="1:10" x14ac:dyDescent="0.3">
      <c r="A23" s="24">
        <v>1</v>
      </c>
      <c r="B23" s="33">
        <v>45200</v>
      </c>
      <c r="C23" s="24">
        <v>114520.676136364</v>
      </c>
      <c r="D23" s="24">
        <f t="shared" si="1"/>
        <v>116962.27750000001</v>
      </c>
      <c r="E23" s="10">
        <f t="shared" si="2"/>
        <v>140503.15179487134</v>
      </c>
      <c r="F23" s="24">
        <v>2</v>
      </c>
      <c r="G23" s="33">
        <v>45200</v>
      </c>
      <c r="H23" s="24">
        <v>159072.48839743499</v>
      </c>
      <c r="I23" s="24">
        <f t="shared" si="0"/>
        <v>164044.02608974266</v>
      </c>
      <c r="J23" s="31">
        <v>146269.59806461883</v>
      </c>
    </row>
    <row r="24" spans="1:10" x14ac:dyDescent="0.3">
      <c r="A24" s="24">
        <v>1</v>
      </c>
      <c r="B24" s="33">
        <v>45231</v>
      </c>
      <c r="C24" s="24">
        <v>116962.2775</v>
      </c>
      <c r="D24" s="24">
        <f t="shared" si="1"/>
        <v>118183.078181818</v>
      </c>
      <c r="E24" s="10">
        <f t="shared" si="2"/>
        <v>142356.43655885727</v>
      </c>
      <c r="F24" s="24">
        <v>2</v>
      </c>
      <c r="G24" s="33">
        <v>45231</v>
      </c>
      <c r="H24" s="24">
        <v>164044.02608974301</v>
      </c>
      <c r="I24" s="24">
        <f t="shared" si="0"/>
        <v>166529.79493589653</v>
      </c>
      <c r="J24" s="31">
        <v>150009.49732453888</v>
      </c>
    </row>
    <row r="25" spans="1:10" x14ac:dyDescent="0.3">
      <c r="A25" s="24">
        <v>1</v>
      </c>
      <c r="B25" s="33">
        <v>45261</v>
      </c>
      <c r="C25" s="24">
        <v>119403.878863636</v>
      </c>
      <c r="D25" s="24">
        <f t="shared" si="1"/>
        <v>119403.878863636</v>
      </c>
      <c r="E25" s="10">
        <f t="shared" si="2"/>
        <v>144209.72132284299</v>
      </c>
      <c r="F25" s="24">
        <v>2</v>
      </c>
      <c r="G25" s="33">
        <v>45261</v>
      </c>
      <c r="H25" s="24">
        <v>169015.56378205001</v>
      </c>
      <c r="I25" s="24">
        <f t="shared" si="0"/>
        <v>169015.56378205001</v>
      </c>
      <c r="J25" s="31">
        <v>153845.0203275978</v>
      </c>
    </row>
  </sheetData>
  <sortState xmlns:xlrd2="http://schemas.microsoft.com/office/spreadsheetml/2017/richdata2" ref="A2:C25">
    <sortCondition ref="A2:A25" customList="January,February,March,April,May,June,July,August,September,October,November,December"/>
    <sortCondition ref="B2:B25" customList="January,February,March,April,May,June,July,August,September,October,November,December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10AA-1B52-4698-9028-D64682D1C545}">
  <dimension ref="A1:G27"/>
  <sheetViews>
    <sheetView workbookViewId="0">
      <selection activeCell="E21" sqref="E21"/>
    </sheetView>
  </sheetViews>
  <sheetFormatPr defaultRowHeight="14.4" x14ac:dyDescent="0.3"/>
  <cols>
    <col min="1" max="1" width="18.21875" style="24" customWidth="1"/>
    <col min="2" max="2" width="15" style="24" bestFit="1" customWidth="1"/>
    <col min="3" max="3" width="14.109375" bestFit="1" customWidth="1"/>
    <col min="4" max="4" width="35.109375" style="24" bestFit="1" customWidth="1"/>
    <col min="5" max="5" width="25.109375" style="24" customWidth="1"/>
    <col min="6" max="6" width="50.6640625" bestFit="1" customWidth="1"/>
  </cols>
  <sheetData>
    <row r="1" spans="1:7" s="30" customFormat="1" x14ac:dyDescent="0.3">
      <c r="A1" s="28" t="s">
        <v>1</v>
      </c>
      <c r="B1" s="28" t="s">
        <v>22</v>
      </c>
      <c r="C1" s="29" t="s">
        <v>10</v>
      </c>
      <c r="D1" s="32"/>
      <c r="E1" s="28" t="s">
        <v>8</v>
      </c>
    </row>
    <row r="2" spans="1:7" x14ac:dyDescent="0.3">
      <c r="A2" s="25">
        <v>44562</v>
      </c>
      <c r="B2" s="24">
        <v>499</v>
      </c>
      <c r="C2" s="53">
        <v>468.49563149272097</v>
      </c>
      <c r="E2" s="52">
        <v>468.49563149272097</v>
      </c>
    </row>
    <row r="3" spans="1:7" x14ac:dyDescent="0.3">
      <c r="A3" s="25">
        <v>44593</v>
      </c>
      <c r="B3" s="24">
        <v>510</v>
      </c>
      <c r="C3" s="53">
        <v>494.20954623983971</v>
      </c>
      <c r="E3" s="52">
        <v>494.20954623983971</v>
      </c>
    </row>
    <row r="4" spans="1:7" x14ac:dyDescent="0.3">
      <c r="A4" s="25">
        <v>44621</v>
      </c>
      <c r="B4" s="24">
        <v>515</v>
      </c>
      <c r="C4" s="53">
        <v>521.33479839797212</v>
      </c>
      <c r="E4" s="52">
        <v>521.33479839797212</v>
      </c>
    </row>
    <row r="5" spans="1:7" x14ac:dyDescent="0.3">
      <c r="A5" s="25">
        <v>44652</v>
      </c>
      <c r="B5" s="24">
        <v>555</v>
      </c>
      <c r="C5" s="53">
        <v>549.94885082360315</v>
      </c>
      <c r="E5" s="52">
        <v>549.94885082360315</v>
      </c>
    </row>
    <row r="6" spans="1:7" x14ac:dyDescent="0.3">
      <c r="A6" s="25">
        <v>44682</v>
      </c>
      <c r="B6" s="24">
        <v>582</v>
      </c>
      <c r="C6" s="53">
        <v>580.13341801006118</v>
      </c>
      <c r="E6" s="52">
        <v>580.13341801006118</v>
      </c>
    </row>
    <row r="7" spans="1:7" x14ac:dyDescent="0.3">
      <c r="A7" s="25">
        <v>44713</v>
      </c>
      <c r="B7" s="24">
        <v>536</v>
      </c>
      <c r="C7" s="53">
        <v>611.97469944343391</v>
      </c>
      <c r="E7" s="52">
        <v>611.97469944343391</v>
      </c>
    </row>
    <row r="8" spans="1:7" x14ac:dyDescent="0.3">
      <c r="A8" s="25">
        <v>44743</v>
      </c>
      <c r="B8" s="24">
        <v>631</v>
      </c>
      <c r="C8" s="53">
        <v>645.56362576648894</v>
      </c>
      <c r="E8" s="52">
        <v>645.56362576648894</v>
      </c>
      <c r="G8" s="23" t="s">
        <v>28</v>
      </c>
    </row>
    <row r="9" spans="1:7" x14ac:dyDescent="0.3">
      <c r="A9" s="25">
        <v>44774</v>
      </c>
      <c r="B9" s="24">
        <v>644</v>
      </c>
      <c r="C9" s="53">
        <v>680.99611845358106</v>
      </c>
      <c r="E9" s="52">
        <v>680.99611845358106</v>
      </c>
      <c r="G9" s="44">
        <f>(E27-SUM(B2:B13))/SUM(B2:B13)</f>
        <v>2.2021313729721124</v>
      </c>
    </row>
    <row r="10" spans="1:7" x14ac:dyDescent="0.3">
      <c r="A10" s="25">
        <v>44805</v>
      </c>
      <c r="B10" s="24">
        <v>740</v>
      </c>
      <c r="C10" s="53">
        <v>718.37336373811127</v>
      </c>
      <c r="E10" s="52">
        <v>718.37336373811127</v>
      </c>
    </row>
    <row r="11" spans="1:7" x14ac:dyDescent="0.3">
      <c r="A11" s="25">
        <v>44835</v>
      </c>
      <c r="B11" s="24">
        <v>769</v>
      </c>
      <c r="C11" s="53">
        <v>757.80210157480496</v>
      </c>
      <c r="E11" s="52">
        <v>757.80210157480496</v>
      </c>
    </row>
    <row r="12" spans="1:7" x14ac:dyDescent="0.3">
      <c r="A12" s="25">
        <v>44866</v>
      </c>
      <c r="B12" s="24">
        <v>816</v>
      </c>
      <c r="C12" s="53">
        <v>799.39493046201483</v>
      </c>
      <c r="E12" s="52">
        <v>799.39493046201483</v>
      </c>
    </row>
    <row r="13" spans="1:7" x14ac:dyDescent="0.3">
      <c r="A13" s="25">
        <v>44896</v>
      </c>
      <c r="B13" s="24">
        <v>888</v>
      </c>
      <c r="C13" s="53">
        <v>843.27062899453927</v>
      </c>
      <c r="E13" s="52">
        <v>843.27062899453927</v>
      </c>
    </row>
    <row r="14" spans="1:7" x14ac:dyDescent="0.3">
      <c r="A14" s="25">
        <v>44927</v>
      </c>
      <c r="B14" s="52">
        <v>868.07575757575705</v>
      </c>
      <c r="C14" s="54">
        <v>859.80884304787503</v>
      </c>
      <c r="E14" s="55">
        <v>859.80884304787503</v>
      </c>
    </row>
    <row r="15" spans="1:7" x14ac:dyDescent="0.3">
      <c r="A15" s="25">
        <v>44958</v>
      </c>
      <c r="B15" s="52">
        <v>903.10023310023303</v>
      </c>
      <c r="C15" s="54">
        <v>893.73459180655902</v>
      </c>
      <c r="E15" s="55">
        <v>893.73459180655902</v>
      </c>
    </row>
    <row r="16" spans="1:7" x14ac:dyDescent="0.3">
      <c r="A16" s="25">
        <v>44986</v>
      </c>
      <c r="B16" s="52">
        <v>938.12470862470798</v>
      </c>
      <c r="C16" s="54">
        <v>927.66034056524302</v>
      </c>
      <c r="E16" s="56">
        <f>C16+'Monthly unique patients 2022'!J16</f>
        <v>1499.242505708469</v>
      </c>
      <c r="F16" s="27" t="s">
        <v>11</v>
      </c>
    </row>
    <row r="17" spans="1:6" x14ac:dyDescent="0.3">
      <c r="A17" s="25">
        <v>45017</v>
      </c>
      <c r="B17" s="52">
        <v>973.14918414918395</v>
      </c>
      <c r="C17" s="54">
        <v>961.58608932392701</v>
      </c>
      <c r="E17" s="56">
        <f>C17+'Monthly unique patients 2022'!J17</f>
        <v>1551.4081427972469</v>
      </c>
    </row>
    <row r="18" spans="1:6" x14ac:dyDescent="0.3">
      <c r="A18" s="25">
        <v>45047</v>
      </c>
      <c r="B18" s="52">
        <v>1008.17365967366</v>
      </c>
      <c r="C18" s="54">
        <v>995.51183808261101</v>
      </c>
      <c r="E18" s="56">
        <f>C18+'Monthly unique patients 2022'!J18</f>
        <v>1603.5737798860241</v>
      </c>
    </row>
    <row r="19" spans="1:6" x14ac:dyDescent="0.3">
      <c r="A19" s="25">
        <v>45078</v>
      </c>
      <c r="B19" s="52">
        <v>1043.1981351981401</v>
      </c>
      <c r="C19" s="54">
        <v>1029.4375868412901</v>
      </c>
      <c r="D19" s="23" t="s">
        <v>9</v>
      </c>
      <c r="E19" s="56">
        <f>C19+'Monthly unique patients 2022'!J19</f>
        <v>1655.7394169747972</v>
      </c>
    </row>
    <row r="20" spans="1:6" x14ac:dyDescent="0.3">
      <c r="A20" s="25">
        <v>45108</v>
      </c>
      <c r="B20" s="52">
        <v>1078.2226107226099</v>
      </c>
      <c r="C20" s="54">
        <v>1063.36333559998</v>
      </c>
      <c r="D20" s="58">
        <f>(C20+'Monthly unique patients 2022'!J20)/2</f>
        <v>853.95252703179051</v>
      </c>
      <c r="E20" s="57">
        <f>C20+D20+'Monthly unique patients 2022'!J20</f>
        <v>2561.8575810953716</v>
      </c>
      <c r="F20" s="26" t="s">
        <v>12</v>
      </c>
    </row>
    <row r="21" spans="1:6" x14ac:dyDescent="0.3">
      <c r="A21" s="25">
        <v>45139</v>
      </c>
      <c r="B21" s="52">
        <v>1113.24708624709</v>
      </c>
      <c r="C21" s="54">
        <v>1097.2890843586599</v>
      </c>
      <c r="D21" s="58">
        <f>(C21+'Monthly unique patients 2022'!J21)/2</f>
        <v>880.03534557617695</v>
      </c>
      <c r="E21" s="57">
        <f>C21+D21+'Monthly unique patients 2022'!J21</f>
        <v>2640.1060367285309</v>
      </c>
    </row>
    <row r="22" spans="1:6" x14ac:dyDescent="0.3">
      <c r="A22" s="25">
        <v>45170</v>
      </c>
      <c r="B22" s="52">
        <v>1148.2715617715601</v>
      </c>
      <c r="C22" s="54">
        <v>1131.2148331173501</v>
      </c>
      <c r="D22" s="58">
        <f>(C22+'Monthly unique patients 2022'!J22)/2</f>
        <v>906.11816412056896</v>
      </c>
      <c r="E22" s="57">
        <f>C22+D22+'Monthly unique patients 2022'!J22</f>
        <v>2718.3544923617069</v>
      </c>
    </row>
    <row r="23" spans="1:6" x14ac:dyDescent="0.3">
      <c r="A23" s="25">
        <v>45200</v>
      </c>
      <c r="B23" s="52">
        <v>1183.2960372960399</v>
      </c>
      <c r="C23" s="54">
        <v>1165.14058187603</v>
      </c>
      <c r="D23" s="58">
        <f>(C23+'Monthly unique patients 2022'!J23)/2</f>
        <v>932.20098266495597</v>
      </c>
      <c r="E23" s="57">
        <f>C23+D23+'Monthly unique patients 2022'!J23</f>
        <v>2796.6029479948679</v>
      </c>
    </row>
    <row r="24" spans="1:6" x14ac:dyDescent="0.3">
      <c r="A24" s="25">
        <v>45231</v>
      </c>
      <c r="B24" s="52">
        <v>1218.32051282051</v>
      </c>
      <c r="C24" s="54">
        <v>1199.0663306347101</v>
      </c>
      <c r="D24" s="58">
        <f>(C24+'Monthly unique patients 2022'!J24)/2</f>
        <v>958.28380120934253</v>
      </c>
      <c r="E24" s="57">
        <f>C24+D24+'Monthly unique patients 2022'!J24</f>
        <v>2874.8514036280276</v>
      </c>
    </row>
    <row r="25" spans="1:6" x14ac:dyDescent="0.3">
      <c r="A25" s="25">
        <v>45261</v>
      </c>
      <c r="B25" s="52">
        <v>1253.34498834499</v>
      </c>
      <c r="C25" s="54">
        <v>1232.9920793934</v>
      </c>
      <c r="D25" s="58">
        <f>(C25+'Monthly unique patients 2022'!J25)/2</f>
        <v>984.36661975373454</v>
      </c>
      <c r="E25" s="57">
        <f>C25+D25+'Monthly unique patients 2022'!J25</f>
        <v>2953.0998592612036</v>
      </c>
    </row>
    <row r="27" spans="1:6" x14ac:dyDescent="0.3">
      <c r="C27" t="s">
        <v>13</v>
      </c>
      <c r="E27" s="59">
        <f>SUM(E14:E25)</f>
        <v>24608.379601290682</v>
      </c>
    </row>
  </sheetData>
  <sortState xmlns:xlrd2="http://schemas.microsoft.com/office/spreadsheetml/2017/richdata2" ref="A2:B26">
    <sortCondition ref="A2:A26" customList="January,February,March,April,May,June,July,August,September,October,November,December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9178-C3DF-434B-A4E6-0F6FCB084AE1}">
  <dimension ref="A1:J25"/>
  <sheetViews>
    <sheetView workbookViewId="0">
      <selection activeCell="E27" sqref="E27"/>
    </sheetView>
  </sheetViews>
  <sheetFormatPr defaultRowHeight="14.4" x14ac:dyDescent="0.3"/>
  <cols>
    <col min="1" max="1" width="8.88671875" style="24"/>
    <col min="2" max="2" width="12.21875" style="24" customWidth="1"/>
    <col min="3" max="3" width="21.33203125" style="24" customWidth="1"/>
    <col min="4" max="4" width="19.5546875" style="24" bestFit="1" customWidth="1"/>
    <col min="5" max="5" width="20.44140625" style="24" bestFit="1" customWidth="1"/>
    <col min="6" max="6" width="8.88671875" style="24"/>
    <col min="7" max="7" width="18.88671875" style="24" bestFit="1" customWidth="1"/>
    <col min="8" max="8" width="15.21875" style="24" customWidth="1"/>
    <col min="9" max="9" width="19.5546875" style="24" bestFit="1" customWidth="1"/>
    <col min="10" max="10" width="37.21875" style="24" bestFit="1" customWidth="1"/>
    <col min="11" max="16384" width="8.88671875" style="24"/>
  </cols>
  <sheetData>
    <row r="1" spans="1:10" s="49" customFormat="1" x14ac:dyDescent="0.3">
      <c r="A1" s="48" t="s">
        <v>0</v>
      </c>
      <c r="B1" s="48" t="s">
        <v>1</v>
      </c>
      <c r="C1" s="48" t="s">
        <v>4</v>
      </c>
      <c r="D1" s="48" t="s">
        <v>3</v>
      </c>
      <c r="E1" s="48" t="s">
        <v>32</v>
      </c>
      <c r="F1" s="48" t="s">
        <v>0</v>
      </c>
      <c r="G1" s="48" t="s">
        <v>1</v>
      </c>
      <c r="H1" s="48" t="s">
        <v>4</v>
      </c>
      <c r="I1" s="48" t="s">
        <v>3</v>
      </c>
      <c r="J1" s="48" t="s">
        <v>33</v>
      </c>
    </row>
    <row r="2" spans="1:10" x14ac:dyDescent="0.3">
      <c r="A2" s="24">
        <v>1</v>
      </c>
      <c r="B2" s="25">
        <v>44562</v>
      </c>
      <c r="C2" s="52">
        <v>260</v>
      </c>
      <c r="D2" s="52">
        <f>AVERAGE(C2:C13)</f>
        <v>291.5</v>
      </c>
      <c r="E2" s="60">
        <f>(D2+I2)/2</f>
        <v>320.20833333333337</v>
      </c>
      <c r="F2" s="24">
        <v>2</v>
      </c>
      <c r="G2" s="25">
        <v>44562</v>
      </c>
      <c r="H2" s="24">
        <v>239</v>
      </c>
      <c r="I2" s="52">
        <f>AVERAGE(H2:H13)</f>
        <v>348.91666666666669</v>
      </c>
      <c r="J2" s="52">
        <v>323.28131978350189</v>
      </c>
    </row>
    <row r="3" spans="1:10" x14ac:dyDescent="0.3">
      <c r="A3" s="24">
        <v>1</v>
      </c>
      <c r="B3" s="25">
        <v>44593</v>
      </c>
      <c r="C3" s="52">
        <v>244</v>
      </c>
      <c r="D3" s="52">
        <f t="shared" ref="D3:D25" si="0">AVERAGE(C3:C14)</f>
        <v>300.1098484848485</v>
      </c>
      <c r="E3" s="60">
        <f t="shared" ref="E3:E25" si="1">(D3+I3)/2</f>
        <v>335.58648989898995</v>
      </c>
      <c r="F3" s="24">
        <v>2</v>
      </c>
      <c r="G3" s="25">
        <v>44593</v>
      </c>
      <c r="H3" s="24">
        <v>266</v>
      </c>
      <c r="I3" s="52">
        <f t="shared" ref="I3:I25" si="2">AVERAGE(H3:H14)</f>
        <v>371.06313131313135</v>
      </c>
      <c r="J3" s="52">
        <v>337.82095242084944</v>
      </c>
    </row>
    <row r="4" spans="1:10" x14ac:dyDescent="0.3">
      <c r="A4" s="24">
        <v>1</v>
      </c>
      <c r="B4" s="25">
        <v>44621</v>
      </c>
      <c r="C4" s="52">
        <v>233</v>
      </c>
      <c r="D4" s="52">
        <f t="shared" si="0"/>
        <v>310.97377622377627</v>
      </c>
      <c r="E4" s="60">
        <f t="shared" si="1"/>
        <v>351.96566627816628</v>
      </c>
      <c r="F4" s="24">
        <v>2</v>
      </c>
      <c r="G4" s="25">
        <v>44621</v>
      </c>
      <c r="H4" s="24">
        <v>282</v>
      </c>
      <c r="I4" s="52">
        <f t="shared" si="2"/>
        <v>392.95755633255635</v>
      </c>
      <c r="J4" s="52">
        <v>353.014507522293</v>
      </c>
    </row>
    <row r="5" spans="1:10" x14ac:dyDescent="0.3">
      <c r="A5" s="24">
        <v>1</v>
      </c>
      <c r="B5" s="25">
        <v>44652</v>
      </c>
      <c r="C5" s="52">
        <v>261</v>
      </c>
      <c r="D5" s="52">
        <f t="shared" si="0"/>
        <v>323.67511655011657</v>
      </c>
      <c r="E5" s="60">
        <f t="shared" si="1"/>
        <v>369.59586247086253</v>
      </c>
      <c r="F5" s="24">
        <v>2</v>
      </c>
      <c r="G5" s="25">
        <v>44652</v>
      </c>
      <c r="H5" s="24">
        <v>294</v>
      </c>
      <c r="I5" s="52">
        <f t="shared" si="2"/>
        <v>415.51660839160849</v>
      </c>
      <c r="J5" s="52">
        <v>368.89139536247387</v>
      </c>
    </row>
    <row r="6" spans="1:10" x14ac:dyDescent="0.3">
      <c r="A6" s="24">
        <v>1</v>
      </c>
      <c r="B6" s="25">
        <v>44682</v>
      </c>
      <c r="C6" s="52">
        <v>267</v>
      </c>
      <c r="D6" s="52">
        <f t="shared" si="0"/>
        <v>334.96386946386951</v>
      </c>
      <c r="E6" s="60">
        <f t="shared" si="1"/>
        <v>387.01874514374515</v>
      </c>
      <c r="F6" s="24">
        <v>2</v>
      </c>
      <c r="G6" s="25">
        <v>44682</v>
      </c>
      <c r="H6" s="24">
        <v>315</v>
      </c>
      <c r="I6" s="52">
        <f t="shared" si="2"/>
        <v>439.07362082362084</v>
      </c>
      <c r="J6" s="52">
        <v>385.48234894816454</v>
      </c>
    </row>
    <row r="7" spans="1:10" x14ac:dyDescent="0.3">
      <c r="A7" s="24">
        <v>1</v>
      </c>
      <c r="B7" s="25">
        <v>44713</v>
      </c>
      <c r="C7" s="52">
        <v>243</v>
      </c>
      <c r="D7" s="52">
        <f t="shared" si="0"/>
        <v>346.67336829836836</v>
      </c>
      <c r="E7" s="60">
        <f t="shared" si="1"/>
        <v>404.77598096348106</v>
      </c>
      <c r="F7" s="24">
        <v>2</v>
      </c>
      <c r="G7" s="25">
        <v>44713</v>
      </c>
      <c r="H7" s="24">
        <v>293</v>
      </c>
      <c r="I7" s="52">
        <f t="shared" si="2"/>
        <v>462.87859362859371</v>
      </c>
      <c r="J7" s="52">
        <v>402.81948350837234</v>
      </c>
    </row>
    <row r="8" spans="1:10" x14ac:dyDescent="0.3">
      <c r="A8" s="24">
        <v>1</v>
      </c>
      <c r="B8" s="25">
        <v>44743</v>
      </c>
      <c r="C8" s="52">
        <v>315</v>
      </c>
      <c r="D8" s="52">
        <f t="shared" si="0"/>
        <v>361.30361305361311</v>
      </c>
      <c r="E8" s="60">
        <f t="shared" si="1"/>
        <v>425.90923659673666</v>
      </c>
      <c r="F8" s="24">
        <v>2</v>
      </c>
      <c r="G8" s="25">
        <v>44743</v>
      </c>
      <c r="H8" s="24">
        <v>316</v>
      </c>
      <c r="I8" s="52">
        <f t="shared" si="2"/>
        <v>490.51486013986022</v>
      </c>
      <c r="J8" s="52">
        <v>420.93635866002069</v>
      </c>
    </row>
    <row r="9" spans="1:10" x14ac:dyDescent="0.3">
      <c r="A9" s="24">
        <v>1</v>
      </c>
      <c r="B9" s="25">
        <v>44774</v>
      </c>
      <c r="C9" s="52">
        <v>348</v>
      </c>
      <c r="D9" s="52">
        <f t="shared" si="0"/>
        <v>370.85460372960375</v>
      </c>
      <c r="E9" s="60">
        <f t="shared" si="1"/>
        <v>444.54351204351212</v>
      </c>
      <c r="F9" s="24">
        <v>2</v>
      </c>
      <c r="G9" s="25">
        <v>44774</v>
      </c>
      <c r="H9" s="24">
        <v>296</v>
      </c>
      <c r="I9" s="52">
        <f t="shared" si="2"/>
        <v>518.23242035742044</v>
      </c>
      <c r="J9" s="52">
        <v>439.86804336954287</v>
      </c>
    </row>
    <row r="10" spans="1:10" x14ac:dyDescent="0.3">
      <c r="A10" s="24">
        <v>1</v>
      </c>
      <c r="B10" s="25">
        <v>44805</v>
      </c>
      <c r="C10" s="52">
        <v>307</v>
      </c>
      <c r="D10" s="52">
        <f t="shared" si="0"/>
        <v>378.57634032634036</v>
      </c>
      <c r="E10" s="60">
        <f t="shared" si="1"/>
        <v>464.09547397047402</v>
      </c>
      <c r="F10" s="24">
        <v>2</v>
      </c>
      <c r="G10" s="25">
        <v>44805</v>
      </c>
      <c r="H10" s="24">
        <v>433</v>
      </c>
      <c r="I10" s="52">
        <f t="shared" si="2"/>
        <v>549.61460761460773</v>
      </c>
      <c r="J10" s="52">
        <v>459.65118383613407</v>
      </c>
    </row>
    <row r="11" spans="1:10" x14ac:dyDescent="0.3">
      <c r="A11" s="24">
        <v>1</v>
      </c>
      <c r="B11" s="25">
        <v>44835</v>
      </c>
      <c r="C11" s="52">
        <v>317</v>
      </c>
      <c r="D11" s="52">
        <f t="shared" si="0"/>
        <v>390.63548951048955</v>
      </c>
      <c r="E11" s="60">
        <f t="shared" si="1"/>
        <v>481.10678904428914</v>
      </c>
      <c r="F11" s="24">
        <v>2</v>
      </c>
      <c r="G11" s="25">
        <v>44835</v>
      </c>
      <c r="H11" s="24">
        <v>452</v>
      </c>
      <c r="I11" s="52">
        <f t="shared" si="2"/>
        <v>571.57808857808868</v>
      </c>
      <c r="J11" s="52">
        <v>480.32407442806476</v>
      </c>
    </row>
    <row r="12" spans="1:10" x14ac:dyDescent="0.3">
      <c r="A12" s="24">
        <v>1</v>
      </c>
      <c r="B12" s="25">
        <v>44866</v>
      </c>
      <c r="C12" s="52">
        <v>325</v>
      </c>
      <c r="D12" s="52">
        <f t="shared" si="0"/>
        <v>402.78205128205127</v>
      </c>
      <c r="E12" s="60">
        <f t="shared" si="1"/>
        <v>498.36912393162396</v>
      </c>
      <c r="F12" s="24">
        <v>2</v>
      </c>
      <c r="G12" s="25">
        <v>44866</v>
      </c>
      <c r="H12" s="24">
        <v>491</v>
      </c>
      <c r="I12" s="52">
        <f t="shared" si="2"/>
        <v>593.95619658119665</v>
      </c>
      <c r="J12" s="52">
        <v>501.92673180936657</v>
      </c>
    </row>
    <row r="13" spans="1:10" x14ac:dyDescent="0.3">
      <c r="A13" s="24">
        <v>1</v>
      </c>
      <c r="B13" s="25">
        <v>44896</v>
      </c>
      <c r="C13" s="52">
        <v>378</v>
      </c>
      <c r="D13" s="52">
        <f t="shared" si="0"/>
        <v>415.18269230769232</v>
      </c>
      <c r="E13" s="60">
        <f t="shared" si="1"/>
        <v>515.13247863247864</v>
      </c>
      <c r="F13" s="24">
        <v>2</v>
      </c>
      <c r="G13" s="25">
        <v>44896</v>
      </c>
      <c r="H13" s="24">
        <v>510</v>
      </c>
      <c r="I13" s="52">
        <f t="shared" si="2"/>
        <v>615.08226495726501</v>
      </c>
      <c r="J13" s="52">
        <v>524.5009724003786</v>
      </c>
    </row>
    <row r="14" spans="1:10" x14ac:dyDescent="0.3">
      <c r="A14" s="24">
        <v>1</v>
      </c>
      <c r="B14" s="25">
        <v>44927</v>
      </c>
      <c r="C14" s="52">
        <v>363.31818181818198</v>
      </c>
      <c r="D14" s="52">
        <f>AVERAGE(C14:C25)</f>
        <v>424.08741258741253</v>
      </c>
      <c r="E14" s="60">
        <f>(D14+I14)/2</f>
        <v>530.35518648018649</v>
      </c>
      <c r="F14" s="24">
        <v>2</v>
      </c>
      <c r="G14" s="33">
        <v>44927</v>
      </c>
      <c r="H14" s="52">
        <v>504.75757575757598</v>
      </c>
      <c r="I14" s="52">
        <f>AVERAGE(H14:H25)</f>
        <v>636.62296037296039</v>
      </c>
      <c r="J14" s="55">
        <v>535.10238848303902</v>
      </c>
    </row>
    <row r="15" spans="1:10" x14ac:dyDescent="0.3">
      <c r="A15" s="24">
        <v>1</v>
      </c>
      <c r="B15" s="25">
        <v>44958</v>
      </c>
      <c r="C15" s="52">
        <v>374.36713286713302</v>
      </c>
      <c r="D15" s="52">
        <f t="shared" si="0"/>
        <v>429.61188811188799</v>
      </c>
      <c r="E15" s="60">
        <f t="shared" si="1"/>
        <v>539.11130536130531</v>
      </c>
      <c r="F15" s="24">
        <v>2</v>
      </c>
      <c r="G15" s="33">
        <v>44958</v>
      </c>
      <c r="H15" s="52">
        <v>528.7331002331</v>
      </c>
      <c r="I15" s="52">
        <f t="shared" si="2"/>
        <v>648.61072261072263</v>
      </c>
      <c r="J15" s="55">
        <v>553.34227681313303</v>
      </c>
    </row>
    <row r="16" spans="1:10" x14ac:dyDescent="0.3">
      <c r="A16" s="24">
        <v>1</v>
      </c>
      <c r="B16" s="25">
        <v>44986</v>
      </c>
      <c r="C16" s="52">
        <v>385.41608391608401</v>
      </c>
      <c r="D16" s="52">
        <f t="shared" si="0"/>
        <v>435.1363636363634</v>
      </c>
      <c r="E16" s="60">
        <f t="shared" si="1"/>
        <v>547.86742424242425</v>
      </c>
      <c r="F16" s="24">
        <v>2</v>
      </c>
      <c r="G16" s="33">
        <v>44986</v>
      </c>
      <c r="H16" s="52">
        <v>552.70862470862505</v>
      </c>
      <c r="I16" s="52">
        <f t="shared" si="2"/>
        <v>660.59848484848499</v>
      </c>
      <c r="J16" s="55">
        <v>571.58216514322601</v>
      </c>
    </row>
    <row r="17" spans="1:10" x14ac:dyDescent="0.3">
      <c r="A17" s="24">
        <v>1</v>
      </c>
      <c r="B17" s="25">
        <v>45017</v>
      </c>
      <c r="C17" s="52">
        <v>396.46503496503499</v>
      </c>
      <c r="D17" s="52">
        <f t="shared" si="0"/>
        <v>440.66083916083898</v>
      </c>
      <c r="E17" s="60">
        <f t="shared" si="1"/>
        <v>556.62354312354307</v>
      </c>
      <c r="F17" s="24">
        <v>2</v>
      </c>
      <c r="G17" s="33">
        <v>45017</v>
      </c>
      <c r="H17" s="52">
        <v>576.68414918414896</v>
      </c>
      <c r="I17" s="52">
        <f t="shared" si="2"/>
        <v>672.58624708624723</v>
      </c>
      <c r="J17" s="55">
        <v>589.82205347332001</v>
      </c>
    </row>
    <row r="18" spans="1:10" x14ac:dyDescent="0.3">
      <c r="A18" s="24">
        <v>1</v>
      </c>
      <c r="B18" s="25">
        <v>45047</v>
      </c>
      <c r="C18" s="52">
        <v>407.51398601398603</v>
      </c>
      <c r="D18" s="52">
        <f t="shared" si="0"/>
        <v>446.18531468531449</v>
      </c>
      <c r="E18" s="60">
        <f t="shared" si="1"/>
        <v>565.37966200466201</v>
      </c>
      <c r="F18" s="24">
        <v>2</v>
      </c>
      <c r="G18" s="33">
        <v>45047</v>
      </c>
      <c r="H18" s="52">
        <v>600.65967365967401</v>
      </c>
      <c r="I18" s="52">
        <f t="shared" si="2"/>
        <v>684.57400932400947</v>
      </c>
      <c r="J18" s="55">
        <v>608.06194180341299</v>
      </c>
    </row>
    <row r="19" spans="1:10" x14ac:dyDescent="0.3">
      <c r="A19" s="24">
        <v>1</v>
      </c>
      <c r="B19" s="25">
        <v>45078</v>
      </c>
      <c r="C19" s="52">
        <v>418.56293706293701</v>
      </c>
      <c r="D19" s="52">
        <f t="shared" si="0"/>
        <v>451.70979020978996</v>
      </c>
      <c r="E19" s="60">
        <f t="shared" si="1"/>
        <v>574.13578088578083</v>
      </c>
      <c r="F19" s="24">
        <v>2</v>
      </c>
      <c r="G19" s="33">
        <v>45078</v>
      </c>
      <c r="H19" s="52">
        <v>624.63519813519804</v>
      </c>
      <c r="I19" s="52">
        <f t="shared" si="2"/>
        <v>696.56177156177159</v>
      </c>
      <c r="J19" s="55">
        <v>626.301830133507</v>
      </c>
    </row>
    <row r="20" spans="1:10" x14ac:dyDescent="0.3">
      <c r="A20" s="24">
        <v>1</v>
      </c>
      <c r="B20" s="25">
        <v>45108</v>
      </c>
      <c r="C20" s="52">
        <v>429.61188811188799</v>
      </c>
      <c r="D20" s="52">
        <f t="shared" si="0"/>
        <v>457.23426573426553</v>
      </c>
      <c r="E20" s="60">
        <f t="shared" si="1"/>
        <v>582.89189976689966</v>
      </c>
      <c r="F20" s="24">
        <v>2</v>
      </c>
      <c r="G20" s="33">
        <v>45108</v>
      </c>
      <c r="H20" s="52">
        <v>648.61072261072297</v>
      </c>
      <c r="I20" s="52">
        <f t="shared" si="2"/>
        <v>708.54953379953383</v>
      </c>
      <c r="J20" s="55">
        <v>644.541718463601</v>
      </c>
    </row>
    <row r="21" spans="1:10" x14ac:dyDescent="0.3">
      <c r="A21" s="24">
        <v>1</v>
      </c>
      <c r="B21" s="25">
        <v>45139</v>
      </c>
      <c r="C21" s="52">
        <v>440.66083916083898</v>
      </c>
      <c r="D21" s="52">
        <f t="shared" si="0"/>
        <v>462.758741258741</v>
      </c>
      <c r="E21" s="60">
        <f t="shared" si="1"/>
        <v>591.64801864801848</v>
      </c>
      <c r="F21" s="24">
        <v>2</v>
      </c>
      <c r="G21" s="33">
        <v>45139</v>
      </c>
      <c r="H21" s="52">
        <v>672.586247086247</v>
      </c>
      <c r="I21" s="52">
        <f t="shared" si="2"/>
        <v>720.53729603729596</v>
      </c>
      <c r="J21" s="55">
        <v>662.78160679369398</v>
      </c>
    </row>
    <row r="22" spans="1:10" x14ac:dyDescent="0.3">
      <c r="A22" s="24">
        <v>1</v>
      </c>
      <c r="B22" s="25">
        <v>45170</v>
      </c>
      <c r="C22" s="52">
        <v>451.70979020979001</v>
      </c>
      <c r="D22" s="52">
        <f t="shared" si="0"/>
        <v>468.28321678321646</v>
      </c>
      <c r="E22" s="60">
        <f t="shared" si="1"/>
        <v>600.4041375291373</v>
      </c>
      <c r="F22" s="24">
        <v>2</v>
      </c>
      <c r="G22" s="33">
        <v>45170</v>
      </c>
      <c r="H22" s="52">
        <v>696.56177156177205</v>
      </c>
      <c r="I22" s="52">
        <f t="shared" si="2"/>
        <v>732.5250582750582</v>
      </c>
      <c r="J22" s="55">
        <v>681.02149512378799</v>
      </c>
    </row>
    <row r="23" spans="1:10" x14ac:dyDescent="0.3">
      <c r="A23" s="24">
        <v>1</v>
      </c>
      <c r="B23" s="25">
        <v>45200</v>
      </c>
      <c r="C23" s="52">
        <v>462.758741258741</v>
      </c>
      <c r="D23" s="52">
        <f t="shared" si="0"/>
        <v>473.80769230769198</v>
      </c>
      <c r="E23" s="60">
        <f t="shared" si="1"/>
        <v>609.16025641025612</v>
      </c>
      <c r="F23" s="24">
        <v>2</v>
      </c>
      <c r="G23" s="33">
        <v>45200</v>
      </c>
      <c r="H23" s="52">
        <v>720.53729603729596</v>
      </c>
      <c r="I23" s="52">
        <f t="shared" si="2"/>
        <v>744.51282051282033</v>
      </c>
      <c r="J23" s="55">
        <v>699.26138345388199</v>
      </c>
    </row>
    <row r="24" spans="1:10" x14ac:dyDescent="0.3">
      <c r="A24" s="24">
        <v>1</v>
      </c>
      <c r="B24" s="25">
        <v>45231</v>
      </c>
      <c r="C24" s="52">
        <v>473.80769230769198</v>
      </c>
      <c r="D24" s="52">
        <f t="shared" si="0"/>
        <v>479.3321678321675</v>
      </c>
      <c r="E24" s="60">
        <f t="shared" si="1"/>
        <v>617.91637529137495</v>
      </c>
      <c r="F24" s="24">
        <v>2</v>
      </c>
      <c r="G24" s="33">
        <v>45231</v>
      </c>
      <c r="H24" s="52">
        <v>744.51282051281999</v>
      </c>
      <c r="I24" s="52">
        <f t="shared" si="2"/>
        <v>756.50058275058245</v>
      </c>
      <c r="J24" s="55">
        <v>717.50127178397497</v>
      </c>
    </row>
    <row r="25" spans="1:10" x14ac:dyDescent="0.3">
      <c r="A25" s="24">
        <v>1</v>
      </c>
      <c r="B25" s="25">
        <v>45261</v>
      </c>
      <c r="C25" s="52">
        <v>484.85664335664302</v>
      </c>
      <c r="D25" s="52">
        <f t="shared" si="0"/>
        <v>484.85664335664302</v>
      </c>
      <c r="E25" s="60">
        <f t="shared" si="1"/>
        <v>626.672494172494</v>
      </c>
      <c r="F25" s="24">
        <v>2</v>
      </c>
      <c r="G25" s="33">
        <v>45261</v>
      </c>
      <c r="H25" s="52">
        <v>768.48834498834503</v>
      </c>
      <c r="I25" s="52">
        <f t="shared" si="2"/>
        <v>768.48834498834503</v>
      </c>
      <c r="J25" s="55">
        <v>735.74116011406898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7488-522F-4A1D-8CC8-41DFE4243EE6}">
  <dimension ref="A1:H27"/>
  <sheetViews>
    <sheetView topLeftCell="A16" workbookViewId="0">
      <selection activeCell="I15" sqref="I15"/>
    </sheetView>
  </sheetViews>
  <sheetFormatPr defaultRowHeight="14.4" x14ac:dyDescent="0.3"/>
  <cols>
    <col min="1" max="1" width="18.88671875" style="24" bestFit="1" customWidth="1"/>
    <col min="2" max="2" width="12.21875" style="24" bestFit="1" customWidth="1"/>
    <col min="3" max="3" width="14.44140625" style="24" bestFit="1" customWidth="1"/>
    <col min="4" max="4" width="36.109375" style="24" bestFit="1" customWidth="1"/>
    <col min="5" max="5" width="12.44140625" style="24" customWidth="1"/>
    <col min="6" max="6" width="46.33203125" style="24" bestFit="1" customWidth="1"/>
    <col min="7" max="16384" width="8.88671875" style="24"/>
  </cols>
  <sheetData>
    <row r="1" spans="1:8" s="49" customFormat="1" x14ac:dyDescent="0.3">
      <c r="A1" s="48" t="s">
        <v>1</v>
      </c>
      <c r="B1" s="48" t="s">
        <v>5</v>
      </c>
      <c r="C1" s="48" t="s">
        <v>6</v>
      </c>
      <c r="E1" s="48" t="s">
        <v>8</v>
      </c>
    </row>
    <row r="2" spans="1:8" x14ac:dyDescent="0.3">
      <c r="A2" s="25">
        <v>44562</v>
      </c>
      <c r="B2" s="24">
        <v>138.4341044</v>
      </c>
      <c r="C2" s="24">
        <v>176.91349023021544</v>
      </c>
      <c r="E2" s="24">
        <v>176.91349023021544</v>
      </c>
    </row>
    <row r="3" spans="1:8" x14ac:dyDescent="0.3">
      <c r="A3" s="25">
        <v>44593</v>
      </c>
      <c r="B3" s="24">
        <v>165.42620210000001</v>
      </c>
      <c r="C3" s="24">
        <v>176.52555853385545</v>
      </c>
      <c r="E3" s="24">
        <v>176.52555853385545</v>
      </c>
    </row>
    <row r="4" spans="1:8" x14ac:dyDescent="0.3">
      <c r="A4" s="25">
        <v>44621</v>
      </c>
      <c r="B4" s="24">
        <v>202.5445594</v>
      </c>
      <c r="C4" s="24">
        <v>176.13847748489854</v>
      </c>
      <c r="E4" s="24">
        <v>176.13847748489854</v>
      </c>
    </row>
    <row r="5" spans="1:8" x14ac:dyDescent="0.3">
      <c r="A5" s="25">
        <v>44652</v>
      </c>
      <c r="B5" s="24">
        <v>180.5117199</v>
      </c>
      <c r="C5" s="24">
        <v>175.75224521806538</v>
      </c>
      <c r="E5" s="24">
        <v>175.75224521806538</v>
      </c>
    </row>
    <row r="6" spans="1:8" x14ac:dyDescent="0.3">
      <c r="A6" s="25">
        <v>44682</v>
      </c>
      <c r="B6" s="24">
        <v>176.2739364</v>
      </c>
      <c r="C6" s="24">
        <v>175.36685987216663</v>
      </c>
      <c r="E6" s="24">
        <v>175.36685987216663</v>
      </c>
      <c r="H6" s="23" t="s">
        <v>29</v>
      </c>
    </row>
    <row r="7" spans="1:8" x14ac:dyDescent="0.3">
      <c r="A7" s="25">
        <v>44713</v>
      </c>
      <c r="B7" s="24">
        <v>227.17185029999999</v>
      </c>
      <c r="C7" s="24">
        <v>174.98231959009425</v>
      </c>
      <c r="E7" s="24">
        <v>174.98231959009425</v>
      </c>
      <c r="H7" s="45">
        <f>(E27-SUM(B2:B13))/SUM(B2:B13)</f>
        <v>1.1717111215635603</v>
      </c>
    </row>
    <row r="8" spans="1:8" x14ac:dyDescent="0.3">
      <c r="A8" s="25">
        <v>44743</v>
      </c>
      <c r="B8" s="24">
        <v>208.90042629999999</v>
      </c>
      <c r="C8" s="24">
        <v>174.59862251881236</v>
      </c>
      <c r="E8" s="24">
        <v>174.59862251881236</v>
      </c>
    </row>
    <row r="9" spans="1:8" x14ac:dyDescent="0.3">
      <c r="A9" s="25">
        <v>44774</v>
      </c>
      <c r="B9" s="24">
        <v>157.10236</v>
      </c>
      <c r="C9" s="24">
        <v>174.21576680934834</v>
      </c>
      <c r="E9" s="24">
        <v>174.21576680934834</v>
      </c>
    </row>
    <row r="10" spans="1:8" x14ac:dyDescent="0.3">
      <c r="A10" s="25">
        <v>44805</v>
      </c>
      <c r="B10" s="24">
        <v>175.58448189999999</v>
      </c>
      <c r="C10" s="24">
        <v>173.83375061678404</v>
      </c>
      <c r="E10" s="24">
        <v>173.83375061678404</v>
      </c>
    </row>
    <row r="11" spans="1:8" x14ac:dyDescent="0.3">
      <c r="A11" s="25">
        <v>44835</v>
      </c>
      <c r="B11" s="24">
        <v>158.78084939999999</v>
      </c>
      <c r="C11" s="24">
        <v>173.45257210024673</v>
      </c>
      <c r="E11" s="24">
        <v>173.45257210024673</v>
      </c>
      <c r="F11" s="23"/>
    </row>
    <row r="12" spans="1:8" x14ac:dyDescent="0.3">
      <c r="A12" s="25">
        <v>44866</v>
      </c>
      <c r="B12" s="24">
        <v>162.59715249999999</v>
      </c>
      <c r="C12" s="24">
        <v>173.07222942290034</v>
      </c>
      <c r="E12" s="24">
        <v>173.07222942290034</v>
      </c>
      <c r="F12" s="23"/>
    </row>
    <row r="13" spans="1:8" x14ac:dyDescent="0.3">
      <c r="A13" s="25">
        <v>44896</v>
      </c>
      <c r="B13" s="24">
        <v>163.0326819</v>
      </c>
      <c r="C13" s="24">
        <v>172.69272075193655</v>
      </c>
      <c r="E13" s="24">
        <v>172.69272075193655</v>
      </c>
      <c r="F13" s="23"/>
    </row>
    <row r="14" spans="1:8" x14ac:dyDescent="0.3">
      <c r="A14" s="39">
        <v>44927</v>
      </c>
      <c r="B14" s="10">
        <v>172.689601122727</v>
      </c>
      <c r="C14" s="10">
        <v>172.30131140142001</v>
      </c>
      <c r="E14" s="31">
        <v>172.30131140142001</v>
      </c>
      <c r="F14" s="23"/>
    </row>
    <row r="15" spans="1:8" x14ac:dyDescent="0.3">
      <c r="A15" s="39">
        <v>44958</v>
      </c>
      <c r="B15" s="10">
        <v>172.124407391608</v>
      </c>
      <c r="C15" s="10">
        <v>171.917607858699</v>
      </c>
      <c r="E15" s="31">
        <v>171.917607858699</v>
      </c>
      <c r="F15" s="23"/>
    </row>
    <row r="16" spans="1:8" x14ac:dyDescent="0.3">
      <c r="A16" s="39">
        <v>44986</v>
      </c>
      <c r="B16" s="10">
        <v>171.55921366048901</v>
      </c>
      <c r="C16" s="10">
        <v>171.533904315977</v>
      </c>
      <c r="E16" s="37">
        <f>C16+'average revenue monthly'!J16</f>
        <v>334.78929494929196</v>
      </c>
      <c r="F16" s="41" t="s">
        <v>25</v>
      </c>
    </row>
    <row r="17" spans="1:6" x14ac:dyDescent="0.3">
      <c r="A17" s="39">
        <v>45017</v>
      </c>
      <c r="B17" s="10">
        <v>170.99401992937101</v>
      </c>
      <c r="C17" s="10">
        <v>171.15020077325499</v>
      </c>
      <c r="E17" s="37">
        <f>C17+'average revenue monthly'!J17</f>
        <v>333.233380226061</v>
      </c>
      <c r="F17" s="23"/>
    </row>
    <row r="18" spans="1:6" x14ac:dyDescent="0.3">
      <c r="A18" s="39">
        <v>45047</v>
      </c>
      <c r="B18" s="10">
        <v>170.42882619825201</v>
      </c>
      <c r="C18" s="10">
        <v>170.76649723053399</v>
      </c>
      <c r="E18" s="37">
        <f>C18+'average revenue monthly'!J18</f>
        <v>331.67746550282999</v>
      </c>
      <c r="F18" s="23"/>
    </row>
    <row r="19" spans="1:6" x14ac:dyDescent="0.3">
      <c r="A19" s="39">
        <v>45078</v>
      </c>
      <c r="B19" s="10">
        <v>169.86363246713299</v>
      </c>
      <c r="C19" s="10">
        <v>170.38279368781201</v>
      </c>
      <c r="D19" s="23" t="s">
        <v>9</v>
      </c>
      <c r="E19" s="37">
        <f>C19+'average revenue monthly'!J19</f>
        <v>330.12155077959903</v>
      </c>
      <c r="F19" s="23"/>
    </row>
    <row r="20" spans="1:6" x14ac:dyDescent="0.3">
      <c r="A20" s="39">
        <v>45108</v>
      </c>
      <c r="B20" s="10">
        <v>169.29843873601399</v>
      </c>
      <c r="C20" s="10">
        <v>169.999090145091</v>
      </c>
      <c r="D20" s="40">
        <f>('average estimation of 2023'!C20+'average revenue monthly'!J20)/2</f>
        <v>164.28281802818401</v>
      </c>
      <c r="E20" s="38">
        <f>C20+'average revenue monthly'!J20+D20</f>
        <v>492.84845408455203</v>
      </c>
      <c r="F20" s="40" t="s">
        <v>12</v>
      </c>
    </row>
    <row r="21" spans="1:6" x14ac:dyDescent="0.3">
      <c r="A21" s="39">
        <v>45139</v>
      </c>
      <c r="B21" s="10">
        <v>168.733245004895</v>
      </c>
      <c r="C21" s="10">
        <v>169.615386602369</v>
      </c>
      <c r="D21" s="40">
        <f>('average estimation of 2023'!C21+'average revenue monthly'!J21)/2</f>
        <v>163.5048606665685</v>
      </c>
      <c r="E21" s="38">
        <f>C21+'average revenue monthly'!J21+D21</f>
        <v>490.51458199970551</v>
      </c>
    </row>
    <row r="22" spans="1:6" x14ac:dyDescent="0.3">
      <c r="A22" s="39">
        <v>45170</v>
      </c>
      <c r="B22" s="10">
        <v>168.168051273776</v>
      </c>
      <c r="C22" s="10">
        <v>169.23168305964799</v>
      </c>
      <c r="D22" s="40">
        <f>('average estimation of 2023'!C22+'average revenue monthly'!J22)/2</f>
        <v>162.726903304953</v>
      </c>
      <c r="E22" s="38">
        <f>C22+'average revenue monthly'!J22+D22</f>
        <v>488.18070991485899</v>
      </c>
    </row>
    <row r="23" spans="1:6" x14ac:dyDescent="0.3">
      <c r="A23" s="39">
        <v>45200</v>
      </c>
      <c r="B23" s="10">
        <v>167.60285754265701</v>
      </c>
      <c r="C23" s="10">
        <v>168.84797951692599</v>
      </c>
      <c r="D23" s="40">
        <f>('average estimation of 2023'!C23+'average revenue monthly'!J23)/2</f>
        <v>161.94894594333749</v>
      </c>
      <c r="E23" s="38">
        <f>C23+'average revenue monthly'!J23+D23</f>
        <v>485.84683783001248</v>
      </c>
    </row>
    <row r="24" spans="1:6" x14ac:dyDescent="0.3">
      <c r="A24" s="39">
        <v>45231</v>
      </c>
      <c r="B24" s="10">
        <v>167.03766381153801</v>
      </c>
      <c r="C24" s="10">
        <v>168.46427597420401</v>
      </c>
      <c r="D24" s="40">
        <f>('average estimation of 2023'!C24+'average revenue monthly'!J24)/2</f>
        <v>161.17098858172201</v>
      </c>
      <c r="E24" s="38">
        <f>C24+'average revenue monthly'!J24+D24</f>
        <v>483.51296574516607</v>
      </c>
    </row>
    <row r="25" spans="1:6" x14ac:dyDescent="0.3">
      <c r="A25" s="39">
        <v>45261</v>
      </c>
      <c r="B25" s="10">
        <v>166.47247008042001</v>
      </c>
      <c r="C25" s="10">
        <v>168.08057243148301</v>
      </c>
      <c r="D25" s="40">
        <f>('average estimation of 2023'!C25+'average revenue monthly'!J25)/2</f>
        <v>160.39303122010651</v>
      </c>
      <c r="E25" s="38">
        <f>C25+'average revenue monthly'!J25+D25</f>
        <v>481.1790936603195</v>
      </c>
    </row>
    <row r="27" spans="1:6" ht="18" x14ac:dyDescent="0.35">
      <c r="B27" s="35" t="s">
        <v>26</v>
      </c>
      <c r="E27" s="36">
        <f>SUM(E14:E25)</f>
        <v>4596.1232539525154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D685-0BD8-48E6-A308-D1456F87AEAB}">
  <dimension ref="A1:J25"/>
  <sheetViews>
    <sheetView tabSelected="1" workbookViewId="0">
      <selection activeCell="K15" sqref="K15"/>
    </sheetView>
  </sheetViews>
  <sheetFormatPr defaultRowHeight="14.4" x14ac:dyDescent="0.3"/>
  <cols>
    <col min="1" max="1" width="8.88671875" style="24"/>
    <col min="2" max="2" width="18.88671875" style="24" bestFit="1" customWidth="1"/>
    <col min="3" max="3" width="20.33203125" style="24" bestFit="1" customWidth="1"/>
    <col min="4" max="4" width="19.5546875" style="24" bestFit="1" customWidth="1"/>
    <col min="5" max="5" width="20.21875" style="24" bestFit="1" customWidth="1"/>
    <col min="6" max="6" width="8.88671875" style="24"/>
    <col min="7" max="7" width="18.88671875" style="24" bestFit="1" customWidth="1"/>
    <col min="8" max="8" width="20.33203125" style="24" bestFit="1" customWidth="1"/>
    <col min="9" max="9" width="19.5546875" style="24" bestFit="1" customWidth="1"/>
    <col min="10" max="10" width="37.21875" style="24" bestFit="1" customWidth="1"/>
    <col min="11" max="16384" width="8.88671875" style="24"/>
  </cols>
  <sheetData>
    <row r="1" spans="1:10" s="43" customForma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18</v>
      </c>
      <c r="F1" s="42" t="s">
        <v>0</v>
      </c>
      <c r="G1" s="42" t="s">
        <v>1</v>
      </c>
      <c r="H1" s="42" t="s">
        <v>2</v>
      </c>
      <c r="I1" s="42" t="s">
        <v>3</v>
      </c>
      <c r="J1" s="48" t="s">
        <v>33</v>
      </c>
    </row>
    <row r="2" spans="1:10" x14ac:dyDescent="0.3">
      <c r="A2" s="24">
        <v>1</v>
      </c>
      <c r="B2" s="25">
        <v>44562</v>
      </c>
      <c r="C2" s="24">
        <v>124.37376262626201</v>
      </c>
      <c r="D2" s="24">
        <f>AVERAGE(C2:C13)</f>
        <v>176.92493926614375</v>
      </c>
      <c r="E2" s="34">
        <f>(D2+I2)/2</f>
        <v>176.70451908537422</v>
      </c>
      <c r="F2" s="24">
        <v>2</v>
      </c>
      <c r="G2" s="25">
        <v>44562</v>
      </c>
      <c r="H2" s="24">
        <v>156.22290734824199</v>
      </c>
      <c r="I2" s="24">
        <f>AVERAGE(H2:H13)</f>
        <v>176.48409890460468</v>
      </c>
      <c r="J2" s="24">
        <v>179.73951190410932</v>
      </c>
    </row>
    <row r="3" spans="1:10" x14ac:dyDescent="0.3">
      <c r="A3" s="24">
        <v>1</v>
      </c>
      <c r="B3" s="25">
        <v>44593</v>
      </c>
      <c r="C3" s="24">
        <v>169.19256926952099</v>
      </c>
      <c r="D3" s="24">
        <f t="shared" ref="D3:D25" si="0">AVERAGE(C3:C14)</f>
        <v>180.65094421718675</v>
      </c>
      <c r="E3" s="34">
        <f t="shared" ref="E3:E25" si="1">(D3+I3)/2</f>
        <v>179.39617617856607</v>
      </c>
      <c r="F3" s="24">
        <v>2</v>
      </c>
      <c r="G3" s="25">
        <v>44593</v>
      </c>
      <c r="H3" s="24">
        <v>161.27273611111099</v>
      </c>
      <c r="I3" s="24">
        <f t="shared" ref="I3:I25" si="2">AVERAGE(H3:H14)</f>
        <v>178.14140813994541</v>
      </c>
      <c r="J3" s="24">
        <v>178.52714888894369</v>
      </c>
    </row>
    <row r="4" spans="1:10" x14ac:dyDescent="0.3">
      <c r="A4" s="24">
        <v>1</v>
      </c>
      <c r="B4" s="25">
        <v>44621</v>
      </c>
      <c r="C4" s="24">
        <v>261.17242774566398</v>
      </c>
      <c r="D4" s="24">
        <f t="shared" si="0"/>
        <v>180.54154711170989</v>
      </c>
      <c r="E4" s="34">
        <f t="shared" si="1"/>
        <v>179.95732860445366</v>
      </c>
      <c r="F4" s="24">
        <v>2</v>
      </c>
      <c r="G4" s="25">
        <v>44621</v>
      </c>
      <c r="H4" s="24">
        <v>152.208970223325</v>
      </c>
      <c r="I4" s="24">
        <f t="shared" si="2"/>
        <v>179.37311009719744</v>
      </c>
      <c r="J4" s="24">
        <v>177.3229633972673</v>
      </c>
    </row>
    <row r="5" spans="1:10" x14ac:dyDescent="0.3">
      <c r="A5" s="24">
        <v>1</v>
      </c>
      <c r="B5" s="25">
        <v>44652</v>
      </c>
      <c r="C5" s="24">
        <v>213.849439024389</v>
      </c>
      <c r="D5" s="24">
        <f t="shared" si="0"/>
        <v>172.66666029697294</v>
      </c>
      <c r="E5" s="34">
        <f t="shared" si="1"/>
        <v>177.0109989804441</v>
      </c>
      <c r="F5" s="24">
        <v>2</v>
      </c>
      <c r="G5" s="25">
        <v>44652</v>
      </c>
      <c r="H5" s="24">
        <v>146.678886138613</v>
      </c>
      <c r="I5" s="24">
        <f t="shared" si="2"/>
        <v>181.35533766391526</v>
      </c>
      <c r="J5" s="24">
        <v>176.12690027077397</v>
      </c>
    </row>
    <row r="6" spans="1:10" x14ac:dyDescent="0.3">
      <c r="A6" s="24">
        <v>1</v>
      </c>
      <c r="B6" s="25">
        <v>44682</v>
      </c>
      <c r="C6" s="24">
        <v>160.193969849246</v>
      </c>
      <c r="D6" s="24">
        <f t="shared" si="0"/>
        <v>168.63485437276049</v>
      </c>
      <c r="E6" s="34">
        <f t="shared" si="1"/>
        <v>176.21423586463496</v>
      </c>
      <c r="F6" s="24">
        <v>2</v>
      </c>
      <c r="G6" s="25">
        <v>44682</v>
      </c>
      <c r="H6" s="24">
        <v>191.51161904761901</v>
      </c>
      <c r="I6" s="24">
        <f t="shared" si="2"/>
        <v>183.79361735650943</v>
      </c>
      <c r="J6" s="24">
        <v>174.93890472320638</v>
      </c>
    </row>
    <row r="7" spans="1:10" x14ac:dyDescent="0.3">
      <c r="A7" s="24">
        <v>1</v>
      </c>
      <c r="B7" s="25">
        <v>44713</v>
      </c>
      <c r="C7" s="24">
        <v>163.68597560975601</v>
      </c>
      <c r="D7" s="24">
        <f t="shared" si="0"/>
        <v>168.97383604356173</v>
      </c>
      <c r="E7" s="34">
        <f t="shared" si="1"/>
        <v>175.73244190119925</v>
      </c>
      <c r="F7" s="24">
        <v>2</v>
      </c>
      <c r="G7" s="25">
        <v>44713</v>
      </c>
      <c r="H7" s="24">
        <v>281.97018421052599</v>
      </c>
      <c r="I7" s="24">
        <f t="shared" si="2"/>
        <v>182.49104775883677</v>
      </c>
      <c r="J7" s="24">
        <v>173.75892233784668</v>
      </c>
    </row>
    <row r="8" spans="1:10" x14ac:dyDescent="0.3">
      <c r="A8" s="24">
        <v>1</v>
      </c>
      <c r="B8" s="25">
        <v>44743</v>
      </c>
      <c r="C8" s="24">
        <v>184.15654292343299</v>
      </c>
      <c r="D8" s="24">
        <f t="shared" si="0"/>
        <v>168.92131573140557</v>
      </c>
      <c r="E8" s="34">
        <f t="shared" si="1"/>
        <v>171.28339595723889</v>
      </c>
      <c r="F8" s="24">
        <v>2</v>
      </c>
      <c r="G8" s="25">
        <v>44743</v>
      </c>
      <c r="H8" s="24">
        <v>233.30457665903899</v>
      </c>
      <c r="I8" s="24">
        <f t="shared" si="2"/>
        <v>173.64547618307219</v>
      </c>
      <c r="J8" s="24">
        <v>172.5868990650238</v>
      </c>
    </row>
    <row r="9" spans="1:10" x14ac:dyDescent="0.3">
      <c r="A9" s="24">
        <v>1</v>
      </c>
      <c r="B9" s="25">
        <v>44774</v>
      </c>
      <c r="C9" s="24">
        <v>158.50594810379201</v>
      </c>
      <c r="D9" s="24">
        <f t="shared" si="0"/>
        <v>167.06241330686132</v>
      </c>
      <c r="E9" s="34">
        <f t="shared" si="1"/>
        <v>167.95649849780492</v>
      </c>
      <c r="F9" s="24">
        <v>2</v>
      </c>
      <c r="G9" s="25">
        <v>44774</v>
      </c>
      <c r="H9" s="24">
        <v>155.222152406417</v>
      </c>
      <c r="I9" s="24">
        <f t="shared" si="2"/>
        <v>168.85058368874851</v>
      </c>
      <c r="J9" s="24">
        <v>171.4227812196377</v>
      </c>
    </row>
    <row r="10" spans="1:10" x14ac:dyDescent="0.3">
      <c r="A10" s="24">
        <v>1</v>
      </c>
      <c r="B10" s="25">
        <v>44805</v>
      </c>
      <c r="C10" s="24">
        <v>190.44829411764599</v>
      </c>
      <c r="D10" s="24">
        <f t="shared" si="0"/>
        <v>167.24055894770558</v>
      </c>
      <c r="E10" s="34">
        <f t="shared" si="1"/>
        <v>168.89916530766629</v>
      </c>
      <c r="F10" s="24">
        <v>2</v>
      </c>
      <c r="G10" s="25">
        <v>44805</v>
      </c>
      <c r="H10" s="24">
        <v>165.50933014354001</v>
      </c>
      <c r="I10" s="24">
        <f t="shared" si="2"/>
        <v>170.55777166762701</v>
      </c>
      <c r="J10" s="24">
        <v>170.26651547870037</v>
      </c>
    </row>
    <row r="11" spans="1:10" x14ac:dyDescent="0.3">
      <c r="A11" s="24">
        <v>1</v>
      </c>
      <c r="B11" s="25">
        <v>44835</v>
      </c>
      <c r="C11" s="24">
        <v>164.842183908046</v>
      </c>
      <c r="D11" s="24">
        <f t="shared" si="0"/>
        <v>164.65634091781374</v>
      </c>
      <c r="E11" s="34">
        <f t="shared" si="1"/>
        <v>168.02962376918799</v>
      </c>
      <c r="F11" s="24">
        <v>2</v>
      </c>
      <c r="G11" s="25">
        <v>44835</v>
      </c>
      <c r="H11" s="24">
        <v>153.67759677419301</v>
      </c>
      <c r="I11" s="24">
        <f t="shared" si="2"/>
        <v>171.40290662056225</v>
      </c>
      <c r="J11" s="24">
        <v>169.11804887889326</v>
      </c>
    </row>
    <row r="12" spans="1:10" x14ac:dyDescent="0.3">
      <c r="A12" s="24">
        <v>1</v>
      </c>
      <c r="B12" s="25">
        <v>44866</v>
      </c>
      <c r="C12" s="24">
        <v>168.81272727272699</v>
      </c>
      <c r="D12" s="24">
        <f t="shared" si="0"/>
        <v>164.1054639024737</v>
      </c>
      <c r="E12" s="34">
        <f t="shared" si="1"/>
        <v>168.66734752111688</v>
      </c>
      <c r="F12" s="24">
        <v>2</v>
      </c>
      <c r="G12" s="25">
        <v>44866</v>
      </c>
      <c r="H12" s="24">
        <v>157.97882525697401</v>
      </c>
      <c r="I12" s="24">
        <f t="shared" si="2"/>
        <v>173.22923113976006</v>
      </c>
      <c r="J12" s="24">
        <v>167.97732881414129</v>
      </c>
    </row>
    <row r="13" spans="1:10" x14ac:dyDescent="0.3">
      <c r="A13" s="24">
        <v>1</v>
      </c>
      <c r="B13" s="25">
        <v>44896</v>
      </c>
      <c r="C13" s="24">
        <v>163.865430743243</v>
      </c>
      <c r="D13" s="24">
        <f t="shared" si="0"/>
        <v>163.12320677049516</v>
      </c>
      <c r="E13" s="34">
        <f t="shared" si="1"/>
        <v>168.90776925401917</v>
      </c>
      <c r="F13" s="24">
        <v>2</v>
      </c>
      <c r="G13" s="25">
        <v>44896</v>
      </c>
      <c r="H13" s="24">
        <v>162.25140253565701</v>
      </c>
      <c r="I13" s="24">
        <f t="shared" si="2"/>
        <v>174.69233173754318</v>
      </c>
      <c r="J13" s="24">
        <v>166.84430303320323</v>
      </c>
    </row>
    <row r="14" spans="1:10" x14ac:dyDescent="0.3">
      <c r="A14" s="24">
        <v>1</v>
      </c>
      <c r="B14" s="25">
        <v>44927</v>
      </c>
      <c r="C14" s="24">
        <v>169.08582203877799</v>
      </c>
      <c r="D14" s="24">
        <f>AVERAGE(C14:C25)</f>
        <v>162.45272284639205</v>
      </c>
      <c r="E14" s="34">
        <f>(D14+I14)/2</f>
        <v>169.1236594303225</v>
      </c>
      <c r="F14" s="24">
        <v>2</v>
      </c>
      <c r="G14" s="33">
        <v>44927</v>
      </c>
      <c r="H14" s="24">
        <v>176.11061817233099</v>
      </c>
      <c r="I14" s="24">
        <f>AVERAGE(H14:H25)</f>
        <v>175.79459601425299</v>
      </c>
      <c r="J14" s="31">
        <v>165.599812994334</v>
      </c>
    </row>
    <row r="15" spans="1:10" x14ac:dyDescent="0.3">
      <c r="A15" s="24">
        <v>1</v>
      </c>
      <c r="B15" s="25">
        <v>44958</v>
      </c>
      <c r="C15" s="24">
        <v>167.87980400379899</v>
      </c>
      <c r="D15" s="24">
        <f t="shared" si="0"/>
        <v>161.84971382890245</v>
      </c>
      <c r="E15" s="34">
        <f t="shared" si="1"/>
        <v>168.80779027802873</v>
      </c>
      <c r="F15" s="24">
        <v>2</v>
      </c>
      <c r="G15" s="33">
        <v>44958</v>
      </c>
      <c r="H15" s="24">
        <v>176.05315959813501</v>
      </c>
      <c r="I15" s="24">
        <f t="shared" si="2"/>
        <v>175.76586672715501</v>
      </c>
      <c r="J15" s="31">
        <v>164.42760181382499</v>
      </c>
    </row>
    <row r="16" spans="1:10" x14ac:dyDescent="0.3">
      <c r="A16" s="24">
        <v>1</v>
      </c>
      <c r="B16" s="25">
        <v>44986</v>
      </c>
      <c r="C16" s="24">
        <v>166.67378596882</v>
      </c>
      <c r="D16" s="24">
        <f t="shared" si="0"/>
        <v>161.2467048114128</v>
      </c>
      <c r="E16" s="34">
        <f t="shared" si="1"/>
        <v>168.4919211257349</v>
      </c>
      <c r="F16" s="24">
        <v>2</v>
      </c>
      <c r="G16" s="33">
        <v>44986</v>
      </c>
      <c r="H16" s="24">
        <v>175.99570102393901</v>
      </c>
      <c r="I16" s="24">
        <f t="shared" si="2"/>
        <v>175.73713744005698</v>
      </c>
      <c r="J16" s="31">
        <v>163.25539063331499</v>
      </c>
    </row>
    <row r="17" spans="1:10" x14ac:dyDescent="0.3">
      <c r="A17" s="24">
        <v>1</v>
      </c>
      <c r="B17" s="25">
        <v>45017</v>
      </c>
      <c r="C17" s="24">
        <v>165.46776793384001</v>
      </c>
      <c r="D17" s="24">
        <f t="shared" si="0"/>
        <v>160.64369579392311</v>
      </c>
      <c r="E17" s="34">
        <f t="shared" si="1"/>
        <v>168.17605197344105</v>
      </c>
      <c r="F17" s="24">
        <v>2</v>
      </c>
      <c r="G17" s="33">
        <v>45017</v>
      </c>
      <c r="H17" s="24">
        <v>175.938242449743</v>
      </c>
      <c r="I17" s="24">
        <f t="shared" si="2"/>
        <v>175.70840815295898</v>
      </c>
      <c r="J17" s="31">
        <v>162.08317945280601</v>
      </c>
    </row>
    <row r="18" spans="1:10" x14ac:dyDescent="0.3">
      <c r="A18" s="24">
        <v>1</v>
      </c>
      <c r="B18" s="25">
        <v>45047</v>
      </c>
      <c r="C18" s="24">
        <v>164.26174989886101</v>
      </c>
      <c r="D18" s="24">
        <f t="shared" si="0"/>
        <v>160.04068677643349</v>
      </c>
      <c r="E18" s="34">
        <f t="shared" si="1"/>
        <v>167.86018282114725</v>
      </c>
      <c r="F18" s="24">
        <v>2</v>
      </c>
      <c r="G18" s="33">
        <v>45047</v>
      </c>
      <c r="H18" s="24">
        <v>175.880783875547</v>
      </c>
      <c r="I18" s="24">
        <f t="shared" si="2"/>
        <v>175.67967886586098</v>
      </c>
      <c r="J18" s="31">
        <v>160.910968272296</v>
      </c>
    </row>
    <row r="19" spans="1:10" x14ac:dyDescent="0.3">
      <c r="A19" s="24">
        <v>1</v>
      </c>
      <c r="B19" s="25">
        <v>45078</v>
      </c>
      <c r="C19" s="24">
        <v>163.05573186388199</v>
      </c>
      <c r="D19" s="24">
        <f t="shared" si="0"/>
        <v>159.43767775894383</v>
      </c>
      <c r="E19" s="34">
        <f t="shared" si="1"/>
        <v>167.54431366885342</v>
      </c>
      <c r="F19" s="24">
        <v>2</v>
      </c>
      <c r="G19" s="33">
        <v>45078</v>
      </c>
      <c r="H19" s="24">
        <v>175.82332530135099</v>
      </c>
      <c r="I19" s="24">
        <f t="shared" si="2"/>
        <v>175.65094957876298</v>
      </c>
      <c r="J19" s="31">
        <v>159.73875709178699</v>
      </c>
    </row>
    <row r="20" spans="1:10" x14ac:dyDescent="0.3">
      <c r="A20" s="24">
        <v>1</v>
      </c>
      <c r="B20" s="25">
        <v>45108</v>
      </c>
      <c r="C20" s="24">
        <v>161.849713828902</v>
      </c>
      <c r="D20" s="24">
        <f t="shared" si="0"/>
        <v>158.83466874145418</v>
      </c>
      <c r="E20" s="34">
        <f t="shared" si="1"/>
        <v>167.22844451655959</v>
      </c>
      <c r="F20" s="24">
        <v>2</v>
      </c>
      <c r="G20" s="33">
        <v>45108</v>
      </c>
      <c r="H20" s="24">
        <v>175.76586672715499</v>
      </c>
      <c r="I20" s="24">
        <f t="shared" si="2"/>
        <v>175.622220291665</v>
      </c>
      <c r="J20" s="31">
        <v>158.56654591127699</v>
      </c>
    </row>
    <row r="21" spans="1:10" x14ac:dyDescent="0.3">
      <c r="A21" s="24">
        <v>1</v>
      </c>
      <c r="B21" s="25">
        <v>45139</v>
      </c>
      <c r="C21" s="24">
        <v>160.643695793923</v>
      </c>
      <c r="D21" s="24">
        <f t="shared" si="0"/>
        <v>158.23165972396461</v>
      </c>
      <c r="E21" s="34">
        <f t="shared" si="1"/>
        <v>166.91257536426582</v>
      </c>
      <c r="F21" s="24">
        <v>2</v>
      </c>
      <c r="G21" s="33">
        <v>45139</v>
      </c>
      <c r="H21" s="24">
        <v>175.70840815295901</v>
      </c>
      <c r="I21" s="24">
        <f t="shared" si="2"/>
        <v>175.59349100456703</v>
      </c>
      <c r="J21" s="31">
        <v>157.39433473076801</v>
      </c>
    </row>
    <row r="22" spans="1:10" x14ac:dyDescent="0.3">
      <c r="A22" s="24">
        <v>1</v>
      </c>
      <c r="B22" s="25">
        <v>45170</v>
      </c>
      <c r="C22" s="24">
        <v>159.43767775894401</v>
      </c>
      <c r="D22" s="24">
        <f t="shared" si="0"/>
        <v>157.62865070647499</v>
      </c>
      <c r="E22" s="34">
        <f t="shared" si="1"/>
        <v>166.59670621197199</v>
      </c>
      <c r="F22" s="24">
        <v>2</v>
      </c>
      <c r="G22" s="33">
        <v>45170</v>
      </c>
      <c r="H22" s="24">
        <v>175.650949578763</v>
      </c>
      <c r="I22" s="24">
        <f t="shared" si="2"/>
        <v>175.564761717469</v>
      </c>
      <c r="J22" s="31">
        <v>156.222123550258</v>
      </c>
    </row>
    <row r="23" spans="1:10" x14ac:dyDescent="0.3">
      <c r="A23" s="24">
        <v>1</v>
      </c>
      <c r="B23" s="25">
        <v>45200</v>
      </c>
      <c r="C23" s="24">
        <v>158.23165972396501</v>
      </c>
      <c r="D23" s="24">
        <f t="shared" si="0"/>
        <v>157.02564168898536</v>
      </c>
      <c r="E23" s="34">
        <f t="shared" si="1"/>
        <v>166.28083705967816</v>
      </c>
      <c r="F23" s="24">
        <v>2</v>
      </c>
      <c r="G23" s="33">
        <v>45200</v>
      </c>
      <c r="H23" s="24">
        <v>175.593491004567</v>
      </c>
      <c r="I23" s="24">
        <f t="shared" si="2"/>
        <v>175.53603243037097</v>
      </c>
      <c r="J23" s="31">
        <v>155.04991236974899</v>
      </c>
    </row>
    <row r="24" spans="1:10" x14ac:dyDescent="0.3">
      <c r="A24" s="24">
        <v>1</v>
      </c>
      <c r="B24" s="25">
        <v>45231</v>
      </c>
      <c r="C24" s="24">
        <v>157.02564168898499</v>
      </c>
      <c r="D24" s="24">
        <f t="shared" si="0"/>
        <v>156.42263267149548</v>
      </c>
      <c r="E24" s="34">
        <f t="shared" si="1"/>
        <v>165.96496790738422</v>
      </c>
      <c r="F24" s="24">
        <v>2</v>
      </c>
      <c r="G24" s="33">
        <v>45231</v>
      </c>
      <c r="H24" s="24">
        <v>175.53603243037099</v>
      </c>
      <c r="I24" s="24">
        <f t="shared" si="2"/>
        <v>175.50730314327299</v>
      </c>
      <c r="J24" s="31">
        <v>153.87770118924001</v>
      </c>
    </row>
    <row r="25" spans="1:10" x14ac:dyDescent="0.3">
      <c r="A25" s="24">
        <v>1</v>
      </c>
      <c r="B25" s="25">
        <v>45261</v>
      </c>
      <c r="C25" s="24">
        <v>155.81962365400599</v>
      </c>
      <c r="D25" s="24">
        <f t="shared" si="0"/>
        <v>155.81962365400599</v>
      </c>
      <c r="E25" s="34">
        <f t="shared" si="1"/>
        <v>165.64909875509051</v>
      </c>
      <c r="F25" s="24">
        <v>2</v>
      </c>
      <c r="G25" s="33">
        <v>45261</v>
      </c>
      <c r="H25" s="24">
        <v>175.47857385617499</v>
      </c>
      <c r="I25" s="24">
        <f t="shared" si="2"/>
        <v>175.47857385617499</v>
      </c>
      <c r="J25" s="31">
        <v>152.70549000873001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DASHBOARDS</vt:lpstr>
      <vt:lpstr>CHARTS - ESTIMATIONS 2023</vt:lpstr>
      <vt:lpstr>Estimated revenue in 2023</vt:lpstr>
      <vt:lpstr>monthly revenue in 2022</vt:lpstr>
      <vt:lpstr>unique patients estimation 2023</vt:lpstr>
      <vt:lpstr>Monthly unique patients 2022</vt:lpstr>
      <vt:lpstr>average estimation of 2023</vt:lpstr>
      <vt:lpstr>average revenue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hallimani</dc:creator>
  <cp:lastModifiedBy>rahul hallimani</cp:lastModifiedBy>
  <dcterms:created xsi:type="dcterms:W3CDTF">2023-04-19T11:22:50Z</dcterms:created>
  <dcterms:modified xsi:type="dcterms:W3CDTF">2023-04-20T22:06:15Z</dcterms:modified>
</cp:coreProperties>
</file>