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10/"/>
    </mc:Choice>
  </mc:AlternateContent>
  <xr:revisionPtr revIDLastSave="3" documentId="11_3284DB59F704D6810B74AD1B035730E80A030F19" xr6:coauthVersionLast="47" xr6:coauthVersionMax="47" xr10:uidLastSave="{09E60E33-C325-4E59-B7AC-EBD306A40BAB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H53" i="1"/>
  <c r="C30" i="1"/>
  <c r="C45" i="1" l="1"/>
  <c r="C44" i="1"/>
  <c r="C36" i="1" l="1"/>
  <c r="D49" i="1" l="1"/>
  <c r="C27" i="1"/>
  <c r="C25" i="1"/>
  <c r="C19" i="1"/>
  <c r="C18" i="1"/>
  <c r="C28" i="1" l="1"/>
  <c r="C72" i="1" l="1"/>
  <c r="C37" i="1"/>
  <c r="C26" i="1"/>
  <c r="C20" i="1"/>
  <c r="E51" i="1" s="1"/>
  <c r="C32" i="1" l="1"/>
  <c r="E49" i="1"/>
  <c r="F49" i="1" s="1"/>
  <c r="G49" i="1" s="1"/>
  <c r="H49" i="1" s="1"/>
  <c r="I49" i="1" s="1"/>
  <c r="H51" i="1"/>
  <c r="F51" i="1"/>
  <c r="C22" i="1"/>
  <c r="D51" i="1"/>
  <c r="D56" i="1" s="1"/>
  <c r="G51" i="1"/>
  <c r="C39" i="1" l="1"/>
  <c r="H54" i="1" s="1"/>
  <c r="H56" i="1" s="1"/>
  <c r="C66" i="1"/>
  <c r="E56" i="1"/>
  <c r="G56" i="1"/>
  <c r="F56" i="1"/>
  <c r="C67" i="1" l="1"/>
  <c r="C68" i="1" s="1"/>
  <c r="C73" i="1" s="1"/>
  <c r="C74" i="1" s="1"/>
</calcChain>
</file>

<file path=xl/sharedStrings.xml><?xml version="1.0" encoding="utf-8"?>
<sst xmlns="http://schemas.openxmlformats.org/spreadsheetml/2006/main" count="67" uniqueCount="56">
  <si>
    <t>years</t>
  </si>
  <si>
    <t>NOI</t>
  </si>
  <si>
    <t>Problem 10-9</t>
  </si>
  <si>
    <t>DCR</t>
  </si>
  <si>
    <t>Max mthly pyt</t>
  </si>
  <si>
    <t>Amortization</t>
  </si>
  <si>
    <t>Rate</t>
  </si>
  <si>
    <t>months</t>
  </si>
  <si>
    <t>Max Loan amount:</t>
  </si>
  <si>
    <t>Amort remaining</t>
  </si>
  <si>
    <t>or</t>
  </si>
  <si>
    <t>PV of loan end of yr5</t>
  </si>
  <si>
    <t>or use calculator</t>
  </si>
  <si>
    <t>Year</t>
  </si>
  <si>
    <t>Growth rate</t>
  </si>
  <si>
    <t>Less:</t>
  </si>
  <si>
    <t>Debt Service</t>
  </si>
  <si>
    <t>Sale at end of year 5</t>
  </si>
  <si>
    <t>Going-out cap rate</t>
  </si>
  <si>
    <t>Payoff of debt at sale</t>
  </si>
  <si>
    <t>Step 4 - Take Present Value of CF to equity</t>
  </si>
  <si>
    <t>Value of Equity</t>
  </si>
  <si>
    <t>Initial Debt on Project</t>
  </si>
  <si>
    <t xml:space="preserve">   TOTAL</t>
  </si>
  <si>
    <t>NOI Year 1</t>
  </si>
  <si>
    <t>Value of Property</t>
  </si>
  <si>
    <t>Going-in cap rate</t>
  </si>
  <si>
    <t>Step 1 - Figure out max financing first by figuring maximum payment</t>
  </si>
  <si>
    <t>Max loan pyt/year</t>
  </si>
  <si>
    <t>÷</t>
  </si>
  <si>
    <t>Sale price determined below</t>
  </si>
  <si>
    <t>WRONG Loan amount:</t>
  </si>
  <si>
    <t xml:space="preserve">&lt;-- this uses annual data instead of monthly data. </t>
  </si>
  <si>
    <t>annually</t>
  </si>
  <si>
    <t>monthly</t>
  </si>
  <si>
    <t>per month</t>
  </si>
  <si>
    <t>given in problem (observed in market)</t>
  </si>
  <si>
    <t>Required rate on equity</t>
  </si>
  <si>
    <t>10-9-c - Implied overall cap rate (going in)</t>
  </si>
  <si>
    <t>Loan Determination, CF to Equity, and  Mortgage-Equity Capitalization Concept</t>
  </si>
  <si>
    <t>10-9-b - Total (Present) Value of Property - Mtg. Equity Cap Method</t>
  </si>
  <si>
    <t>(given; an elusive concept- discuss; k)</t>
  </si>
  <si>
    <r>
      <t xml:space="preserve">PV </t>
    </r>
    <r>
      <rPr>
        <b/>
        <i/>
        <sz val="11"/>
        <color theme="1"/>
        <rFont val="Calibri"/>
        <family val="2"/>
        <scheme val="minor"/>
      </rPr>
      <t>of Equity</t>
    </r>
  </si>
  <si>
    <t>10-9-a</t>
  </si>
  <si>
    <t>Subject Property Data</t>
  </si>
  <si>
    <t>Lender Data</t>
  </si>
  <si>
    <t>Interest rate</t>
  </si>
  <si>
    <t>=PV(C24,C22,-C18)</t>
  </si>
  <si>
    <t>=PV(C23/12,C33,-C18)</t>
  </si>
  <si>
    <t>Holding Period</t>
  </si>
  <si>
    <t>Req'd DCR</t>
  </si>
  <si>
    <t>years (with monthly payments)</t>
  </si>
  <si>
    <t>Step 3 - Show All Cash Flows (run a pro-forma)</t>
  </si>
  <si>
    <r>
      <rPr>
        <b/>
        <sz val="11"/>
        <color theme="1"/>
        <rFont val="Calibri"/>
        <family val="2"/>
        <scheme val="minor"/>
      </rPr>
      <t>CF</t>
    </r>
    <r>
      <rPr>
        <b/>
        <i/>
        <sz val="16.95"/>
        <color theme="1"/>
        <rFont val="Calibri"/>
        <family val="2"/>
      </rPr>
      <t xml:space="preserve"> to Equity</t>
    </r>
  </si>
  <si>
    <t>Convert this to a max loan (One stakeholder's postion):</t>
  </si>
  <si>
    <t xml:space="preserve">Step 2 - Figure out "loan payoff" after 5 years as part of proforma to value the "equity"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</si>
</sst>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806BA"/>
      <name val="Calibri"/>
      <family val="2"/>
      <scheme val="minor"/>
    </font>
    <font>
      <sz val="11"/>
      <color rgb="FF0E0EB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6.95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0" fontId="0" fillId="0" borderId="1" xfId="0" applyBorder="1"/>
    <xf numFmtId="164" fontId="0" fillId="0" borderId="0" xfId="1" applyNumberFormat="1" applyFont="1"/>
    <xf numFmtId="43" fontId="0" fillId="0" borderId="0" xfId="0" applyNumberFormat="1"/>
    <xf numFmtId="0" fontId="3" fillId="0" borderId="0" xfId="0" applyFont="1"/>
    <xf numFmtId="0" fontId="4" fillId="0" borderId="0" xfId="0" applyFont="1"/>
    <xf numFmtId="5" fontId="0" fillId="0" borderId="0" xfId="2" applyNumberFormat="1" applyFont="1"/>
    <xf numFmtId="8" fontId="0" fillId="0" borderId="0" xfId="0" applyNumberFormat="1"/>
    <xf numFmtId="8" fontId="5" fillId="0" borderId="0" xfId="0" quotePrefix="1" applyNumberFormat="1" applyFont="1"/>
    <xf numFmtId="0" fontId="2" fillId="0" borderId="0" xfId="0" applyFont="1"/>
    <xf numFmtId="0" fontId="0" fillId="2" borderId="1" xfId="0" applyFill="1" applyBorder="1"/>
    <xf numFmtId="3" fontId="0" fillId="0" borderId="0" xfId="0" applyNumberFormat="1"/>
    <xf numFmtId="37" fontId="0" fillId="0" borderId="0" xfId="0" applyNumberFormat="1"/>
    <xf numFmtId="0" fontId="5" fillId="0" borderId="0" xfId="0" quotePrefix="1" applyFont="1"/>
    <xf numFmtId="37" fontId="0" fillId="0" borderId="1" xfId="0" applyNumberFormat="1" applyBorder="1"/>
    <xf numFmtId="6" fontId="0" fillId="0" borderId="0" xfId="0" applyNumberFormat="1"/>
    <xf numFmtId="5" fontId="0" fillId="0" borderId="0" xfId="0" applyNumberFormat="1"/>
    <xf numFmtId="6" fontId="0" fillId="0" borderId="1" xfId="0" applyNumberFormat="1" applyBorder="1"/>
    <xf numFmtId="10" fontId="0" fillId="0" borderId="0" xfId="2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9" fontId="7" fillId="0" borderId="0" xfId="2" applyFont="1"/>
    <xf numFmtId="164" fontId="8" fillId="0" borderId="0" xfId="1" applyNumberFormat="1" applyFont="1"/>
    <xf numFmtId="9" fontId="8" fillId="0" borderId="0" xfId="2" applyFont="1"/>
    <xf numFmtId="0" fontId="9" fillId="0" borderId="0" xfId="0" applyFont="1"/>
    <xf numFmtId="164" fontId="9" fillId="0" borderId="0" xfId="1" applyNumberFormat="1" applyFont="1"/>
    <xf numFmtId="0" fontId="0" fillId="3" borderId="1" xfId="0" applyFill="1" applyBorder="1"/>
    <xf numFmtId="0" fontId="8" fillId="0" borderId="0" xfId="0" applyFont="1"/>
    <xf numFmtId="166" fontId="8" fillId="0" borderId="0" xfId="2" applyNumberFormat="1" applyFont="1"/>
    <xf numFmtId="165" fontId="12" fillId="0" borderId="0" xfId="2" applyNumberFormat="1" applyFont="1"/>
    <xf numFmtId="164" fontId="12" fillId="0" borderId="0" xfId="1" applyNumberFormat="1" applyFont="1"/>
    <xf numFmtId="0" fontId="12" fillId="0" borderId="1" xfId="0" applyFont="1" applyBorder="1"/>
    <xf numFmtId="9" fontId="12" fillId="0" borderId="0" xfId="2" applyFont="1"/>
    <xf numFmtId="164" fontId="12" fillId="0" borderId="0" xfId="0" applyNumberFormat="1" applyFont="1"/>
    <xf numFmtId="9" fontId="1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0E0EB2"/>
      <color rgb="FF280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topLeftCell="A63" zoomScale="106" zoomScaleNormal="106" workbookViewId="0">
      <selection activeCell="C74" sqref="C74"/>
    </sheetView>
  </sheetViews>
  <sheetFormatPr defaultRowHeight="14.5" x14ac:dyDescent="0.35"/>
  <cols>
    <col min="1" max="1" width="14.1796875" customWidth="1"/>
    <col min="2" max="2" width="6.453125" customWidth="1"/>
    <col min="3" max="3" width="12" customWidth="1"/>
    <col min="8" max="8" width="10.1796875" customWidth="1"/>
  </cols>
  <sheetData>
    <row r="1" spans="1:5" x14ac:dyDescent="0.35">
      <c r="A1" s="10" t="s">
        <v>2</v>
      </c>
      <c r="B1" t="s">
        <v>39</v>
      </c>
    </row>
    <row r="2" spans="1:5" x14ac:dyDescent="0.35">
      <c r="A2" s="10"/>
    </row>
    <row r="3" spans="1:5" x14ac:dyDescent="0.35">
      <c r="A3" s="6" t="s">
        <v>44</v>
      </c>
    </row>
    <row r="4" spans="1:5" x14ac:dyDescent="0.35">
      <c r="A4" t="s">
        <v>1</v>
      </c>
      <c r="C4" s="23">
        <v>150000</v>
      </c>
    </row>
    <row r="5" spans="1:5" x14ac:dyDescent="0.35">
      <c r="A5" t="s">
        <v>49</v>
      </c>
      <c r="C5" s="23">
        <v>5</v>
      </c>
      <c r="D5" t="s">
        <v>0</v>
      </c>
    </row>
    <row r="6" spans="1:5" x14ac:dyDescent="0.35">
      <c r="A6" t="s">
        <v>14</v>
      </c>
      <c r="C6" s="24">
        <v>0.03</v>
      </c>
    </row>
    <row r="7" spans="1:5" x14ac:dyDescent="0.35">
      <c r="A7" t="s">
        <v>18</v>
      </c>
      <c r="C7" s="24">
        <v>0.09</v>
      </c>
      <c r="D7" t="s">
        <v>36</v>
      </c>
    </row>
    <row r="8" spans="1:5" x14ac:dyDescent="0.35">
      <c r="C8" s="23"/>
    </row>
    <row r="9" spans="1:5" x14ac:dyDescent="0.35">
      <c r="A9" s="10"/>
    </row>
    <row r="10" spans="1:5" x14ac:dyDescent="0.35">
      <c r="A10" s="6" t="s">
        <v>45</v>
      </c>
    </row>
    <row r="11" spans="1:5" x14ac:dyDescent="0.35">
      <c r="A11" t="s">
        <v>50</v>
      </c>
      <c r="C11" s="28">
        <v>1.2</v>
      </c>
    </row>
    <row r="12" spans="1:5" x14ac:dyDescent="0.35">
      <c r="A12" t="s">
        <v>5</v>
      </c>
      <c r="C12" s="23">
        <v>20</v>
      </c>
      <c r="D12" t="s">
        <v>51</v>
      </c>
    </row>
    <row r="13" spans="1:5" x14ac:dyDescent="0.35">
      <c r="A13" t="s">
        <v>46</v>
      </c>
      <c r="C13" s="29">
        <v>0.1</v>
      </c>
    </row>
    <row r="14" spans="1:5" x14ac:dyDescent="0.35">
      <c r="A14" s="10"/>
    </row>
    <row r="15" spans="1:5" x14ac:dyDescent="0.35">
      <c r="E15" s="1"/>
    </row>
    <row r="16" spans="1:5" x14ac:dyDescent="0.35">
      <c r="A16" s="6" t="s">
        <v>27</v>
      </c>
      <c r="E16" s="1"/>
    </row>
    <row r="18" spans="1:8" x14ac:dyDescent="0.35">
      <c r="A18" t="s">
        <v>1</v>
      </c>
      <c r="C18" s="31">
        <f>C4</f>
        <v>150000</v>
      </c>
    </row>
    <row r="19" spans="1:8" x14ac:dyDescent="0.35">
      <c r="A19" t="s">
        <v>3</v>
      </c>
      <c r="B19" s="21" t="s">
        <v>29</v>
      </c>
      <c r="C19" s="32">
        <f>C11</f>
        <v>1.2</v>
      </c>
    </row>
    <row r="20" spans="1:8" x14ac:dyDescent="0.35">
      <c r="A20" t="s">
        <v>28</v>
      </c>
      <c r="C20" s="3">
        <f>C18/C19</f>
        <v>125000</v>
      </c>
      <c r="D20" t="s">
        <v>33</v>
      </c>
    </row>
    <row r="22" spans="1:8" x14ac:dyDescent="0.35">
      <c r="A22" t="s">
        <v>4</v>
      </c>
      <c r="C22" s="4">
        <f>C20/12</f>
        <v>10416.666666666666</v>
      </c>
      <c r="D22" t="s">
        <v>34</v>
      </c>
    </row>
    <row r="23" spans="1:8" x14ac:dyDescent="0.35">
      <c r="C23" s="4"/>
    </row>
    <row r="24" spans="1:8" x14ac:dyDescent="0.35">
      <c r="A24" s="5" t="s">
        <v>54</v>
      </c>
      <c r="C24" s="4"/>
    </row>
    <row r="25" spans="1:8" x14ac:dyDescent="0.35">
      <c r="A25" t="s">
        <v>5</v>
      </c>
      <c r="C25" s="31">
        <f>C12</f>
        <v>20</v>
      </c>
      <c r="D25" t="s">
        <v>0</v>
      </c>
    </row>
    <row r="26" spans="1:8" x14ac:dyDescent="0.35">
      <c r="B26" t="s">
        <v>10</v>
      </c>
      <c r="C26" s="3">
        <f>C25*12</f>
        <v>240</v>
      </c>
      <c r="D26" t="s">
        <v>7</v>
      </c>
    </row>
    <row r="27" spans="1:8" x14ac:dyDescent="0.35">
      <c r="A27" t="s">
        <v>6</v>
      </c>
      <c r="C27" s="33">
        <f>C13</f>
        <v>0.1</v>
      </c>
    </row>
    <row r="28" spans="1:8" x14ac:dyDescent="0.35">
      <c r="B28" t="s">
        <v>10</v>
      </c>
      <c r="C28" s="30">
        <f>C27/12</f>
        <v>8.3333333333333332E-3</v>
      </c>
      <c r="D28" t="s">
        <v>35</v>
      </c>
    </row>
    <row r="29" spans="1:8" x14ac:dyDescent="0.35">
      <c r="C29" s="1"/>
    </row>
    <row r="30" spans="1:8" x14ac:dyDescent="0.35">
      <c r="A30" t="s">
        <v>8</v>
      </c>
      <c r="C30" s="7">
        <f>PV(C28,C26,-C22)</f>
        <v>1079423.1113715374</v>
      </c>
      <c r="D30" s="9" t="s">
        <v>47</v>
      </c>
    </row>
    <row r="31" spans="1:8" x14ac:dyDescent="0.35">
      <c r="C31" s="4"/>
      <c r="D31" t="s">
        <v>12</v>
      </c>
    </row>
    <row r="32" spans="1:8" x14ac:dyDescent="0.35">
      <c r="A32" s="25" t="s">
        <v>31</v>
      </c>
      <c r="B32" s="25"/>
      <c r="C32" s="26">
        <f>-PV(C27,C25,C20)</f>
        <v>1064195.4649698206</v>
      </c>
      <c r="D32" s="25" t="s">
        <v>32</v>
      </c>
      <c r="E32" s="25"/>
      <c r="F32" s="25"/>
      <c r="G32" s="25"/>
      <c r="H32" s="25"/>
    </row>
    <row r="33" spans="1:9" x14ac:dyDescent="0.35">
      <c r="C33" s="3"/>
    </row>
    <row r="34" spans="1:9" x14ac:dyDescent="0.35">
      <c r="A34" s="6" t="s">
        <v>55</v>
      </c>
    </row>
    <row r="36" spans="1:9" x14ac:dyDescent="0.35">
      <c r="A36" t="s">
        <v>9</v>
      </c>
      <c r="C36" s="34">
        <f>C12-C5</f>
        <v>15</v>
      </c>
      <c r="D36" t="s">
        <v>0</v>
      </c>
    </row>
    <row r="37" spans="1:9" x14ac:dyDescent="0.35">
      <c r="B37" t="s">
        <v>10</v>
      </c>
      <c r="C37">
        <f>C36*12</f>
        <v>180</v>
      </c>
      <c r="D37" t="s">
        <v>7</v>
      </c>
    </row>
    <row r="39" spans="1:9" x14ac:dyDescent="0.35">
      <c r="A39" t="s">
        <v>11</v>
      </c>
      <c r="C39" s="16">
        <f>PV(C27/12,C37,-C22)</f>
        <v>969348.32107285911</v>
      </c>
      <c r="D39" s="14" t="s">
        <v>48</v>
      </c>
    </row>
    <row r="40" spans="1:9" x14ac:dyDescent="0.35">
      <c r="C40" s="8"/>
    </row>
    <row r="41" spans="1:9" x14ac:dyDescent="0.35">
      <c r="A41" t="s">
        <v>30</v>
      </c>
      <c r="C41" s="8"/>
    </row>
    <row r="43" spans="1:9" x14ac:dyDescent="0.35">
      <c r="A43" s="6" t="s">
        <v>52</v>
      </c>
    </row>
    <row r="44" spans="1:9" x14ac:dyDescent="0.35">
      <c r="A44" t="s">
        <v>14</v>
      </c>
      <c r="C44" s="35">
        <f>C6</f>
        <v>0.03</v>
      </c>
    </row>
    <row r="45" spans="1:9" x14ac:dyDescent="0.35">
      <c r="A45" t="s">
        <v>18</v>
      </c>
      <c r="C45" s="35">
        <f>C7</f>
        <v>0.09</v>
      </c>
      <c r="D45" t="s">
        <v>36</v>
      </c>
    </row>
    <row r="47" spans="1:9" x14ac:dyDescent="0.35">
      <c r="A47" t="s">
        <v>13</v>
      </c>
      <c r="C47" s="11">
        <v>0</v>
      </c>
      <c r="D47" s="11">
        <v>1</v>
      </c>
      <c r="E47" s="11">
        <v>2</v>
      </c>
      <c r="F47" s="11">
        <v>3</v>
      </c>
      <c r="G47" s="11">
        <v>4</v>
      </c>
      <c r="H47" s="11">
        <v>5</v>
      </c>
      <c r="I47" s="27">
        <v>6</v>
      </c>
    </row>
    <row r="49" spans="1:9" x14ac:dyDescent="0.35">
      <c r="A49" t="s">
        <v>1</v>
      </c>
      <c r="D49" s="12">
        <f>C4</f>
        <v>150000</v>
      </c>
      <c r="E49" s="12">
        <f>D49*(1+$C$44)</f>
        <v>154500</v>
      </c>
      <c r="F49" s="12">
        <f t="shared" ref="F49:I49" si="0">E49*(1+$C$44)</f>
        <v>159135</v>
      </c>
      <c r="G49" s="12">
        <f t="shared" si="0"/>
        <v>163909.05000000002</v>
      </c>
      <c r="H49" s="12">
        <f t="shared" si="0"/>
        <v>168826.32150000002</v>
      </c>
      <c r="I49" s="12">
        <f t="shared" si="0"/>
        <v>173891.11114500003</v>
      </c>
    </row>
    <row r="50" spans="1:9" x14ac:dyDescent="0.35">
      <c r="A50" t="s">
        <v>15</v>
      </c>
    </row>
    <row r="51" spans="1:9" x14ac:dyDescent="0.35">
      <c r="A51" t="s">
        <v>16</v>
      </c>
      <c r="D51" s="13">
        <f>-$C$20</f>
        <v>-125000</v>
      </c>
      <c r="E51" s="13">
        <f t="shared" ref="E51:H51" si="1">-$C$20</f>
        <v>-125000</v>
      </c>
      <c r="F51" s="13">
        <f t="shared" si="1"/>
        <v>-125000</v>
      </c>
      <c r="G51" s="13">
        <f t="shared" si="1"/>
        <v>-125000</v>
      </c>
      <c r="H51" s="13">
        <f t="shared" si="1"/>
        <v>-125000</v>
      </c>
      <c r="I51" s="12"/>
    </row>
    <row r="53" spans="1:9" x14ac:dyDescent="0.35">
      <c r="A53" t="s">
        <v>17</v>
      </c>
      <c r="H53" s="12">
        <f>I49/C45</f>
        <v>1932123.4571666671</v>
      </c>
    </row>
    <row r="54" spans="1:9" x14ac:dyDescent="0.35">
      <c r="A54" t="s">
        <v>19</v>
      </c>
      <c r="D54" s="2"/>
      <c r="E54" s="2"/>
      <c r="F54" s="2"/>
      <c r="G54" s="2"/>
      <c r="H54" s="15">
        <f>-C39</f>
        <v>-969348.32107285911</v>
      </c>
    </row>
    <row r="56" spans="1:9" ht="22" x14ac:dyDescent="0.5">
      <c r="A56" s="10" t="s">
        <v>53</v>
      </c>
      <c r="D56" s="12">
        <f>SUM(D49:D54)</f>
        <v>25000</v>
      </c>
      <c r="E56" s="12">
        <f t="shared" ref="E56:H56" si="2">SUM(E49:E54)</f>
        <v>29500</v>
      </c>
      <c r="F56" s="12">
        <f t="shared" si="2"/>
        <v>34135</v>
      </c>
      <c r="G56" s="12">
        <f t="shared" si="2"/>
        <v>38909.050000000017</v>
      </c>
      <c r="H56" s="12">
        <f t="shared" si="2"/>
        <v>1006601.4575938081</v>
      </c>
    </row>
    <row r="57" spans="1:9" x14ac:dyDescent="0.35">
      <c r="D57" s="12"/>
      <c r="E57" s="12"/>
      <c r="F57" s="12"/>
      <c r="G57" s="12"/>
      <c r="H57" s="12"/>
    </row>
    <row r="58" spans="1:9" x14ac:dyDescent="0.35">
      <c r="A58" s="6" t="s">
        <v>43</v>
      </c>
      <c r="D58" s="12"/>
      <c r="E58" s="12"/>
      <c r="F58" s="12"/>
      <c r="G58" s="12"/>
      <c r="H58" s="12"/>
    </row>
    <row r="59" spans="1:9" x14ac:dyDescent="0.35">
      <c r="A59" s="6" t="s">
        <v>20</v>
      </c>
    </row>
    <row r="60" spans="1:9" x14ac:dyDescent="0.35">
      <c r="A60" t="s">
        <v>37</v>
      </c>
      <c r="C60" s="22">
        <v>0.12</v>
      </c>
      <c r="D60" s="20" t="s">
        <v>41</v>
      </c>
    </row>
    <row r="61" spans="1:9" x14ac:dyDescent="0.35">
      <c r="C61" s="1"/>
    </row>
    <row r="62" spans="1:9" x14ac:dyDescent="0.35">
      <c r="A62" t="s">
        <v>42</v>
      </c>
      <c r="C62" s="16">
        <f>NPV(C60,D56:H56)</f>
        <v>666035.37145106529</v>
      </c>
    </row>
    <row r="64" spans="1:9" x14ac:dyDescent="0.35">
      <c r="A64" s="6" t="s">
        <v>40</v>
      </c>
    </row>
    <row r="66" spans="1:3" x14ac:dyDescent="0.35">
      <c r="A66" t="s">
        <v>22</v>
      </c>
      <c r="C66" s="17">
        <f>C30</f>
        <v>1079423.1113715374</v>
      </c>
    </row>
    <row r="67" spans="1:3" x14ac:dyDescent="0.35">
      <c r="A67" t="s">
        <v>21</v>
      </c>
      <c r="C67" s="18">
        <f>C62</f>
        <v>666035.37145106529</v>
      </c>
    </row>
    <row r="68" spans="1:3" x14ac:dyDescent="0.35">
      <c r="A68" t="s">
        <v>23</v>
      </c>
      <c r="C68" s="17">
        <f>SUM(C66:C67)</f>
        <v>1745458.4828226026</v>
      </c>
    </row>
    <row r="70" spans="1:3" x14ac:dyDescent="0.35">
      <c r="A70" s="6" t="s">
        <v>38</v>
      </c>
    </row>
    <row r="72" spans="1:3" x14ac:dyDescent="0.35">
      <c r="A72" t="s">
        <v>24</v>
      </c>
      <c r="C72" s="12">
        <f>D49</f>
        <v>150000</v>
      </c>
    </row>
    <row r="73" spans="1:3" x14ac:dyDescent="0.35">
      <c r="A73" t="s">
        <v>25</v>
      </c>
      <c r="C73" s="17">
        <f>C68</f>
        <v>1745458.4828226026</v>
      </c>
    </row>
    <row r="74" spans="1:3" x14ac:dyDescent="0.35">
      <c r="A74" t="s">
        <v>26</v>
      </c>
      <c r="C74" s="19">
        <f>C72/C73</f>
        <v>8.5937306144018469E-2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Rahul Kotian</cp:lastModifiedBy>
  <cp:lastPrinted>2011-06-16T23:03:17Z</cp:lastPrinted>
  <dcterms:created xsi:type="dcterms:W3CDTF">2011-06-16T21:50:47Z</dcterms:created>
  <dcterms:modified xsi:type="dcterms:W3CDTF">2024-07-19T02:35:08Z</dcterms:modified>
</cp:coreProperties>
</file>