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4/Practice/"/>
    </mc:Choice>
  </mc:AlternateContent>
  <xr:revisionPtr revIDLastSave="344" documentId="11_F25DC773A252ABDACC1048F6399F61A85BDE58EF" xr6:coauthVersionLast="47" xr6:coauthVersionMax="47" xr10:uidLastSave="{C90063A2-3334-4107-8A28-D7F7133E3DB7}"/>
  <bookViews>
    <workbookView xWindow="-110" yWindow="-110" windowWidth="19420" windowHeight="10300" activeTab="2" xr2:uid="{00000000-000D-0000-FFFF-FFFF00000000}"/>
  </bookViews>
  <sheets>
    <sheet name="Fully Amortization" sheetId="1" r:id="rId1"/>
    <sheet name="Pay off" sheetId="2" r:id="rId2"/>
    <sheet name="Effective Interest Rate" sheetId="3" r:id="rId3"/>
    <sheet name="4_16" sheetId="4" r:id="rId4"/>
    <sheet name="Quiz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3" l="1"/>
  <c r="C15" i="3"/>
  <c r="C27" i="3"/>
  <c r="C29" i="2"/>
  <c r="C28" i="2"/>
  <c r="C27" i="2"/>
  <c r="C26" i="2"/>
  <c r="C25" i="2"/>
  <c r="C24" i="2"/>
  <c r="C21" i="2"/>
  <c r="C20" i="2"/>
  <c r="C18" i="2"/>
  <c r="B64" i="5"/>
  <c r="B65" i="5" s="1"/>
  <c r="C67" i="5" s="1"/>
  <c r="B62" i="5"/>
  <c r="C90" i="3"/>
  <c r="C89" i="3"/>
  <c r="G80" i="3"/>
  <c r="C80" i="3"/>
  <c r="C71" i="3"/>
  <c r="C72" i="3" s="1"/>
  <c r="C63" i="3"/>
  <c r="C64" i="3" s="1"/>
  <c r="C62" i="3"/>
  <c r="C56" i="3"/>
  <c r="D54" i="3"/>
  <c r="C53" i="3"/>
  <c r="D51" i="3"/>
  <c r="C49" i="5"/>
  <c r="C48" i="5"/>
  <c r="C42" i="5"/>
  <c r="D32" i="5"/>
  <c r="C25" i="5"/>
  <c r="C24" i="5"/>
  <c r="C19" i="5"/>
  <c r="D13" i="5"/>
  <c r="C51" i="5"/>
  <c r="C52" i="5" s="1"/>
  <c r="G42" i="5"/>
  <c r="C33" i="5"/>
  <c r="C34" i="5" s="1"/>
  <c r="C18" i="5"/>
  <c r="D16" i="5"/>
  <c r="C15" i="5"/>
  <c r="B7" i="5"/>
  <c r="B8" i="5" s="1"/>
  <c r="B5" i="5"/>
  <c r="G67" i="4"/>
  <c r="D67" i="4"/>
  <c r="D68" i="4"/>
  <c r="G62" i="4"/>
  <c r="D62" i="4"/>
  <c r="G49" i="4"/>
  <c r="D49" i="4"/>
  <c r="G48" i="4"/>
  <c r="G57" i="4" s="1"/>
  <c r="D48" i="4"/>
  <c r="G47" i="4"/>
  <c r="D47" i="4"/>
  <c r="D50" i="4" s="1"/>
  <c r="G66" i="4"/>
  <c r="D66" i="4"/>
  <c r="G56" i="4"/>
  <c r="D56" i="4"/>
  <c r="D59" i="4" s="1"/>
  <c r="D69" i="4" s="1"/>
  <c r="D57" i="4"/>
  <c r="G37" i="4"/>
  <c r="D37" i="4"/>
  <c r="G36" i="4"/>
  <c r="D36" i="4"/>
  <c r="G35" i="4"/>
  <c r="D35" i="4"/>
  <c r="G34" i="4"/>
  <c r="D34" i="4"/>
  <c r="G33" i="4"/>
  <c r="D33" i="4"/>
  <c r="G29" i="4"/>
  <c r="D29" i="4"/>
  <c r="G26" i="4"/>
  <c r="D26" i="4"/>
  <c r="G25" i="4"/>
  <c r="D25" i="4"/>
  <c r="G24" i="4"/>
  <c r="D24" i="4"/>
  <c r="G23" i="4"/>
  <c r="D23" i="4"/>
  <c r="G17" i="4"/>
  <c r="G16" i="4"/>
  <c r="G15" i="4"/>
  <c r="G14" i="4"/>
  <c r="D17" i="4"/>
  <c r="D16" i="4"/>
  <c r="D15" i="4"/>
  <c r="D14" i="4"/>
  <c r="D13" i="1"/>
  <c r="M10" i="1"/>
  <c r="L7" i="1"/>
  <c r="L8" i="1"/>
  <c r="L5" i="1"/>
  <c r="F44" i="3"/>
  <c r="C44" i="3"/>
  <c r="C43" i="3"/>
  <c r="C42" i="3"/>
  <c r="C41" i="3"/>
  <c r="C40" i="3"/>
  <c r="C39" i="3"/>
  <c r="C34" i="3"/>
  <c r="C33" i="3"/>
  <c r="G33" i="3"/>
  <c r="C32" i="3"/>
  <c r="C26" i="3"/>
  <c r="C24" i="3"/>
  <c r="C25" i="3" s="1"/>
  <c r="D23" i="3"/>
  <c r="C17" i="3"/>
  <c r="C16" i="3"/>
  <c r="C10" i="3"/>
  <c r="C6" i="3"/>
  <c r="C9" i="3"/>
  <c r="D7" i="3"/>
  <c r="D4" i="3"/>
  <c r="C6" i="2"/>
  <c r="C5" i="2"/>
  <c r="E11" i="1"/>
  <c r="E10" i="1"/>
  <c r="C7" i="1"/>
  <c r="C5" i="1"/>
  <c r="C88" i="3" l="1"/>
  <c r="C73" i="3"/>
  <c r="C79" i="3" s="1"/>
  <c r="D70" i="3"/>
  <c r="C86" i="3"/>
  <c r="C81" i="3"/>
  <c r="C87" i="3" s="1"/>
  <c r="C91" i="3" s="1"/>
  <c r="F91" i="3" s="1"/>
  <c r="C50" i="5"/>
  <c r="C26" i="5"/>
  <c r="D70" i="4"/>
  <c r="D58" i="4"/>
  <c r="G50" i="4"/>
  <c r="F27" i="3"/>
  <c r="C7" i="2"/>
  <c r="C8" i="1"/>
  <c r="C74" i="3" l="1"/>
  <c r="F74" i="3" s="1"/>
  <c r="C35" i="5"/>
  <c r="C41" i="5" s="1"/>
  <c r="C43" i="5" s="1"/>
  <c r="G68" i="4"/>
  <c r="G58" i="4"/>
  <c r="G59" i="4" s="1"/>
  <c r="G69" i="4" s="1"/>
  <c r="C36" i="5" l="1"/>
  <c r="F36" i="5" s="1"/>
  <c r="C53" i="5"/>
  <c r="F53" i="5" s="1"/>
  <c r="G70" i="4"/>
</calcChain>
</file>

<file path=xl/sharedStrings.xml><?xml version="1.0" encoding="utf-8"?>
<sst xmlns="http://schemas.openxmlformats.org/spreadsheetml/2006/main" count="284" uniqueCount="71">
  <si>
    <t>FV</t>
  </si>
  <si>
    <t>PV</t>
  </si>
  <si>
    <t>Years</t>
  </si>
  <si>
    <t>N</t>
  </si>
  <si>
    <t>Ann interest</t>
  </si>
  <si>
    <t>i</t>
  </si>
  <si>
    <t>PMT</t>
  </si>
  <si>
    <t>Interest paid in 1st month</t>
  </si>
  <si>
    <t>Principal</t>
  </si>
  <si>
    <t>Annual interest</t>
  </si>
  <si>
    <t>Calculate PV of remaining payments</t>
  </si>
  <si>
    <t xml:space="preserve">Home </t>
  </si>
  <si>
    <t>LTV</t>
  </si>
  <si>
    <t>Points</t>
  </si>
  <si>
    <t>payment using face value</t>
  </si>
  <si>
    <t>Actual Loan "proceeds"</t>
  </si>
  <si>
    <t>Loan Amount</t>
  </si>
  <si>
    <t>- points paid</t>
  </si>
  <si>
    <t>Amount received</t>
  </si>
  <si>
    <t>Computeeffective interest rate</t>
  </si>
  <si>
    <t>Loan</t>
  </si>
  <si>
    <t>Term</t>
  </si>
  <si>
    <t>years</t>
  </si>
  <si>
    <t>n</t>
  </si>
  <si>
    <t>Annual int</t>
  </si>
  <si>
    <t>Step 3:</t>
  </si>
  <si>
    <t>Step 2:</t>
  </si>
  <si>
    <t>Step 1:</t>
  </si>
  <si>
    <t>disclosed by lender as APR)</t>
  </si>
  <si>
    <t>Step 4:</t>
  </si>
  <si>
    <t>Effective rate if loan repaid after 8 years</t>
  </si>
  <si>
    <t>n=</t>
  </si>
  <si>
    <t xml:space="preserve">After </t>
  </si>
  <si>
    <t>Remaining</t>
  </si>
  <si>
    <t>Use initial contracted rate</t>
  </si>
  <si>
    <t>Step 5:</t>
  </si>
  <si>
    <t>Effective intersst cost</t>
  </si>
  <si>
    <t>PV=</t>
  </si>
  <si>
    <t>Payment after</t>
  </si>
  <si>
    <t>Rate</t>
  </si>
  <si>
    <t>Mortgage Constant</t>
  </si>
  <si>
    <t>Loan amount</t>
  </si>
  <si>
    <t>interest rate</t>
  </si>
  <si>
    <t>a)</t>
  </si>
  <si>
    <t xml:space="preserve">Loan paid after </t>
  </si>
  <si>
    <t>b)</t>
  </si>
  <si>
    <t>Proposal A</t>
  </si>
  <si>
    <t>Proposal B</t>
  </si>
  <si>
    <t>Assume we live for 20 years</t>
  </si>
  <si>
    <t>Step 1</t>
  </si>
  <si>
    <t>Calculate payments</t>
  </si>
  <si>
    <t>I/Y</t>
  </si>
  <si>
    <t>Step 2</t>
  </si>
  <si>
    <t>Calculate "payoff" at end of 20 years (10 years remaining)</t>
  </si>
  <si>
    <t>Payoff: Remaining</t>
  </si>
  <si>
    <t>payoff amounts</t>
  </si>
  <si>
    <t>Caluclate "points" in dollar amounts</t>
  </si>
  <si>
    <t xml:space="preserve">Step 4: </t>
  </si>
  <si>
    <t>Apply points (change PV) and payoff (FV) to compute effective yield over 20 year period</t>
  </si>
  <si>
    <t>20 years</t>
  </si>
  <si>
    <t>Net loan amount</t>
  </si>
  <si>
    <t>Cpt I/Y</t>
  </si>
  <si>
    <t>Loan A is better</t>
  </si>
  <si>
    <t>We should buy down the rate</t>
  </si>
  <si>
    <t>Assume we live for 5 years</t>
  </si>
  <si>
    <t>Calculate "payoff" at end of 5 years (25 years remaining)</t>
  </si>
  <si>
    <t>Without LTV</t>
  </si>
  <si>
    <t>--------------------------------------------------------------------------------------------------------------------------------------------------------------------------</t>
  </si>
  <si>
    <t>Q6:</t>
  </si>
  <si>
    <t>Mortgage Constant (or Monthly constant)</t>
  </si>
  <si>
    <t>Payoff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</si>
</sst>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0" fontId="0" fillId="0" borderId="0" xfId="1" applyNumberFormat="1" applyFont="1"/>
    <xf numFmtId="8" fontId="0" fillId="0" borderId="0" xfId="0" applyNumberFormat="1"/>
    <xf numFmtId="10" fontId="0" fillId="0" borderId="0" xfId="0" applyNumberFormat="1"/>
    <xf numFmtId="0" fontId="0" fillId="0" borderId="0" xfId="0" quotePrefix="1"/>
    <xf numFmtId="10" fontId="2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44" fontId="0" fillId="0" borderId="0" xfId="2" applyFont="1"/>
    <xf numFmtId="44" fontId="0" fillId="0" borderId="0" xfId="0" applyNumberFormat="1"/>
    <xf numFmtId="164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3"/>
  <sheetViews>
    <sheetView workbookViewId="0">
      <selection activeCell="K2" sqref="K2:N10"/>
    </sheetView>
  </sheetViews>
  <sheetFormatPr defaultRowHeight="14.5" x14ac:dyDescent="0.35"/>
  <cols>
    <col min="3" max="3" width="12.08984375" bestFit="1" customWidth="1"/>
  </cols>
  <sheetData>
    <row r="2" spans="2:13" x14ac:dyDescent="0.35">
      <c r="B2" t="s">
        <v>0</v>
      </c>
      <c r="C2">
        <v>0</v>
      </c>
      <c r="K2" t="s">
        <v>0</v>
      </c>
      <c r="L2">
        <v>0</v>
      </c>
    </row>
    <row r="3" spans="2:13" x14ac:dyDescent="0.35">
      <c r="B3" t="s">
        <v>1</v>
      </c>
      <c r="C3">
        <v>100000</v>
      </c>
      <c r="K3" t="s">
        <v>1</v>
      </c>
      <c r="L3">
        <v>60000</v>
      </c>
    </row>
    <row r="4" spans="2:13" x14ac:dyDescent="0.35">
      <c r="B4" t="s">
        <v>2</v>
      </c>
      <c r="C4">
        <v>30</v>
      </c>
      <c r="K4" t="s">
        <v>2</v>
      </c>
      <c r="L4">
        <v>30</v>
      </c>
    </row>
    <row r="5" spans="2:13" x14ac:dyDescent="0.35">
      <c r="B5" t="s">
        <v>3</v>
      </c>
      <c r="C5">
        <f>C4*12</f>
        <v>360</v>
      </c>
      <c r="K5" t="s">
        <v>3</v>
      </c>
      <c r="L5">
        <f>L4*12</f>
        <v>360</v>
      </c>
    </row>
    <row r="6" spans="2:13" x14ac:dyDescent="0.35">
      <c r="B6" t="s">
        <v>4</v>
      </c>
      <c r="C6" s="1">
        <v>7.0000000000000007E-2</v>
      </c>
      <c r="K6" t="s">
        <v>4</v>
      </c>
      <c r="L6" s="1">
        <v>0.12</v>
      </c>
    </row>
    <row r="7" spans="2:13" x14ac:dyDescent="0.35">
      <c r="B7" t="s">
        <v>5</v>
      </c>
      <c r="C7" s="2">
        <f>C6/12</f>
        <v>5.8333333333333336E-3</v>
      </c>
      <c r="K7" t="s">
        <v>5</v>
      </c>
      <c r="L7" s="2">
        <f>L6/12</f>
        <v>0.01</v>
      </c>
    </row>
    <row r="8" spans="2:13" x14ac:dyDescent="0.35">
      <c r="B8" t="s">
        <v>6</v>
      </c>
      <c r="C8" s="3">
        <f>PMT(C7,C5,C3,C2,0)</f>
        <v>-665.30249517918321</v>
      </c>
      <c r="K8" t="s">
        <v>6</v>
      </c>
      <c r="L8" s="3">
        <f>PMT(L7,L5,L3,L2,0)</f>
        <v>-617.16755815530257</v>
      </c>
    </row>
    <row r="10" spans="2:13" x14ac:dyDescent="0.35">
      <c r="B10" t="s">
        <v>7</v>
      </c>
      <c r="E10">
        <f>C7*C3</f>
        <v>583.33333333333337</v>
      </c>
      <c r="K10" t="s">
        <v>40</v>
      </c>
      <c r="M10" s="8">
        <f>L8/L3</f>
        <v>-1.0286125969255043E-2</v>
      </c>
    </row>
    <row r="11" spans="2:13" x14ac:dyDescent="0.35">
      <c r="B11" t="s">
        <v>8</v>
      </c>
      <c r="E11" s="3">
        <f>E10+C8</f>
        <v>-81.96916184584984</v>
      </c>
    </row>
    <row r="13" spans="2:13" x14ac:dyDescent="0.35">
      <c r="B13" t="s">
        <v>40</v>
      </c>
      <c r="D13" s="8">
        <f>C8/C3</f>
        <v>-6.6530249517918324E-3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0BFF-2102-4B6F-8B66-35832B687BFB}">
  <dimension ref="B3:F29"/>
  <sheetViews>
    <sheetView topLeftCell="A22" workbookViewId="0">
      <selection activeCell="C29" sqref="C29"/>
    </sheetView>
  </sheetViews>
  <sheetFormatPr defaultRowHeight="14.5" x14ac:dyDescent="0.35"/>
  <cols>
    <col min="2" max="2" width="31" bestFit="1" customWidth="1"/>
    <col min="3" max="3" width="14.90625" customWidth="1"/>
    <col min="5" max="5" width="14.1796875" bestFit="1" customWidth="1"/>
  </cols>
  <sheetData>
    <row r="3" spans="2:6" x14ac:dyDescent="0.35">
      <c r="B3" t="s">
        <v>6</v>
      </c>
      <c r="C3">
        <v>-665.3</v>
      </c>
    </row>
    <row r="4" spans="2:6" x14ac:dyDescent="0.35">
      <c r="B4" t="s">
        <v>0</v>
      </c>
      <c r="C4">
        <v>0</v>
      </c>
    </row>
    <row r="5" spans="2:6" x14ac:dyDescent="0.35">
      <c r="B5" t="s">
        <v>3</v>
      </c>
      <c r="C5">
        <f>12*F5</f>
        <v>264</v>
      </c>
      <c r="E5" t="s">
        <v>2</v>
      </c>
      <c r="F5">
        <v>22</v>
      </c>
    </row>
    <row r="6" spans="2:6" x14ac:dyDescent="0.35">
      <c r="B6" t="s">
        <v>5</v>
      </c>
      <c r="C6" s="4">
        <f>F6/12</f>
        <v>5.8333333333333336E-3</v>
      </c>
      <c r="E6" t="s">
        <v>9</v>
      </c>
      <c r="F6" s="1">
        <v>7.0000000000000007E-2</v>
      </c>
    </row>
    <row r="7" spans="2:6" x14ac:dyDescent="0.35">
      <c r="B7" t="s">
        <v>1</v>
      </c>
      <c r="C7" s="3">
        <f>PV(C6,C5,C3,C4,0)</f>
        <v>89491.31445687075</v>
      </c>
    </row>
    <row r="9" spans="2:6" x14ac:dyDescent="0.35">
      <c r="B9" t="s">
        <v>10</v>
      </c>
    </row>
    <row r="16" spans="2:6" x14ac:dyDescent="0.35">
      <c r="B16" t="s">
        <v>1</v>
      </c>
      <c r="C16">
        <v>200000</v>
      </c>
    </row>
    <row r="17" spans="2:4" x14ac:dyDescent="0.35">
      <c r="B17" t="s">
        <v>3</v>
      </c>
      <c r="C17">
        <v>30</v>
      </c>
      <c r="D17" t="s">
        <v>22</v>
      </c>
    </row>
    <row r="18" spans="2:4" x14ac:dyDescent="0.35">
      <c r="B18" t="s">
        <v>23</v>
      </c>
      <c r="C18">
        <f>12*C17</f>
        <v>360</v>
      </c>
    </row>
    <row r="19" spans="2:4" x14ac:dyDescent="0.35">
      <c r="B19" t="s">
        <v>39</v>
      </c>
      <c r="C19" s="1">
        <v>0.06</v>
      </c>
    </row>
    <row r="20" spans="2:4" x14ac:dyDescent="0.35">
      <c r="B20" t="s">
        <v>5</v>
      </c>
      <c r="C20" s="2">
        <f>C19/12</f>
        <v>5.0000000000000001E-3</v>
      </c>
    </row>
    <row r="21" spans="2:4" x14ac:dyDescent="0.35">
      <c r="B21" t="s">
        <v>6</v>
      </c>
      <c r="C21" s="3">
        <f>PMT(C20,C18,C16)</f>
        <v>-1199.1010503055047</v>
      </c>
    </row>
    <row r="23" spans="2:4" x14ac:dyDescent="0.35">
      <c r="B23" t="s">
        <v>70</v>
      </c>
      <c r="C23">
        <v>5</v>
      </c>
      <c r="D23" t="s">
        <v>22</v>
      </c>
    </row>
    <row r="24" spans="2:4" x14ac:dyDescent="0.35">
      <c r="B24" t="s">
        <v>6</v>
      </c>
      <c r="C24" s="3">
        <f>C21</f>
        <v>-1199.1010503055047</v>
      </c>
    </row>
    <row r="25" spans="2:4" x14ac:dyDescent="0.35">
      <c r="B25" t="s">
        <v>3</v>
      </c>
      <c r="C25">
        <f>C17-C23</f>
        <v>25</v>
      </c>
    </row>
    <row r="26" spans="2:4" x14ac:dyDescent="0.35">
      <c r="B26" t="s">
        <v>23</v>
      </c>
      <c r="C26">
        <f>12*C25</f>
        <v>300</v>
      </c>
    </row>
    <row r="27" spans="2:4" x14ac:dyDescent="0.35">
      <c r="B27" t="s">
        <v>39</v>
      </c>
      <c r="C27" s="1">
        <f>C19</f>
        <v>0.06</v>
      </c>
    </row>
    <row r="28" spans="2:4" x14ac:dyDescent="0.35">
      <c r="B28" t="s">
        <v>5</v>
      </c>
      <c r="C28" s="4">
        <f>C20</f>
        <v>5.0000000000000001E-3</v>
      </c>
    </row>
    <row r="29" spans="2:4" x14ac:dyDescent="0.35">
      <c r="B29" t="s">
        <v>1</v>
      </c>
      <c r="C29" s="3">
        <f>PV(C28,C26,C24)</f>
        <v>186108.71364563669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5E3B-CC0A-453F-AF77-C53520260649}">
  <dimension ref="A2:H91"/>
  <sheetViews>
    <sheetView tabSelected="1" workbookViewId="0">
      <selection activeCell="C57" sqref="C57"/>
    </sheetView>
  </sheetViews>
  <sheetFormatPr defaultRowHeight="14.5" x14ac:dyDescent="0.35"/>
  <cols>
    <col min="2" max="2" width="14.1796875" bestFit="1" customWidth="1"/>
    <col min="3" max="3" width="15" bestFit="1" customWidth="1"/>
  </cols>
  <sheetData>
    <row r="2" spans="1:5" x14ac:dyDescent="0.35">
      <c r="A2" t="s">
        <v>27</v>
      </c>
      <c r="B2" t="s">
        <v>0</v>
      </c>
      <c r="C2">
        <v>0</v>
      </c>
    </row>
    <row r="3" spans="1:5" x14ac:dyDescent="0.35">
      <c r="B3" t="s">
        <v>11</v>
      </c>
      <c r="C3">
        <v>250000</v>
      </c>
    </row>
    <row r="4" spans="1:5" x14ac:dyDescent="0.35">
      <c r="A4" t="s">
        <v>1</v>
      </c>
      <c r="B4" t="s">
        <v>12</v>
      </c>
      <c r="C4" s="1">
        <v>0.8</v>
      </c>
      <c r="D4">
        <f>C4*C3</f>
        <v>200000</v>
      </c>
    </row>
    <row r="5" spans="1:5" x14ac:dyDescent="0.35">
      <c r="B5" t="s">
        <v>9</v>
      </c>
      <c r="C5" s="1">
        <v>0.08</v>
      </c>
    </row>
    <row r="6" spans="1:5" x14ac:dyDescent="0.35">
      <c r="B6" t="s">
        <v>5</v>
      </c>
      <c r="C6" s="4">
        <f>C5/12</f>
        <v>6.6666666666666671E-3</v>
      </c>
    </row>
    <row r="7" spans="1:5" x14ac:dyDescent="0.35">
      <c r="B7" t="s">
        <v>13</v>
      </c>
      <c r="C7">
        <v>4</v>
      </c>
      <c r="D7">
        <f>C7/100</f>
        <v>0.04</v>
      </c>
    </row>
    <row r="8" spans="1:5" x14ac:dyDescent="0.35">
      <c r="B8" t="s">
        <v>2</v>
      </c>
      <c r="C8">
        <v>30</v>
      </c>
    </row>
    <row r="9" spans="1:5" x14ac:dyDescent="0.35">
      <c r="B9" t="s">
        <v>3</v>
      </c>
      <c r="C9">
        <f>12*C8</f>
        <v>360</v>
      </c>
    </row>
    <row r="10" spans="1:5" x14ac:dyDescent="0.35">
      <c r="B10" t="s">
        <v>6</v>
      </c>
      <c r="C10" s="3">
        <f>PMT(C6,C9,D4,C2,0)</f>
        <v>-1467.5291477587523</v>
      </c>
      <c r="E10" t="s">
        <v>14</v>
      </c>
    </row>
    <row r="13" spans="1:5" x14ac:dyDescent="0.35">
      <c r="A13" t="s">
        <v>26</v>
      </c>
      <c r="B13" t="s">
        <v>15</v>
      </c>
    </row>
    <row r="15" spans="1:5" x14ac:dyDescent="0.35">
      <c r="B15" t="s">
        <v>16</v>
      </c>
      <c r="C15">
        <f>D4</f>
        <v>200000</v>
      </c>
    </row>
    <row r="16" spans="1:5" x14ac:dyDescent="0.35">
      <c r="B16" s="5" t="s">
        <v>17</v>
      </c>
      <c r="C16">
        <f>-D7*C15</f>
        <v>-8000</v>
      </c>
    </row>
    <row r="17" spans="1:8" x14ac:dyDescent="0.35">
      <c r="B17" t="s">
        <v>18</v>
      </c>
      <c r="C17">
        <f>C15+C16</f>
        <v>192000</v>
      </c>
    </row>
    <row r="20" spans="1:8" x14ac:dyDescent="0.35">
      <c r="A20" t="s">
        <v>25</v>
      </c>
      <c r="B20" t="s">
        <v>19</v>
      </c>
    </row>
    <row r="22" spans="1:8" x14ac:dyDescent="0.35">
      <c r="B22" t="s">
        <v>0</v>
      </c>
      <c r="C22">
        <v>0</v>
      </c>
    </row>
    <row r="23" spans="1:8" x14ac:dyDescent="0.35">
      <c r="B23" t="s">
        <v>20</v>
      </c>
      <c r="C23" t="s">
        <v>1</v>
      </c>
      <c r="D23">
        <f>C17</f>
        <v>192000</v>
      </c>
    </row>
    <row r="24" spans="1:8" x14ac:dyDescent="0.35">
      <c r="B24" t="s">
        <v>21</v>
      </c>
      <c r="C24">
        <f>C8</f>
        <v>30</v>
      </c>
      <c r="D24" t="s">
        <v>22</v>
      </c>
    </row>
    <row r="25" spans="1:8" x14ac:dyDescent="0.35">
      <c r="B25" t="s">
        <v>23</v>
      </c>
      <c r="C25">
        <f>12*C24</f>
        <v>360</v>
      </c>
    </row>
    <row r="26" spans="1:8" x14ac:dyDescent="0.35">
      <c r="B26" t="s">
        <v>6</v>
      </c>
      <c r="C26" s="3">
        <f>C10</f>
        <v>-1467.5291477587523</v>
      </c>
    </row>
    <row r="27" spans="1:8" x14ac:dyDescent="0.35">
      <c r="B27" t="s">
        <v>5</v>
      </c>
      <c r="C27" s="4">
        <f>RATE(C25,C26,D23,C22,0)</f>
        <v>7.0294785358284021E-3</v>
      </c>
      <c r="E27" t="s">
        <v>24</v>
      </c>
      <c r="F27" s="6">
        <f>12*C27</f>
        <v>8.4353742429940828E-2</v>
      </c>
      <c r="H27" t="s">
        <v>28</v>
      </c>
    </row>
    <row r="30" spans="1:8" x14ac:dyDescent="0.35">
      <c r="A30" t="s">
        <v>29</v>
      </c>
      <c r="B30" t="s">
        <v>30</v>
      </c>
    </row>
    <row r="32" spans="1:8" x14ac:dyDescent="0.35">
      <c r="B32" t="s">
        <v>6</v>
      </c>
      <c r="C32" s="3">
        <f>C26</f>
        <v>-1467.5291477587523</v>
      </c>
      <c r="F32" t="s">
        <v>32</v>
      </c>
      <c r="G32">
        <v>8</v>
      </c>
      <c r="H32" t="s">
        <v>22</v>
      </c>
    </row>
    <row r="33" spans="1:8" x14ac:dyDescent="0.35">
      <c r="B33" t="s">
        <v>31</v>
      </c>
      <c r="C33">
        <f>G33*12</f>
        <v>264</v>
      </c>
      <c r="F33" t="s">
        <v>33</v>
      </c>
      <c r="G33">
        <f>C8-G32</f>
        <v>22</v>
      </c>
      <c r="H33" t="s">
        <v>22</v>
      </c>
    </row>
    <row r="34" spans="1:8" x14ac:dyDescent="0.35">
      <c r="B34" t="s">
        <v>1</v>
      </c>
      <c r="C34" s="3">
        <f>PV(C6,C33,C32,0,0)</f>
        <v>182035.3964806984</v>
      </c>
      <c r="F34" t="s">
        <v>34</v>
      </c>
    </row>
    <row r="37" spans="1:8" x14ac:dyDescent="0.35">
      <c r="A37" t="s">
        <v>35</v>
      </c>
      <c r="B37" t="s">
        <v>36</v>
      </c>
    </row>
    <row r="39" spans="1:8" x14ac:dyDescent="0.35">
      <c r="B39" t="s">
        <v>37</v>
      </c>
      <c r="C39">
        <f>C17</f>
        <v>192000</v>
      </c>
    </row>
    <row r="40" spans="1:8" x14ac:dyDescent="0.35">
      <c r="B40" t="s">
        <v>0</v>
      </c>
      <c r="C40" s="3">
        <f>-C34</f>
        <v>-182035.3964806984</v>
      </c>
    </row>
    <row r="41" spans="1:8" x14ac:dyDescent="0.35">
      <c r="B41" t="s">
        <v>6</v>
      </c>
      <c r="C41" s="3">
        <f>C10</f>
        <v>-1467.5291477587523</v>
      </c>
    </row>
    <row r="42" spans="1:8" x14ac:dyDescent="0.35">
      <c r="B42" t="s">
        <v>38</v>
      </c>
      <c r="C42">
        <f>G32</f>
        <v>8</v>
      </c>
      <c r="D42" t="s">
        <v>22</v>
      </c>
    </row>
    <row r="43" spans="1:8" x14ac:dyDescent="0.35">
      <c r="B43" t="s">
        <v>23</v>
      </c>
      <c r="C43">
        <f>C42*12</f>
        <v>96</v>
      </c>
    </row>
    <row r="44" spans="1:8" x14ac:dyDescent="0.35">
      <c r="B44" t="s">
        <v>5</v>
      </c>
      <c r="C44" s="7">
        <f>RATE(C43,C41,C39,C40,0)</f>
        <v>7.267721106293955E-3</v>
      </c>
      <c r="E44" t="s">
        <v>39</v>
      </c>
      <c r="F44" s="2">
        <f>12*C44</f>
        <v>8.7212653275527463E-2</v>
      </c>
    </row>
    <row r="46" spans="1:8" x14ac:dyDescent="0.35">
      <c r="A46" s="5" t="s">
        <v>67</v>
      </c>
    </row>
    <row r="47" spans="1:8" x14ac:dyDescent="0.35">
      <c r="A47" t="s">
        <v>66</v>
      </c>
    </row>
    <row r="49" spans="1:5" x14ac:dyDescent="0.35">
      <c r="A49" t="s">
        <v>27</v>
      </c>
      <c r="B49" t="s">
        <v>0</v>
      </c>
      <c r="C49">
        <v>0</v>
      </c>
    </row>
    <row r="50" spans="1:5" x14ac:dyDescent="0.35">
      <c r="B50" t="s">
        <v>11</v>
      </c>
      <c r="C50">
        <v>200000</v>
      </c>
    </row>
    <row r="51" spans="1:5" x14ac:dyDescent="0.35">
      <c r="A51" t="s">
        <v>1</v>
      </c>
      <c r="B51" t="s">
        <v>12</v>
      </c>
      <c r="C51" s="1">
        <v>0.8</v>
      </c>
      <c r="D51">
        <f>C51*C50</f>
        <v>160000</v>
      </c>
    </row>
    <row r="52" spans="1:5" x14ac:dyDescent="0.35">
      <c r="B52" t="s">
        <v>9</v>
      </c>
      <c r="C52" s="1">
        <v>0.06</v>
      </c>
    </row>
    <row r="53" spans="1:5" x14ac:dyDescent="0.35">
      <c r="B53" t="s">
        <v>5</v>
      </c>
      <c r="C53" s="4">
        <f>C52/12</f>
        <v>5.0000000000000001E-3</v>
      </c>
    </row>
    <row r="54" spans="1:5" x14ac:dyDescent="0.35">
      <c r="B54" t="s">
        <v>13</v>
      </c>
      <c r="C54">
        <v>2</v>
      </c>
      <c r="D54">
        <f>C54/100</f>
        <v>0.02</v>
      </c>
    </row>
    <row r="55" spans="1:5" x14ac:dyDescent="0.35">
      <c r="B55" t="s">
        <v>2</v>
      </c>
      <c r="C55">
        <v>30</v>
      </c>
    </row>
    <row r="56" spans="1:5" x14ac:dyDescent="0.35">
      <c r="B56" t="s">
        <v>3</v>
      </c>
      <c r="C56">
        <f>12*C55</f>
        <v>360</v>
      </c>
    </row>
    <row r="57" spans="1:5" x14ac:dyDescent="0.35">
      <c r="B57" t="s">
        <v>6</v>
      </c>
      <c r="C57" s="3">
        <f>PMT(C53,C56,C50,C49,0)</f>
        <v>-1199.1010503055047</v>
      </c>
      <c r="E57" t="s">
        <v>14</v>
      </c>
    </row>
    <row r="60" spans="1:5" x14ac:dyDescent="0.35">
      <c r="A60" t="s">
        <v>26</v>
      </c>
      <c r="B60" t="s">
        <v>15</v>
      </c>
    </row>
    <row r="62" spans="1:5" x14ac:dyDescent="0.35">
      <c r="B62" t="s">
        <v>16</v>
      </c>
      <c r="C62">
        <f>C50</f>
        <v>200000</v>
      </c>
    </row>
    <row r="63" spans="1:5" x14ac:dyDescent="0.35">
      <c r="B63" s="5" t="s">
        <v>17</v>
      </c>
      <c r="C63">
        <f>-D54*C62</f>
        <v>-4000</v>
      </c>
    </row>
    <row r="64" spans="1:5" x14ac:dyDescent="0.35">
      <c r="B64" t="s">
        <v>18</v>
      </c>
      <c r="C64">
        <f>C62+C63</f>
        <v>196000</v>
      </c>
    </row>
    <row r="67" spans="1:8" x14ac:dyDescent="0.35">
      <c r="A67" t="s">
        <v>25</v>
      </c>
      <c r="B67" t="s">
        <v>19</v>
      </c>
    </row>
    <row r="69" spans="1:8" x14ac:dyDescent="0.35">
      <c r="B69" t="s">
        <v>0</v>
      </c>
      <c r="C69">
        <v>0</v>
      </c>
    </row>
    <row r="70" spans="1:8" x14ac:dyDescent="0.35">
      <c r="B70" t="s">
        <v>20</v>
      </c>
      <c r="C70" t="s">
        <v>1</v>
      </c>
      <c r="D70">
        <f>C64</f>
        <v>196000</v>
      </c>
    </row>
    <row r="71" spans="1:8" x14ac:dyDescent="0.35">
      <c r="B71" t="s">
        <v>21</v>
      </c>
      <c r="C71">
        <f>C55</f>
        <v>30</v>
      </c>
      <c r="D71" t="s">
        <v>22</v>
      </c>
    </row>
    <row r="72" spans="1:8" x14ac:dyDescent="0.35">
      <c r="B72" t="s">
        <v>23</v>
      </c>
      <c r="C72">
        <f>12*C71</f>
        <v>360</v>
      </c>
    </row>
    <row r="73" spans="1:8" x14ac:dyDescent="0.35">
      <c r="B73" t="s">
        <v>6</v>
      </c>
      <c r="C73" s="3">
        <f>C57</f>
        <v>-1199.1010503055047</v>
      </c>
    </row>
    <row r="74" spans="1:8" x14ac:dyDescent="0.35">
      <c r="B74" t="s">
        <v>5</v>
      </c>
      <c r="C74" s="4">
        <f>RATE(C72,C73,D70,C69,0)</f>
        <v>5.1578968809357041E-3</v>
      </c>
      <c r="E74" t="s">
        <v>24</v>
      </c>
      <c r="F74" s="6">
        <f>12*C74</f>
        <v>6.1894762571228445E-2</v>
      </c>
      <c r="H74" t="s">
        <v>28</v>
      </c>
    </row>
    <row r="77" spans="1:8" x14ac:dyDescent="0.35">
      <c r="A77" t="s">
        <v>29</v>
      </c>
      <c r="B77" t="s">
        <v>30</v>
      </c>
    </row>
    <row r="79" spans="1:8" x14ac:dyDescent="0.35">
      <c r="B79" t="s">
        <v>6</v>
      </c>
      <c r="C79" s="3">
        <f>C73</f>
        <v>-1199.1010503055047</v>
      </c>
      <c r="F79" t="s">
        <v>32</v>
      </c>
      <c r="G79">
        <v>5</v>
      </c>
      <c r="H79" t="s">
        <v>22</v>
      </c>
    </row>
    <row r="80" spans="1:8" x14ac:dyDescent="0.35">
      <c r="B80" t="s">
        <v>31</v>
      </c>
      <c r="C80">
        <f>G80*12</f>
        <v>300</v>
      </c>
      <c r="F80" t="s">
        <v>33</v>
      </c>
      <c r="G80">
        <f>C55-G79</f>
        <v>25</v>
      </c>
      <c r="H80" t="s">
        <v>22</v>
      </c>
    </row>
    <row r="81" spans="1:6" x14ac:dyDescent="0.35">
      <c r="B81" t="s">
        <v>1</v>
      </c>
      <c r="C81" s="3">
        <f>PV(C53,C80,C79,0,0)</f>
        <v>186108.71364563669</v>
      </c>
      <c r="F81" t="s">
        <v>34</v>
      </c>
    </row>
    <row r="84" spans="1:6" x14ac:dyDescent="0.35">
      <c r="A84" t="s">
        <v>35</v>
      </c>
      <c r="B84" t="s">
        <v>36</v>
      </c>
    </row>
    <row r="86" spans="1:6" x14ac:dyDescent="0.35">
      <c r="B86" t="s">
        <v>37</v>
      </c>
      <c r="C86">
        <f>C64</f>
        <v>196000</v>
      </c>
    </row>
    <row r="87" spans="1:6" x14ac:dyDescent="0.35">
      <c r="B87" t="s">
        <v>0</v>
      </c>
      <c r="C87" s="3">
        <f>-C81</f>
        <v>-186108.71364563669</v>
      </c>
    </row>
    <row r="88" spans="1:6" x14ac:dyDescent="0.35">
      <c r="B88" t="s">
        <v>6</v>
      </c>
      <c r="C88" s="3">
        <f>C57</f>
        <v>-1199.1010503055047</v>
      </c>
    </row>
    <row r="89" spans="1:6" x14ac:dyDescent="0.35">
      <c r="B89" t="s">
        <v>38</v>
      </c>
      <c r="C89">
        <f>G79</f>
        <v>5</v>
      </c>
      <c r="D89" t="s">
        <v>22</v>
      </c>
    </row>
    <row r="90" spans="1:6" x14ac:dyDescent="0.35">
      <c r="B90" t="s">
        <v>23</v>
      </c>
      <c r="C90">
        <f>C89*12</f>
        <v>60</v>
      </c>
    </row>
    <row r="91" spans="1:6" x14ac:dyDescent="0.35">
      <c r="B91" t="s">
        <v>5</v>
      </c>
      <c r="C91" s="7">
        <f>RATE(C90,C88,C86,C87,0)</f>
        <v>5.4035074879608021E-3</v>
      </c>
      <c r="E91" t="s">
        <v>39</v>
      </c>
      <c r="F91" s="2">
        <f>12*C91</f>
        <v>6.4842089855529625E-2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4C8B-26D9-41D3-94A5-7AA9E5BFD1EB}">
  <dimension ref="A2:P70"/>
  <sheetViews>
    <sheetView topLeftCell="A13" workbookViewId="0">
      <selection activeCell="G70" sqref="G70"/>
    </sheetView>
  </sheetViews>
  <sheetFormatPr defaultRowHeight="14.5" x14ac:dyDescent="0.35"/>
  <cols>
    <col min="4" max="4" width="11.08984375" bestFit="1" customWidth="1"/>
    <col min="7" max="7" width="11.08984375" bestFit="1" customWidth="1"/>
  </cols>
  <sheetData>
    <row r="2" spans="1:16" x14ac:dyDescent="0.35">
      <c r="B2" t="s">
        <v>41</v>
      </c>
      <c r="D2">
        <v>75000</v>
      </c>
    </row>
    <row r="3" spans="1:16" x14ac:dyDescent="0.35">
      <c r="L3" t="s">
        <v>43</v>
      </c>
      <c r="M3" t="s">
        <v>44</v>
      </c>
      <c r="O3">
        <v>20</v>
      </c>
      <c r="P3" t="s">
        <v>22</v>
      </c>
    </row>
    <row r="4" spans="1:16" x14ac:dyDescent="0.35">
      <c r="D4" t="s">
        <v>46</v>
      </c>
      <c r="G4" t="s">
        <v>47</v>
      </c>
      <c r="L4" t="s">
        <v>45</v>
      </c>
      <c r="M4" t="s">
        <v>44</v>
      </c>
      <c r="O4">
        <v>5</v>
      </c>
      <c r="P4" t="s">
        <v>22</v>
      </c>
    </row>
    <row r="5" spans="1:16" x14ac:dyDescent="0.35">
      <c r="B5" t="s">
        <v>42</v>
      </c>
      <c r="D5" s="1">
        <v>0.06</v>
      </c>
      <c r="G5" s="1">
        <v>7.0000000000000007E-2</v>
      </c>
    </row>
    <row r="6" spans="1:16" x14ac:dyDescent="0.35">
      <c r="B6" t="s">
        <v>2</v>
      </c>
      <c r="D6">
        <v>30</v>
      </c>
      <c r="G6">
        <v>30</v>
      </c>
    </row>
    <row r="7" spans="1:16" x14ac:dyDescent="0.35">
      <c r="B7" t="s">
        <v>13</v>
      </c>
      <c r="D7">
        <v>6</v>
      </c>
      <c r="G7">
        <v>2</v>
      </c>
    </row>
    <row r="9" spans="1:16" x14ac:dyDescent="0.35">
      <c r="A9" t="s">
        <v>43</v>
      </c>
      <c r="B9" t="s">
        <v>48</v>
      </c>
    </row>
    <row r="11" spans="1:16" x14ac:dyDescent="0.35">
      <c r="B11" t="s">
        <v>49</v>
      </c>
      <c r="C11" t="s">
        <v>50</v>
      </c>
    </row>
    <row r="13" spans="1:16" x14ac:dyDescent="0.35">
      <c r="D13" t="s">
        <v>46</v>
      </c>
      <c r="G13" t="s">
        <v>47</v>
      </c>
    </row>
    <row r="14" spans="1:16" x14ac:dyDescent="0.35">
      <c r="C14" t="s">
        <v>3</v>
      </c>
      <c r="D14">
        <f>12*D6</f>
        <v>360</v>
      </c>
      <c r="G14">
        <f>12*G6</f>
        <v>360</v>
      </c>
    </row>
    <row r="15" spans="1:16" x14ac:dyDescent="0.35">
      <c r="C15" t="s">
        <v>51</v>
      </c>
      <c r="D15" s="2">
        <f>D5/12</f>
        <v>5.0000000000000001E-3</v>
      </c>
      <c r="G15" s="2">
        <f>G5/12</f>
        <v>5.8333333333333336E-3</v>
      </c>
    </row>
    <row r="16" spans="1:16" x14ac:dyDescent="0.35">
      <c r="C16" t="s">
        <v>1</v>
      </c>
      <c r="D16">
        <f>D2</f>
        <v>75000</v>
      </c>
      <c r="G16">
        <f>D2</f>
        <v>75000</v>
      </c>
    </row>
    <row r="17" spans="2:8" x14ac:dyDescent="0.35">
      <c r="C17" t="s">
        <v>6</v>
      </c>
      <c r="D17" s="3">
        <f>PMT(D15,D14,D16)</f>
        <v>-449.66289386456424</v>
      </c>
      <c r="G17" s="3">
        <f>PMT(G15,G14,G16)</f>
        <v>-498.97687138438744</v>
      </c>
    </row>
    <row r="19" spans="2:8" x14ac:dyDescent="0.35">
      <c r="B19" t="s">
        <v>52</v>
      </c>
      <c r="C19" t="s">
        <v>53</v>
      </c>
    </row>
    <row r="21" spans="2:8" x14ac:dyDescent="0.35">
      <c r="B21" t="s">
        <v>54</v>
      </c>
      <c r="D21">
        <v>10</v>
      </c>
      <c r="E21" t="s">
        <v>22</v>
      </c>
      <c r="G21">
        <v>10</v>
      </c>
      <c r="H21" t="s">
        <v>22</v>
      </c>
    </row>
    <row r="23" spans="2:8" x14ac:dyDescent="0.35">
      <c r="C23" t="s">
        <v>3</v>
      </c>
      <c r="D23">
        <f>12*D21</f>
        <v>120</v>
      </c>
      <c r="G23">
        <f>12*G21</f>
        <v>120</v>
      </c>
    </row>
    <row r="24" spans="2:8" x14ac:dyDescent="0.35">
      <c r="C24" t="s">
        <v>51</v>
      </c>
      <c r="D24" s="4">
        <f>D15</f>
        <v>5.0000000000000001E-3</v>
      </c>
      <c r="G24" s="4">
        <f>G15</f>
        <v>5.8333333333333336E-3</v>
      </c>
    </row>
    <row r="25" spans="2:8" x14ac:dyDescent="0.35">
      <c r="C25" t="s">
        <v>6</v>
      </c>
      <c r="D25" s="3">
        <f>D17</f>
        <v>-449.66289386456424</v>
      </c>
      <c r="G25" s="3">
        <f>G17</f>
        <v>-498.97687138438744</v>
      </c>
    </row>
    <row r="26" spans="2:8" x14ac:dyDescent="0.35">
      <c r="C26" t="s">
        <v>1</v>
      </c>
      <c r="D26" s="3">
        <f>PV(D24,D23,D25)</f>
        <v>40502.689683468525</v>
      </c>
      <c r="G26" s="3">
        <f>PV(G24,G23,G25)</f>
        <v>42975.058733208469</v>
      </c>
      <c r="H26" t="s">
        <v>55</v>
      </c>
    </row>
    <row r="28" spans="2:8" x14ac:dyDescent="0.35">
      <c r="B28" t="s">
        <v>25</v>
      </c>
      <c r="C28" t="s">
        <v>56</v>
      </c>
    </row>
    <row r="29" spans="2:8" x14ac:dyDescent="0.35">
      <c r="C29" t="s">
        <v>13</v>
      </c>
      <c r="D29" s="9">
        <f>D7*D2/100</f>
        <v>4500</v>
      </c>
      <c r="G29" s="9">
        <f>G7*D2/100</f>
        <v>1500</v>
      </c>
    </row>
    <row r="31" spans="2:8" x14ac:dyDescent="0.35">
      <c r="B31" t="s">
        <v>57</v>
      </c>
      <c r="C31" t="s">
        <v>58</v>
      </c>
    </row>
    <row r="32" spans="2:8" x14ac:dyDescent="0.35">
      <c r="C32" t="s">
        <v>2</v>
      </c>
      <c r="D32">
        <v>20</v>
      </c>
      <c r="G32">
        <v>20</v>
      </c>
    </row>
    <row r="33" spans="1:9" x14ac:dyDescent="0.35">
      <c r="C33" t="s">
        <v>3</v>
      </c>
      <c r="D33">
        <f>12*D32</f>
        <v>240</v>
      </c>
      <c r="G33">
        <f>12*G32</f>
        <v>240</v>
      </c>
      <c r="I33" t="s">
        <v>59</v>
      </c>
    </row>
    <row r="34" spans="1:9" x14ac:dyDescent="0.35">
      <c r="C34" t="s">
        <v>1</v>
      </c>
      <c r="D34" s="10">
        <f>D2-D29</f>
        <v>70500</v>
      </c>
      <c r="G34" s="10">
        <f>D2-G29</f>
        <v>73500</v>
      </c>
      <c r="I34" t="s">
        <v>60</v>
      </c>
    </row>
    <row r="35" spans="1:9" x14ac:dyDescent="0.35">
      <c r="C35" t="s">
        <v>6</v>
      </c>
      <c r="D35" s="3">
        <f>D17</f>
        <v>-449.66289386456424</v>
      </c>
      <c r="G35" s="3">
        <f>G17</f>
        <v>-498.97687138438744</v>
      </c>
    </row>
    <row r="36" spans="1:9" x14ac:dyDescent="0.35">
      <c r="C36" t="s">
        <v>0</v>
      </c>
      <c r="D36" s="3">
        <f>-D26</f>
        <v>-40502.689683468525</v>
      </c>
      <c r="G36" s="3">
        <f>-G26</f>
        <v>-42975.058733208469</v>
      </c>
    </row>
    <row r="37" spans="1:9" x14ac:dyDescent="0.35">
      <c r="C37" t="s">
        <v>61</v>
      </c>
      <c r="D37" s="11">
        <f>12*RATE(D33,D35,D34,D36)</f>
        <v>6.6286778341644481E-2</v>
      </c>
      <c r="G37" s="11">
        <f>12*RATE(G33,G35,G34,G36)</f>
        <v>7.2145289800316786E-2</v>
      </c>
    </row>
    <row r="39" spans="1:9" x14ac:dyDescent="0.35">
      <c r="D39" t="s">
        <v>62</v>
      </c>
      <c r="F39" t="s">
        <v>63</v>
      </c>
    </row>
    <row r="42" spans="1:9" x14ac:dyDescent="0.35">
      <c r="A42" t="s">
        <v>45</v>
      </c>
      <c r="B42" t="s">
        <v>64</v>
      </c>
    </row>
    <row r="44" spans="1:9" x14ac:dyDescent="0.35">
      <c r="B44" t="s">
        <v>49</v>
      </c>
      <c r="C44" t="s">
        <v>50</v>
      </c>
    </row>
    <row r="46" spans="1:9" x14ac:dyDescent="0.35">
      <c r="D46" t="s">
        <v>46</v>
      </c>
      <c r="G46" t="s">
        <v>47</v>
      </c>
    </row>
    <row r="47" spans="1:9" x14ac:dyDescent="0.35">
      <c r="C47" t="s">
        <v>3</v>
      </c>
      <c r="D47">
        <f>12*D6</f>
        <v>360</v>
      </c>
      <c r="G47">
        <f>12*G6</f>
        <v>360</v>
      </c>
    </row>
    <row r="48" spans="1:9" x14ac:dyDescent="0.35">
      <c r="C48" t="s">
        <v>51</v>
      </c>
      <c r="D48" s="2">
        <f>D5/12</f>
        <v>5.0000000000000001E-3</v>
      </c>
      <c r="G48" s="2">
        <f>G5/12</f>
        <v>5.8333333333333336E-3</v>
      </c>
    </row>
    <row r="49" spans="2:8" x14ac:dyDescent="0.35">
      <c r="C49" t="s">
        <v>1</v>
      </c>
      <c r="D49">
        <f>D2</f>
        <v>75000</v>
      </c>
      <c r="G49">
        <f>D2</f>
        <v>75000</v>
      </c>
    </row>
    <row r="50" spans="2:8" x14ac:dyDescent="0.35">
      <c r="C50" t="s">
        <v>6</v>
      </c>
      <c r="D50" s="3">
        <f>PMT(D48,D47,D49)</f>
        <v>-449.66289386456424</v>
      </c>
      <c r="G50" s="3">
        <f>PMT(G48,G47,G49)</f>
        <v>-498.97687138438744</v>
      </c>
    </row>
    <row r="52" spans="2:8" x14ac:dyDescent="0.35">
      <c r="B52" t="s">
        <v>52</v>
      </c>
      <c r="C52" t="s">
        <v>65</v>
      </c>
    </row>
    <row r="54" spans="2:8" x14ac:dyDescent="0.35">
      <c r="B54" t="s">
        <v>54</v>
      </c>
      <c r="D54">
        <v>25</v>
      </c>
      <c r="E54" t="s">
        <v>22</v>
      </c>
      <c r="G54">
        <v>25</v>
      </c>
      <c r="H54" t="s">
        <v>22</v>
      </c>
    </row>
    <row r="56" spans="2:8" x14ac:dyDescent="0.35">
      <c r="C56" t="s">
        <v>3</v>
      </c>
      <c r="D56">
        <f>12*D54</f>
        <v>300</v>
      </c>
      <c r="G56">
        <f>12*G54</f>
        <v>300</v>
      </c>
    </row>
    <row r="57" spans="2:8" x14ac:dyDescent="0.35">
      <c r="C57" t="s">
        <v>51</v>
      </c>
      <c r="D57" s="4">
        <f>D48</f>
        <v>5.0000000000000001E-3</v>
      </c>
      <c r="G57" s="4">
        <f>G48</f>
        <v>5.8333333333333336E-3</v>
      </c>
    </row>
    <row r="58" spans="2:8" x14ac:dyDescent="0.35">
      <c r="C58" t="s">
        <v>6</v>
      </c>
      <c r="D58" s="3">
        <f>D50</f>
        <v>-449.66289386456424</v>
      </c>
      <c r="G58" s="3">
        <f>G50</f>
        <v>-498.97687138438744</v>
      </c>
    </row>
    <row r="59" spans="2:8" x14ac:dyDescent="0.35">
      <c r="C59" t="s">
        <v>1</v>
      </c>
      <c r="D59" s="3">
        <f>PV(D57,D56,D58)</f>
        <v>69790.767617113743</v>
      </c>
      <c r="G59" s="3">
        <f>PV(G57,G56,G58)</f>
        <v>70598.692393343998</v>
      </c>
      <c r="H59" t="s">
        <v>55</v>
      </c>
    </row>
    <row r="61" spans="2:8" x14ac:dyDescent="0.35">
      <c r="B61" t="s">
        <v>25</v>
      </c>
      <c r="C61" t="s">
        <v>56</v>
      </c>
    </row>
    <row r="62" spans="2:8" x14ac:dyDescent="0.35">
      <c r="C62" t="s">
        <v>13</v>
      </c>
      <c r="D62" s="9">
        <f>D7*D2/100</f>
        <v>4500</v>
      </c>
      <c r="G62" s="9">
        <f>G7*D2/100</f>
        <v>1500</v>
      </c>
    </row>
    <row r="64" spans="2:8" x14ac:dyDescent="0.35">
      <c r="B64" t="s">
        <v>57</v>
      </c>
      <c r="C64" t="s">
        <v>58</v>
      </c>
    </row>
    <row r="65" spans="3:7" x14ac:dyDescent="0.35">
      <c r="C65" t="s">
        <v>2</v>
      </c>
      <c r="D65">
        <v>5</v>
      </c>
      <c r="G65">
        <v>5</v>
      </c>
    </row>
    <row r="66" spans="3:7" x14ac:dyDescent="0.35">
      <c r="C66" t="s">
        <v>3</v>
      </c>
      <c r="D66">
        <f>12*D65</f>
        <v>60</v>
      </c>
      <c r="G66">
        <f>12*G65</f>
        <v>60</v>
      </c>
    </row>
    <row r="67" spans="3:7" x14ac:dyDescent="0.35">
      <c r="C67" t="s">
        <v>1</v>
      </c>
      <c r="D67" s="10">
        <f>D49-D62</f>
        <v>70500</v>
      </c>
      <c r="G67" s="10">
        <f>G49-G62</f>
        <v>73500</v>
      </c>
    </row>
    <row r="68" spans="3:7" x14ac:dyDescent="0.35">
      <c r="C68" t="s">
        <v>6</v>
      </c>
      <c r="D68" s="3">
        <f>D50</f>
        <v>-449.66289386456424</v>
      </c>
      <c r="G68" s="3">
        <f>G50</f>
        <v>-498.97687138438744</v>
      </c>
    </row>
    <row r="69" spans="3:7" x14ac:dyDescent="0.35">
      <c r="C69" t="s">
        <v>0</v>
      </c>
      <c r="D69" s="3">
        <f>-D59</f>
        <v>-69790.767617113743</v>
      </c>
      <c r="G69" s="3">
        <f>-G59</f>
        <v>-70598.692393343998</v>
      </c>
    </row>
    <row r="70" spans="3:7" x14ac:dyDescent="0.35">
      <c r="C70" t="s">
        <v>61</v>
      </c>
      <c r="D70" s="2">
        <f>12*RATE(D66,D68,D67,D69)</f>
        <v>7.487333045310525E-2</v>
      </c>
      <c r="G70" s="2">
        <f>12*RATE(G66,G68,G67,G69)</f>
        <v>7.4933366060260007E-2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A4EF-F81A-4F6C-A454-C9F3214099D6}">
  <dimension ref="A2:H67"/>
  <sheetViews>
    <sheetView topLeftCell="A55" workbookViewId="0">
      <selection activeCell="A68" sqref="A68"/>
    </sheetView>
  </sheetViews>
  <sheetFormatPr defaultRowHeight="14.5" x14ac:dyDescent="0.35"/>
  <cols>
    <col min="2" max="2" width="34.54296875" bestFit="1" customWidth="1"/>
    <col min="3" max="3" width="13.81640625" customWidth="1"/>
  </cols>
  <sheetData>
    <row r="2" spans="1:4" x14ac:dyDescent="0.35">
      <c r="A2" t="s">
        <v>0</v>
      </c>
      <c r="B2">
        <v>0</v>
      </c>
    </row>
    <row r="3" spans="1:4" x14ac:dyDescent="0.35">
      <c r="A3" t="s">
        <v>1</v>
      </c>
      <c r="B3">
        <v>200000</v>
      </c>
    </row>
    <row r="4" spans="1:4" x14ac:dyDescent="0.35">
      <c r="A4" t="s">
        <v>2</v>
      </c>
      <c r="B4">
        <v>30</v>
      </c>
    </row>
    <row r="5" spans="1:4" x14ac:dyDescent="0.35">
      <c r="A5" t="s">
        <v>3</v>
      </c>
      <c r="B5">
        <f>B4*12</f>
        <v>360</v>
      </c>
    </row>
    <row r="6" spans="1:4" x14ac:dyDescent="0.35">
      <c r="A6" t="s">
        <v>4</v>
      </c>
      <c r="B6" s="1">
        <v>0.06</v>
      </c>
    </row>
    <row r="7" spans="1:4" x14ac:dyDescent="0.35">
      <c r="A7" t="s">
        <v>5</v>
      </c>
      <c r="B7" s="2">
        <f>B6/12</f>
        <v>5.0000000000000001E-3</v>
      </c>
    </row>
    <row r="8" spans="1:4" x14ac:dyDescent="0.35">
      <c r="A8" t="s">
        <v>6</v>
      </c>
      <c r="B8" s="3">
        <f>PMT(B7,B5,B3,B2,0)</f>
        <v>-1199.1010503055047</v>
      </c>
    </row>
    <row r="11" spans="1:4" x14ac:dyDescent="0.35">
      <c r="A11" t="s">
        <v>27</v>
      </c>
      <c r="B11" t="s">
        <v>0</v>
      </c>
      <c r="C11">
        <v>0</v>
      </c>
    </row>
    <row r="12" spans="1:4" x14ac:dyDescent="0.35">
      <c r="B12" t="s">
        <v>11</v>
      </c>
      <c r="C12">
        <v>200000</v>
      </c>
    </row>
    <row r="13" spans="1:4" x14ac:dyDescent="0.35">
      <c r="A13" t="s">
        <v>1</v>
      </c>
      <c r="B13" t="s">
        <v>12</v>
      </c>
      <c r="C13" s="1">
        <v>0.8</v>
      </c>
      <c r="D13">
        <f>C13*C12</f>
        <v>160000</v>
      </c>
    </row>
    <row r="14" spans="1:4" x14ac:dyDescent="0.35">
      <c r="B14" t="s">
        <v>9</v>
      </c>
      <c r="C14" s="1">
        <v>0.06</v>
      </c>
    </row>
    <row r="15" spans="1:4" x14ac:dyDescent="0.35">
      <c r="B15" t="s">
        <v>5</v>
      </c>
      <c r="C15" s="4">
        <f>C14/12</f>
        <v>5.0000000000000001E-3</v>
      </c>
    </row>
    <row r="16" spans="1:4" x14ac:dyDescent="0.35">
      <c r="B16" t="s">
        <v>13</v>
      </c>
      <c r="C16">
        <v>2</v>
      </c>
      <c r="D16">
        <f>C16/100</f>
        <v>0.02</v>
      </c>
    </row>
    <row r="17" spans="1:5" x14ac:dyDescent="0.35">
      <c r="B17" t="s">
        <v>2</v>
      </c>
      <c r="C17">
        <v>30</v>
      </c>
    </row>
    <row r="18" spans="1:5" x14ac:dyDescent="0.35">
      <c r="B18" t="s">
        <v>3</v>
      </c>
      <c r="C18">
        <f>12*C17</f>
        <v>360</v>
      </c>
    </row>
    <row r="19" spans="1:5" x14ac:dyDescent="0.35">
      <c r="B19" t="s">
        <v>6</v>
      </c>
      <c r="C19" s="3">
        <f>PMT(C15,C18,C12,C11,0)</f>
        <v>-1199.1010503055047</v>
      </c>
      <c r="E19" t="s">
        <v>14</v>
      </c>
    </row>
    <row r="22" spans="1:5" x14ac:dyDescent="0.35">
      <c r="A22" t="s">
        <v>26</v>
      </c>
      <c r="B22" t="s">
        <v>15</v>
      </c>
    </row>
    <row r="24" spans="1:5" x14ac:dyDescent="0.35">
      <c r="B24" t="s">
        <v>16</v>
      </c>
      <c r="C24">
        <f>C12</f>
        <v>200000</v>
      </c>
    </row>
    <row r="25" spans="1:5" x14ac:dyDescent="0.35">
      <c r="B25" s="5" t="s">
        <v>17</v>
      </c>
      <c r="C25">
        <f>-D16*C24</f>
        <v>-4000</v>
      </c>
    </row>
    <row r="26" spans="1:5" x14ac:dyDescent="0.35">
      <c r="B26" t="s">
        <v>18</v>
      </c>
      <c r="C26">
        <f>C24+C25</f>
        <v>196000</v>
      </c>
    </row>
    <row r="29" spans="1:5" x14ac:dyDescent="0.35">
      <c r="A29" t="s">
        <v>25</v>
      </c>
      <c r="B29" t="s">
        <v>19</v>
      </c>
    </row>
    <row r="31" spans="1:5" x14ac:dyDescent="0.35">
      <c r="B31" t="s">
        <v>0</v>
      </c>
      <c r="C31">
        <v>0</v>
      </c>
    </row>
    <row r="32" spans="1:5" x14ac:dyDescent="0.35">
      <c r="B32" t="s">
        <v>20</v>
      </c>
      <c r="C32" t="s">
        <v>1</v>
      </c>
      <c r="D32">
        <f>C26</f>
        <v>196000</v>
      </c>
    </row>
    <row r="33" spans="1:8" x14ac:dyDescent="0.35">
      <c r="B33" t="s">
        <v>21</v>
      </c>
      <c r="C33">
        <f>C17</f>
        <v>30</v>
      </c>
      <c r="D33" t="s">
        <v>22</v>
      </c>
    </row>
    <row r="34" spans="1:8" x14ac:dyDescent="0.35">
      <c r="B34" t="s">
        <v>23</v>
      </c>
      <c r="C34">
        <f>12*C33</f>
        <v>360</v>
      </c>
    </row>
    <row r="35" spans="1:8" x14ac:dyDescent="0.35">
      <c r="B35" t="s">
        <v>6</v>
      </c>
      <c r="C35" s="3">
        <f>C19</f>
        <v>-1199.1010503055047</v>
      </c>
    </row>
    <row r="36" spans="1:8" x14ac:dyDescent="0.35">
      <c r="B36" t="s">
        <v>5</v>
      </c>
      <c r="C36" s="4">
        <f>RATE(C34,C35,D32,C31,0)</f>
        <v>5.1578968809357041E-3</v>
      </c>
      <c r="E36" t="s">
        <v>24</v>
      </c>
      <c r="F36" s="6">
        <f>12*C36</f>
        <v>6.1894762571228445E-2</v>
      </c>
      <c r="H36" t="s">
        <v>28</v>
      </c>
    </row>
    <row r="39" spans="1:8" x14ac:dyDescent="0.35">
      <c r="A39" t="s">
        <v>29</v>
      </c>
      <c r="B39" t="s">
        <v>30</v>
      </c>
    </row>
    <row r="41" spans="1:8" x14ac:dyDescent="0.35">
      <c r="B41" t="s">
        <v>6</v>
      </c>
      <c r="C41" s="3">
        <f>C35</f>
        <v>-1199.1010503055047</v>
      </c>
      <c r="F41" t="s">
        <v>32</v>
      </c>
      <c r="G41">
        <v>5</v>
      </c>
      <c r="H41" t="s">
        <v>22</v>
      </c>
    </row>
    <row r="42" spans="1:8" x14ac:dyDescent="0.35">
      <c r="B42" t="s">
        <v>31</v>
      </c>
      <c r="C42">
        <f>G42*12</f>
        <v>300</v>
      </c>
      <c r="F42" t="s">
        <v>33</v>
      </c>
      <c r="G42">
        <f>C17-G41</f>
        <v>25</v>
      </c>
      <c r="H42" t="s">
        <v>22</v>
      </c>
    </row>
    <row r="43" spans="1:8" x14ac:dyDescent="0.35">
      <c r="B43" t="s">
        <v>1</v>
      </c>
      <c r="C43" s="3">
        <f>PV(C15,C42,C41,0,0)</f>
        <v>186108.71364563669</v>
      </c>
      <c r="F43" t="s">
        <v>34</v>
      </c>
    </row>
    <row r="46" spans="1:8" x14ac:dyDescent="0.35">
      <c r="A46" t="s">
        <v>35</v>
      </c>
      <c r="B46" t="s">
        <v>36</v>
      </c>
    </row>
    <row r="48" spans="1:8" x14ac:dyDescent="0.35">
      <c r="B48" t="s">
        <v>37</v>
      </c>
      <c r="C48">
        <f>C26</f>
        <v>196000</v>
      </c>
    </row>
    <row r="49" spans="1:6" x14ac:dyDescent="0.35">
      <c r="B49" t="s">
        <v>0</v>
      </c>
      <c r="C49" s="3">
        <f>-C43</f>
        <v>-186108.71364563669</v>
      </c>
    </row>
    <row r="50" spans="1:6" x14ac:dyDescent="0.35">
      <c r="B50" t="s">
        <v>6</v>
      </c>
      <c r="C50" s="3">
        <f>C19</f>
        <v>-1199.1010503055047</v>
      </c>
    </row>
    <row r="51" spans="1:6" x14ac:dyDescent="0.35">
      <c r="B51" t="s">
        <v>38</v>
      </c>
      <c r="C51">
        <f>G41</f>
        <v>5</v>
      </c>
      <c r="D51" t="s">
        <v>22</v>
      </c>
    </row>
    <row r="52" spans="1:6" x14ac:dyDescent="0.35">
      <c r="B52" t="s">
        <v>23</v>
      </c>
      <c r="C52">
        <f>C51*12</f>
        <v>60</v>
      </c>
    </row>
    <row r="53" spans="1:6" x14ac:dyDescent="0.35">
      <c r="B53" t="s">
        <v>5</v>
      </c>
      <c r="C53" s="7">
        <f>RATE(C52,C50,C48,C49,0)</f>
        <v>5.4035074879608021E-3</v>
      </c>
      <c r="E53" t="s">
        <v>39</v>
      </c>
      <c r="F53" s="2">
        <f>12*C53</f>
        <v>6.4842089855529625E-2</v>
      </c>
    </row>
    <row r="57" spans="1:6" x14ac:dyDescent="0.35">
      <c r="A57" t="s">
        <v>68</v>
      </c>
    </row>
    <row r="59" spans="1:6" x14ac:dyDescent="0.35">
      <c r="A59" t="s">
        <v>0</v>
      </c>
      <c r="B59">
        <v>0</v>
      </c>
    </row>
    <row r="60" spans="1:6" x14ac:dyDescent="0.35">
      <c r="A60" t="s">
        <v>1</v>
      </c>
      <c r="B60">
        <v>70000</v>
      </c>
    </row>
    <row r="61" spans="1:6" x14ac:dyDescent="0.35">
      <c r="A61" t="s">
        <v>2</v>
      </c>
      <c r="B61">
        <v>30</v>
      </c>
    </row>
    <row r="62" spans="1:6" x14ac:dyDescent="0.35">
      <c r="A62" t="s">
        <v>3</v>
      </c>
      <c r="B62">
        <f>B61*12</f>
        <v>360</v>
      </c>
    </row>
    <row r="63" spans="1:6" x14ac:dyDescent="0.35">
      <c r="A63" t="s">
        <v>4</v>
      </c>
      <c r="B63" s="1">
        <v>0.09</v>
      </c>
    </row>
    <row r="64" spans="1:6" x14ac:dyDescent="0.35">
      <c r="A64" t="s">
        <v>5</v>
      </c>
      <c r="B64" s="2">
        <f>B63/12</f>
        <v>7.4999999999999997E-3</v>
      </c>
    </row>
    <row r="65" spans="1:3" x14ac:dyDescent="0.35">
      <c r="A65" t="s">
        <v>6</v>
      </c>
      <c r="B65" s="3">
        <f>PMT(B64,B62,B60,B59,0)</f>
        <v>-563.23583186134783</v>
      </c>
    </row>
    <row r="67" spans="1:3" x14ac:dyDescent="0.35">
      <c r="A67" t="s">
        <v>69</v>
      </c>
      <c r="C67" s="8">
        <f>B65/B60</f>
        <v>-8.0462261694478256E-3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Fully Amortization</vt:lpstr>
      <vt:lpstr>Pay off</vt:lpstr>
      <vt:lpstr>Effective Interest Rate</vt:lpstr>
      <vt:lpstr>4_16</vt:lpstr>
      <vt:lpstr>Quiz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2024-06-16T16:20:10Z</dcterms:modified>
</cp:coreProperties>
</file>