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.kotian\OneDrive - Slalom\Documents\Personal\UTD\Spring - 24\MKT6321.OW1 Digital &amp; Interactive Marketing\Midterm exam\"/>
    </mc:Choice>
  </mc:AlternateContent>
  <xr:revisionPtr revIDLastSave="0" documentId="8_{D802B095-4307-46CD-96D5-7C1BDDF58E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op" sheetId="2" r:id="rId1"/>
    <sheet name="causal foreca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B27" i="2"/>
  <c r="F31" i="2" s="1"/>
  <c r="G13" i="2"/>
  <c r="B8" i="2"/>
  <c r="B30" i="2" s="1"/>
  <c r="G6" i="2"/>
  <c r="F16" i="2"/>
  <c r="G19" i="2" s="1"/>
  <c r="B33" i="2" l="1"/>
  <c r="G29" i="2"/>
  <c r="G30" i="2" s="1"/>
  <c r="F32" i="2" s="1"/>
  <c r="G33" i="2" s="1"/>
  <c r="G35" i="2" s="1"/>
  <c r="B32" i="2"/>
  <c r="G9" i="1"/>
  <c r="G8" i="1"/>
  <c r="G7" i="1"/>
  <c r="G5" i="1"/>
  <c r="I7" i="1"/>
  <c r="I8" i="1"/>
  <c r="I9" i="1"/>
  <c r="I6" i="1"/>
  <c r="B31" i="2" l="1"/>
  <c r="B34" i="2" s="1"/>
  <c r="B35" i="2" s="1"/>
  <c r="B36" i="2" s="1"/>
  <c r="I10" i="1"/>
  <c r="E5" i="1"/>
  <c r="E9" i="1" l="1"/>
  <c r="E8" i="1"/>
  <c r="E7" i="1"/>
  <c r="J7" i="1" s="1"/>
  <c r="E6" i="1"/>
  <c r="J9" i="1"/>
  <c r="J8" i="1"/>
  <c r="J5" i="1"/>
  <c r="G6" i="1"/>
  <c r="J6" i="1" l="1"/>
  <c r="J10" i="1" s="1"/>
  <c r="G10" i="1"/>
  <c r="J11" i="1" s="1"/>
  <c r="J12" i="1" s="1"/>
  <c r="E10" i="1"/>
</calcChain>
</file>

<file path=xl/sharedStrings.xml><?xml version="1.0" encoding="utf-8"?>
<sst xmlns="http://schemas.openxmlformats.org/spreadsheetml/2006/main" count="111" uniqueCount="100">
  <si>
    <t>CTR</t>
  </si>
  <si>
    <t>Cost per unit or fixed cost</t>
  </si>
  <si>
    <t>Average order size</t>
  </si>
  <si>
    <t>Forecasted revenue</t>
  </si>
  <si>
    <t>Number orders</t>
  </si>
  <si>
    <t>B. Impressions/sms or emails sent</t>
  </si>
  <si>
    <t xml:space="preserve">Media Vehicle </t>
  </si>
  <si>
    <t>Conversion rate  based on column B</t>
  </si>
  <si>
    <r>
      <t>Email to existing customers</t>
    </r>
    <r>
      <rPr>
        <b/>
        <sz val="10"/>
        <color rgb="FF000000"/>
        <rFont val="Times New Roman"/>
        <family val="1"/>
      </rPr>
      <t xml:space="preserve"> </t>
    </r>
  </si>
  <si>
    <r>
      <t>Search PPC</t>
    </r>
    <r>
      <rPr>
        <b/>
        <sz val="10"/>
        <color rgb="FF000000"/>
        <rFont val="Times New Roman"/>
        <family val="1"/>
      </rPr>
      <t xml:space="preserve"> </t>
    </r>
  </si>
  <si>
    <r>
      <t>Campaigns in social media</t>
    </r>
    <r>
      <rPr>
        <b/>
        <sz val="10"/>
        <color rgb="FF000000"/>
        <rFont val="Times New Roman"/>
        <family val="1"/>
      </rPr>
      <t xml:space="preserve"> </t>
    </r>
  </si>
  <si>
    <r>
      <t>SEO</t>
    </r>
    <r>
      <rPr>
        <b/>
        <sz val="10"/>
        <color rgb="FF000000"/>
        <rFont val="Times New Roman"/>
        <family val="1"/>
      </rPr>
      <t xml:space="preserve"> </t>
    </r>
  </si>
  <si>
    <t>Mobile SMS  opted in members-geofencing</t>
  </si>
  <si>
    <t>Marketing campaign costs</t>
  </si>
  <si>
    <t>Cost  (includes cost of labor to setup/manage/track the campaign but not to process orders)</t>
  </si>
  <si>
    <t>Allowable</t>
  </si>
  <si>
    <t>a</t>
  </si>
  <si>
    <t>b</t>
  </si>
  <si>
    <t>c</t>
  </si>
  <si>
    <t>d</t>
  </si>
  <si>
    <t>e</t>
  </si>
  <si>
    <t>f</t>
  </si>
  <si>
    <t>g</t>
  </si>
  <si>
    <t>h</t>
  </si>
  <si>
    <t>(b*d)</t>
  </si>
  <si>
    <t>(h*e)</t>
  </si>
  <si>
    <t>Given</t>
  </si>
  <si>
    <t>i</t>
  </si>
  <si>
    <t>Average allowable</t>
  </si>
  <si>
    <t># orders needed BE</t>
  </si>
  <si>
    <t>j</t>
  </si>
  <si>
    <t>Varies</t>
  </si>
  <si>
    <t>Calculated individually</t>
  </si>
  <si>
    <t>Promotional costs</t>
  </si>
  <si>
    <t>Option # 1</t>
  </si>
  <si>
    <t>Breakeven analysis</t>
  </si>
  <si>
    <t>Subtotals</t>
  </si>
  <si>
    <t>Totals</t>
  </si>
  <si>
    <t>Time period</t>
  </si>
  <si>
    <t>Average order COG</t>
  </si>
  <si>
    <t>Name of piece:</t>
  </si>
  <si>
    <t>email campaign</t>
  </si>
  <si>
    <t>Purchase or mfg cost</t>
  </si>
  <si>
    <t>Job specs:</t>
  </si>
  <si>
    <t>Cost premium</t>
  </si>
  <si>
    <t># of emails sent</t>
  </si>
  <si>
    <t>Total</t>
  </si>
  <si>
    <t># of orders from campaign</t>
  </si>
  <si>
    <t># of orders from email</t>
  </si>
  <si>
    <t>Order processing</t>
  </si>
  <si>
    <t>Promotion costs</t>
  </si>
  <si>
    <t>O/E purchasing, order downloads, etc.</t>
  </si>
  <si>
    <t>Packing materials</t>
  </si>
  <si>
    <t>Creative</t>
  </si>
  <si>
    <t>Total cost</t>
  </si>
  <si>
    <t>Pick, pack, seal, affix, label</t>
  </si>
  <si>
    <t xml:space="preserve">Copy writing </t>
  </si>
  <si>
    <t>Cost shipping completed package</t>
  </si>
  <si>
    <t>Design setup</t>
  </si>
  <si>
    <t>Photos</t>
  </si>
  <si>
    <t>Photography</t>
  </si>
  <si>
    <t>Billing and collections</t>
  </si>
  <si>
    <t>Stock photographs</t>
  </si>
  <si>
    <t>Credit card processing charges (.03)</t>
  </si>
  <si>
    <t>Retouching</t>
  </si>
  <si>
    <t>Returns  (app. 0.25% return)</t>
  </si>
  <si>
    <t>Illustrations</t>
  </si>
  <si>
    <t>Bad debts (cost product+shipping) based 3%</t>
  </si>
  <si>
    <t>email software</t>
  </si>
  <si>
    <t>cost per email</t>
  </si>
  <si>
    <t>Misc costs</t>
  </si>
  <si>
    <t>Misc</t>
  </si>
  <si>
    <t>Landing page creation/setup</t>
  </si>
  <si>
    <t>3 landing pages</t>
  </si>
  <si>
    <t>Cost per order</t>
  </si>
  <si>
    <t>Selling price</t>
  </si>
  <si>
    <t>average shipping and handling collected</t>
  </si>
  <si>
    <t>Total selling price</t>
  </si>
  <si>
    <t>Return on Promotion</t>
  </si>
  <si>
    <t>Less cost per order</t>
  </si>
  <si>
    <t>Actual orders received tied to mailer</t>
  </si>
  <si>
    <t>ALLOWABLE (used to determine your breakeven for that campaign)</t>
  </si>
  <si>
    <t>Total marketing promotional campaign costs</t>
  </si>
  <si>
    <t>Total marketing costs</t>
  </si>
  <si>
    <t>Revenue (average selling price * # orders)</t>
  </si>
  <si>
    <t>Number of orders needed breakeven</t>
  </si>
  <si>
    <t>(Allowable) x  (# orders)</t>
  </si>
  <si>
    <t>Net (allowable total -marketing costs)</t>
  </si>
  <si>
    <t>Response rate needed breakeven</t>
  </si>
  <si>
    <t>ROP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</si>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</sst>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sz val="10"/>
      <color indexed="12"/>
      <name val="Arial"/>
      <family val="2"/>
    </font>
    <font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color indexed="48"/>
      <name val="Arial"/>
      <family val="2"/>
    </font>
    <font>
      <b/>
      <sz val="14"/>
      <color indexed="18"/>
      <name val="Verdana"/>
      <family val="2"/>
    </font>
    <font>
      <sz val="14"/>
      <color indexed="18"/>
      <name val="Verdana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9" tint="-0.249977111117893"/>
      <name val="Arial"/>
      <family val="2"/>
    </font>
    <font>
      <b/>
      <sz val="10"/>
      <color indexed="10"/>
      <name val="Arial"/>
      <family val="2"/>
    </font>
    <font>
      <b/>
      <sz val="14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indexed="4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8">
    <xf numFmtId="0" fontId="0" fillId="0" borderId="0" xfId="0"/>
    <xf numFmtId="0" fontId="6" fillId="2" borderId="0" xfId="0" applyFont="1" applyFill="1"/>
    <xf numFmtId="164" fontId="7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3" fillId="2" borderId="1" xfId="0" applyFont="1" applyFill="1" applyBorder="1" applyAlignment="1">
      <alignment horizontal="right" vertical="top" wrapText="1" readingOrder="1"/>
    </xf>
    <xf numFmtId="3" fontId="3" fillId="2" borderId="1" xfId="0" applyNumberFormat="1" applyFont="1" applyFill="1" applyBorder="1" applyAlignment="1">
      <alignment horizontal="center" vertical="top" wrapText="1" readingOrder="1"/>
    </xf>
    <xf numFmtId="10" fontId="3" fillId="2" borderId="1" xfId="0" applyNumberFormat="1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6" fontId="3" fillId="2" borderId="1" xfId="0" applyNumberFormat="1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164" fontId="3" fillId="2" borderId="1" xfId="0" applyNumberFormat="1" applyFont="1" applyFill="1" applyBorder="1" applyAlignment="1">
      <alignment horizontal="center" vertical="top" wrapText="1" readingOrder="1"/>
    </xf>
    <xf numFmtId="165" fontId="7" fillId="2" borderId="0" xfId="0" applyNumberFormat="1" applyFont="1" applyFill="1"/>
    <xf numFmtId="0" fontId="7" fillId="2" borderId="1" xfId="0" applyFont="1" applyFill="1" applyBorder="1" applyAlignment="1">
      <alignment wrapText="1"/>
    </xf>
    <xf numFmtId="6" fontId="3" fillId="2" borderId="2" xfId="0" applyNumberFormat="1" applyFont="1" applyFill="1" applyBorder="1" applyAlignment="1">
      <alignment horizontal="center" vertical="top" wrapText="1" readingOrder="1"/>
    </xf>
    <xf numFmtId="6" fontId="8" fillId="2" borderId="2" xfId="0" applyNumberFormat="1" applyFont="1" applyFill="1" applyBorder="1" applyAlignment="1">
      <alignment horizontal="center" vertical="top" wrapText="1" readingOrder="1"/>
    </xf>
    <xf numFmtId="6" fontId="9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 wrapText="1" readingOrder="1"/>
    </xf>
    <xf numFmtId="0" fontId="4" fillId="2" borderId="3" xfId="0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11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1" fillId="0" borderId="4" xfId="0" applyFont="1" applyBorder="1"/>
    <xf numFmtId="0" fontId="11" fillId="0" borderId="5" xfId="0" applyFont="1" applyBorder="1"/>
    <xf numFmtId="0" fontId="13" fillId="0" borderId="5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12" fillId="0" borderId="1" xfId="0" applyFont="1" applyBorder="1"/>
    <xf numFmtId="0" fontId="0" fillId="0" borderId="7" xfId="0" applyBorder="1"/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14" fillId="0" borderId="0" xfId="0" applyFont="1"/>
    <xf numFmtId="0" fontId="15" fillId="0" borderId="7" xfId="0" applyFont="1" applyBorder="1"/>
    <xf numFmtId="0" fontId="14" fillId="0" borderId="0" xfId="0" applyFont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6" fillId="0" borderId="1" xfId="0" applyFont="1" applyBorder="1"/>
    <xf numFmtId="164" fontId="12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12" fillId="0" borderId="1" xfId="0" applyNumberFormat="1" applyFont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center"/>
      <protection locked="0"/>
    </xf>
    <xf numFmtId="3" fontId="17" fillId="4" borderId="1" xfId="0" applyNumberFormat="1" applyFont="1" applyFill="1" applyBorder="1" applyAlignment="1" applyProtection="1">
      <alignment horizontal="center"/>
      <protection locked="0"/>
    </xf>
    <xf numFmtId="165" fontId="18" fillId="0" borderId="8" xfId="0" applyNumberFormat="1" applyFont="1" applyBorder="1" applyAlignment="1">
      <alignment horizontal="center"/>
    </xf>
    <xf numFmtId="0" fontId="14" fillId="0" borderId="1" xfId="0" applyFont="1" applyBorder="1"/>
    <xf numFmtId="3" fontId="0" fillId="4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0" borderId="1" xfId="0" applyFont="1" applyBorder="1"/>
    <xf numFmtId="164" fontId="20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0" fontId="22" fillId="0" borderId="7" xfId="0" applyFont="1" applyBorder="1"/>
    <xf numFmtId="0" fontId="23" fillId="0" borderId="0" xfId="0" applyFont="1"/>
    <xf numFmtId="0" fontId="23" fillId="0" borderId="0" xfId="0" applyFont="1" applyAlignment="1" applyProtection="1">
      <alignment horizontal="center"/>
      <protection locked="0"/>
    </xf>
    <xf numFmtId="165" fontId="24" fillId="0" borderId="8" xfId="0" applyNumberFormat="1" applyFont="1" applyBorder="1" applyAlignment="1">
      <alignment horizontal="center"/>
    </xf>
    <xf numFmtId="2" fontId="0" fillId="3" borderId="0" xfId="0" applyNumberFormat="1" applyFill="1" applyAlignment="1" applyProtection="1">
      <alignment horizontal="center"/>
      <protection locked="0"/>
    </xf>
    <xf numFmtId="164" fontId="25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6" fillId="0" borderId="1" xfId="0" applyFont="1" applyBorder="1"/>
    <xf numFmtId="0" fontId="27" fillId="0" borderId="1" xfId="0" applyFont="1" applyBorder="1" applyAlignment="1" applyProtection="1">
      <alignment horizontal="center"/>
      <protection locked="0"/>
    </xf>
    <xf numFmtId="0" fontId="28" fillId="0" borderId="1" xfId="0" applyFont="1" applyBorder="1" applyAlignment="1">
      <alignment wrapText="1"/>
    </xf>
    <xf numFmtId="3" fontId="27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165" fontId="29" fillId="0" borderId="8" xfId="0" applyNumberFormat="1" applyFont="1" applyBorder="1" applyAlignment="1">
      <alignment horizontal="center"/>
    </xf>
    <xf numFmtId="165" fontId="27" fillId="0" borderId="1" xfId="0" applyNumberFormat="1" applyFont="1" applyBorder="1" applyAlignment="1">
      <alignment horizontal="center"/>
    </xf>
    <xf numFmtId="164" fontId="30" fillId="0" borderId="0" xfId="0" applyNumberFormat="1" applyFont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3" fontId="29" fillId="0" borderId="8" xfId="0" applyNumberFormat="1" applyFont="1" applyBorder="1" applyAlignment="1">
      <alignment horizontal="center"/>
    </xf>
    <xf numFmtId="10" fontId="0" fillId="0" borderId="0" xfId="1" applyNumberFormat="1" applyFont="1"/>
    <xf numFmtId="0" fontId="15" fillId="0" borderId="9" xfId="0" applyFont="1" applyBorder="1"/>
    <xf numFmtId="0" fontId="0" fillId="0" borderId="10" xfId="0" applyBorder="1"/>
    <xf numFmtId="0" fontId="0" fillId="0" borderId="10" xfId="0" applyBorder="1" applyAlignment="1" applyProtection="1">
      <alignment horizontal="center"/>
      <protection locked="0"/>
    </xf>
    <xf numFmtId="10" fontId="29" fillId="0" borderId="11" xfId="1" applyNumberFormat="1" applyFont="1" applyBorder="1" applyAlignment="1">
      <alignment horizontal="center"/>
    </xf>
    <xf numFmtId="9" fontId="27" fillId="0" borderId="1" xfId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7" xfId="0" applyFont="1" applyBorder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zoomScale="80" zoomScaleNormal="80" workbookViewId="0">
      <selection activeCell="E40" sqref="E40"/>
    </sheetView>
  </sheetViews>
  <sheetFormatPr defaultRowHeight="14.5" x14ac:dyDescent="0.35"/>
  <cols>
    <col min="1" max="1" width="30.7265625" customWidth="1"/>
    <col min="2" max="2" width="25" style="67" customWidth="1"/>
    <col min="3" max="3" width="3.81640625" customWidth="1"/>
    <col min="4" max="4" width="6.81640625" customWidth="1"/>
    <col min="5" max="5" width="40" bestFit="1" customWidth="1"/>
    <col min="6" max="6" width="10.26953125" style="34" bestFit="1" customWidth="1"/>
    <col min="7" max="7" width="12.54296875" style="67" bestFit="1" customWidth="1"/>
    <col min="8" max="8" width="9.54296875" bestFit="1" customWidth="1"/>
    <col min="257" max="257" width="30.7265625" customWidth="1"/>
    <col min="258" max="258" width="25" customWidth="1"/>
    <col min="259" max="259" width="3.81640625" customWidth="1"/>
    <col min="260" max="260" width="6.81640625" customWidth="1"/>
    <col min="261" max="261" width="40" bestFit="1" customWidth="1"/>
    <col min="262" max="262" width="10.26953125" bestFit="1" customWidth="1"/>
    <col min="263" max="263" width="12.54296875" bestFit="1" customWidth="1"/>
    <col min="264" max="264" width="9.54296875" bestFit="1" customWidth="1"/>
    <col min="513" max="513" width="30.7265625" customWidth="1"/>
    <col min="514" max="514" width="25" customWidth="1"/>
    <col min="515" max="515" width="3.81640625" customWidth="1"/>
    <col min="516" max="516" width="6.81640625" customWidth="1"/>
    <col min="517" max="517" width="40" bestFit="1" customWidth="1"/>
    <col min="518" max="518" width="10.26953125" bestFit="1" customWidth="1"/>
    <col min="519" max="519" width="12.54296875" bestFit="1" customWidth="1"/>
    <col min="520" max="520" width="9.54296875" bestFit="1" customWidth="1"/>
    <col min="769" max="769" width="30.7265625" customWidth="1"/>
    <col min="770" max="770" width="25" customWidth="1"/>
    <col min="771" max="771" width="3.81640625" customWidth="1"/>
    <col min="772" max="772" width="6.81640625" customWidth="1"/>
    <col min="773" max="773" width="40" bestFit="1" customWidth="1"/>
    <col min="774" max="774" width="10.26953125" bestFit="1" customWidth="1"/>
    <col min="775" max="775" width="12.54296875" bestFit="1" customWidth="1"/>
    <col min="776" max="776" width="9.54296875" bestFit="1" customWidth="1"/>
    <col min="1025" max="1025" width="30.7265625" customWidth="1"/>
    <col min="1026" max="1026" width="25" customWidth="1"/>
    <col min="1027" max="1027" width="3.81640625" customWidth="1"/>
    <col min="1028" max="1028" width="6.81640625" customWidth="1"/>
    <col min="1029" max="1029" width="40" bestFit="1" customWidth="1"/>
    <col min="1030" max="1030" width="10.26953125" bestFit="1" customWidth="1"/>
    <col min="1031" max="1031" width="12.54296875" bestFit="1" customWidth="1"/>
    <col min="1032" max="1032" width="9.54296875" bestFit="1" customWidth="1"/>
    <col min="1281" max="1281" width="30.7265625" customWidth="1"/>
    <col min="1282" max="1282" width="25" customWidth="1"/>
    <col min="1283" max="1283" width="3.81640625" customWidth="1"/>
    <col min="1284" max="1284" width="6.81640625" customWidth="1"/>
    <col min="1285" max="1285" width="40" bestFit="1" customWidth="1"/>
    <col min="1286" max="1286" width="10.26953125" bestFit="1" customWidth="1"/>
    <col min="1287" max="1287" width="12.54296875" bestFit="1" customWidth="1"/>
    <col min="1288" max="1288" width="9.54296875" bestFit="1" customWidth="1"/>
    <col min="1537" max="1537" width="30.7265625" customWidth="1"/>
    <col min="1538" max="1538" width="25" customWidth="1"/>
    <col min="1539" max="1539" width="3.81640625" customWidth="1"/>
    <col min="1540" max="1540" width="6.81640625" customWidth="1"/>
    <col min="1541" max="1541" width="40" bestFit="1" customWidth="1"/>
    <col min="1542" max="1542" width="10.26953125" bestFit="1" customWidth="1"/>
    <col min="1543" max="1543" width="12.54296875" bestFit="1" customWidth="1"/>
    <col min="1544" max="1544" width="9.54296875" bestFit="1" customWidth="1"/>
    <col min="1793" max="1793" width="30.7265625" customWidth="1"/>
    <col min="1794" max="1794" width="25" customWidth="1"/>
    <col min="1795" max="1795" width="3.81640625" customWidth="1"/>
    <col min="1796" max="1796" width="6.81640625" customWidth="1"/>
    <col min="1797" max="1797" width="40" bestFit="1" customWidth="1"/>
    <col min="1798" max="1798" width="10.26953125" bestFit="1" customWidth="1"/>
    <col min="1799" max="1799" width="12.54296875" bestFit="1" customWidth="1"/>
    <col min="1800" max="1800" width="9.54296875" bestFit="1" customWidth="1"/>
    <col min="2049" max="2049" width="30.7265625" customWidth="1"/>
    <col min="2050" max="2050" width="25" customWidth="1"/>
    <col min="2051" max="2051" width="3.81640625" customWidth="1"/>
    <col min="2052" max="2052" width="6.81640625" customWidth="1"/>
    <col min="2053" max="2053" width="40" bestFit="1" customWidth="1"/>
    <col min="2054" max="2054" width="10.26953125" bestFit="1" customWidth="1"/>
    <col min="2055" max="2055" width="12.54296875" bestFit="1" customWidth="1"/>
    <col min="2056" max="2056" width="9.54296875" bestFit="1" customWidth="1"/>
    <col min="2305" max="2305" width="30.7265625" customWidth="1"/>
    <col min="2306" max="2306" width="25" customWidth="1"/>
    <col min="2307" max="2307" width="3.81640625" customWidth="1"/>
    <col min="2308" max="2308" width="6.81640625" customWidth="1"/>
    <col min="2309" max="2309" width="40" bestFit="1" customWidth="1"/>
    <col min="2310" max="2310" width="10.26953125" bestFit="1" customWidth="1"/>
    <col min="2311" max="2311" width="12.54296875" bestFit="1" customWidth="1"/>
    <col min="2312" max="2312" width="9.54296875" bestFit="1" customWidth="1"/>
    <col min="2561" max="2561" width="30.7265625" customWidth="1"/>
    <col min="2562" max="2562" width="25" customWidth="1"/>
    <col min="2563" max="2563" width="3.81640625" customWidth="1"/>
    <col min="2564" max="2564" width="6.81640625" customWidth="1"/>
    <col min="2565" max="2565" width="40" bestFit="1" customWidth="1"/>
    <col min="2566" max="2566" width="10.26953125" bestFit="1" customWidth="1"/>
    <col min="2567" max="2567" width="12.54296875" bestFit="1" customWidth="1"/>
    <col min="2568" max="2568" width="9.54296875" bestFit="1" customWidth="1"/>
    <col min="2817" max="2817" width="30.7265625" customWidth="1"/>
    <col min="2818" max="2818" width="25" customWidth="1"/>
    <col min="2819" max="2819" width="3.81640625" customWidth="1"/>
    <col min="2820" max="2820" width="6.81640625" customWidth="1"/>
    <col min="2821" max="2821" width="40" bestFit="1" customWidth="1"/>
    <col min="2822" max="2822" width="10.26953125" bestFit="1" customWidth="1"/>
    <col min="2823" max="2823" width="12.54296875" bestFit="1" customWidth="1"/>
    <col min="2824" max="2824" width="9.54296875" bestFit="1" customWidth="1"/>
    <col min="3073" max="3073" width="30.7265625" customWidth="1"/>
    <col min="3074" max="3074" width="25" customWidth="1"/>
    <col min="3075" max="3075" width="3.81640625" customWidth="1"/>
    <col min="3076" max="3076" width="6.81640625" customWidth="1"/>
    <col min="3077" max="3077" width="40" bestFit="1" customWidth="1"/>
    <col min="3078" max="3078" width="10.26953125" bestFit="1" customWidth="1"/>
    <col min="3079" max="3079" width="12.54296875" bestFit="1" customWidth="1"/>
    <col min="3080" max="3080" width="9.54296875" bestFit="1" customWidth="1"/>
    <col min="3329" max="3329" width="30.7265625" customWidth="1"/>
    <col min="3330" max="3330" width="25" customWidth="1"/>
    <col min="3331" max="3331" width="3.81640625" customWidth="1"/>
    <col min="3332" max="3332" width="6.81640625" customWidth="1"/>
    <col min="3333" max="3333" width="40" bestFit="1" customWidth="1"/>
    <col min="3334" max="3334" width="10.26953125" bestFit="1" customWidth="1"/>
    <col min="3335" max="3335" width="12.54296875" bestFit="1" customWidth="1"/>
    <col min="3336" max="3336" width="9.54296875" bestFit="1" customWidth="1"/>
    <col min="3585" max="3585" width="30.7265625" customWidth="1"/>
    <col min="3586" max="3586" width="25" customWidth="1"/>
    <col min="3587" max="3587" width="3.81640625" customWidth="1"/>
    <col min="3588" max="3588" width="6.81640625" customWidth="1"/>
    <col min="3589" max="3589" width="40" bestFit="1" customWidth="1"/>
    <col min="3590" max="3590" width="10.26953125" bestFit="1" customWidth="1"/>
    <col min="3591" max="3591" width="12.54296875" bestFit="1" customWidth="1"/>
    <col min="3592" max="3592" width="9.54296875" bestFit="1" customWidth="1"/>
    <col min="3841" max="3841" width="30.7265625" customWidth="1"/>
    <col min="3842" max="3842" width="25" customWidth="1"/>
    <col min="3843" max="3843" width="3.81640625" customWidth="1"/>
    <col min="3844" max="3844" width="6.81640625" customWidth="1"/>
    <col min="3845" max="3845" width="40" bestFit="1" customWidth="1"/>
    <col min="3846" max="3846" width="10.26953125" bestFit="1" customWidth="1"/>
    <col min="3847" max="3847" width="12.54296875" bestFit="1" customWidth="1"/>
    <col min="3848" max="3848" width="9.54296875" bestFit="1" customWidth="1"/>
    <col min="4097" max="4097" width="30.7265625" customWidth="1"/>
    <col min="4098" max="4098" width="25" customWidth="1"/>
    <col min="4099" max="4099" width="3.81640625" customWidth="1"/>
    <col min="4100" max="4100" width="6.81640625" customWidth="1"/>
    <col min="4101" max="4101" width="40" bestFit="1" customWidth="1"/>
    <col min="4102" max="4102" width="10.26953125" bestFit="1" customWidth="1"/>
    <col min="4103" max="4103" width="12.54296875" bestFit="1" customWidth="1"/>
    <col min="4104" max="4104" width="9.54296875" bestFit="1" customWidth="1"/>
    <col min="4353" max="4353" width="30.7265625" customWidth="1"/>
    <col min="4354" max="4354" width="25" customWidth="1"/>
    <col min="4355" max="4355" width="3.81640625" customWidth="1"/>
    <col min="4356" max="4356" width="6.81640625" customWidth="1"/>
    <col min="4357" max="4357" width="40" bestFit="1" customWidth="1"/>
    <col min="4358" max="4358" width="10.26953125" bestFit="1" customWidth="1"/>
    <col min="4359" max="4359" width="12.54296875" bestFit="1" customWidth="1"/>
    <col min="4360" max="4360" width="9.54296875" bestFit="1" customWidth="1"/>
    <col min="4609" max="4609" width="30.7265625" customWidth="1"/>
    <col min="4610" max="4610" width="25" customWidth="1"/>
    <col min="4611" max="4611" width="3.81640625" customWidth="1"/>
    <col min="4612" max="4612" width="6.81640625" customWidth="1"/>
    <col min="4613" max="4613" width="40" bestFit="1" customWidth="1"/>
    <col min="4614" max="4614" width="10.26953125" bestFit="1" customWidth="1"/>
    <col min="4615" max="4615" width="12.54296875" bestFit="1" customWidth="1"/>
    <col min="4616" max="4616" width="9.54296875" bestFit="1" customWidth="1"/>
    <col min="4865" max="4865" width="30.7265625" customWidth="1"/>
    <col min="4866" max="4866" width="25" customWidth="1"/>
    <col min="4867" max="4867" width="3.81640625" customWidth="1"/>
    <col min="4868" max="4868" width="6.81640625" customWidth="1"/>
    <col min="4869" max="4869" width="40" bestFit="1" customWidth="1"/>
    <col min="4870" max="4870" width="10.26953125" bestFit="1" customWidth="1"/>
    <col min="4871" max="4871" width="12.54296875" bestFit="1" customWidth="1"/>
    <col min="4872" max="4872" width="9.54296875" bestFit="1" customWidth="1"/>
    <col min="5121" max="5121" width="30.7265625" customWidth="1"/>
    <col min="5122" max="5122" width="25" customWidth="1"/>
    <col min="5123" max="5123" width="3.81640625" customWidth="1"/>
    <col min="5124" max="5124" width="6.81640625" customWidth="1"/>
    <col min="5125" max="5125" width="40" bestFit="1" customWidth="1"/>
    <col min="5126" max="5126" width="10.26953125" bestFit="1" customWidth="1"/>
    <col min="5127" max="5127" width="12.54296875" bestFit="1" customWidth="1"/>
    <col min="5128" max="5128" width="9.54296875" bestFit="1" customWidth="1"/>
    <col min="5377" max="5377" width="30.7265625" customWidth="1"/>
    <col min="5378" max="5378" width="25" customWidth="1"/>
    <col min="5379" max="5379" width="3.81640625" customWidth="1"/>
    <col min="5380" max="5380" width="6.81640625" customWidth="1"/>
    <col min="5381" max="5381" width="40" bestFit="1" customWidth="1"/>
    <col min="5382" max="5382" width="10.26953125" bestFit="1" customWidth="1"/>
    <col min="5383" max="5383" width="12.54296875" bestFit="1" customWidth="1"/>
    <col min="5384" max="5384" width="9.54296875" bestFit="1" customWidth="1"/>
    <col min="5633" max="5633" width="30.7265625" customWidth="1"/>
    <col min="5634" max="5634" width="25" customWidth="1"/>
    <col min="5635" max="5635" width="3.81640625" customWidth="1"/>
    <col min="5636" max="5636" width="6.81640625" customWidth="1"/>
    <col min="5637" max="5637" width="40" bestFit="1" customWidth="1"/>
    <col min="5638" max="5638" width="10.26953125" bestFit="1" customWidth="1"/>
    <col min="5639" max="5639" width="12.54296875" bestFit="1" customWidth="1"/>
    <col min="5640" max="5640" width="9.54296875" bestFit="1" customWidth="1"/>
    <col min="5889" max="5889" width="30.7265625" customWidth="1"/>
    <col min="5890" max="5890" width="25" customWidth="1"/>
    <col min="5891" max="5891" width="3.81640625" customWidth="1"/>
    <col min="5892" max="5892" width="6.81640625" customWidth="1"/>
    <col min="5893" max="5893" width="40" bestFit="1" customWidth="1"/>
    <col min="5894" max="5894" width="10.26953125" bestFit="1" customWidth="1"/>
    <col min="5895" max="5895" width="12.54296875" bestFit="1" customWidth="1"/>
    <col min="5896" max="5896" width="9.54296875" bestFit="1" customWidth="1"/>
    <col min="6145" max="6145" width="30.7265625" customWidth="1"/>
    <col min="6146" max="6146" width="25" customWidth="1"/>
    <col min="6147" max="6147" width="3.81640625" customWidth="1"/>
    <col min="6148" max="6148" width="6.81640625" customWidth="1"/>
    <col min="6149" max="6149" width="40" bestFit="1" customWidth="1"/>
    <col min="6150" max="6150" width="10.26953125" bestFit="1" customWidth="1"/>
    <col min="6151" max="6151" width="12.54296875" bestFit="1" customWidth="1"/>
    <col min="6152" max="6152" width="9.54296875" bestFit="1" customWidth="1"/>
    <col min="6401" max="6401" width="30.7265625" customWidth="1"/>
    <col min="6402" max="6402" width="25" customWidth="1"/>
    <col min="6403" max="6403" width="3.81640625" customWidth="1"/>
    <col min="6404" max="6404" width="6.81640625" customWidth="1"/>
    <col min="6405" max="6405" width="40" bestFit="1" customWidth="1"/>
    <col min="6406" max="6406" width="10.26953125" bestFit="1" customWidth="1"/>
    <col min="6407" max="6407" width="12.54296875" bestFit="1" customWidth="1"/>
    <col min="6408" max="6408" width="9.54296875" bestFit="1" customWidth="1"/>
    <col min="6657" max="6657" width="30.7265625" customWidth="1"/>
    <col min="6658" max="6658" width="25" customWidth="1"/>
    <col min="6659" max="6659" width="3.81640625" customWidth="1"/>
    <col min="6660" max="6660" width="6.81640625" customWidth="1"/>
    <col min="6661" max="6661" width="40" bestFit="1" customWidth="1"/>
    <col min="6662" max="6662" width="10.26953125" bestFit="1" customWidth="1"/>
    <col min="6663" max="6663" width="12.54296875" bestFit="1" customWidth="1"/>
    <col min="6664" max="6664" width="9.54296875" bestFit="1" customWidth="1"/>
    <col min="6913" max="6913" width="30.7265625" customWidth="1"/>
    <col min="6914" max="6914" width="25" customWidth="1"/>
    <col min="6915" max="6915" width="3.81640625" customWidth="1"/>
    <col min="6916" max="6916" width="6.81640625" customWidth="1"/>
    <col min="6917" max="6917" width="40" bestFit="1" customWidth="1"/>
    <col min="6918" max="6918" width="10.26953125" bestFit="1" customWidth="1"/>
    <col min="6919" max="6919" width="12.54296875" bestFit="1" customWidth="1"/>
    <col min="6920" max="6920" width="9.54296875" bestFit="1" customWidth="1"/>
    <col min="7169" max="7169" width="30.7265625" customWidth="1"/>
    <col min="7170" max="7170" width="25" customWidth="1"/>
    <col min="7171" max="7171" width="3.81640625" customWidth="1"/>
    <col min="7172" max="7172" width="6.81640625" customWidth="1"/>
    <col min="7173" max="7173" width="40" bestFit="1" customWidth="1"/>
    <col min="7174" max="7174" width="10.26953125" bestFit="1" customWidth="1"/>
    <col min="7175" max="7175" width="12.54296875" bestFit="1" customWidth="1"/>
    <col min="7176" max="7176" width="9.54296875" bestFit="1" customWidth="1"/>
    <col min="7425" max="7425" width="30.7265625" customWidth="1"/>
    <col min="7426" max="7426" width="25" customWidth="1"/>
    <col min="7427" max="7427" width="3.81640625" customWidth="1"/>
    <col min="7428" max="7428" width="6.81640625" customWidth="1"/>
    <col min="7429" max="7429" width="40" bestFit="1" customWidth="1"/>
    <col min="7430" max="7430" width="10.26953125" bestFit="1" customWidth="1"/>
    <col min="7431" max="7431" width="12.54296875" bestFit="1" customWidth="1"/>
    <col min="7432" max="7432" width="9.54296875" bestFit="1" customWidth="1"/>
    <col min="7681" max="7681" width="30.7265625" customWidth="1"/>
    <col min="7682" max="7682" width="25" customWidth="1"/>
    <col min="7683" max="7683" width="3.81640625" customWidth="1"/>
    <col min="7684" max="7684" width="6.81640625" customWidth="1"/>
    <col min="7685" max="7685" width="40" bestFit="1" customWidth="1"/>
    <col min="7686" max="7686" width="10.26953125" bestFit="1" customWidth="1"/>
    <col min="7687" max="7687" width="12.54296875" bestFit="1" customWidth="1"/>
    <col min="7688" max="7688" width="9.54296875" bestFit="1" customWidth="1"/>
    <col min="7937" max="7937" width="30.7265625" customWidth="1"/>
    <col min="7938" max="7938" width="25" customWidth="1"/>
    <col min="7939" max="7939" width="3.81640625" customWidth="1"/>
    <col min="7940" max="7940" width="6.81640625" customWidth="1"/>
    <col min="7941" max="7941" width="40" bestFit="1" customWidth="1"/>
    <col min="7942" max="7942" width="10.26953125" bestFit="1" customWidth="1"/>
    <col min="7943" max="7943" width="12.54296875" bestFit="1" customWidth="1"/>
    <col min="7944" max="7944" width="9.54296875" bestFit="1" customWidth="1"/>
    <col min="8193" max="8193" width="30.7265625" customWidth="1"/>
    <col min="8194" max="8194" width="25" customWidth="1"/>
    <col min="8195" max="8195" width="3.81640625" customWidth="1"/>
    <col min="8196" max="8196" width="6.81640625" customWidth="1"/>
    <col min="8197" max="8197" width="40" bestFit="1" customWidth="1"/>
    <col min="8198" max="8198" width="10.26953125" bestFit="1" customWidth="1"/>
    <col min="8199" max="8199" width="12.54296875" bestFit="1" customWidth="1"/>
    <col min="8200" max="8200" width="9.54296875" bestFit="1" customWidth="1"/>
    <col min="8449" max="8449" width="30.7265625" customWidth="1"/>
    <col min="8450" max="8450" width="25" customWidth="1"/>
    <col min="8451" max="8451" width="3.81640625" customWidth="1"/>
    <col min="8452" max="8452" width="6.81640625" customWidth="1"/>
    <col min="8453" max="8453" width="40" bestFit="1" customWidth="1"/>
    <col min="8454" max="8454" width="10.26953125" bestFit="1" customWidth="1"/>
    <col min="8455" max="8455" width="12.54296875" bestFit="1" customWidth="1"/>
    <col min="8456" max="8456" width="9.54296875" bestFit="1" customWidth="1"/>
    <col min="8705" max="8705" width="30.7265625" customWidth="1"/>
    <col min="8706" max="8706" width="25" customWidth="1"/>
    <col min="8707" max="8707" width="3.81640625" customWidth="1"/>
    <col min="8708" max="8708" width="6.81640625" customWidth="1"/>
    <col min="8709" max="8709" width="40" bestFit="1" customWidth="1"/>
    <col min="8710" max="8710" width="10.26953125" bestFit="1" customWidth="1"/>
    <col min="8711" max="8711" width="12.54296875" bestFit="1" customWidth="1"/>
    <col min="8712" max="8712" width="9.54296875" bestFit="1" customWidth="1"/>
    <col min="8961" max="8961" width="30.7265625" customWidth="1"/>
    <col min="8962" max="8962" width="25" customWidth="1"/>
    <col min="8963" max="8963" width="3.81640625" customWidth="1"/>
    <col min="8964" max="8964" width="6.81640625" customWidth="1"/>
    <col min="8965" max="8965" width="40" bestFit="1" customWidth="1"/>
    <col min="8966" max="8966" width="10.26953125" bestFit="1" customWidth="1"/>
    <col min="8967" max="8967" width="12.54296875" bestFit="1" customWidth="1"/>
    <col min="8968" max="8968" width="9.54296875" bestFit="1" customWidth="1"/>
    <col min="9217" max="9217" width="30.7265625" customWidth="1"/>
    <col min="9218" max="9218" width="25" customWidth="1"/>
    <col min="9219" max="9219" width="3.81640625" customWidth="1"/>
    <col min="9220" max="9220" width="6.81640625" customWidth="1"/>
    <col min="9221" max="9221" width="40" bestFit="1" customWidth="1"/>
    <col min="9222" max="9222" width="10.26953125" bestFit="1" customWidth="1"/>
    <col min="9223" max="9223" width="12.54296875" bestFit="1" customWidth="1"/>
    <col min="9224" max="9224" width="9.54296875" bestFit="1" customWidth="1"/>
    <col min="9473" max="9473" width="30.7265625" customWidth="1"/>
    <col min="9474" max="9474" width="25" customWidth="1"/>
    <col min="9475" max="9475" width="3.81640625" customWidth="1"/>
    <col min="9476" max="9476" width="6.81640625" customWidth="1"/>
    <col min="9477" max="9477" width="40" bestFit="1" customWidth="1"/>
    <col min="9478" max="9478" width="10.26953125" bestFit="1" customWidth="1"/>
    <col min="9479" max="9479" width="12.54296875" bestFit="1" customWidth="1"/>
    <col min="9480" max="9480" width="9.54296875" bestFit="1" customWidth="1"/>
    <col min="9729" max="9729" width="30.7265625" customWidth="1"/>
    <col min="9730" max="9730" width="25" customWidth="1"/>
    <col min="9731" max="9731" width="3.81640625" customWidth="1"/>
    <col min="9732" max="9732" width="6.81640625" customWidth="1"/>
    <col min="9733" max="9733" width="40" bestFit="1" customWidth="1"/>
    <col min="9734" max="9734" width="10.26953125" bestFit="1" customWidth="1"/>
    <col min="9735" max="9735" width="12.54296875" bestFit="1" customWidth="1"/>
    <col min="9736" max="9736" width="9.54296875" bestFit="1" customWidth="1"/>
    <col min="9985" max="9985" width="30.7265625" customWidth="1"/>
    <col min="9986" max="9986" width="25" customWidth="1"/>
    <col min="9987" max="9987" width="3.81640625" customWidth="1"/>
    <col min="9988" max="9988" width="6.81640625" customWidth="1"/>
    <col min="9989" max="9989" width="40" bestFit="1" customWidth="1"/>
    <col min="9990" max="9990" width="10.26953125" bestFit="1" customWidth="1"/>
    <col min="9991" max="9991" width="12.54296875" bestFit="1" customWidth="1"/>
    <col min="9992" max="9992" width="9.54296875" bestFit="1" customWidth="1"/>
    <col min="10241" max="10241" width="30.7265625" customWidth="1"/>
    <col min="10242" max="10242" width="25" customWidth="1"/>
    <col min="10243" max="10243" width="3.81640625" customWidth="1"/>
    <col min="10244" max="10244" width="6.81640625" customWidth="1"/>
    <col min="10245" max="10245" width="40" bestFit="1" customWidth="1"/>
    <col min="10246" max="10246" width="10.26953125" bestFit="1" customWidth="1"/>
    <col min="10247" max="10247" width="12.54296875" bestFit="1" customWidth="1"/>
    <col min="10248" max="10248" width="9.54296875" bestFit="1" customWidth="1"/>
    <col min="10497" max="10497" width="30.7265625" customWidth="1"/>
    <col min="10498" max="10498" width="25" customWidth="1"/>
    <col min="10499" max="10499" width="3.81640625" customWidth="1"/>
    <col min="10500" max="10500" width="6.81640625" customWidth="1"/>
    <col min="10501" max="10501" width="40" bestFit="1" customWidth="1"/>
    <col min="10502" max="10502" width="10.26953125" bestFit="1" customWidth="1"/>
    <col min="10503" max="10503" width="12.54296875" bestFit="1" customWidth="1"/>
    <col min="10504" max="10504" width="9.54296875" bestFit="1" customWidth="1"/>
    <col min="10753" max="10753" width="30.7265625" customWidth="1"/>
    <col min="10754" max="10754" width="25" customWidth="1"/>
    <col min="10755" max="10755" width="3.81640625" customWidth="1"/>
    <col min="10756" max="10756" width="6.81640625" customWidth="1"/>
    <col min="10757" max="10757" width="40" bestFit="1" customWidth="1"/>
    <col min="10758" max="10758" width="10.26953125" bestFit="1" customWidth="1"/>
    <col min="10759" max="10759" width="12.54296875" bestFit="1" customWidth="1"/>
    <col min="10760" max="10760" width="9.54296875" bestFit="1" customWidth="1"/>
    <col min="11009" max="11009" width="30.7265625" customWidth="1"/>
    <col min="11010" max="11010" width="25" customWidth="1"/>
    <col min="11011" max="11011" width="3.81640625" customWidth="1"/>
    <col min="11012" max="11012" width="6.81640625" customWidth="1"/>
    <col min="11013" max="11013" width="40" bestFit="1" customWidth="1"/>
    <col min="11014" max="11014" width="10.26953125" bestFit="1" customWidth="1"/>
    <col min="11015" max="11015" width="12.54296875" bestFit="1" customWidth="1"/>
    <col min="11016" max="11016" width="9.54296875" bestFit="1" customWidth="1"/>
    <col min="11265" max="11265" width="30.7265625" customWidth="1"/>
    <col min="11266" max="11266" width="25" customWidth="1"/>
    <col min="11267" max="11267" width="3.81640625" customWidth="1"/>
    <col min="11268" max="11268" width="6.81640625" customWidth="1"/>
    <col min="11269" max="11269" width="40" bestFit="1" customWidth="1"/>
    <col min="11270" max="11270" width="10.26953125" bestFit="1" customWidth="1"/>
    <col min="11271" max="11271" width="12.54296875" bestFit="1" customWidth="1"/>
    <col min="11272" max="11272" width="9.54296875" bestFit="1" customWidth="1"/>
    <col min="11521" max="11521" width="30.7265625" customWidth="1"/>
    <col min="11522" max="11522" width="25" customWidth="1"/>
    <col min="11523" max="11523" width="3.81640625" customWidth="1"/>
    <col min="11524" max="11524" width="6.81640625" customWidth="1"/>
    <col min="11525" max="11525" width="40" bestFit="1" customWidth="1"/>
    <col min="11526" max="11526" width="10.26953125" bestFit="1" customWidth="1"/>
    <col min="11527" max="11527" width="12.54296875" bestFit="1" customWidth="1"/>
    <col min="11528" max="11528" width="9.54296875" bestFit="1" customWidth="1"/>
    <col min="11777" max="11777" width="30.7265625" customWidth="1"/>
    <col min="11778" max="11778" width="25" customWidth="1"/>
    <col min="11779" max="11779" width="3.81640625" customWidth="1"/>
    <col min="11780" max="11780" width="6.81640625" customWidth="1"/>
    <col min="11781" max="11781" width="40" bestFit="1" customWidth="1"/>
    <col min="11782" max="11782" width="10.26953125" bestFit="1" customWidth="1"/>
    <col min="11783" max="11783" width="12.54296875" bestFit="1" customWidth="1"/>
    <col min="11784" max="11784" width="9.54296875" bestFit="1" customWidth="1"/>
    <col min="12033" max="12033" width="30.7265625" customWidth="1"/>
    <col min="12034" max="12034" width="25" customWidth="1"/>
    <col min="12035" max="12035" width="3.81640625" customWidth="1"/>
    <col min="12036" max="12036" width="6.81640625" customWidth="1"/>
    <col min="12037" max="12037" width="40" bestFit="1" customWidth="1"/>
    <col min="12038" max="12038" width="10.26953125" bestFit="1" customWidth="1"/>
    <col min="12039" max="12039" width="12.54296875" bestFit="1" customWidth="1"/>
    <col min="12040" max="12040" width="9.54296875" bestFit="1" customWidth="1"/>
    <col min="12289" max="12289" width="30.7265625" customWidth="1"/>
    <col min="12290" max="12290" width="25" customWidth="1"/>
    <col min="12291" max="12291" width="3.81640625" customWidth="1"/>
    <col min="12292" max="12292" width="6.81640625" customWidth="1"/>
    <col min="12293" max="12293" width="40" bestFit="1" customWidth="1"/>
    <col min="12294" max="12294" width="10.26953125" bestFit="1" customWidth="1"/>
    <col min="12295" max="12295" width="12.54296875" bestFit="1" customWidth="1"/>
    <col min="12296" max="12296" width="9.54296875" bestFit="1" customWidth="1"/>
    <col min="12545" max="12545" width="30.7265625" customWidth="1"/>
    <col min="12546" max="12546" width="25" customWidth="1"/>
    <col min="12547" max="12547" width="3.81640625" customWidth="1"/>
    <col min="12548" max="12548" width="6.81640625" customWidth="1"/>
    <col min="12549" max="12549" width="40" bestFit="1" customWidth="1"/>
    <col min="12550" max="12550" width="10.26953125" bestFit="1" customWidth="1"/>
    <col min="12551" max="12551" width="12.54296875" bestFit="1" customWidth="1"/>
    <col min="12552" max="12552" width="9.54296875" bestFit="1" customWidth="1"/>
    <col min="12801" max="12801" width="30.7265625" customWidth="1"/>
    <col min="12802" max="12802" width="25" customWidth="1"/>
    <col min="12803" max="12803" width="3.81640625" customWidth="1"/>
    <col min="12804" max="12804" width="6.81640625" customWidth="1"/>
    <col min="12805" max="12805" width="40" bestFit="1" customWidth="1"/>
    <col min="12806" max="12806" width="10.26953125" bestFit="1" customWidth="1"/>
    <col min="12807" max="12807" width="12.54296875" bestFit="1" customWidth="1"/>
    <col min="12808" max="12808" width="9.54296875" bestFit="1" customWidth="1"/>
    <col min="13057" max="13057" width="30.7265625" customWidth="1"/>
    <col min="13058" max="13058" width="25" customWidth="1"/>
    <col min="13059" max="13059" width="3.81640625" customWidth="1"/>
    <col min="13060" max="13060" width="6.81640625" customWidth="1"/>
    <col min="13061" max="13061" width="40" bestFit="1" customWidth="1"/>
    <col min="13062" max="13062" width="10.26953125" bestFit="1" customWidth="1"/>
    <col min="13063" max="13063" width="12.54296875" bestFit="1" customWidth="1"/>
    <col min="13064" max="13064" width="9.54296875" bestFit="1" customWidth="1"/>
    <col min="13313" max="13313" width="30.7265625" customWidth="1"/>
    <col min="13314" max="13314" width="25" customWidth="1"/>
    <col min="13315" max="13315" width="3.81640625" customWidth="1"/>
    <col min="13316" max="13316" width="6.81640625" customWidth="1"/>
    <col min="13317" max="13317" width="40" bestFit="1" customWidth="1"/>
    <col min="13318" max="13318" width="10.26953125" bestFit="1" customWidth="1"/>
    <col min="13319" max="13319" width="12.54296875" bestFit="1" customWidth="1"/>
    <col min="13320" max="13320" width="9.54296875" bestFit="1" customWidth="1"/>
    <col min="13569" max="13569" width="30.7265625" customWidth="1"/>
    <col min="13570" max="13570" width="25" customWidth="1"/>
    <col min="13571" max="13571" width="3.81640625" customWidth="1"/>
    <col min="13572" max="13572" width="6.81640625" customWidth="1"/>
    <col min="13573" max="13573" width="40" bestFit="1" customWidth="1"/>
    <col min="13574" max="13574" width="10.26953125" bestFit="1" customWidth="1"/>
    <col min="13575" max="13575" width="12.54296875" bestFit="1" customWidth="1"/>
    <col min="13576" max="13576" width="9.54296875" bestFit="1" customWidth="1"/>
    <col min="13825" max="13825" width="30.7265625" customWidth="1"/>
    <col min="13826" max="13826" width="25" customWidth="1"/>
    <col min="13827" max="13827" width="3.81640625" customWidth="1"/>
    <col min="13828" max="13828" width="6.81640625" customWidth="1"/>
    <col min="13829" max="13829" width="40" bestFit="1" customWidth="1"/>
    <col min="13830" max="13830" width="10.26953125" bestFit="1" customWidth="1"/>
    <col min="13831" max="13831" width="12.54296875" bestFit="1" customWidth="1"/>
    <col min="13832" max="13832" width="9.54296875" bestFit="1" customWidth="1"/>
    <col min="14081" max="14081" width="30.7265625" customWidth="1"/>
    <col min="14082" max="14082" width="25" customWidth="1"/>
    <col min="14083" max="14083" width="3.81640625" customWidth="1"/>
    <col min="14084" max="14084" width="6.81640625" customWidth="1"/>
    <col min="14085" max="14085" width="40" bestFit="1" customWidth="1"/>
    <col min="14086" max="14086" width="10.26953125" bestFit="1" customWidth="1"/>
    <col min="14087" max="14087" width="12.54296875" bestFit="1" customWidth="1"/>
    <col min="14088" max="14088" width="9.54296875" bestFit="1" customWidth="1"/>
    <col min="14337" max="14337" width="30.7265625" customWidth="1"/>
    <col min="14338" max="14338" width="25" customWidth="1"/>
    <col min="14339" max="14339" width="3.81640625" customWidth="1"/>
    <col min="14340" max="14340" width="6.81640625" customWidth="1"/>
    <col min="14341" max="14341" width="40" bestFit="1" customWidth="1"/>
    <col min="14342" max="14342" width="10.26953125" bestFit="1" customWidth="1"/>
    <col min="14343" max="14343" width="12.54296875" bestFit="1" customWidth="1"/>
    <col min="14344" max="14344" width="9.54296875" bestFit="1" customWidth="1"/>
    <col min="14593" max="14593" width="30.7265625" customWidth="1"/>
    <col min="14594" max="14594" width="25" customWidth="1"/>
    <col min="14595" max="14595" width="3.81640625" customWidth="1"/>
    <col min="14596" max="14596" width="6.81640625" customWidth="1"/>
    <col min="14597" max="14597" width="40" bestFit="1" customWidth="1"/>
    <col min="14598" max="14598" width="10.26953125" bestFit="1" customWidth="1"/>
    <col min="14599" max="14599" width="12.54296875" bestFit="1" customWidth="1"/>
    <col min="14600" max="14600" width="9.54296875" bestFit="1" customWidth="1"/>
    <col min="14849" max="14849" width="30.7265625" customWidth="1"/>
    <col min="14850" max="14850" width="25" customWidth="1"/>
    <col min="14851" max="14851" width="3.81640625" customWidth="1"/>
    <col min="14852" max="14852" width="6.81640625" customWidth="1"/>
    <col min="14853" max="14853" width="40" bestFit="1" customWidth="1"/>
    <col min="14854" max="14854" width="10.26953125" bestFit="1" customWidth="1"/>
    <col min="14855" max="14855" width="12.54296875" bestFit="1" customWidth="1"/>
    <col min="14856" max="14856" width="9.54296875" bestFit="1" customWidth="1"/>
    <col min="15105" max="15105" width="30.7265625" customWidth="1"/>
    <col min="15106" max="15106" width="25" customWidth="1"/>
    <col min="15107" max="15107" width="3.81640625" customWidth="1"/>
    <col min="15108" max="15108" width="6.81640625" customWidth="1"/>
    <col min="15109" max="15109" width="40" bestFit="1" customWidth="1"/>
    <col min="15110" max="15110" width="10.26953125" bestFit="1" customWidth="1"/>
    <col min="15111" max="15111" width="12.54296875" bestFit="1" customWidth="1"/>
    <col min="15112" max="15112" width="9.54296875" bestFit="1" customWidth="1"/>
    <col min="15361" max="15361" width="30.7265625" customWidth="1"/>
    <col min="15362" max="15362" width="25" customWidth="1"/>
    <col min="15363" max="15363" width="3.81640625" customWidth="1"/>
    <col min="15364" max="15364" width="6.81640625" customWidth="1"/>
    <col min="15365" max="15365" width="40" bestFit="1" customWidth="1"/>
    <col min="15366" max="15366" width="10.26953125" bestFit="1" customWidth="1"/>
    <col min="15367" max="15367" width="12.54296875" bestFit="1" customWidth="1"/>
    <col min="15368" max="15368" width="9.54296875" bestFit="1" customWidth="1"/>
    <col min="15617" max="15617" width="30.7265625" customWidth="1"/>
    <col min="15618" max="15618" width="25" customWidth="1"/>
    <col min="15619" max="15619" width="3.81640625" customWidth="1"/>
    <col min="15620" max="15620" width="6.81640625" customWidth="1"/>
    <col min="15621" max="15621" width="40" bestFit="1" customWidth="1"/>
    <col min="15622" max="15622" width="10.26953125" bestFit="1" customWidth="1"/>
    <col min="15623" max="15623" width="12.54296875" bestFit="1" customWidth="1"/>
    <col min="15624" max="15624" width="9.54296875" bestFit="1" customWidth="1"/>
    <col min="15873" max="15873" width="30.7265625" customWidth="1"/>
    <col min="15874" max="15874" width="25" customWidth="1"/>
    <col min="15875" max="15875" width="3.81640625" customWidth="1"/>
    <col min="15876" max="15876" width="6.81640625" customWidth="1"/>
    <col min="15877" max="15877" width="40" bestFit="1" customWidth="1"/>
    <col min="15878" max="15878" width="10.26953125" bestFit="1" customWidth="1"/>
    <col min="15879" max="15879" width="12.54296875" bestFit="1" customWidth="1"/>
    <col min="15880" max="15880" width="9.54296875" bestFit="1" customWidth="1"/>
    <col min="16129" max="16129" width="30.7265625" customWidth="1"/>
    <col min="16130" max="16130" width="25" customWidth="1"/>
    <col min="16131" max="16131" width="3.81640625" customWidth="1"/>
    <col min="16132" max="16132" width="6.81640625" customWidth="1"/>
    <col min="16133" max="16133" width="40" bestFit="1" customWidth="1"/>
    <col min="16134" max="16134" width="10.26953125" bestFit="1" customWidth="1"/>
    <col min="16135" max="16135" width="12.54296875" bestFit="1" customWidth="1"/>
    <col min="16136" max="16136" width="9.54296875" bestFit="1" customWidth="1"/>
  </cols>
  <sheetData>
    <row r="1" spans="1:7" s="27" customFormat="1" ht="18" x14ac:dyDescent="0.4">
      <c r="A1" s="25" t="s">
        <v>33</v>
      </c>
      <c r="B1" s="26" t="s">
        <v>34</v>
      </c>
      <c r="D1" s="28"/>
      <c r="E1" s="29" t="s">
        <v>35</v>
      </c>
      <c r="F1" s="30"/>
      <c r="G1" s="31"/>
    </row>
    <row r="2" spans="1:7" x14ac:dyDescent="0.35">
      <c r="A2" s="32"/>
      <c r="B2" s="26"/>
      <c r="D2" s="33"/>
      <c r="F2" s="34" t="s">
        <v>36</v>
      </c>
      <c r="G2" s="35" t="s">
        <v>37</v>
      </c>
    </row>
    <row r="3" spans="1:7" s="36" customFormat="1" ht="13" x14ac:dyDescent="0.3">
      <c r="A3" s="32" t="s">
        <v>38</v>
      </c>
      <c r="B3" s="26"/>
      <c r="D3" s="37" t="s">
        <v>39</v>
      </c>
      <c r="F3" s="38"/>
      <c r="G3" s="39"/>
    </row>
    <row r="4" spans="1:7" ht="15.5" x14ac:dyDescent="0.35">
      <c r="A4" s="40" t="s">
        <v>40</v>
      </c>
      <c r="B4" s="41" t="s">
        <v>41</v>
      </c>
      <c r="D4" s="33"/>
      <c r="E4" t="s">
        <v>42</v>
      </c>
      <c r="F4" s="42">
        <v>28</v>
      </c>
      <c r="G4" s="35"/>
    </row>
    <row r="5" spans="1:7" ht="15.5" x14ac:dyDescent="0.35">
      <c r="A5" s="40" t="s">
        <v>43</v>
      </c>
      <c r="B5" s="43"/>
      <c r="D5" s="33"/>
      <c r="E5" t="s">
        <v>44</v>
      </c>
      <c r="F5" s="44">
        <v>2</v>
      </c>
      <c r="G5" s="35"/>
    </row>
    <row r="6" spans="1:7" ht="15.5" x14ac:dyDescent="0.35">
      <c r="A6" s="40" t="s">
        <v>45</v>
      </c>
      <c r="B6" s="45">
        <v>50000</v>
      </c>
      <c r="D6" s="33"/>
      <c r="E6" t="s">
        <v>46</v>
      </c>
      <c r="F6" s="42"/>
      <c r="G6" s="46">
        <f>F4+F5</f>
        <v>30</v>
      </c>
    </row>
    <row r="7" spans="1:7" x14ac:dyDescent="0.35">
      <c r="A7" s="47" t="s">
        <v>47</v>
      </c>
      <c r="B7" s="48">
        <v>900</v>
      </c>
      <c r="D7" s="33"/>
      <c r="F7" s="42"/>
      <c r="G7" s="46"/>
    </row>
    <row r="8" spans="1:7" ht="15.5" x14ac:dyDescent="0.35">
      <c r="A8" s="40" t="s">
        <v>48</v>
      </c>
      <c r="B8" s="49">
        <f>B7*0.8</f>
        <v>720</v>
      </c>
      <c r="D8" s="37" t="s">
        <v>49</v>
      </c>
      <c r="F8" s="42"/>
      <c r="G8" s="46"/>
    </row>
    <row r="9" spans="1:7" ht="17.5" x14ac:dyDescent="0.35">
      <c r="A9" s="50" t="s">
        <v>50</v>
      </c>
      <c r="B9" s="51"/>
      <c r="D9" s="33"/>
      <c r="E9" t="s">
        <v>51</v>
      </c>
      <c r="F9" s="44">
        <v>1.1000000000000001</v>
      </c>
      <c r="G9" s="46"/>
    </row>
    <row r="10" spans="1:7" x14ac:dyDescent="0.35">
      <c r="A10" s="52"/>
      <c r="B10" s="53"/>
      <c r="D10" s="33"/>
      <c r="E10" t="s">
        <v>52</v>
      </c>
      <c r="F10" s="44">
        <v>0.4</v>
      </c>
      <c r="G10" s="46"/>
    </row>
    <row r="11" spans="1:7" x14ac:dyDescent="0.35">
      <c r="A11" s="54" t="s">
        <v>53</v>
      </c>
      <c r="B11" s="55" t="s">
        <v>54</v>
      </c>
      <c r="D11" s="33"/>
      <c r="E11" t="s">
        <v>55</v>
      </c>
      <c r="F11" s="44">
        <v>0.8</v>
      </c>
      <c r="G11" s="46"/>
    </row>
    <row r="12" spans="1:7" x14ac:dyDescent="0.35">
      <c r="A12" s="56" t="s">
        <v>56</v>
      </c>
      <c r="B12" s="57">
        <v>800</v>
      </c>
      <c r="D12" s="33"/>
      <c r="E12" t="s">
        <v>57</v>
      </c>
      <c r="F12" s="44"/>
      <c r="G12" s="46"/>
    </row>
    <row r="13" spans="1:7" x14ac:dyDescent="0.35">
      <c r="A13" s="56" t="s">
        <v>58</v>
      </c>
      <c r="B13" s="57">
        <v>120</v>
      </c>
      <c r="D13" s="33"/>
      <c r="E13" t="s">
        <v>46</v>
      </c>
      <c r="F13" s="44"/>
      <c r="G13" s="46">
        <f>SUM(F9:F12)</f>
        <v>2.2999999999999998</v>
      </c>
    </row>
    <row r="14" spans="1:7" x14ac:dyDescent="0.35">
      <c r="A14" s="54" t="s">
        <v>59</v>
      </c>
      <c r="B14" s="58"/>
      <c r="D14" s="33"/>
      <c r="F14" s="42"/>
      <c r="G14" s="46"/>
    </row>
    <row r="15" spans="1:7" x14ac:dyDescent="0.35">
      <c r="A15" s="52" t="s">
        <v>60</v>
      </c>
      <c r="B15" s="57">
        <v>0</v>
      </c>
      <c r="D15" s="37" t="s">
        <v>61</v>
      </c>
      <c r="F15" s="42"/>
      <c r="G15" s="46"/>
    </row>
    <row r="16" spans="1:7" x14ac:dyDescent="0.35">
      <c r="A16" s="52" t="s">
        <v>62</v>
      </c>
      <c r="B16" s="57">
        <v>120</v>
      </c>
      <c r="D16" s="33"/>
      <c r="E16" s="59" t="s">
        <v>63</v>
      </c>
      <c r="F16" s="44">
        <f>F4*0.03</f>
        <v>0.84</v>
      </c>
      <c r="G16" s="46"/>
    </row>
    <row r="17" spans="1:7" x14ac:dyDescent="0.35">
      <c r="A17" s="52" t="s">
        <v>64</v>
      </c>
      <c r="B17" s="57">
        <v>90</v>
      </c>
      <c r="D17" s="33"/>
      <c r="E17" s="60" t="s">
        <v>65</v>
      </c>
      <c r="F17" s="44">
        <v>0.123</v>
      </c>
      <c r="G17" s="46"/>
    </row>
    <row r="18" spans="1:7" x14ac:dyDescent="0.35">
      <c r="A18" s="52" t="s">
        <v>66</v>
      </c>
      <c r="B18" s="57">
        <v>0</v>
      </c>
      <c r="D18" s="33"/>
      <c r="E18" s="59" t="s">
        <v>67</v>
      </c>
      <c r="F18" s="44">
        <v>0</v>
      </c>
      <c r="G18" s="46"/>
    </row>
    <row r="19" spans="1:7" x14ac:dyDescent="0.35">
      <c r="A19" s="52"/>
      <c r="B19" s="58"/>
      <c r="D19" s="33"/>
      <c r="E19" t="s">
        <v>46</v>
      </c>
      <c r="F19" s="42"/>
      <c r="G19" s="46">
        <f>SUM(F16:F18)</f>
        <v>0.96299999999999997</v>
      </c>
    </row>
    <row r="20" spans="1:7" x14ac:dyDescent="0.35">
      <c r="A20" s="54" t="s">
        <v>68</v>
      </c>
      <c r="B20" s="58"/>
      <c r="D20" s="33"/>
      <c r="F20" s="42"/>
      <c r="G20" s="46"/>
    </row>
    <row r="21" spans="1:7" x14ac:dyDescent="0.35">
      <c r="A21" s="56" t="s">
        <v>69</v>
      </c>
      <c r="B21" s="57">
        <v>1500</v>
      </c>
      <c r="D21" s="37" t="s">
        <v>70</v>
      </c>
      <c r="F21" s="42"/>
      <c r="G21" s="46"/>
    </row>
    <row r="22" spans="1:7" x14ac:dyDescent="0.35">
      <c r="B22" s="58"/>
      <c r="D22" s="33"/>
      <c r="E22" t="s">
        <v>71</v>
      </c>
      <c r="F22" s="44">
        <v>0.96</v>
      </c>
      <c r="G22" s="46"/>
    </row>
    <row r="23" spans="1:7" x14ac:dyDescent="0.35">
      <c r="A23" s="54" t="s">
        <v>72</v>
      </c>
      <c r="B23" s="58"/>
      <c r="D23" s="33"/>
      <c r="E23" t="s">
        <v>46</v>
      </c>
      <c r="F23" s="42"/>
      <c r="G23" s="46"/>
    </row>
    <row r="24" spans="1:7" x14ac:dyDescent="0.35">
      <c r="A24" s="56" t="s">
        <v>73</v>
      </c>
      <c r="B24" s="57">
        <v>250</v>
      </c>
      <c r="D24" s="33"/>
      <c r="F24" s="42"/>
      <c r="G24" s="46"/>
    </row>
    <row r="25" spans="1:7" x14ac:dyDescent="0.35">
      <c r="A25" s="52"/>
      <c r="B25" s="58"/>
      <c r="D25" s="61" t="s">
        <v>74</v>
      </c>
      <c r="E25" s="62"/>
      <c r="F25" s="63"/>
      <c r="G25" s="64">
        <f>G6+G13+G19+G23</f>
        <v>33.262999999999998</v>
      </c>
    </row>
    <row r="26" spans="1:7" x14ac:dyDescent="0.35">
      <c r="A26" s="54" t="s">
        <v>71</v>
      </c>
      <c r="B26" s="57">
        <v>470</v>
      </c>
      <c r="D26" s="33" t="s">
        <v>75</v>
      </c>
      <c r="F26" s="65">
        <v>75</v>
      </c>
      <c r="G26" s="46"/>
    </row>
    <row r="27" spans="1:7" x14ac:dyDescent="0.35">
      <c r="A27" s="52" t="s">
        <v>37</v>
      </c>
      <c r="B27" s="66">
        <f>SUM(B12:B26)</f>
        <v>3350</v>
      </c>
      <c r="D27" s="33"/>
      <c r="E27" t="s">
        <v>76</v>
      </c>
      <c r="F27" s="65">
        <v>2.5</v>
      </c>
      <c r="G27" s="46"/>
    </row>
    <row r="28" spans="1:7" x14ac:dyDescent="0.35">
      <c r="D28" s="33"/>
      <c r="E28" t="s">
        <v>77</v>
      </c>
      <c r="F28" s="42"/>
      <c r="G28" s="46">
        <v>59.99</v>
      </c>
    </row>
    <row r="29" spans="1:7" ht="18" x14ac:dyDescent="0.4">
      <c r="A29" s="68" t="s">
        <v>78</v>
      </c>
      <c r="B29" s="69"/>
      <c r="D29" s="33"/>
      <c r="E29" t="s">
        <v>79</v>
      </c>
      <c r="F29" s="42"/>
      <c r="G29" s="46">
        <f>G25</f>
        <v>33.262999999999998</v>
      </c>
    </row>
    <row r="30" spans="1:7" ht="32.25" customHeight="1" x14ac:dyDescent="0.35">
      <c r="A30" s="70" t="s">
        <v>80</v>
      </c>
      <c r="B30" s="71">
        <f>B8</f>
        <v>720</v>
      </c>
      <c r="D30" s="86" t="s">
        <v>81</v>
      </c>
      <c r="E30" s="87"/>
      <c r="F30" s="72"/>
      <c r="G30" s="73">
        <f>G28-G29</f>
        <v>26.727000000000004</v>
      </c>
    </row>
    <row r="31" spans="1:7" x14ac:dyDescent="0.35">
      <c r="A31" s="70" t="s">
        <v>15</v>
      </c>
      <c r="B31" s="74">
        <f>F32</f>
        <v>26.727000000000004</v>
      </c>
      <c r="D31" s="33"/>
      <c r="E31" t="s">
        <v>82</v>
      </c>
      <c r="F31" s="75">
        <f>B27</f>
        <v>3350</v>
      </c>
      <c r="G31" s="46"/>
    </row>
    <row r="32" spans="1:7" x14ac:dyDescent="0.35">
      <c r="A32" s="70" t="s">
        <v>83</v>
      </c>
      <c r="B32" s="76">
        <f>B27</f>
        <v>3350</v>
      </c>
      <c r="D32" s="33"/>
      <c r="E32" t="s">
        <v>15</v>
      </c>
      <c r="F32" s="77">
        <f>G30</f>
        <v>26.727000000000004</v>
      </c>
      <c r="G32" s="46"/>
    </row>
    <row r="33" spans="1:8" ht="26.5" x14ac:dyDescent="0.35">
      <c r="A33" s="70" t="s">
        <v>84</v>
      </c>
      <c r="B33" s="76">
        <f>B30*G28</f>
        <v>43192.800000000003</v>
      </c>
      <c r="D33" s="37" t="s">
        <v>85</v>
      </c>
      <c r="F33" s="42"/>
      <c r="G33" s="78">
        <f>F31/F32</f>
        <v>125.34141504845286</v>
      </c>
    </row>
    <row r="34" spans="1:8" x14ac:dyDescent="0.35">
      <c r="A34" s="70" t="s">
        <v>86</v>
      </c>
      <c r="B34" s="76">
        <f>B30*B31</f>
        <v>19243.440000000002</v>
      </c>
      <c r="D34" s="33"/>
      <c r="F34" s="42"/>
      <c r="G34" s="46"/>
      <c r="H34" s="79"/>
    </row>
    <row r="35" spans="1:8" ht="27" thickBot="1" x14ac:dyDescent="0.4">
      <c r="A35" s="70" t="s">
        <v>87</v>
      </c>
      <c r="B35" s="76">
        <f>B34-B32</f>
        <v>15893.440000000002</v>
      </c>
      <c r="D35" s="80" t="s">
        <v>88</v>
      </c>
      <c r="E35" s="81"/>
      <c r="F35" s="82"/>
      <c r="G35" s="83">
        <f>G33/B6</f>
        <v>2.506828300969057E-3</v>
      </c>
    </row>
    <row r="36" spans="1:8" x14ac:dyDescent="0.35">
      <c r="A36" s="70" t="s">
        <v>89</v>
      </c>
      <c r="B36" s="84">
        <f>B35/B32</f>
        <v>4.7443104477611948</v>
      </c>
    </row>
    <row r="46" spans="1:8" x14ac:dyDescent="0.35">
      <c r="G46" s="85"/>
    </row>
  </sheetData>
  <mergeCells count="1"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Normal="100" workbookViewId="0">
      <selection activeCell="C3" sqref="C3"/>
    </sheetView>
  </sheetViews>
  <sheetFormatPr defaultColWidth="9.1796875" defaultRowHeight="14" x14ac:dyDescent="0.3"/>
  <cols>
    <col min="1" max="1" width="21" style="3" customWidth="1"/>
    <col min="2" max="2" width="13.26953125" style="3" customWidth="1"/>
    <col min="3" max="3" width="11" style="3" customWidth="1"/>
    <col min="4" max="4" width="14" style="3" customWidth="1"/>
    <col min="5" max="5" width="12.453125" style="3" customWidth="1"/>
    <col min="6" max="6" width="14.54296875" style="3" customWidth="1"/>
    <col min="7" max="7" width="19.453125" style="3" customWidth="1"/>
    <col min="8" max="8" width="16.7265625" style="3" customWidth="1"/>
    <col min="9" max="9" width="13.26953125" style="3" customWidth="1"/>
    <col min="10" max="10" width="18.1796875" style="3" bestFit="1" customWidth="1"/>
    <col min="11" max="11" width="14.453125" style="3" customWidth="1"/>
    <col min="12" max="16384" width="9.1796875" style="3"/>
  </cols>
  <sheetData>
    <row r="1" spans="1:12" x14ac:dyDescent="0.3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</row>
    <row r="2" spans="1:12" s="1" customFormat="1" ht="72" customHeight="1" x14ac:dyDescent="0.35">
      <c r="A2" s="17" t="s">
        <v>6</v>
      </c>
      <c r="B2" s="18" t="s">
        <v>5</v>
      </c>
      <c r="C2" s="18" t="s">
        <v>0</v>
      </c>
      <c r="D2" s="18" t="s">
        <v>7</v>
      </c>
      <c r="E2" s="18" t="s">
        <v>4</v>
      </c>
      <c r="F2" s="18" t="s">
        <v>1</v>
      </c>
      <c r="G2" s="18" t="s">
        <v>14</v>
      </c>
      <c r="H2" s="19" t="s">
        <v>2</v>
      </c>
      <c r="I2" s="19" t="s">
        <v>15</v>
      </c>
      <c r="J2" s="19" t="s">
        <v>3</v>
      </c>
    </row>
    <row r="3" spans="1:12" s="20" customFormat="1" x14ac:dyDescent="0.3">
      <c r="A3" s="20" t="s">
        <v>16</v>
      </c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27</v>
      </c>
      <c r="J3" s="20" t="s">
        <v>30</v>
      </c>
    </row>
    <row r="4" spans="1:12" s="24" customFormat="1" ht="28" x14ac:dyDescent="0.3">
      <c r="A4" s="23"/>
      <c r="B4" s="23" t="s">
        <v>26</v>
      </c>
      <c r="C4" s="23" t="s">
        <v>26</v>
      </c>
      <c r="D4" s="23" t="s">
        <v>26</v>
      </c>
      <c r="E4" s="23" t="s">
        <v>24</v>
      </c>
      <c r="F4" s="23" t="s">
        <v>26</v>
      </c>
      <c r="G4" s="23" t="s">
        <v>31</v>
      </c>
      <c r="H4" s="23" t="s">
        <v>26</v>
      </c>
      <c r="I4" s="23" t="s">
        <v>32</v>
      </c>
      <c r="J4" s="23" t="s">
        <v>25</v>
      </c>
    </row>
    <row r="5" spans="1:12" x14ac:dyDescent="0.3">
      <c r="A5" s="4" t="s">
        <v>8</v>
      </c>
      <c r="B5" s="5">
        <v>45000</v>
      </c>
      <c r="C5" s="6">
        <v>0.08</v>
      </c>
      <c r="D5" s="6">
        <v>1.6E-2</v>
      </c>
      <c r="E5" s="5">
        <f>B5*D5</f>
        <v>720</v>
      </c>
      <c r="F5" s="7">
        <v>6.4000000000000001E-2</v>
      </c>
      <c r="G5" s="8">
        <f>B5*F5</f>
        <v>2880</v>
      </c>
      <c r="H5" s="2">
        <v>75</v>
      </c>
      <c r="I5" s="22">
        <v>35.840000000000003</v>
      </c>
      <c r="J5" s="2">
        <f>H5*E5</f>
        <v>54000</v>
      </c>
      <c r="L5" s="12"/>
    </row>
    <row r="6" spans="1:12" x14ac:dyDescent="0.3">
      <c r="A6" s="4" t="s">
        <v>9</v>
      </c>
      <c r="B6" s="5">
        <v>250000</v>
      </c>
      <c r="C6" s="6">
        <v>2.5000000000000001E-2</v>
      </c>
      <c r="D6" s="6">
        <v>3.0000000000000001E-3</v>
      </c>
      <c r="E6" s="5">
        <f>B6*D6</f>
        <v>750</v>
      </c>
      <c r="F6" s="7">
        <v>2.25</v>
      </c>
      <c r="G6" s="8">
        <f>(B6*C6)*F6</f>
        <v>14062.5</v>
      </c>
      <c r="H6" s="2">
        <v>50</v>
      </c>
      <c r="I6" s="2">
        <f>H6*0.47</f>
        <v>23.5</v>
      </c>
      <c r="J6" s="2">
        <f>H6*E6</f>
        <v>37500</v>
      </c>
    </row>
    <row r="7" spans="1:12" x14ac:dyDescent="0.3">
      <c r="A7" s="4" t="s">
        <v>10</v>
      </c>
      <c r="B7" s="5">
        <v>200000</v>
      </c>
      <c r="C7" s="6">
        <v>0.01</v>
      </c>
      <c r="D7" s="6">
        <v>1E-3</v>
      </c>
      <c r="E7" s="7">
        <f>B7*D7</f>
        <v>200</v>
      </c>
      <c r="F7" s="11">
        <v>25000</v>
      </c>
      <c r="G7" s="14">
        <f>F7</f>
        <v>25000</v>
      </c>
      <c r="H7" s="2">
        <v>45</v>
      </c>
      <c r="I7" s="2">
        <f t="shared" ref="I7:I9" si="0">H7*0.47</f>
        <v>21.15</v>
      </c>
      <c r="J7" s="2">
        <f>H7*E7</f>
        <v>9000</v>
      </c>
    </row>
    <row r="8" spans="1:12" x14ac:dyDescent="0.3">
      <c r="A8" s="4" t="s">
        <v>11</v>
      </c>
      <c r="B8" s="5">
        <v>50000</v>
      </c>
      <c r="C8" s="6">
        <v>0.08</v>
      </c>
      <c r="D8" s="6">
        <v>0.02</v>
      </c>
      <c r="E8" s="7">
        <f>B8*D8</f>
        <v>1000</v>
      </c>
      <c r="F8" s="11">
        <v>2000</v>
      </c>
      <c r="G8" s="14">
        <f>F8</f>
        <v>2000</v>
      </c>
      <c r="H8" s="2">
        <v>70</v>
      </c>
      <c r="I8" s="2">
        <f t="shared" si="0"/>
        <v>32.9</v>
      </c>
      <c r="J8" s="2">
        <f>H8*E8</f>
        <v>70000</v>
      </c>
    </row>
    <row r="9" spans="1:12" ht="26" x14ac:dyDescent="0.3">
      <c r="A9" s="4" t="s">
        <v>12</v>
      </c>
      <c r="B9" s="5">
        <v>2000</v>
      </c>
      <c r="C9" s="6">
        <v>0.12</v>
      </c>
      <c r="D9" s="6">
        <v>0.05</v>
      </c>
      <c r="E9" s="7">
        <f>B9*D9</f>
        <v>100</v>
      </c>
      <c r="F9" s="11">
        <v>1000</v>
      </c>
      <c r="G9" s="14">
        <f>F9</f>
        <v>1000</v>
      </c>
      <c r="H9" s="2">
        <v>65</v>
      </c>
      <c r="I9" s="2">
        <f t="shared" si="0"/>
        <v>30.549999999999997</v>
      </c>
      <c r="J9" s="2">
        <f>H9*E9</f>
        <v>6500</v>
      </c>
    </row>
    <row r="10" spans="1:12" x14ac:dyDescent="0.3">
      <c r="A10" s="9"/>
      <c r="B10" s="10"/>
      <c r="C10" s="10"/>
      <c r="D10" s="10"/>
      <c r="E10" s="5">
        <f>SUM(E5:E9)</f>
        <v>2770</v>
      </c>
      <c r="F10" s="7"/>
      <c r="G10" s="15">
        <f>SUM(G5:G9)</f>
        <v>44942.5</v>
      </c>
      <c r="H10" s="23" t="s">
        <v>28</v>
      </c>
      <c r="I10" s="22">
        <f>AVERAGE(I5:I9)</f>
        <v>28.788</v>
      </c>
      <c r="J10" s="2">
        <f>SUM(J5:J9)</f>
        <v>177000</v>
      </c>
    </row>
    <row r="11" spans="1:12" ht="28" x14ac:dyDescent="0.3">
      <c r="I11" s="13" t="s">
        <v>13</v>
      </c>
      <c r="J11" s="16">
        <f>G10</f>
        <v>44942.5</v>
      </c>
    </row>
    <row r="12" spans="1:12" ht="28" x14ac:dyDescent="0.3">
      <c r="I12" s="13" t="s">
        <v>29</v>
      </c>
      <c r="J12" s="21">
        <f>J11/I10</f>
        <v>1561.1539530359871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rop</vt:lpstr>
      <vt:lpstr>causal forecast</vt:lpstr>
    </vt:vector>
  </TitlesOfParts>
  <Company>UTD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Edsel, Alexander</dc:creator>
  <cp:lastModifiedBy>Rahul Kotian</cp:lastModifiedBy>
  <dcterms:created xsi:type="dcterms:W3CDTF">2013-04-28T20:37:08Z</dcterms:created>
  <dcterms:modified xsi:type="dcterms:W3CDTF">2024-02-18T17:24:12Z</dcterms:modified>
</cp:coreProperties>
</file>