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7" firstSheet="0" activeTab="4"/>
  </bookViews>
  <sheets>
    <sheet name="Model" sheetId="1" state="visible" r:id="rId2"/>
    <sheet name="Calculations" sheetId="2" state="visible" r:id="rId3"/>
    <sheet name="Graphs" sheetId="3" state="visible" r:id="rId4"/>
    <sheet name="Graphs2" sheetId="4" state="visible" r:id="rId5"/>
    <sheet name="Input -&gt; OC" sheetId="5" state="visible" r:id="rId6"/>
  </sheets>
  <definedNames>
    <definedName function="false" hidden="false" name="r_R" vbProcedure="false">['file:///home/keshav/downloads/roverwheeldirection.xlsm']sheet1!$b$9</definedName>
    <definedName function="false" hidden="false" name="theta" vbProcedure="false">['file:///home/keshav/downloads/roverwheeldirection.xlsm']sheet1!$b$10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<sst xmlns="http://schemas.openxmlformats.org/spreadsheetml/2006/main" count="56" uniqueCount="36">
  <si>
    <t>Radius of Turn OC</t>
  </si>
  <si>
    <t>&lt;-Input</t>
  </si>
  <si>
    <t>Width</t>
  </si>
  <si>
    <t>Length</t>
  </si>
  <si>
    <t>Center of Chassis to Wheel</t>
  </si>
  <si>
    <t>Constant Chassis Angle</t>
  </si>
  <si>
    <t>&lt;-Degrees</t>
  </si>
  <si>
    <t>Supp. Constant Chassis Angle</t>
  </si>
  <si>
    <t>Front Left</t>
  </si>
  <si>
    <t>Front Right</t>
  </si>
  <si>
    <t>Origin to Wheel</t>
  </si>
  <si>
    <t>Rotation of Wheel</t>
  </si>
  <si>
    <t>&lt;-Output(Degrees)</t>
  </si>
  <si>
    <t>Back Left</t>
  </si>
  <si>
    <t>Back Right</t>
  </si>
  <si>
    <t>r_FR</t>
  </si>
  <si>
    <t>theta FR</t>
  </si>
  <si>
    <t>r_FL</t>
  </si>
  <si>
    <t>theta FL</t>
  </si>
  <si>
    <t>r_BR</t>
  </si>
  <si>
    <t>theta BR</t>
  </si>
  <si>
    <t>r_BL</t>
  </si>
  <si>
    <t>theta  BL</t>
  </si>
  <si>
    <t>function input -&gt;OC</t>
  </si>
  <si>
    <t>Theta FL OC &lt; 0</t>
  </si>
  <si>
    <t>Theta FL OC &gt; 0</t>
  </si>
  <si>
    <t>Theta FR OC &lt; 0</t>
  </si>
  <si>
    <t>Theta FR OC &gt; 0</t>
  </si>
  <si>
    <t>Postive R</t>
  </si>
  <si>
    <t>R Value</t>
  </si>
  <si>
    <t>OC1</t>
  </si>
  <si>
    <t>theta1</t>
  </si>
  <si>
    <t>OC2</t>
  </si>
  <si>
    <t>K1</t>
  </si>
  <si>
    <t>K2</t>
  </si>
  <si>
    <t>K3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</si>
</sst>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3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theta FR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Graphs!$M$1:$M$1</c:f>
              <c:strCache>
                <c:ptCount val="1"/>
                <c:pt idx="0">
                  <c:v>theta FR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trendline>
            <c:spPr>
              <a:ln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xVal>
            <c:numRef>
              <c:f>Graphs!$L$2:$L$22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-10.126</c:v>
                </c:pt>
                <c:pt idx="10">
                  <c:v>0</c:v>
                </c:pt>
                <c:pt idx="11">
                  <c:v>10.126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Graphs!$M$2:$M$22</c:f>
              <c:numCache>
                <c:formatCode>General</c:formatCode>
                <c:ptCount val="21"/>
                <c:pt idx="0">
                  <c:v>-6.42763944893806</c:v>
                </c:pt>
                <c:pt idx="1">
                  <c:v>-7.22431569404534</c:v>
                </c:pt>
                <c:pt idx="2">
                  <c:v>-8.24486590526103</c:v>
                </c:pt>
                <c:pt idx="3">
                  <c:v>-9.59804799698945</c:v>
                </c:pt>
                <c:pt idx="4">
                  <c:v>-11.475526751423</c:v>
                </c:pt>
                <c:pt idx="5">
                  <c:v>-14.2473544488684</c:v>
                </c:pt>
                <c:pt idx="6">
                  <c:v>-18.7221433074292</c:v>
                </c:pt>
                <c:pt idx="7">
                  <c:v>-26.9958383940866</c:v>
                </c:pt>
                <c:pt idx="8">
                  <c:v>-45.7161599454704</c:v>
                </c:pt>
                <c:pt idx="9">
                  <c:v>-89.9943411575485</c:v>
                </c:pt>
                <c:pt idx="10">
                  <c:v>45</c:v>
                </c:pt>
                <c:pt idx="11">
                  <c:v>26.563919453304</c:v>
                </c:pt>
                <c:pt idx="12">
                  <c:v>18.5774753436486</c:v>
                </c:pt>
                <c:pt idx="13">
                  <c:v>14.1621680553128</c:v>
                </c:pt>
                <c:pt idx="14">
                  <c:v>11.4197996059245</c:v>
                </c:pt>
                <c:pt idx="15">
                  <c:v>9.55887718826634</c:v>
                </c:pt>
                <c:pt idx="16">
                  <c:v>8.2158744151031</c:v>
                </c:pt>
                <c:pt idx="17">
                  <c:v>7.20201197477324</c:v>
                </c:pt>
                <c:pt idx="18">
                  <c:v>6.40995826182575</c:v>
                </c:pt>
                <c:pt idx="19">
                  <c:v>5.77432590266328</c:v>
                </c:pt>
                <c:pt idx="20">
                  <c:v>5.25306149012622</c:v>
                </c:pt>
              </c:numCache>
            </c:numRef>
          </c:yVal>
        </c:ser>
        <c:axId val="80567704"/>
        <c:axId val="21160633"/>
      </c:scatterChart>
      <c:valAx>
        <c:axId val="80567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60633"/>
        <c:crossesAt val="0"/>
      </c:valAx>
      <c:valAx>
        <c:axId val="211606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56770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theta FL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Graphs!$B$1:$B$1</c:f>
              <c:strCache>
                <c:ptCount val="1"/>
                <c:pt idx="0">
                  <c:v>theta FL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xVal>
            <c:numRef>
              <c:f>Graphs!$A$2:$A$22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-10.126</c:v>
                </c:pt>
                <c:pt idx="10">
                  <c:v>0</c:v>
                </c:pt>
                <c:pt idx="11">
                  <c:v>10.126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Graphs!$B$2:$B$22</c:f>
              <c:numCache>
                <c:formatCode>General</c:formatCode>
                <c:ptCount val="21"/>
                <c:pt idx="0">
                  <c:v>-5.25306149012622</c:v>
                </c:pt>
                <c:pt idx="1">
                  <c:v>-5.77432590266328</c:v>
                </c:pt>
                <c:pt idx="2">
                  <c:v>-6.40995826182575</c:v>
                </c:pt>
                <c:pt idx="3">
                  <c:v>-7.20201197477324</c:v>
                </c:pt>
                <c:pt idx="4">
                  <c:v>-8.2158744151031</c:v>
                </c:pt>
                <c:pt idx="5">
                  <c:v>-9.55887718826634</c:v>
                </c:pt>
                <c:pt idx="6">
                  <c:v>-11.4197996059245</c:v>
                </c:pt>
                <c:pt idx="7">
                  <c:v>-14.1621680553128</c:v>
                </c:pt>
                <c:pt idx="8">
                  <c:v>-18.5774753436486</c:v>
                </c:pt>
                <c:pt idx="9">
                  <c:v>-26.563919453304</c:v>
                </c:pt>
                <c:pt idx="10">
                  <c:v>-45</c:v>
                </c:pt>
                <c:pt idx="11">
                  <c:v>89.9943411575485</c:v>
                </c:pt>
                <c:pt idx="12">
                  <c:v>45.7161599454704</c:v>
                </c:pt>
                <c:pt idx="13">
                  <c:v>26.9958383940866</c:v>
                </c:pt>
                <c:pt idx="14">
                  <c:v>18.7221433074292</c:v>
                </c:pt>
                <c:pt idx="15">
                  <c:v>14.2473544488684</c:v>
                </c:pt>
                <c:pt idx="16">
                  <c:v>11.475526751423</c:v>
                </c:pt>
                <c:pt idx="17">
                  <c:v>9.59804799698945</c:v>
                </c:pt>
                <c:pt idx="18">
                  <c:v>8.24486590526103</c:v>
                </c:pt>
                <c:pt idx="19">
                  <c:v>7.22431569404534</c:v>
                </c:pt>
                <c:pt idx="20">
                  <c:v>6.42763944893806</c:v>
                </c:pt>
              </c:numCache>
            </c:numRef>
          </c:yVal>
        </c:ser>
        <c:axId val="39975120"/>
        <c:axId val="56577842"/>
      </c:scatterChart>
      <c:valAx>
        <c:axId val="39975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577842"/>
        <c:crossesAt val="0"/>
      </c:valAx>
      <c:valAx>
        <c:axId val="56577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97512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theta2 BL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Graphs!$B$30:$B$30</c:f>
              <c:strCache>
                <c:ptCount val="1"/>
                <c:pt idx="0">
                  <c:v>theta  BL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xVal>
            <c:numRef>
              <c:f>Graphs!$A$31:$A$51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-10.126</c:v>
                </c:pt>
                <c:pt idx="10">
                  <c:v>0</c:v>
                </c:pt>
                <c:pt idx="11">
                  <c:v>10.126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Graphs!$B$31:$B$51</c:f>
              <c:numCache>
                <c:formatCode>General</c:formatCode>
                <c:ptCount val="21"/>
                <c:pt idx="0">
                  <c:v>5.25306149012622</c:v>
                </c:pt>
                <c:pt idx="1">
                  <c:v>5.77432590266328</c:v>
                </c:pt>
                <c:pt idx="2">
                  <c:v>6.40995826182575</c:v>
                </c:pt>
                <c:pt idx="3">
                  <c:v>7.20201197477324</c:v>
                </c:pt>
                <c:pt idx="4">
                  <c:v>8.2158744151031</c:v>
                </c:pt>
                <c:pt idx="5">
                  <c:v>9.55887718826634</c:v>
                </c:pt>
                <c:pt idx="6">
                  <c:v>11.4197996059245</c:v>
                </c:pt>
                <c:pt idx="7">
                  <c:v>14.1621680553128</c:v>
                </c:pt>
                <c:pt idx="8">
                  <c:v>18.5774753436486</c:v>
                </c:pt>
                <c:pt idx="9">
                  <c:v>26.563919453304</c:v>
                </c:pt>
                <c:pt idx="10">
                  <c:v>45</c:v>
                </c:pt>
                <c:pt idx="11">
                  <c:v>-89.9943411575485</c:v>
                </c:pt>
                <c:pt idx="12">
                  <c:v>-45.7161599454704</c:v>
                </c:pt>
                <c:pt idx="13">
                  <c:v>-26.9958383940866</c:v>
                </c:pt>
                <c:pt idx="14">
                  <c:v>-18.7221433074292</c:v>
                </c:pt>
                <c:pt idx="15">
                  <c:v>-14.2473544488684</c:v>
                </c:pt>
                <c:pt idx="16">
                  <c:v>-11.475526751423</c:v>
                </c:pt>
                <c:pt idx="17">
                  <c:v>-9.59804799698945</c:v>
                </c:pt>
                <c:pt idx="18">
                  <c:v>-8.24486590526103</c:v>
                </c:pt>
                <c:pt idx="19">
                  <c:v>-7.22431569404534</c:v>
                </c:pt>
                <c:pt idx="20">
                  <c:v>-6.42763944893806</c:v>
                </c:pt>
              </c:numCache>
            </c:numRef>
          </c:yVal>
        </c:ser>
        <c:axId val="56225025"/>
        <c:axId val="51208812"/>
      </c:scatterChart>
      <c:valAx>
        <c:axId val="562250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208812"/>
        <c:crossesAt val="0"/>
      </c:valAx>
      <c:valAx>
        <c:axId val="51208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22502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theta BR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Graphs!$M$30:$M$30</c:f>
              <c:strCache>
                <c:ptCount val="1"/>
                <c:pt idx="0">
                  <c:v>theta BR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xVal>
            <c:numRef>
              <c:f>Graphs!$L$31:$L$51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-10.126</c:v>
                </c:pt>
                <c:pt idx="10">
                  <c:v>0</c:v>
                </c:pt>
                <c:pt idx="11">
                  <c:v>10.126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Graphs!$M$31:$M$51</c:f>
              <c:numCache>
                <c:formatCode>General</c:formatCode>
                <c:ptCount val="21"/>
                <c:pt idx="0">
                  <c:v>6.42763944893806</c:v>
                </c:pt>
                <c:pt idx="1">
                  <c:v>7.22431569404534</c:v>
                </c:pt>
                <c:pt idx="2">
                  <c:v>8.24486590526103</c:v>
                </c:pt>
                <c:pt idx="3">
                  <c:v>9.59804799698945</c:v>
                </c:pt>
                <c:pt idx="4">
                  <c:v>11.475526751423</c:v>
                </c:pt>
                <c:pt idx="5">
                  <c:v>14.2473544488684</c:v>
                </c:pt>
                <c:pt idx="6">
                  <c:v>18.7221433074292</c:v>
                </c:pt>
                <c:pt idx="7">
                  <c:v>26.9958383940866</c:v>
                </c:pt>
                <c:pt idx="8">
                  <c:v>45.7161599454704</c:v>
                </c:pt>
                <c:pt idx="9">
                  <c:v>89.9943411575485</c:v>
                </c:pt>
                <c:pt idx="10">
                  <c:v>-45</c:v>
                </c:pt>
                <c:pt idx="11">
                  <c:v>-26.563919453304</c:v>
                </c:pt>
                <c:pt idx="12">
                  <c:v>-18.5774753436486</c:v>
                </c:pt>
                <c:pt idx="13">
                  <c:v>-14.1621680553128</c:v>
                </c:pt>
                <c:pt idx="14">
                  <c:v>-11.4197996059245</c:v>
                </c:pt>
                <c:pt idx="15">
                  <c:v>-9.55887718826634</c:v>
                </c:pt>
                <c:pt idx="16">
                  <c:v>-8.2158744151031</c:v>
                </c:pt>
                <c:pt idx="17">
                  <c:v>-7.20201197477324</c:v>
                </c:pt>
                <c:pt idx="18">
                  <c:v>-6.40995826182575</c:v>
                </c:pt>
                <c:pt idx="19">
                  <c:v>-5.77432590266328</c:v>
                </c:pt>
                <c:pt idx="20">
                  <c:v>-5.25306149012622</c:v>
                </c:pt>
              </c:numCache>
            </c:numRef>
          </c:yVal>
        </c:ser>
        <c:axId val="7347274"/>
        <c:axId val="13591629"/>
      </c:scatterChart>
      <c:valAx>
        <c:axId val="73472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591629"/>
        <c:crossesAt val="0"/>
      </c:valAx>
      <c:valAx>
        <c:axId val="13591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4727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OC vs. Theta Fl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Graphs2!$B$2</c:f>
              <c:strCache>
                <c:ptCount val="1"/>
                <c:pt idx="0">
                  <c:v>theta FL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Graphs2!$A$3:$A$12</c:f>
              <c:numCache>
                <c:formatCode>General</c:formatCode>
                <c:ptCount val="10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-10.126</c:v>
                </c:pt>
              </c:numCache>
            </c:numRef>
          </c:xVal>
          <c:yVal>
            <c:numRef>
              <c:f>Graphs2!$B$3:$B$12</c:f>
              <c:numCache>
                <c:formatCode>General</c:formatCode>
                <c:ptCount val="10"/>
                <c:pt idx="0">
                  <c:v>-5.25306149012622</c:v>
                </c:pt>
                <c:pt idx="1">
                  <c:v>-5.77432590266328</c:v>
                </c:pt>
                <c:pt idx="2">
                  <c:v>-6.40995826182575</c:v>
                </c:pt>
                <c:pt idx="3">
                  <c:v>-7.20201197477324</c:v>
                </c:pt>
                <c:pt idx="4">
                  <c:v>-8.2158744151031</c:v>
                </c:pt>
                <c:pt idx="5">
                  <c:v>-9.55887718826634</c:v>
                </c:pt>
                <c:pt idx="6">
                  <c:v>-11.4197996059245</c:v>
                </c:pt>
                <c:pt idx="7">
                  <c:v>-14.1621680553128</c:v>
                </c:pt>
                <c:pt idx="8">
                  <c:v>-18.5774753436486</c:v>
                </c:pt>
                <c:pt idx="9">
                  <c:v>-26.563919453304</c:v>
                </c:pt>
              </c:numCache>
            </c:numRef>
          </c:yVal>
        </c:ser>
        <c:axId val="64410108"/>
        <c:axId val="32838657"/>
      </c:scatterChart>
      <c:valAx>
        <c:axId val="6441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OC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838657"/>
        <c:crossesAt val="0"/>
      </c:valAx>
      <c:valAx>
        <c:axId val="32838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Theta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410108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OC vs. Theta Fl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Graphs2!$L$2</c:f>
              <c:strCache>
                <c:ptCount val="1"/>
                <c:pt idx="0">
                  <c:v>theta FL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Graphs2!$K$3:$K$12</c:f>
              <c:numCache>
                <c:formatCode>General</c:formatCode>
                <c:ptCount val="10"/>
                <c:pt idx="0">
                  <c:v>10.126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Graphs2!$L$3:$L$12</c:f>
              <c:numCache>
                <c:formatCode>General</c:formatCode>
                <c:ptCount val="10"/>
                <c:pt idx="0">
                  <c:v>89.9943411575485</c:v>
                </c:pt>
                <c:pt idx="1">
                  <c:v>45.7161599454704</c:v>
                </c:pt>
                <c:pt idx="2">
                  <c:v>26.9958383940866</c:v>
                </c:pt>
                <c:pt idx="3">
                  <c:v>18.7221433074292</c:v>
                </c:pt>
                <c:pt idx="4">
                  <c:v>14.2473544488684</c:v>
                </c:pt>
                <c:pt idx="5">
                  <c:v>11.475526751423</c:v>
                </c:pt>
                <c:pt idx="6">
                  <c:v>9.59804799698945</c:v>
                </c:pt>
                <c:pt idx="7">
                  <c:v>8.24486590526103</c:v>
                </c:pt>
                <c:pt idx="8">
                  <c:v>7.22431569404534</c:v>
                </c:pt>
                <c:pt idx="9">
                  <c:v>6.42763944893806</c:v>
                </c:pt>
              </c:numCache>
            </c:numRef>
          </c:yVal>
        </c:ser>
        <c:axId val="23543366"/>
        <c:axId val="36485819"/>
      </c:scatterChart>
      <c:valAx>
        <c:axId val="23543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OC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485819"/>
        <c:crossesAt val="0"/>
      </c:valAx>
      <c:valAx>
        <c:axId val="364858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Theta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543366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OC vs. Theta Fr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Graphs2!$B$26</c:f>
              <c:strCache>
                <c:ptCount val="1"/>
                <c:pt idx="0">
                  <c:v>theta FR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Graphs2!$A$27:$A$36</c:f>
              <c:numCache>
                <c:formatCode>General</c:formatCode>
                <c:ptCount val="10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-10.126</c:v>
                </c:pt>
              </c:numCache>
            </c:numRef>
          </c:xVal>
          <c:yVal>
            <c:numRef>
              <c:f>Graphs2!$B$27:$B$36</c:f>
              <c:numCache>
                <c:formatCode>General</c:formatCode>
                <c:ptCount val="10"/>
                <c:pt idx="0">
                  <c:v>-6.42763944893806</c:v>
                </c:pt>
                <c:pt idx="1">
                  <c:v>-7.22431569404534</c:v>
                </c:pt>
                <c:pt idx="2">
                  <c:v>-8.24486590526103</c:v>
                </c:pt>
                <c:pt idx="3">
                  <c:v>-9.59804799698945</c:v>
                </c:pt>
                <c:pt idx="4">
                  <c:v>-11.475526751423</c:v>
                </c:pt>
                <c:pt idx="5">
                  <c:v>-14.2473544488684</c:v>
                </c:pt>
                <c:pt idx="6">
                  <c:v>-18.7221433074292</c:v>
                </c:pt>
                <c:pt idx="7">
                  <c:v>-26.9958383940866</c:v>
                </c:pt>
                <c:pt idx="8">
                  <c:v>-45.7161599454704</c:v>
                </c:pt>
                <c:pt idx="9">
                  <c:v>-89.9943411575485</c:v>
                </c:pt>
              </c:numCache>
            </c:numRef>
          </c:yVal>
        </c:ser>
        <c:axId val="69244844"/>
        <c:axId val="35764472"/>
      </c:scatterChart>
      <c:valAx>
        <c:axId val="69244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OC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764472"/>
        <c:crossesAt val="0"/>
      </c:valAx>
      <c:valAx>
        <c:axId val="35764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Theta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244844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OC vs. Theta Fr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Graphs2!$K$26:$L$36</c:f>
              <c:strCache>
                <c:ptCount val="1"/>
                <c:pt idx="0">
                  <c:v>Radius of Turn OC 10.126 20 30 40 50 60 70 80 90 100 theta FR 26.5639194533 18.5774753436 14.1621680553 11.4197996059 9.5588771883 8.2158744151 7.2020119748 6.4099582618 5.7743259027 5.2530614901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xVal>
            <c:numRef>
              <c:f>Graphs2!$K$26:$K$36</c:f>
              <c:numCache>
                <c:formatCode>General</c:formatCode>
                <c:ptCount val="11"/>
                <c:pt idx="0">
                  <c:v/>
                </c:pt>
                <c:pt idx="1">
                  <c:v>10.126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Graphs2!$L$26:$L$36</c:f>
              <c:numCache>
                <c:formatCode>General</c:formatCode>
                <c:ptCount val="11"/>
                <c:pt idx="0">
                  <c:v/>
                </c:pt>
                <c:pt idx="1">
                  <c:v>26.563919453304</c:v>
                </c:pt>
                <c:pt idx="2">
                  <c:v>18.5774753436486</c:v>
                </c:pt>
                <c:pt idx="3">
                  <c:v>14.1621680553128</c:v>
                </c:pt>
                <c:pt idx="4">
                  <c:v>11.4197996059245</c:v>
                </c:pt>
                <c:pt idx="5">
                  <c:v>9.55887718826634</c:v>
                </c:pt>
                <c:pt idx="6">
                  <c:v>8.2158744151031</c:v>
                </c:pt>
                <c:pt idx="7">
                  <c:v>7.20201197477324</c:v>
                </c:pt>
                <c:pt idx="8">
                  <c:v>6.40995826182575</c:v>
                </c:pt>
                <c:pt idx="9">
                  <c:v>5.77432590266328</c:v>
                </c:pt>
                <c:pt idx="10">
                  <c:v>5.25306149012622</c:v>
                </c:pt>
              </c:numCache>
            </c:numRef>
          </c:yVal>
        </c:ser>
        <c:axId val="51563224"/>
        <c:axId val="41311754"/>
      </c:scatterChart>
      <c:valAx>
        <c:axId val="5156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OC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311754"/>
        <c:crossesAt val="0"/>
      </c:valAx>
      <c:valAx>
        <c:axId val="41311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Theta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563224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375480</xdr:colOff>
      <xdr:row>0</xdr:row>
      <xdr:rowOff>96480</xdr:rowOff>
    </xdr:from>
    <xdr:to>
      <xdr:col>20</xdr:col>
      <xdr:colOff>731880</xdr:colOff>
      <xdr:row>20</xdr:row>
      <xdr:rowOff>146880</xdr:rowOff>
    </xdr:to>
    <xdr:graphicFrame>
      <xdr:nvGraphicFramePr>
        <xdr:cNvPr id="0" name="Theta_Fr vs. OC"/>
        <xdr:cNvGraphicFramePr/>
      </xdr:nvGraphicFramePr>
      <xdr:xfrm>
        <a:off x="13738320" y="96480"/>
        <a:ext cx="6045840" cy="355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738000</xdr:colOff>
      <xdr:row>1</xdr:row>
      <xdr:rowOff>66960</xdr:rowOff>
    </xdr:from>
    <xdr:to>
      <xdr:col>10</xdr:col>
      <xdr:colOff>279000</xdr:colOff>
      <xdr:row>21</xdr:row>
      <xdr:rowOff>115200</xdr:rowOff>
    </xdr:to>
    <xdr:graphicFrame>
      <xdr:nvGraphicFramePr>
        <xdr:cNvPr id="1" name="Theta_Fr vs. OC"/>
        <xdr:cNvGraphicFramePr/>
      </xdr:nvGraphicFramePr>
      <xdr:xfrm>
        <a:off x="3769200" y="241920"/>
        <a:ext cx="6043680" cy="35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432360</xdr:colOff>
      <xdr:row>29</xdr:row>
      <xdr:rowOff>-360</xdr:rowOff>
    </xdr:from>
    <xdr:to>
      <xdr:col>9</xdr:col>
      <xdr:colOff>786240</xdr:colOff>
      <xdr:row>49</xdr:row>
      <xdr:rowOff>48240</xdr:rowOff>
    </xdr:to>
    <xdr:graphicFrame>
      <xdr:nvGraphicFramePr>
        <xdr:cNvPr id="2" name="Theta_Fr vs. OC"/>
        <xdr:cNvGraphicFramePr/>
      </xdr:nvGraphicFramePr>
      <xdr:xfrm>
        <a:off x="3463560" y="5019840"/>
        <a:ext cx="6043680" cy="35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552600</xdr:colOff>
      <xdr:row>30</xdr:row>
      <xdr:rowOff>87480</xdr:rowOff>
    </xdr:from>
    <xdr:to>
      <xdr:col>21</xdr:col>
      <xdr:colOff>93960</xdr:colOff>
      <xdr:row>50</xdr:row>
      <xdr:rowOff>136080</xdr:rowOff>
    </xdr:to>
    <xdr:graphicFrame>
      <xdr:nvGraphicFramePr>
        <xdr:cNvPr id="3" name="Theta_Fr vs. OC"/>
        <xdr:cNvGraphicFramePr/>
      </xdr:nvGraphicFramePr>
      <xdr:xfrm>
        <a:off x="13915440" y="5283000"/>
        <a:ext cx="6043680" cy="35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191880</xdr:colOff>
      <xdr:row>1</xdr:row>
      <xdr:rowOff>46080</xdr:rowOff>
    </xdr:from>
    <xdr:to>
      <xdr:col>9</xdr:col>
      <xdr:colOff>261360</xdr:colOff>
      <xdr:row>21</xdr:row>
      <xdr:rowOff>34200</xdr:rowOff>
    </xdr:to>
    <xdr:graphicFrame>
      <xdr:nvGraphicFramePr>
        <xdr:cNvPr id="4" name=""/>
        <xdr:cNvGraphicFramePr/>
      </xdr:nvGraphicFramePr>
      <xdr:xfrm>
        <a:off x="2354400" y="2084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205920</xdr:colOff>
      <xdr:row>2</xdr:row>
      <xdr:rowOff>124920</xdr:rowOff>
    </xdr:from>
    <xdr:to>
      <xdr:col>19</xdr:col>
      <xdr:colOff>275760</xdr:colOff>
      <xdr:row>22</xdr:row>
      <xdr:rowOff>113040</xdr:rowOff>
    </xdr:to>
    <xdr:graphicFrame>
      <xdr:nvGraphicFramePr>
        <xdr:cNvPr id="5" name=""/>
        <xdr:cNvGraphicFramePr/>
      </xdr:nvGraphicFramePr>
      <xdr:xfrm>
        <a:off x="10833840" y="450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477720</xdr:colOff>
      <xdr:row>24</xdr:row>
      <xdr:rowOff>96120</xdr:rowOff>
    </xdr:from>
    <xdr:to>
      <xdr:col>9</xdr:col>
      <xdr:colOff>547200</xdr:colOff>
      <xdr:row>44</xdr:row>
      <xdr:rowOff>84240</xdr:rowOff>
    </xdr:to>
    <xdr:graphicFrame>
      <xdr:nvGraphicFramePr>
        <xdr:cNvPr id="6" name=""/>
        <xdr:cNvGraphicFramePr/>
      </xdr:nvGraphicFramePr>
      <xdr:xfrm>
        <a:off x="2640240" y="39974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434160</xdr:colOff>
      <xdr:row>24</xdr:row>
      <xdr:rowOff>134640</xdr:rowOff>
    </xdr:from>
    <xdr:to>
      <xdr:col>19</xdr:col>
      <xdr:colOff>504000</xdr:colOff>
      <xdr:row>44</xdr:row>
      <xdr:rowOff>122760</xdr:rowOff>
    </xdr:to>
    <xdr:graphicFrame>
      <xdr:nvGraphicFramePr>
        <xdr:cNvPr id="7" name=""/>
        <xdr:cNvGraphicFramePr/>
      </xdr:nvGraphicFramePr>
      <xdr:xfrm>
        <a:off x="11062080" y="40359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8" activeCellId="0" sqref="C38"/>
    </sheetView>
  </sheetViews>
  <sheetFormatPr defaultRowHeight="12.75"/>
  <cols>
    <col collapsed="false" hidden="false" max="1" min="1" style="0" width="26.1428571428571"/>
    <col collapsed="false" hidden="false" max="2" min="2" style="0" width="12.8622448979592"/>
    <col collapsed="false" hidden="false" max="3" min="3" style="0" width="15.8571428571429"/>
    <col collapsed="false" hidden="false" max="4" min="4" style="0" width="13.8571428571429"/>
    <col collapsed="false" hidden="false" max="5" min="5" style="0" width="13.4285714285714"/>
    <col collapsed="false" hidden="false" max="6" min="6" style="0" width="16.4234693877551"/>
    <col collapsed="false" hidden="false" max="7" min="7" style="0" width="11.5714285714286"/>
    <col collapsed="false" hidden="false" max="8" min="8" style="0" width="15.8571428571429"/>
    <col collapsed="false" hidden="false" max="9" min="9" style="0" width="13.8571428571429"/>
    <col collapsed="false" hidden="false" max="10" min="10" style="0" width="14.280612244898"/>
    <col collapsed="false" hidden="false" max="11" min="11" style="0" width="16.4234693877551"/>
    <col collapsed="false" hidden="false" max="1025" min="12" style="0" width="11.5714285714286"/>
  </cols>
  <sheetData>
    <row r="1" customFormat="false" ht="12.8" hidden="false" customHeight="false" outlineLevel="0" collapsed="false">
      <c r="A1" s="1" t="s">
        <v>0</v>
      </c>
      <c r="B1" s="2" t="n">
        <v>1241.33940287284</v>
      </c>
      <c r="C1" s="3" t="s">
        <v>1</v>
      </c>
    </row>
    <row r="2" customFormat="false" ht="12.75" hidden="false" customHeight="false" outlineLevel="0" collapsed="false">
      <c r="A2" s="4" t="s">
        <v>2</v>
      </c>
      <c r="B2" s="0" t="n">
        <v>10.125</v>
      </c>
      <c r="C2" s="5"/>
    </row>
    <row r="3" customFormat="false" ht="12.8" hidden="false" customHeight="false" outlineLevel="0" collapsed="false">
      <c r="A3" s="4" t="s">
        <v>3</v>
      </c>
      <c r="B3" s="0" t="n">
        <v>10.125</v>
      </c>
      <c r="C3" s="5"/>
    </row>
    <row r="4" customFormat="false" ht="12.75" hidden="false" customHeight="false" outlineLevel="0" collapsed="false">
      <c r="A4" s="4" t="s">
        <v>4</v>
      </c>
      <c r="B4" s="0" t="n">
        <f aca="false">SQRT(B2^2+B3^2)</f>
        <v>14.3189123190276</v>
      </c>
      <c r="C4" s="5"/>
    </row>
    <row r="5" customFormat="false" ht="12.75" hidden="false" customHeight="false" outlineLevel="0" collapsed="false">
      <c r="A5" s="4" t="s">
        <v>5</v>
      </c>
      <c r="B5" s="0" t="n">
        <f aca="false">ACOS(B2/B4)</f>
        <v>0.785398163397448</v>
      </c>
      <c r="C5" s="5" t="n">
        <f aca="false">B5*180/PI()</f>
        <v>45</v>
      </c>
      <c r="D5" s="0" t="s">
        <v>6</v>
      </c>
    </row>
    <row r="6" customFormat="false" ht="12.75" hidden="false" customHeight="false" outlineLevel="0" collapsed="false">
      <c r="A6" s="6" t="s">
        <v>7</v>
      </c>
      <c r="B6" s="7" t="n">
        <f aca="false">PI()-B5</f>
        <v>2.35619449019234</v>
      </c>
      <c r="C6" s="8" t="n">
        <f aca="false">B6*180/PI()</f>
        <v>135</v>
      </c>
      <c r="D6" s="0" t="s">
        <v>6</v>
      </c>
    </row>
    <row r="9" customFormat="false" ht="12.75" hidden="false" customHeight="false" outlineLevel="0" collapsed="false">
      <c r="C9" s="0" t="s">
        <v>8</v>
      </c>
      <c r="H9" s="0" t="s">
        <v>9</v>
      </c>
    </row>
    <row r="10" customFormat="false" ht="12.75" hidden="false" customHeight="false" outlineLevel="0" collapsed="false">
      <c r="C10" s="0" t="s">
        <v>10</v>
      </c>
      <c r="D10" s="0" t="n">
        <f aca="false">IF(B1&gt;0,SQRT(B1^2+B4^2-2*(B1)*(B4)*COS(B5)),SQRT(B1^2+B4^2-2*ABS(B1)*B4*COS(B6)))</f>
        <v>1231.25603408329</v>
      </c>
      <c r="H10" s="0" t="s">
        <v>10</v>
      </c>
      <c r="I10" s="9" t="n">
        <f aca="false">IF(B1&gt;0,SQRT(B1^2+B4^2-2*ABS(B1)*(B4)*COS(B6)),SQRT(B1^2+B4^2-2*ABS(B1)*B4*COS(B5)))</f>
        <v>1251.50536046909</v>
      </c>
    </row>
    <row r="11" customFormat="false" ht="12.75" hidden="false" customHeight="false" outlineLevel="0" collapsed="false">
      <c r="C11" s="0" t="s">
        <v>11</v>
      </c>
      <c r="D11" s="0" t="n">
        <f aca="false">IF(B1&gt;0,IF(B1&lt;B2,-ASIN(B4*SIN(B5)/D10),ASIN(B4*SIN(B5)/D10) ),-ASIN(B4*SIN(B6)/D10) )</f>
        <v>0.00822340263658562</v>
      </c>
      <c r="E11" s="0" t="n">
        <f aca="false">D11*180/PI()</f>
        <v>0.47116626431311</v>
      </c>
      <c r="F11" s="0" t="s">
        <v>12</v>
      </c>
      <c r="H11" s="0" t="s">
        <v>11</v>
      </c>
      <c r="I11" s="9" t="n">
        <f aca="false">IF(B1&lt;0,IF(ABS(B1)&lt;B2,ASIN(B4*SIN(B5)/I10),-ASIN(B4*SIN(B5)/I10)),ASIN(B4*SIN(B6)/I10))</f>
        <v>0.00809034525440949</v>
      </c>
      <c r="J11" s="0" t="n">
        <f aca="false">I11*180/PI()</f>
        <v>0.463542637881358</v>
      </c>
      <c r="K11" s="0" t="s">
        <v>12</v>
      </c>
    </row>
    <row r="15" customFormat="false" ht="12.75" hidden="false" customHeight="false" outlineLevel="0" collapsed="false">
      <c r="C15" s="0" t="s">
        <v>13</v>
      </c>
      <c r="H15" s="0" t="s">
        <v>14</v>
      </c>
    </row>
    <row r="16" customFormat="false" ht="12.75" hidden="false" customHeight="false" outlineLevel="0" collapsed="false">
      <c r="C16" s="0" t="s">
        <v>10</v>
      </c>
      <c r="D16" s="9" t="n">
        <f aca="false">IF(B1&gt;0,SQRT(B1^2+B4^2-2*(B1)*(B4)*COS(B5)),SQRT(B1^2+B4^2-2*ABS(B1)*B4*COS(B6)))</f>
        <v>1231.25603408329</v>
      </c>
      <c r="H16" s="0" t="s">
        <v>10</v>
      </c>
      <c r="I16" s="0" t="n">
        <f aca="false">SQRT(B1^2+B4^2-(2*B1*B4*COS(B6)))</f>
        <v>1251.50536046909</v>
      </c>
    </row>
    <row r="17" customFormat="false" ht="12.75" hidden="false" customHeight="false" outlineLevel="0" collapsed="false">
      <c r="C17" s="0" t="s">
        <v>11</v>
      </c>
      <c r="D17" s="9" t="n">
        <f aca="false">IF(B1&gt;=0,IF(B1&lt;B2,ASIN(B4*SIN(B5)/D10),-ASIN(B4*SIN(B5)/D10) ),ASIN(B4*SIN(B6)/D10) )</f>
        <v>-0.00822340263658562</v>
      </c>
      <c r="E17" s="0" t="n">
        <f aca="false">D17*180/PI()</f>
        <v>-0.47116626431311</v>
      </c>
      <c r="F17" s="0" t="s">
        <v>12</v>
      </c>
      <c r="H17" s="0" t="s">
        <v>11</v>
      </c>
      <c r="I17" s="9" t="n">
        <f aca="false">IF(B1&lt;0,IF(ABS(B1)&lt;B2,-ASIN(B4*SIN(B5)/I10),ASIN(B4*SIN(B5)/I10)),-ASIN(B4*SIN(B6)/I10))</f>
        <v>-0.00809034525440949</v>
      </c>
      <c r="J17" s="0" t="n">
        <f aca="false">I17*180/PI()</f>
        <v>-0.463542637881358</v>
      </c>
      <c r="K17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5"/>
  <cols>
    <col collapsed="false" hidden="false" max="2" min="1" style="10" width="8.85714285714286"/>
    <col collapsed="false" hidden="false" max="3" min="3" style="10" width="31.4183673469388"/>
    <col collapsed="false" hidden="false" max="4" min="4" style="10" width="32.9132653061224"/>
    <col collapsed="false" hidden="false" max="5" min="5" style="11" width="34.3622448979592"/>
    <col collapsed="false" hidden="false" max="6" min="6" style="12" width="19.9081632653061"/>
    <col collapsed="false" hidden="false" max="7" min="7" style="10" width="19.3214285714286"/>
    <col collapsed="false" hidden="false" max="8" min="8" style="11" width="18.6632653061224"/>
    <col collapsed="false" hidden="false" max="9" min="9" style="10" width="18.015306122449"/>
    <col collapsed="false" hidden="false" max="10" min="10" style="11" width="18.6632653061224"/>
    <col collapsed="false" hidden="false" max="11" min="11" style="10" width="19.3214285714286"/>
    <col collapsed="false" hidden="false" max="12" min="12" style="11" width="18.6632653061224"/>
    <col collapsed="false" hidden="false" max="13" min="13" style="10" width="18.015306122449"/>
    <col collapsed="false" hidden="false" max="14" min="14" style="11" width="18.6632653061224"/>
    <col collapsed="false" hidden="false" max="1025" min="15" style="10" width="11.5204081632653"/>
  </cols>
  <sheetData>
    <row r="1" customFormat="false" ht="13.8" hidden="false" customHeight="false" outlineLevel="0" collapsed="false">
      <c r="A1" s="13" t="s">
        <v>2</v>
      </c>
      <c r="B1" s="13" t="s">
        <v>3</v>
      </c>
      <c r="C1" s="13" t="s">
        <v>4</v>
      </c>
      <c r="D1" s="13" t="s">
        <v>5</v>
      </c>
      <c r="E1" s="14" t="s">
        <v>7</v>
      </c>
      <c r="F1" s="15" t="s">
        <v>0</v>
      </c>
      <c r="G1" s="10" t="s">
        <v>15</v>
      </c>
      <c r="H1" s="16" t="s">
        <v>16</v>
      </c>
      <c r="I1" s="17" t="s">
        <v>17</v>
      </c>
      <c r="J1" s="16" t="s">
        <v>18</v>
      </c>
      <c r="K1" s="10" t="s">
        <v>19</v>
      </c>
      <c r="L1" s="16" t="s">
        <v>20</v>
      </c>
      <c r="M1" s="17" t="s">
        <v>21</v>
      </c>
      <c r="N1" s="16" t="s">
        <v>22</v>
      </c>
    </row>
    <row r="2" customFormat="false" ht="13.8" hidden="false" customHeight="false" outlineLevel="0" collapsed="false">
      <c r="A2" s="10" t="n">
        <v>10.125</v>
      </c>
      <c r="B2" s="10" t="n">
        <v>10.125</v>
      </c>
      <c r="C2" s="10" t="n">
        <f aca="false">SQRT(A2^2+B2^2)</f>
        <v>14.3189123190276</v>
      </c>
      <c r="D2" s="10" t="n">
        <f aca="false">ACOS(A2/C2)</f>
        <v>0.785398163397448</v>
      </c>
      <c r="E2" s="18" t="n">
        <f aca="false">PI()-D2</f>
        <v>2.35619449019234</v>
      </c>
      <c r="F2" s="19" t="n">
        <v>-100</v>
      </c>
      <c r="G2" s="10" t="n">
        <f aca="false">IF(F2&gt;0,SQRT(F2^2+C2^2-2*ABS((F2))*(C2)*COS(E2)),SQRT(F2^2+C2^2-2*ABS((F2))*(C2)*COS(D2)))</f>
        <v>90.4435251966662</v>
      </c>
      <c r="H2" s="20" t="n">
        <f aca="false">DEGREES(IF(F2&lt;0,IF(ABS(F2)&lt;A2,ASIN(C2*SIN(D2)/G2),-ASIN(C2*SIN(E2)/G2) ),ASIN(C2*SIN(E2)/G2) ))</f>
        <v>-6.42763944893806</v>
      </c>
      <c r="I2" s="10" t="n">
        <f aca="false">IF(F2&gt;0,SQRT(F2^2+C2^2-2*(F2)*(C2)*COS(D2)),SQRT(F2^2+C2^2-2*ABS((F2))*(C2)*COS(E2)))</f>
        <v>110.589471695998</v>
      </c>
      <c r="J2" s="20" t="n">
        <f aca="false">DEGREES(IF(F2&gt;0,IF(F2&lt;A2,-ASIN(C2*SIN(D2)/I2),ASIN(C2*SIN(D2)/I2) ),-ASIN(C2*SIN(E2)/I2) ))</f>
        <v>-5.25306149012622</v>
      </c>
      <c r="K2" s="10" t="n">
        <f aca="false">G2</f>
        <v>90.4435251966662</v>
      </c>
      <c r="L2" s="20" t="n">
        <f aca="false">-H2</f>
        <v>6.42763944893806</v>
      </c>
      <c r="M2" s="10" t="n">
        <f aca="false">I2</f>
        <v>110.589471695998</v>
      </c>
      <c r="N2" s="20" t="n">
        <f aca="false">-J2</f>
        <v>5.25306149012622</v>
      </c>
    </row>
    <row r="3" customFormat="false" ht="13.8" hidden="false" customHeight="false" outlineLevel="0" collapsed="false">
      <c r="A3" s="10" t="n">
        <v>10.125</v>
      </c>
      <c r="B3" s="10" t="n">
        <v>10.125</v>
      </c>
      <c r="C3" s="10" t="n">
        <f aca="false">SQRT(A3^2+B3^2)</f>
        <v>14.3189123190276</v>
      </c>
      <c r="D3" s="10" t="n">
        <f aca="false">ACOS(A3/C3)</f>
        <v>0.785398163397448</v>
      </c>
      <c r="E3" s="18" t="n">
        <f aca="false">PI()-D3</f>
        <v>2.35619449019234</v>
      </c>
      <c r="F3" s="19" t="n">
        <v>-90</v>
      </c>
      <c r="G3" s="10" t="n">
        <f aca="false">IF(F3&gt;0,SQRT(F3^2+C3^2-2*ABS((F3))*(C3)*COS(E3)),SQRT(F3^2+C3^2-2*ABS((F3))*(C3)*COS(D3)))</f>
        <v>80.514168007873</v>
      </c>
      <c r="H3" s="20" t="n">
        <f aca="false">DEGREES(IF(F3&lt;0,IF(ABS(F3)&lt;A2,ASIN(C3*SIN(D3)/G3),-ASIN(C3*SIN(E3)/G3) ),ASIN(C3*SIN(E3)/G3) ))</f>
        <v>-7.22431569404534</v>
      </c>
      <c r="I3" s="10" t="n">
        <f aca="false">IF(F3&gt;0,SQRT(F3^2+C3^2-2*(F3)*(C3)*COS(D3)),SQRT(F3^2+C3^2-2*ABS((F3))*(C3)*COS(E3)))</f>
        <v>100.635636083845</v>
      </c>
      <c r="J3" s="20" t="n">
        <f aca="false">DEGREES(IF(F3&gt;0,IF(F3&lt;A3,-ASIN(C3*SIN(D3)/I3),ASIN(C3*SIN(D3)/I3) ),-ASIN(C3*SIN(E3)/I3) ))</f>
        <v>-5.77432590266328</v>
      </c>
      <c r="K3" s="10" t="n">
        <f aca="false">G3</f>
        <v>80.514168007873</v>
      </c>
      <c r="L3" s="20" t="n">
        <f aca="false">-H3</f>
        <v>7.22431569404534</v>
      </c>
      <c r="M3" s="10" t="n">
        <f aca="false">I3</f>
        <v>100.635636083845</v>
      </c>
      <c r="N3" s="20" t="n">
        <f aca="false">-J3</f>
        <v>5.77432590266328</v>
      </c>
    </row>
    <row r="4" customFormat="false" ht="13.8" hidden="false" customHeight="false" outlineLevel="0" collapsed="false">
      <c r="A4" s="10" t="n">
        <v>10.125</v>
      </c>
      <c r="B4" s="10" t="n">
        <v>10.125</v>
      </c>
      <c r="C4" s="10" t="n">
        <f aca="false">SQRT(A4^2+B4^2)</f>
        <v>14.3189123190276</v>
      </c>
      <c r="D4" s="10" t="n">
        <f aca="false">ACOS(A4/C4)</f>
        <v>0.785398163397448</v>
      </c>
      <c r="E4" s="18" t="n">
        <f aca="false">PI()-D4</f>
        <v>2.35619449019234</v>
      </c>
      <c r="F4" s="19" t="n">
        <v>-80</v>
      </c>
      <c r="G4" s="10" t="n">
        <f aca="false">IF(F4&gt;0,SQRT(F4^2+C4^2-2*ABS((F4))*(C4)*COS(E4)),SQRT(F4^2+C4^2-2*ABS((F4))*(C4)*COS(D4)))</f>
        <v>70.6047537351417</v>
      </c>
      <c r="H4" s="20" t="n">
        <f aca="false">DEGREES(IF(F4&lt;0,IF(ABS(F4)&lt;A3,ASIN(C4*SIN(D4)/G4),-ASIN(C4*SIN(E4)/G4) ),ASIN(C4*SIN(E4)/G4) ))</f>
        <v>-8.24486590526103</v>
      </c>
      <c r="I4" s="10" t="n">
        <f aca="false">IF(F4&gt;0,SQRT(F4^2+C4^2-2*(F4)*(C4)*COS(D4)),SQRT(F4^2+C4^2-2*ABS((F4))*(C4)*COS(E4)))</f>
        <v>90.6919580227486</v>
      </c>
      <c r="J4" s="20" t="n">
        <f aca="false">DEGREES(IF(F4&gt;0,IF(F4&lt;A4,-ASIN(C4*SIN(D4)/I4),ASIN(C4*SIN(D4)/I4) ),-ASIN(C4*SIN(E4)/I4) ))</f>
        <v>-6.40995826182575</v>
      </c>
      <c r="K4" s="10" t="n">
        <f aca="false">G4</f>
        <v>70.6047537351417</v>
      </c>
      <c r="L4" s="20" t="n">
        <f aca="false">-H4</f>
        <v>8.24486590526103</v>
      </c>
      <c r="M4" s="10" t="n">
        <f aca="false">I4</f>
        <v>90.6919580227486</v>
      </c>
      <c r="N4" s="20" t="n">
        <f aca="false">-J4</f>
        <v>6.40995826182575</v>
      </c>
    </row>
    <row r="5" customFormat="false" ht="13.8" hidden="false" customHeight="false" outlineLevel="0" collapsed="false">
      <c r="A5" s="10" t="n">
        <v>10.125</v>
      </c>
      <c r="B5" s="10" t="n">
        <v>10.125</v>
      </c>
      <c r="C5" s="10" t="n">
        <f aca="false">SQRT(A5^2+B5^2)</f>
        <v>14.3189123190276</v>
      </c>
      <c r="D5" s="10" t="n">
        <f aca="false">ACOS(A5/C5)</f>
        <v>0.785398163397448</v>
      </c>
      <c r="E5" s="18" t="n">
        <f aca="false">PI()-D5</f>
        <v>2.35619449019234</v>
      </c>
      <c r="F5" s="19" t="n">
        <v>-70</v>
      </c>
      <c r="G5" s="10" t="n">
        <f aca="false">IF(F5&gt;0,SQRT(F5^2+C5^2-2*ABS((F5))*(C5)*COS(E5)),SQRT(F5^2+C5^2-2*ABS((F5))*(C5)*COS(D5)))</f>
        <v>60.7250463153385</v>
      </c>
      <c r="H5" s="20" t="n">
        <f aca="false">DEGREES(IF(F5&lt;0,IF(ABS(F5)&lt;A4,ASIN(C5*SIN(D5)/G5),-ASIN(C5*SIN(E5)/G5) ),ASIN(C5*SIN(E5)/G5) ))</f>
        <v>-9.59804799698945</v>
      </c>
      <c r="I5" s="10" t="n">
        <f aca="false">IF(F5&gt;0,SQRT(F5^2+C5^2-2*(F5)*(C5)*COS(D5)),SQRT(F5^2+C5^2-2*ABS((F5))*(C5)*COS(E5)))</f>
        <v>80.7621894824552</v>
      </c>
      <c r="J5" s="20" t="n">
        <f aca="false">DEGREES(IF(F5&gt;0,IF(F5&lt;A5,-ASIN(C5*SIN(D5)/I5),ASIN(C5*SIN(D5)/I5) ),-ASIN(C5*SIN(E5)/I5) ))</f>
        <v>-7.20201197477324</v>
      </c>
      <c r="K5" s="10" t="n">
        <f aca="false">G5</f>
        <v>60.7250463153385</v>
      </c>
      <c r="L5" s="20" t="n">
        <f aca="false">-H5</f>
        <v>9.59804799698945</v>
      </c>
      <c r="M5" s="10" t="n">
        <f aca="false">I5</f>
        <v>80.7621894824552</v>
      </c>
      <c r="N5" s="20" t="n">
        <f aca="false">-J5</f>
        <v>7.20201197477324</v>
      </c>
    </row>
    <row r="6" customFormat="false" ht="13.8" hidden="false" customHeight="false" outlineLevel="0" collapsed="false">
      <c r="A6" s="10" t="n">
        <v>10.125</v>
      </c>
      <c r="B6" s="10" t="n">
        <v>10.125</v>
      </c>
      <c r="C6" s="10" t="n">
        <f aca="false">SQRT(A6^2+B6^2)</f>
        <v>14.3189123190276</v>
      </c>
      <c r="D6" s="10" t="n">
        <f aca="false">ACOS(A6/C6)</f>
        <v>0.785398163397448</v>
      </c>
      <c r="E6" s="18" t="n">
        <f aca="false">PI()-D6</f>
        <v>2.35619449019234</v>
      </c>
      <c r="F6" s="19" t="n">
        <v>-60</v>
      </c>
      <c r="G6" s="10" t="n">
        <f aca="false">IF(F6&gt;0,SQRT(F6^2+C6^2-2*ABS((F6))*(C6)*COS(E6)),SQRT(F6^2+C6^2-2*ABS((F6))*(C6)*COS(D6)))</f>
        <v>50.8923496215296</v>
      </c>
      <c r="H6" s="20" t="n">
        <f aca="false">DEGREES(IF(F6&lt;0,IF(ABS(F6)&lt;A5,ASIN(C6*SIN(D6)/G6),-ASIN(C6*SIN(E6)/G6) ),ASIN(C6*SIN(E6)/G6) ))</f>
        <v>-11.475526751423</v>
      </c>
      <c r="I6" s="10" t="n">
        <f aca="false">IF(F6&gt;0,SQRT(F6^2+C6^2-2*(F6)*(C6)*COS(D6)),SQRT(F6^2+C6^2-2*ABS((F6))*(C6)*COS(E6)))</f>
        <v>70.852178865579</v>
      </c>
      <c r="J6" s="20" t="n">
        <f aca="false">DEGREES(IF(F6&gt;0,IF(F6&lt;A6,-ASIN(C6*SIN(D6)/I6),ASIN(C6*SIN(D6)/I6) ),-ASIN(C6*SIN(E6)/I6) ))</f>
        <v>-8.2158744151031</v>
      </c>
      <c r="K6" s="10" t="n">
        <f aca="false">G6</f>
        <v>50.8923496215296</v>
      </c>
      <c r="L6" s="20" t="n">
        <f aca="false">-H6</f>
        <v>11.475526751423</v>
      </c>
      <c r="M6" s="10" t="n">
        <f aca="false">I6</f>
        <v>70.852178865579</v>
      </c>
      <c r="N6" s="20" t="n">
        <f aca="false">-J6</f>
        <v>8.2158744151031</v>
      </c>
    </row>
    <row r="7" customFormat="false" ht="13.8" hidden="false" customHeight="false" outlineLevel="0" collapsed="false">
      <c r="A7" s="10" t="n">
        <v>10.125</v>
      </c>
      <c r="B7" s="10" t="n">
        <v>10.125</v>
      </c>
      <c r="C7" s="10" t="n">
        <f aca="false">SQRT(A7^2+B7^2)</f>
        <v>14.3189123190276</v>
      </c>
      <c r="D7" s="10" t="n">
        <f aca="false">ACOS(A7/C7)</f>
        <v>0.785398163397448</v>
      </c>
      <c r="E7" s="18" t="n">
        <f aca="false">PI()-D7</f>
        <v>2.35619449019234</v>
      </c>
      <c r="F7" s="19" t="n">
        <v>-50</v>
      </c>
      <c r="G7" s="10" t="n">
        <f aca="false">IF(F7&gt;0,SQRT(F7^2+C7^2-2*ABS((F7))*(C7)*COS(E7)),SQRT(F7^2+C7^2-2*ABS((F7))*(C7)*COS(D7)))</f>
        <v>41.140384660331</v>
      </c>
      <c r="H7" s="20" t="n">
        <f aca="false">DEGREES(IF(F7&lt;0,IF(ABS(F7)&lt;A6,ASIN(C7*SIN(D7)/G7),-ASIN(C7*SIN(E7)/G7) ),ASIN(C7*SIN(E7)/G7) ))</f>
        <v>-14.2473544488684</v>
      </c>
      <c r="I7" s="10" t="n">
        <f aca="false">IF(F7&gt;0,SQRT(F7^2+C7^2-2*(F7)*(C7)*COS(D7)),SQRT(F7^2+C7^2-2*ABS((F7))*(C7)*COS(E7)))</f>
        <v>60.9715609936305</v>
      </c>
      <c r="J7" s="20" t="n">
        <f aca="false">DEGREES(IF(F7&gt;0,IF(F7&lt;A7,-ASIN(C7*SIN(D7)/I7),ASIN(C7*SIN(D7)/I7) ),-ASIN(C7*SIN(E7)/I7) ))</f>
        <v>-9.55887718826634</v>
      </c>
      <c r="K7" s="10" t="n">
        <f aca="false">G7</f>
        <v>41.140384660331</v>
      </c>
      <c r="L7" s="20" t="n">
        <f aca="false">-H7</f>
        <v>14.2473544488684</v>
      </c>
      <c r="M7" s="10" t="n">
        <f aca="false">I7</f>
        <v>60.9715609936305</v>
      </c>
      <c r="N7" s="20" t="n">
        <f aca="false">-J7</f>
        <v>9.55887718826634</v>
      </c>
    </row>
    <row r="8" customFormat="false" ht="13.8" hidden="false" customHeight="false" outlineLevel="0" collapsed="false">
      <c r="A8" s="10" t="n">
        <v>10.125</v>
      </c>
      <c r="B8" s="10" t="n">
        <v>10.125</v>
      </c>
      <c r="C8" s="10" t="n">
        <f aca="false">SQRT(A8^2+B8^2)</f>
        <v>14.3189123190276</v>
      </c>
      <c r="D8" s="10" t="n">
        <f aca="false">ACOS(A8/C8)</f>
        <v>0.785398163397448</v>
      </c>
      <c r="E8" s="18" t="n">
        <f aca="false">PI()-D8</f>
        <v>2.35619449019234</v>
      </c>
      <c r="F8" s="19" t="n">
        <v>-40</v>
      </c>
      <c r="G8" s="10" t="n">
        <f aca="false">IF(F8&gt;0,SQRT(F8^2+C8^2-2*ABS((F8))*(C8)*COS(E8)),SQRT(F8^2+C8^2-2*ABS((F8))*(C8)*COS(D8)))</f>
        <v>31.5441159330865</v>
      </c>
      <c r="H8" s="20" t="n">
        <f aca="false">DEGREES(IF(F8&lt;0,IF(ABS(F8)&lt;A7,ASIN(C8*SIN(D8)/G8),-ASIN(C8*SIN(E8)/G8) ),ASIN(C8*SIN(E8)/G8) ))</f>
        <v>-18.7221433074292</v>
      </c>
      <c r="I8" s="10" t="n">
        <f aca="false">IF(F8&gt;0,SQRT(F8^2+C8^2-2*(F8)*(C8)*COS(D8)),SQRT(F8^2+C8^2-2*ABS((F8))*(C8)*COS(E8)))</f>
        <v>51.1373762526002</v>
      </c>
      <c r="J8" s="20" t="n">
        <f aca="false">DEGREES(IF(F8&gt;0,IF(F8&lt;A8,-ASIN(C8*SIN(D8)/I8),ASIN(C8*SIN(D8)/I8) ),-ASIN(C8*SIN(E8)/I8) ))</f>
        <v>-11.4197996059245</v>
      </c>
      <c r="K8" s="10" t="n">
        <f aca="false">G8</f>
        <v>31.5441159330865</v>
      </c>
      <c r="L8" s="20" t="n">
        <f aca="false">-H8</f>
        <v>18.7221433074292</v>
      </c>
      <c r="M8" s="10" t="n">
        <f aca="false">I8</f>
        <v>51.1373762526002</v>
      </c>
      <c r="N8" s="20" t="n">
        <f aca="false">-J8</f>
        <v>11.4197996059245</v>
      </c>
    </row>
    <row r="9" customFormat="false" ht="13.8" hidden="false" customHeight="false" outlineLevel="0" collapsed="false">
      <c r="A9" s="10" t="n">
        <v>10.125</v>
      </c>
      <c r="B9" s="10" t="n">
        <v>10.125</v>
      </c>
      <c r="C9" s="10" t="n">
        <f aca="false">SQRT(A9^2+B9^2)</f>
        <v>14.3189123190276</v>
      </c>
      <c r="D9" s="10" t="n">
        <f aca="false">ACOS(A9/C9)</f>
        <v>0.785398163397448</v>
      </c>
      <c r="E9" s="18" t="n">
        <f aca="false">PI()-D9</f>
        <v>2.35619449019234</v>
      </c>
      <c r="F9" s="19" t="n">
        <v>-30</v>
      </c>
      <c r="G9" s="10" t="n">
        <f aca="false">IF(F9&gt;0,SQRT(F9^2+C9^2-2*ABS((F9))*(C9)*COS(E9)),SQRT(F9^2+C9^2-2*ABS((F9))*(C9)*COS(D9)))</f>
        <v>22.3054085369446</v>
      </c>
      <c r="H9" s="20" t="n">
        <f aca="false">DEGREES(IF(F9&lt;0,IF(ABS(F9)&lt;A8,ASIN(C9*SIN(D9)/G9),-ASIN(C9*SIN(E9)/G9) ),ASIN(C9*SIN(E9)/G9) ))</f>
        <v>-26.9958383940866</v>
      </c>
      <c r="I9" s="10" t="n">
        <f aca="false">IF(F9&gt;0,SQRT(F9^2+C9^2-2*(F9)*(C9)*COS(D9)),SQRT(F9^2+C9^2-2*ABS((F9))*(C9)*COS(E9)))</f>
        <v>41.382740967703</v>
      </c>
      <c r="J9" s="20" t="n">
        <f aca="false">DEGREES(IF(F9&gt;0,IF(F9&lt;A9,-ASIN(C9*SIN(D9)/I9),ASIN(C9*SIN(D9)/I9) ),-ASIN(C9*SIN(E9)/I9) ))</f>
        <v>-14.1621680553128</v>
      </c>
      <c r="K9" s="10" t="n">
        <f aca="false">G9</f>
        <v>22.3054085369446</v>
      </c>
      <c r="L9" s="20" t="n">
        <f aca="false">-H9</f>
        <v>26.9958383940866</v>
      </c>
      <c r="M9" s="10" t="n">
        <f aca="false">I9</f>
        <v>41.382740967703</v>
      </c>
      <c r="N9" s="20" t="n">
        <f aca="false">-J9</f>
        <v>14.1621680553128</v>
      </c>
    </row>
    <row r="10" customFormat="false" ht="13.8" hidden="false" customHeight="false" outlineLevel="0" collapsed="false">
      <c r="A10" s="10" t="n">
        <v>10.125</v>
      </c>
      <c r="B10" s="10" t="n">
        <v>10.125</v>
      </c>
      <c r="C10" s="10" t="n">
        <f aca="false">SQRT(A10^2+B10^2)</f>
        <v>14.3189123190276</v>
      </c>
      <c r="D10" s="10" t="n">
        <f aca="false">ACOS(A10/C10)</f>
        <v>0.785398163397448</v>
      </c>
      <c r="E10" s="18" t="n">
        <f aca="false">PI()-D10</f>
        <v>2.35619449019234</v>
      </c>
      <c r="F10" s="19" t="n">
        <v>-20</v>
      </c>
      <c r="G10" s="10" t="n">
        <f aca="false">IF(F10&gt;0,SQRT(F10^2+C10^2-2*ABS((F10))*(C10)*COS(E10)),SQRT(F10^2+C10^2-2*ABS((F10))*(C10)*COS(D10)))</f>
        <v>14.1432404349216</v>
      </c>
      <c r="H10" s="20" t="n">
        <f aca="false">DEGREES(IF(F10&lt;0,IF(ABS(F10)&lt;A9,ASIN(C10*SIN(D10)/G10),-ASIN(C10*SIN(E10)/G10) ),ASIN(C10*SIN(E10)/G10) ))</f>
        <v>-45.7161599454704</v>
      </c>
      <c r="I10" s="10" t="n">
        <f aca="false">IF(F10&gt;0,SQRT(F10^2+C10^2-2*(F10)*(C10)*COS(D10)),SQRT(F10^2+C10^2-2*ABS((F10))*(C10)*COS(E10)))</f>
        <v>31.7809888140693</v>
      </c>
      <c r="J10" s="20" t="n">
        <f aca="false">DEGREES(IF(F10&gt;0,IF(F10&lt;A10,-ASIN(C10*SIN(D10)/I10),ASIN(C10*SIN(D10)/I10) ),-ASIN(C10*SIN(E10)/I10) ))</f>
        <v>-18.5774753436486</v>
      </c>
      <c r="K10" s="10" t="n">
        <f aca="false">G10</f>
        <v>14.1432404349216</v>
      </c>
      <c r="L10" s="20" t="n">
        <f aca="false">-H10</f>
        <v>45.7161599454704</v>
      </c>
      <c r="M10" s="10" t="n">
        <f aca="false">I10</f>
        <v>31.7809888140693</v>
      </c>
      <c r="N10" s="20" t="n">
        <f aca="false">-J10</f>
        <v>18.5774753436486</v>
      </c>
    </row>
    <row r="11" customFormat="false" ht="13.8" hidden="false" customHeight="false" outlineLevel="0" collapsed="false">
      <c r="A11" s="10" t="n">
        <v>10.125</v>
      </c>
      <c r="B11" s="10" t="n">
        <v>10.125</v>
      </c>
      <c r="C11" s="10" t="n">
        <f aca="false">SQRT(A11^2+B11^2)</f>
        <v>14.3189123190276</v>
      </c>
      <c r="D11" s="10" t="n">
        <f aca="false">ACOS(A11/C11)</f>
        <v>0.785398163397448</v>
      </c>
      <c r="E11" s="18" t="n">
        <f aca="false">PI()-D11</f>
        <v>2.35619449019234</v>
      </c>
      <c r="F11" s="19" t="n">
        <v>-10.126</v>
      </c>
      <c r="G11" s="10" t="n">
        <f aca="false">IF(F11&gt;0,SQRT(F11^2+C11^2-2*ABS((F11))*(C11)*COS(E11)),SQRT(F11^2+C11^2-2*ABS((F11))*(C11)*COS(D11)))</f>
        <v>10.1250000493827</v>
      </c>
      <c r="H11" s="20" t="n">
        <f aca="false">DEGREES(IF(F11&lt;0,IF(ABS(F11)&lt;A10,ASIN(C11*SIN(D11)/G11),-ASIN(C11*SIN(E11)/G11) ),ASIN(C11*SIN(E11)/G11) ))</f>
        <v>-89.9943411575485</v>
      </c>
      <c r="I11" s="10" t="n">
        <f aca="false">IF(F11&gt;0,SQRT(F11^2+C11^2-2*(F11)*(C11)*COS(D11)),SQRT(F11^2+C11^2-2*ABS((F11))*(C11)*COS(E11)))</f>
        <v>22.6410827037931</v>
      </c>
      <c r="J11" s="20" t="n">
        <f aca="false">DEGREES(IF(F11&gt;0,IF(F11&lt;A11,-ASIN(C11*SIN(D11)/I11),ASIN(C11*SIN(D11)/I11) ),-ASIN(C11*SIN(E11)/I11) ))</f>
        <v>-26.563919453304</v>
      </c>
      <c r="K11" s="10" t="n">
        <f aca="false">G11</f>
        <v>10.1250000493827</v>
      </c>
      <c r="L11" s="20" t="n">
        <f aca="false">-H11</f>
        <v>89.9943411575485</v>
      </c>
      <c r="M11" s="10" t="n">
        <f aca="false">I11</f>
        <v>22.6410827037931</v>
      </c>
      <c r="N11" s="20" t="n">
        <f aca="false">-J11</f>
        <v>26.563919453304</v>
      </c>
    </row>
    <row r="12" customFormat="false" ht="13.8" hidden="false" customHeight="false" outlineLevel="0" collapsed="false">
      <c r="A12" s="10" t="n">
        <v>10.125</v>
      </c>
      <c r="B12" s="10" t="n">
        <v>10.125</v>
      </c>
      <c r="C12" s="10" t="n">
        <f aca="false">SQRT(A12^2+B12^2)</f>
        <v>14.3189123190276</v>
      </c>
      <c r="D12" s="10" t="n">
        <f aca="false">ACOS(A12/C12)</f>
        <v>0.785398163397448</v>
      </c>
      <c r="E12" s="18" t="n">
        <f aca="false">PI()-D12</f>
        <v>2.35619449019234</v>
      </c>
      <c r="F12" s="19" t="n">
        <v>0</v>
      </c>
      <c r="G12" s="10" t="n">
        <f aca="false">IF(F12&gt;0,SQRT(F12^2+C12^2-2*ABS((F12))*(C12)*COS(E12)),SQRT(F12^2+C12^2-2*ABS((F12))*(C12)*COS(D12)))</f>
        <v>14.3189123190276</v>
      </c>
      <c r="H12" s="20" t="n">
        <f aca="false">DEGREES(IF(F12&lt;0,IF(ABS(F12)&lt;A11,ASIN(C12*SIN(D12)/G12),-ASIN(C12*SIN(E12)/G12) ),ASIN(C12*SIN(E12)/G12) ))</f>
        <v>45</v>
      </c>
      <c r="I12" s="10" t="n">
        <f aca="false">IF(F12&gt;0,SQRT(F12^2+C12^2-2*(F12)*(C12)*COS(D12)),SQRT(F12^2+C12^2-2*ABS((F12))*(C12)*COS(E12)))</f>
        <v>14.3189123190276</v>
      </c>
      <c r="J12" s="20" t="n">
        <f aca="false">DEGREES(IF(F12&gt;0,IF(F12&lt;A12,-ASIN(C12*SIN(D12)/I12),ASIN(C12*SIN(D12)/I12) ),-ASIN(C12*SIN(E12)/I12) ))</f>
        <v>-45</v>
      </c>
      <c r="K12" s="10" t="n">
        <f aca="false">G12</f>
        <v>14.3189123190276</v>
      </c>
      <c r="L12" s="20" t="n">
        <f aca="false">-H12</f>
        <v>-45</v>
      </c>
      <c r="M12" s="10" t="n">
        <f aca="false">I12</f>
        <v>14.3189123190276</v>
      </c>
      <c r="N12" s="20" t="n">
        <f aca="false">-J12</f>
        <v>45</v>
      </c>
    </row>
    <row r="13" customFormat="false" ht="13.8" hidden="false" customHeight="false" outlineLevel="0" collapsed="false">
      <c r="A13" s="10" t="n">
        <v>10.125</v>
      </c>
      <c r="B13" s="10" t="n">
        <v>10.125</v>
      </c>
      <c r="C13" s="10" t="n">
        <f aca="false">SQRT(A13^2+B13^2)</f>
        <v>14.3189123190276</v>
      </c>
      <c r="D13" s="10" t="n">
        <f aca="false">ACOS(A13/C13)</f>
        <v>0.785398163397448</v>
      </c>
      <c r="E13" s="18" t="n">
        <f aca="false">PI()-D13</f>
        <v>2.35619449019234</v>
      </c>
      <c r="F13" s="19" t="n">
        <v>10.126</v>
      </c>
      <c r="G13" s="10" t="n">
        <f aca="false">IF(F13&gt;0,SQRT(F13^2+C13^2-2*ABS((F13))*(C13)*COS(E13)),SQRT(F13^2+C13^2-2*ABS((F13))*(C13)*COS(D13)))</f>
        <v>22.6410827037931</v>
      </c>
      <c r="H13" s="20" t="n">
        <f aca="false">DEGREES(IF(F13&lt;0,IF(ABS(F13)&lt;A12,ASIN(C13*SIN(D13)/G13),-ASIN(C13*SIN(E13)/G13) ),ASIN(C13*SIN(E13)/G13) ))</f>
        <v>26.563919453304</v>
      </c>
      <c r="I13" s="10" t="n">
        <f aca="false">IF(F13&gt;0,SQRT(F13^2+C13^2-2*(F13)*(C13)*COS(D13)),SQRT(F13^2+C13^2-2*ABS((F13))*(C13)*COS(E13)))</f>
        <v>10.1250000493827</v>
      </c>
      <c r="J13" s="20" t="n">
        <f aca="false">DEGREES(IF(F13&gt;0,IF(F13&lt;A13,-ASIN(C13*SIN(D13)/I13),ASIN(C13*SIN(D13)/I13) ),-ASIN(C13*SIN(E13)/I13) ))</f>
        <v>89.9943411575485</v>
      </c>
      <c r="K13" s="10" t="n">
        <f aca="false">G13</f>
        <v>22.6410827037931</v>
      </c>
      <c r="L13" s="20" t="n">
        <f aca="false">-H13</f>
        <v>-26.563919453304</v>
      </c>
      <c r="M13" s="10" t="n">
        <f aca="false">I13</f>
        <v>10.1250000493827</v>
      </c>
      <c r="N13" s="20" t="n">
        <f aca="false">-J13</f>
        <v>-89.9943411575485</v>
      </c>
    </row>
    <row r="14" customFormat="false" ht="13.8" hidden="false" customHeight="false" outlineLevel="0" collapsed="false">
      <c r="A14" s="10" t="n">
        <v>10.125</v>
      </c>
      <c r="B14" s="10" t="n">
        <v>10.125</v>
      </c>
      <c r="C14" s="10" t="n">
        <f aca="false">SQRT(A14^2+B14^2)</f>
        <v>14.3189123190276</v>
      </c>
      <c r="D14" s="10" t="n">
        <f aca="false">ACOS(A14/C14)</f>
        <v>0.785398163397448</v>
      </c>
      <c r="E14" s="18" t="n">
        <f aca="false">PI()-D14</f>
        <v>2.35619449019234</v>
      </c>
      <c r="F14" s="19" t="n">
        <v>20</v>
      </c>
      <c r="G14" s="10" t="n">
        <f aca="false">IF(F14&gt;0,SQRT(F14^2+C14^2-2*ABS((F14))*(C14)*COS(E14)),SQRT(F14^2+C14^2-2*ABS((F14))*(C14)*COS(D14)))</f>
        <v>31.7809888140693</v>
      </c>
      <c r="H14" s="20" t="n">
        <f aca="false">DEGREES(IF(F14&lt;0,IF(ABS(F14)&lt;A13,ASIN(C14*SIN(D14)/G14),-ASIN(C14*SIN(E14)/G14) ),ASIN(C14*SIN(E14)/G14) ))</f>
        <v>18.5774753436486</v>
      </c>
      <c r="I14" s="10" t="n">
        <f aca="false">IF(F14&gt;0,SQRT(F14^2+C14^2-2*(F14)*(C14)*COS(D14)),SQRT(F14^2+C14^2-2*ABS((F14))*(C14)*COS(E14)))</f>
        <v>14.1432404349216</v>
      </c>
      <c r="J14" s="20" t="n">
        <f aca="false">DEGREES(IF(F14&gt;0,IF(F14&lt;A14,-ASIN(C14*SIN(D14)/I14),ASIN(C14*SIN(D14)/I14) ),-ASIN(C14*SIN(E14)/I14) ))</f>
        <v>45.7161599454704</v>
      </c>
      <c r="K14" s="10" t="n">
        <f aca="false">G14</f>
        <v>31.7809888140693</v>
      </c>
      <c r="L14" s="20" t="n">
        <f aca="false">-H14</f>
        <v>-18.5774753436486</v>
      </c>
      <c r="M14" s="10" t="n">
        <f aca="false">I14</f>
        <v>14.1432404349216</v>
      </c>
      <c r="N14" s="20" t="n">
        <f aca="false">-J14</f>
        <v>-45.7161599454704</v>
      </c>
    </row>
    <row r="15" customFormat="false" ht="13.8" hidden="false" customHeight="false" outlineLevel="0" collapsed="false">
      <c r="A15" s="10" t="n">
        <v>10.125</v>
      </c>
      <c r="B15" s="10" t="n">
        <v>10.125</v>
      </c>
      <c r="C15" s="10" t="n">
        <f aca="false">SQRT(A15^2+B15^2)</f>
        <v>14.3189123190276</v>
      </c>
      <c r="D15" s="10" t="n">
        <f aca="false">ACOS(A15/C15)</f>
        <v>0.785398163397448</v>
      </c>
      <c r="E15" s="18" t="n">
        <f aca="false">PI()-D15</f>
        <v>2.35619449019234</v>
      </c>
      <c r="F15" s="19" t="n">
        <v>30</v>
      </c>
      <c r="G15" s="10" t="n">
        <f aca="false">IF(F15&gt;0,SQRT(F15^2+C15^2-2*ABS((F15))*(C15)*COS(E15)),SQRT(F15^2+C15^2-2*ABS((F15))*(C15)*COS(D15)))</f>
        <v>41.382740967703</v>
      </c>
      <c r="H15" s="20" t="n">
        <f aca="false">DEGREES(IF(F15&lt;0,IF(ABS(F15)&lt;A14,ASIN(C15*SIN(D15)/G15),-ASIN(C15*SIN(E15)/G15) ),ASIN(C15*SIN(E15)/G15) ))</f>
        <v>14.1621680553128</v>
      </c>
      <c r="I15" s="10" t="n">
        <f aca="false">IF(F15&gt;0,SQRT(F15^2+C15^2-2*(F15)*(C15)*COS(D15)),SQRT(F15^2+C15^2-2*ABS((F15))*(C15)*COS(E15)))</f>
        <v>22.3054085369446</v>
      </c>
      <c r="J15" s="20" t="n">
        <f aca="false">DEGREES(IF(F15&gt;0,IF(F15&lt;A15,-ASIN(C15*SIN(D15)/I15),ASIN(C15*SIN(D15)/I15) ),-ASIN(C15*SIN(E15)/I15) ))</f>
        <v>26.9958383940866</v>
      </c>
      <c r="K15" s="10" t="n">
        <f aca="false">G15</f>
        <v>41.382740967703</v>
      </c>
      <c r="L15" s="20" t="n">
        <f aca="false">-H15</f>
        <v>-14.1621680553128</v>
      </c>
      <c r="M15" s="10" t="n">
        <f aca="false">I15</f>
        <v>22.3054085369446</v>
      </c>
      <c r="N15" s="20" t="n">
        <f aca="false">-J15</f>
        <v>-26.9958383940866</v>
      </c>
    </row>
    <row r="16" customFormat="false" ht="13.8" hidden="false" customHeight="false" outlineLevel="0" collapsed="false">
      <c r="A16" s="10" t="n">
        <v>10.125</v>
      </c>
      <c r="B16" s="10" t="n">
        <v>10.125</v>
      </c>
      <c r="C16" s="10" t="n">
        <f aca="false">SQRT(A16^2+B16^2)</f>
        <v>14.3189123190276</v>
      </c>
      <c r="D16" s="10" t="n">
        <f aca="false">ACOS(A16/C16)</f>
        <v>0.785398163397448</v>
      </c>
      <c r="E16" s="18" t="n">
        <f aca="false">PI()-D16</f>
        <v>2.35619449019234</v>
      </c>
      <c r="F16" s="19" t="n">
        <v>40</v>
      </c>
      <c r="G16" s="10" t="n">
        <f aca="false">IF(F16&gt;0,SQRT(F16^2+C16^2-2*ABS((F16))*(C16)*COS(E16)),SQRT(F16^2+C16^2-2*ABS((F16))*(C16)*COS(D16)))</f>
        <v>51.1373762526002</v>
      </c>
      <c r="H16" s="20" t="n">
        <f aca="false">DEGREES(IF(F16&lt;0,IF(ABS(F16)&lt;A15,ASIN(C16*SIN(D16)/G16),-ASIN(C16*SIN(E16)/G16) ),ASIN(C16*SIN(E16)/G16) ))</f>
        <v>11.4197996059245</v>
      </c>
      <c r="I16" s="10" t="n">
        <f aca="false">IF(F16&gt;0,SQRT(F16^2+C16^2-2*(F16)*(C16)*COS(D16)),SQRT(F16^2+C16^2-2*ABS((F16))*(C16)*COS(E16)))</f>
        <v>31.5441159330865</v>
      </c>
      <c r="J16" s="20" t="n">
        <f aca="false">DEGREES(IF(F16&gt;0,IF(F16&lt;A16,-ASIN(C16*SIN(D16)/I16),ASIN(C16*SIN(D16)/I16) ),-ASIN(C16*SIN(E16)/I16) ))</f>
        <v>18.7221433074292</v>
      </c>
      <c r="K16" s="10" t="n">
        <f aca="false">G16</f>
        <v>51.1373762526002</v>
      </c>
      <c r="L16" s="20" t="n">
        <f aca="false">-H16</f>
        <v>-11.4197996059245</v>
      </c>
      <c r="M16" s="10" t="n">
        <f aca="false">I16</f>
        <v>31.5441159330865</v>
      </c>
      <c r="N16" s="20" t="n">
        <f aca="false">-J16</f>
        <v>-18.7221433074292</v>
      </c>
    </row>
    <row r="17" customFormat="false" ht="13.8" hidden="false" customHeight="false" outlineLevel="0" collapsed="false">
      <c r="A17" s="10" t="n">
        <v>10.125</v>
      </c>
      <c r="B17" s="10" t="n">
        <v>10.125</v>
      </c>
      <c r="C17" s="10" t="n">
        <f aca="false">SQRT(A17^2+B17^2)</f>
        <v>14.3189123190276</v>
      </c>
      <c r="D17" s="10" t="n">
        <f aca="false">ACOS(A17/C17)</f>
        <v>0.785398163397448</v>
      </c>
      <c r="E17" s="18" t="n">
        <f aca="false">PI()-D17</f>
        <v>2.35619449019234</v>
      </c>
      <c r="F17" s="19" t="n">
        <v>50</v>
      </c>
      <c r="G17" s="10" t="n">
        <f aca="false">IF(F17&gt;0,SQRT(F17^2+C17^2-2*ABS((F17))*(C17)*COS(E17)),SQRT(F17^2+C17^2-2*ABS((F17))*(C17)*COS(D17)))</f>
        <v>60.9715609936305</v>
      </c>
      <c r="H17" s="20" t="n">
        <f aca="false">DEGREES(IF(F17&lt;0,IF(ABS(F17)&lt;A16,ASIN(C17*SIN(D17)/G17),-ASIN(C17*SIN(E17)/G17) ),ASIN(C17*SIN(E17)/G17) ))</f>
        <v>9.55887718826634</v>
      </c>
      <c r="I17" s="10" t="n">
        <f aca="false">IF(F17&gt;0,SQRT(F17^2+C17^2-2*(F17)*(C17)*COS(D17)),SQRT(F17^2+C17^2-2*ABS((F17))*(C17)*COS(E17)))</f>
        <v>41.140384660331</v>
      </c>
      <c r="J17" s="20" t="n">
        <f aca="false">DEGREES(IF(F17&gt;0,IF(F17&lt;A17,-ASIN(C17*SIN(D17)/I17),ASIN(C17*SIN(D17)/I17) ),-ASIN(C17*SIN(E17)/I17) ))</f>
        <v>14.2473544488684</v>
      </c>
      <c r="K17" s="10" t="n">
        <f aca="false">G17</f>
        <v>60.9715609936305</v>
      </c>
      <c r="L17" s="20" t="n">
        <f aca="false">-H17</f>
        <v>-9.55887718826634</v>
      </c>
      <c r="M17" s="10" t="n">
        <f aca="false">I17</f>
        <v>41.140384660331</v>
      </c>
      <c r="N17" s="20" t="n">
        <f aca="false">-J17</f>
        <v>-14.2473544488684</v>
      </c>
    </row>
    <row r="18" customFormat="false" ht="13.8" hidden="false" customHeight="false" outlineLevel="0" collapsed="false">
      <c r="A18" s="10" t="n">
        <v>10.125</v>
      </c>
      <c r="B18" s="10" t="n">
        <v>10.125</v>
      </c>
      <c r="C18" s="10" t="n">
        <f aca="false">SQRT(A18^2+B18^2)</f>
        <v>14.3189123190276</v>
      </c>
      <c r="D18" s="10" t="n">
        <f aca="false">ACOS(A18/C18)</f>
        <v>0.785398163397448</v>
      </c>
      <c r="E18" s="18" t="n">
        <f aca="false">PI()-D18</f>
        <v>2.35619449019234</v>
      </c>
      <c r="F18" s="19" t="n">
        <v>60</v>
      </c>
      <c r="G18" s="10" t="n">
        <f aca="false">IF(F18&gt;0,SQRT(F18^2+C18^2-2*ABS((F18))*(C18)*COS(E18)),SQRT(F18^2+C18^2-2*ABS((F18))*(C18)*COS(D18)))</f>
        <v>70.852178865579</v>
      </c>
      <c r="H18" s="20" t="n">
        <f aca="false">DEGREES(IF(F18&lt;0,IF(ABS(F18)&lt;A17,ASIN(C18*SIN(D18)/G18),-ASIN(C18*SIN(E18)/G18) ),ASIN(C18*SIN(E18)/G18) ))</f>
        <v>8.2158744151031</v>
      </c>
      <c r="I18" s="10" t="n">
        <f aca="false">IF(F18&gt;0,SQRT(F18^2+C18^2-2*(F18)*(C18)*COS(D18)),SQRT(F18^2+C18^2-2*ABS((F18))*(C18)*COS(E18)))</f>
        <v>50.8923496215296</v>
      </c>
      <c r="J18" s="20" t="n">
        <f aca="false">DEGREES(IF(F18&gt;0,IF(F18&lt;A18,-ASIN(C18*SIN(D18)/I18),ASIN(C18*SIN(D18)/I18) ),-ASIN(C18*SIN(E18)/I18) ))</f>
        <v>11.475526751423</v>
      </c>
      <c r="K18" s="10" t="n">
        <f aca="false">G18</f>
        <v>70.852178865579</v>
      </c>
      <c r="L18" s="20" t="n">
        <f aca="false">-H18</f>
        <v>-8.2158744151031</v>
      </c>
      <c r="M18" s="10" t="n">
        <f aca="false">I18</f>
        <v>50.8923496215296</v>
      </c>
      <c r="N18" s="20" t="n">
        <f aca="false">-J18</f>
        <v>-11.475526751423</v>
      </c>
    </row>
    <row r="19" customFormat="false" ht="13.8" hidden="false" customHeight="false" outlineLevel="0" collapsed="false">
      <c r="A19" s="10" t="n">
        <v>10.125</v>
      </c>
      <c r="B19" s="10" t="n">
        <v>10.125</v>
      </c>
      <c r="C19" s="10" t="n">
        <f aca="false">SQRT(A19^2+B19^2)</f>
        <v>14.3189123190276</v>
      </c>
      <c r="D19" s="10" t="n">
        <f aca="false">ACOS(A19/C19)</f>
        <v>0.785398163397448</v>
      </c>
      <c r="E19" s="18" t="n">
        <f aca="false">PI()-D19</f>
        <v>2.35619449019234</v>
      </c>
      <c r="F19" s="19" t="n">
        <v>70</v>
      </c>
      <c r="G19" s="10" t="n">
        <f aca="false">IF(F19&gt;0,SQRT(F19^2+C19^2-2*ABS((F19))*(C19)*COS(E19)),SQRT(F19^2+C19^2-2*ABS((F19))*(C19)*COS(D19)))</f>
        <v>80.7621894824552</v>
      </c>
      <c r="H19" s="20" t="n">
        <f aca="false">DEGREES(IF(F19&lt;0,IF(ABS(F19)&lt;A18,ASIN(C19*SIN(D19)/G19),-ASIN(C19*SIN(E19)/G19) ),ASIN(C19*SIN(E19)/G19) ))</f>
        <v>7.20201197477324</v>
      </c>
      <c r="I19" s="10" t="n">
        <f aca="false">IF(F19&gt;0,SQRT(F19^2+C19^2-2*(F19)*(C19)*COS(D19)),SQRT(F19^2+C19^2-2*ABS((F19))*(C19)*COS(E19)))</f>
        <v>60.7250463153385</v>
      </c>
      <c r="J19" s="20" t="n">
        <f aca="false">DEGREES(IF(F19&gt;0,IF(F19&lt;A19,-ASIN(C19*SIN(D19)/I19),ASIN(C19*SIN(D19)/I19) ),-ASIN(C19*SIN(E19)/I19) ))</f>
        <v>9.59804799698945</v>
      </c>
      <c r="K19" s="10" t="n">
        <f aca="false">G19</f>
        <v>80.7621894824552</v>
      </c>
      <c r="L19" s="20" t="n">
        <f aca="false">-H19</f>
        <v>-7.20201197477324</v>
      </c>
      <c r="M19" s="10" t="n">
        <f aca="false">I19</f>
        <v>60.7250463153385</v>
      </c>
      <c r="N19" s="20" t="n">
        <f aca="false">-J19</f>
        <v>-9.59804799698945</v>
      </c>
    </row>
    <row r="20" customFormat="false" ht="13.8" hidden="false" customHeight="false" outlineLevel="0" collapsed="false">
      <c r="A20" s="10" t="n">
        <v>10.125</v>
      </c>
      <c r="B20" s="10" t="n">
        <v>10.125</v>
      </c>
      <c r="C20" s="10" t="n">
        <f aca="false">SQRT(A20^2+B20^2)</f>
        <v>14.3189123190276</v>
      </c>
      <c r="D20" s="10" t="n">
        <f aca="false">ACOS(A20/C20)</f>
        <v>0.785398163397448</v>
      </c>
      <c r="E20" s="18" t="n">
        <f aca="false">PI()-D20</f>
        <v>2.35619449019234</v>
      </c>
      <c r="F20" s="19" t="n">
        <v>80</v>
      </c>
      <c r="G20" s="10" t="n">
        <f aca="false">IF(F20&gt;0,SQRT(F20^2+C20^2-2*ABS((F20))*(C20)*COS(E20)),SQRT(F20^2+C20^2-2*ABS((F20))*(C20)*COS(D20)))</f>
        <v>90.6919580227486</v>
      </c>
      <c r="H20" s="20" t="n">
        <f aca="false">DEGREES(IF(F20&lt;0,IF(ABS(F20)&lt;A19,ASIN(C20*SIN(D20)/G20),-ASIN(C20*SIN(E20)/G20) ),ASIN(C20*SIN(E20)/G20) ))</f>
        <v>6.40995826182575</v>
      </c>
      <c r="I20" s="10" t="n">
        <f aca="false">IF(F20&gt;0,SQRT(F20^2+C20^2-2*(F20)*(C20)*COS(D20)),SQRT(F20^2+C20^2-2*ABS((F20))*(C20)*COS(E20)))</f>
        <v>70.6047537351417</v>
      </c>
      <c r="J20" s="20" t="n">
        <f aca="false">DEGREES(IF(F20&gt;0,IF(F20&lt;A20,-ASIN(C20*SIN(D20)/I20),ASIN(C20*SIN(D20)/I20) ),-ASIN(C20*SIN(E20)/I20) ))</f>
        <v>8.24486590526103</v>
      </c>
      <c r="K20" s="10" t="n">
        <f aca="false">G20</f>
        <v>90.6919580227486</v>
      </c>
      <c r="L20" s="20" t="n">
        <f aca="false">-H20</f>
        <v>-6.40995826182575</v>
      </c>
      <c r="M20" s="10" t="n">
        <f aca="false">I20</f>
        <v>70.6047537351417</v>
      </c>
      <c r="N20" s="20" t="n">
        <f aca="false">-J20</f>
        <v>-8.24486590526103</v>
      </c>
    </row>
    <row r="21" customFormat="false" ht="13.8" hidden="false" customHeight="false" outlineLevel="0" collapsed="false">
      <c r="A21" s="10" t="n">
        <v>10.125</v>
      </c>
      <c r="B21" s="10" t="n">
        <v>10.125</v>
      </c>
      <c r="C21" s="10" t="n">
        <f aca="false">SQRT(A21^2+B21^2)</f>
        <v>14.3189123190276</v>
      </c>
      <c r="D21" s="10" t="n">
        <f aca="false">ACOS(A21/C21)</f>
        <v>0.785398163397448</v>
      </c>
      <c r="E21" s="18" t="n">
        <f aca="false">PI()-D21</f>
        <v>2.35619449019234</v>
      </c>
      <c r="F21" s="19" t="n">
        <v>90</v>
      </c>
      <c r="G21" s="10" t="n">
        <f aca="false">IF(F21&gt;0,SQRT(F21^2+C21^2-2*ABS((F21))*(C21)*COS(E21)),SQRT(F21^2+C21^2-2*ABS((F21))*(C21)*COS(D21)))</f>
        <v>100.635636083845</v>
      </c>
      <c r="H21" s="20" t="n">
        <f aca="false">DEGREES(IF(F21&lt;0,IF(ABS(F21)&lt;A20,ASIN(C21*SIN(D21)/G21),-ASIN(C21*SIN(E21)/G21) ),ASIN(C21*SIN(E21)/G21) ))</f>
        <v>5.77432590266328</v>
      </c>
      <c r="I21" s="10" t="n">
        <f aca="false">IF(F21&gt;0,SQRT(F21^2+C21^2-2*(F21)*(C21)*COS(D21)),SQRT(F21^2+C21^2-2*ABS((F21))*(C21)*COS(E21)))</f>
        <v>80.514168007873</v>
      </c>
      <c r="J21" s="20" t="n">
        <f aca="false">DEGREES(IF(F21&gt;0,IF(F21&lt;A21,-ASIN(C21*SIN(D21)/I21),ASIN(C21*SIN(D21)/I21) ),-ASIN(C21*SIN(E21)/I21) ))</f>
        <v>7.22431569404534</v>
      </c>
      <c r="K21" s="10" t="n">
        <f aca="false">G21</f>
        <v>100.635636083845</v>
      </c>
      <c r="L21" s="20" t="n">
        <f aca="false">-H21</f>
        <v>-5.77432590266328</v>
      </c>
      <c r="M21" s="10" t="n">
        <f aca="false">I21</f>
        <v>80.514168007873</v>
      </c>
      <c r="N21" s="20" t="n">
        <f aca="false">-J21</f>
        <v>-7.22431569404534</v>
      </c>
    </row>
    <row r="22" customFormat="false" ht="13.8" hidden="false" customHeight="false" outlineLevel="0" collapsed="false">
      <c r="A22" s="10" t="n">
        <v>10.125</v>
      </c>
      <c r="B22" s="10" t="n">
        <v>10.125</v>
      </c>
      <c r="C22" s="10" t="n">
        <f aca="false">SQRT(A22^2+B22^2)</f>
        <v>14.3189123190276</v>
      </c>
      <c r="D22" s="10" t="n">
        <f aca="false">ACOS(A22/C22)</f>
        <v>0.785398163397448</v>
      </c>
      <c r="E22" s="18" t="n">
        <f aca="false">PI()-D22</f>
        <v>2.35619449019234</v>
      </c>
      <c r="F22" s="19" t="n">
        <v>100</v>
      </c>
      <c r="G22" s="10" t="n">
        <f aca="false">IF(F22&gt;0,SQRT(F22^2+C22^2-2*ABS((F22))*(C22)*COS(E22)),SQRT(F22^2+C22^2-2*ABS((F22))*(C22)*COS(D22)))</f>
        <v>110.589471695998</v>
      </c>
      <c r="H22" s="20" t="n">
        <f aca="false">DEGREES(IF(F22&lt;0,IF(ABS(F22)&lt;A21,ASIN(C22*SIN(D22)/G22),-ASIN(C22*SIN(E22)/G22) ),ASIN(C22*SIN(E22)/G22) ))</f>
        <v>5.25306149012622</v>
      </c>
      <c r="I22" s="10" t="n">
        <f aca="false">IF(F22&gt;0,SQRT(F22^2+C22^2-2*(F22)*(C22)*COS(D22)),SQRT(F22^2+C22^2-2*ABS((F22))*(C22)*COS(E22)))</f>
        <v>90.4435251966662</v>
      </c>
      <c r="J22" s="20" t="n">
        <f aca="false">DEGREES(IF(F22&gt;0,IF(F22&lt;A22,-ASIN(C22*SIN(D22)/I22),ASIN(C22*SIN(D22)/I22) ),-ASIN(C22*SIN(E22)/I22) ))</f>
        <v>6.42763944893806</v>
      </c>
      <c r="K22" s="10" t="n">
        <f aca="false">G22</f>
        <v>110.589471695998</v>
      </c>
      <c r="L22" s="20" t="n">
        <f aca="false">-H22</f>
        <v>-5.25306149012622</v>
      </c>
      <c r="M22" s="10" t="n">
        <f aca="false">I22</f>
        <v>90.4435251966662</v>
      </c>
      <c r="N22" s="20" t="n">
        <f aca="false">-J22</f>
        <v>-6.42763944893806</v>
      </c>
    </row>
    <row r="27" customFormat="false" ht="13.8" hidden="false" customHeight="false" outlineLevel="0" collapsed="false"/>
    <row r="2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5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K46" activeCellId="0" sqref="K46"/>
    </sheetView>
  </sheetViews>
  <sheetFormatPr defaultRowHeight="12.8"/>
  <cols>
    <col collapsed="false" hidden="false" max="1" min="1" style="0" width="24.7959183673469"/>
    <col collapsed="false" hidden="false" max="2" min="2" style="0" width="18.1683673469388"/>
    <col collapsed="false" hidden="false" max="11" min="3" style="0" width="11.5204081632653"/>
    <col collapsed="false" hidden="false" max="12" min="12" style="0" width="25.0102040816327"/>
    <col collapsed="false" hidden="false" max="13" min="13" style="0" width="17.7397959183673"/>
    <col collapsed="false" hidden="false" max="1025" min="14" style="0" width="11.5204081632653"/>
  </cols>
  <sheetData>
    <row r="1" customFormat="false" ht="13.8" hidden="false" customHeight="false" outlineLevel="0" collapsed="false">
      <c r="A1" s="15" t="str">
        <f aca="false">Calculations!F1</f>
        <v>Radius of Turn OC</v>
      </c>
      <c r="B1" s="15" t="str">
        <f aca="false">Calculations!J1</f>
        <v>theta FL</v>
      </c>
      <c r="L1" s="15" t="str">
        <f aca="false">Calculations!F1</f>
        <v>Radius of Turn OC</v>
      </c>
      <c r="M1" s="15" t="str">
        <f aca="false">Calculations!H1</f>
        <v>theta FR</v>
      </c>
    </row>
    <row r="2" customFormat="false" ht="13.8" hidden="false" customHeight="false" outlineLevel="0" collapsed="false">
      <c r="A2" s="15" t="n">
        <f aca="false">Calculations!F2</f>
        <v>-100</v>
      </c>
      <c r="B2" s="15" t="n">
        <f aca="false">Calculations!J2</f>
        <v>-5.25306149012622</v>
      </c>
      <c r="L2" s="15" t="n">
        <f aca="false">Calculations!F2</f>
        <v>-100</v>
      </c>
      <c r="M2" s="15" t="n">
        <f aca="false">Calculations!H2</f>
        <v>-6.42763944893806</v>
      </c>
    </row>
    <row r="3" customFormat="false" ht="13.8" hidden="false" customHeight="false" outlineLevel="0" collapsed="false">
      <c r="A3" s="15" t="n">
        <f aca="false">Calculations!F3</f>
        <v>-90</v>
      </c>
      <c r="B3" s="15" t="n">
        <f aca="false">Calculations!J3</f>
        <v>-5.77432590266328</v>
      </c>
      <c r="L3" s="15" t="n">
        <f aca="false">Calculations!F3</f>
        <v>-90</v>
      </c>
      <c r="M3" s="15" t="n">
        <f aca="false">Calculations!H3</f>
        <v>-7.22431569404534</v>
      </c>
    </row>
    <row r="4" customFormat="false" ht="13.8" hidden="false" customHeight="false" outlineLevel="0" collapsed="false">
      <c r="A4" s="15" t="n">
        <f aca="false">Calculations!F4</f>
        <v>-80</v>
      </c>
      <c r="B4" s="15" t="n">
        <f aca="false">Calculations!J4</f>
        <v>-6.40995826182575</v>
      </c>
      <c r="L4" s="15" t="n">
        <f aca="false">Calculations!F4</f>
        <v>-80</v>
      </c>
      <c r="M4" s="15" t="n">
        <f aca="false">Calculations!H4</f>
        <v>-8.24486590526103</v>
      </c>
    </row>
    <row r="5" customFormat="false" ht="13.8" hidden="false" customHeight="false" outlineLevel="0" collapsed="false">
      <c r="A5" s="15" t="n">
        <f aca="false">Calculations!F5</f>
        <v>-70</v>
      </c>
      <c r="B5" s="15" t="n">
        <f aca="false">Calculations!J5</f>
        <v>-7.20201197477324</v>
      </c>
      <c r="L5" s="15" t="n">
        <f aca="false">Calculations!F5</f>
        <v>-70</v>
      </c>
      <c r="M5" s="15" t="n">
        <f aca="false">Calculations!H5</f>
        <v>-9.59804799698945</v>
      </c>
    </row>
    <row r="6" customFormat="false" ht="13.8" hidden="false" customHeight="false" outlineLevel="0" collapsed="false">
      <c r="A6" s="15" t="n">
        <f aca="false">Calculations!F6</f>
        <v>-60</v>
      </c>
      <c r="B6" s="15" t="n">
        <f aca="false">Calculations!J6</f>
        <v>-8.2158744151031</v>
      </c>
      <c r="L6" s="15" t="n">
        <f aca="false">Calculations!F6</f>
        <v>-60</v>
      </c>
      <c r="M6" s="15" t="n">
        <f aca="false">Calculations!H6</f>
        <v>-11.475526751423</v>
      </c>
    </row>
    <row r="7" customFormat="false" ht="13.8" hidden="false" customHeight="false" outlineLevel="0" collapsed="false">
      <c r="A7" s="15" t="n">
        <f aca="false">Calculations!F7</f>
        <v>-50</v>
      </c>
      <c r="B7" s="15" t="n">
        <f aca="false">Calculations!J7</f>
        <v>-9.55887718826634</v>
      </c>
      <c r="L7" s="15" t="n">
        <f aca="false">Calculations!F7</f>
        <v>-50</v>
      </c>
      <c r="M7" s="15" t="n">
        <f aca="false">Calculations!H7</f>
        <v>-14.2473544488684</v>
      </c>
    </row>
    <row r="8" customFormat="false" ht="13.8" hidden="false" customHeight="false" outlineLevel="0" collapsed="false">
      <c r="A8" s="15" t="n">
        <f aca="false">Calculations!F8</f>
        <v>-40</v>
      </c>
      <c r="B8" s="15" t="n">
        <f aca="false">Calculations!J8</f>
        <v>-11.4197996059245</v>
      </c>
      <c r="L8" s="15" t="n">
        <f aca="false">Calculations!F8</f>
        <v>-40</v>
      </c>
      <c r="M8" s="15" t="n">
        <f aca="false">Calculations!H8</f>
        <v>-18.7221433074292</v>
      </c>
    </row>
    <row r="9" customFormat="false" ht="13.8" hidden="false" customHeight="false" outlineLevel="0" collapsed="false">
      <c r="A9" s="15" t="n">
        <f aca="false">Calculations!F9</f>
        <v>-30</v>
      </c>
      <c r="B9" s="15" t="n">
        <f aca="false">Calculations!J9</f>
        <v>-14.1621680553128</v>
      </c>
      <c r="L9" s="15" t="n">
        <f aca="false">Calculations!F9</f>
        <v>-30</v>
      </c>
      <c r="M9" s="15" t="n">
        <f aca="false">Calculations!H9</f>
        <v>-26.9958383940866</v>
      </c>
    </row>
    <row r="10" customFormat="false" ht="13.8" hidden="false" customHeight="false" outlineLevel="0" collapsed="false">
      <c r="A10" s="15" t="n">
        <f aca="false">Calculations!F10</f>
        <v>-20</v>
      </c>
      <c r="B10" s="15" t="n">
        <f aca="false">Calculations!J10</f>
        <v>-18.5774753436486</v>
      </c>
      <c r="L10" s="15" t="n">
        <f aca="false">Calculations!F10</f>
        <v>-20</v>
      </c>
      <c r="M10" s="15" t="n">
        <f aca="false">Calculations!H10</f>
        <v>-45.7161599454704</v>
      </c>
    </row>
    <row r="11" customFormat="false" ht="13.8" hidden="false" customHeight="false" outlineLevel="0" collapsed="false">
      <c r="A11" s="15" t="n">
        <f aca="false">Calculations!F11</f>
        <v>-10.126</v>
      </c>
      <c r="B11" s="15" t="n">
        <f aca="false">Calculations!J11</f>
        <v>-26.563919453304</v>
      </c>
      <c r="L11" s="15" t="n">
        <f aca="false">Calculations!F11</f>
        <v>-10.126</v>
      </c>
      <c r="M11" s="15" t="n">
        <f aca="false">Calculations!H11</f>
        <v>-89.9943411575485</v>
      </c>
    </row>
    <row r="12" customFormat="false" ht="13.8" hidden="false" customHeight="false" outlineLevel="0" collapsed="false">
      <c r="A12" s="15" t="n">
        <f aca="false">Calculations!F12</f>
        <v>0</v>
      </c>
      <c r="B12" s="15" t="n">
        <f aca="false">Calculations!J12</f>
        <v>-45</v>
      </c>
      <c r="L12" s="15" t="n">
        <f aca="false">Calculations!F12</f>
        <v>0</v>
      </c>
      <c r="M12" s="15" t="n">
        <f aca="false">Calculations!H12</f>
        <v>45</v>
      </c>
    </row>
    <row r="13" customFormat="false" ht="13.8" hidden="false" customHeight="false" outlineLevel="0" collapsed="false">
      <c r="A13" s="15" t="n">
        <f aca="false">Calculations!F13</f>
        <v>10.126</v>
      </c>
      <c r="B13" s="15" t="n">
        <f aca="false">Calculations!J13</f>
        <v>89.9943411575485</v>
      </c>
      <c r="L13" s="15" t="n">
        <f aca="false">Calculations!F13</f>
        <v>10.126</v>
      </c>
      <c r="M13" s="15" t="n">
        <f aca="false">Calculations!H13</f>
        <v>26.563919453304</v>
      </c>
    </row>
    <row r="14" customFormat="false" ht="13.8" hidden="false" customHeight="false" outlineLevel="0" collapsed="false">
      <c r="A14" s="15" t="n">
        <f aca="false">Calculations!F14</f>
        <v>20</v>
      </c>
      <c r="B14" s="15" t="n">
        <f aca="false">Calculations!J14</f>
        <v>45.7161599454704</v>
      </c>
      <c r="L14" s="15" t="n">
        <f aca="false">Calculations!F14</f>
        <v>20</v>
      </c>
      <c r="M14" s="15" t="n">
        <f aca="false">Calculations!H14</f>
        <v>18.5774753436486</v>
      </c>
    </row>
    <row r="15" customFormat="false" ht="13.8" hidden="false" customHeight="false" outlineLevel="0" collapsed="false">
      <c r="A15" s="15" t="n">
        <f aca="false">Calculations!F15</f>
        <v>30</v>
      </c>
      <c r="B15" s="15" t="n">
        <f aca="false">Calculations!J15</f>
        <v>26.9958383940866</v>
      </c>
      <c r="L15" s="15" t="n">
        <f aca="false">Calculations!F15</f>
        <v>30</v>
      </c>
      <c r="M15" s="15" t="n">
        <f aca="false">Calculations!H15</f>
        <v>14.1621680553128</v>
      </c>
    </row>
    <row r="16" customFormat="false" ht="13.8" hidden="false" customHeight="false" outlineLevel="0" collapsed="false">
      <c r="A16" s="15" t="n">
        <f aca="false">Calculations!F16</f>
        <v>40</v>
      </c>
      <c r="B16" s="15" t="n">
        <f aca="false">Calculations!J16</f>
        <v>18.7221433074292</v>
      </c>
      <c r="L16" s="15" t="n">
        <f aca="false">Calculations!F16</f>
        <v>40</v>
      </c>
      <c r="M16" s="15" t="n">
        <f aca="false">Calculations!H16</f>
        <v>11.4197996059245</v>
      </c>
    </row>
    <row r="17" customFormat="false" ht="13.8" hidden="false" customHeight="false" outlineLevel="0" collapsed="false">
      <c r="A17" s="15" t="n">
        <f aca="false">Calculations!F17</f>
        <v>50</v>
      </c>
      <c r="B17" s="15" t="n">
        <f aca="false">Calculations!J17</f>
        <v>14.2473544488684</v>
      </c>
      <c r="L17" s="15" t="n">
        <f aca="false">Calculations!F17</f>
        <v>50</v>
      </c>
      <c r="M17" s="15" t="n">
        <f aca="false">Calculations!H17</f>
        <v>9.55887718826634</v>
      </c>
    </row>
    <row r="18" customFormat="false" ht="13.8" hidden="false" customHeight="false" outlineLevel="0" collapsed="false">
      <c r="A18" s="15" t="n">
        <f aca="false">Calculations!F18</f>
        <v>60</v>
      </c>
      <c r="B18" s="15" t="n">
        <f aca="false">Calculations!J18</f>
        <v>11.475526751423</v>
      </c>
      <c r="L18" s="15" t="n">
        <f aca="false">Calculations!F18</f>
        <v>60</v>
      </c>
      <c r="M18" s="15" t="n">
        <f aca="false">Calculations!H18</f>
        <v>8.2158744151031</v>
      </c>
    </row>
    <row r="19" customFormat="false" ht="13.8" hidden="false" customHeight="false" outlineLevel="0" collapsed="false">
      <c r="A19" s="15" t="n">
        <f aca="false">Calculations!F19</f>
        <v>70</v>
      </c>
      <c r="B19" s="15" t="n">
        <f aca="false">Calculations!J19</f>
        <v>9.59804799698945</v>
      </c>
      <c r="L19" s="15" t="n">
        <f aca="false">Calculations!F19</f>
        <v>70</v>
      </c>
      <c r="M19" s="15" t="n">
        <f aca="false">Calculations!H19</f>
        <v>7.20201197477324</v>
      </c>
    </row>
    <row r="20" customFormat="false" ht="13.8" hidden="false" customHeight="false" outlineLevel="0" collapsed="false">
      <c r="A20" s="15" t="n">
        <f aca="false">Calculations!F20</f>
        <v>80</v>
      </c>
      <c r="B20" s="15" t="n">
        <f aca="false">Calculations!J20</f>
        <v>8.24486590526103</v>
      </c>
      <c r="L20" s="15" t="n">
        <f aca="false">Calculations!F20</f>
        <v>80</v>
      </c>
      <c r="M20" s="15" t="n">
        <f aca="false">Calculations!H20</f>
        <v>6.40995826182575</v>
      </c>
    </row>
    <row r="21" customFormat="false" ht="13.8" hidden="false" customHeight="false" outlineLevel="0" collapsed="false">
      <c r="A21" s="15" t="n">
        <f aca="false">Calculations!F21</f>
        <v>90</v>
      </c>
      <c r="B21" s="15" t="n">
        <f aca="false">Calculations!J21</f>
        <v>7.22431569404534</v>
      </c>
      <c r="L21" s="15" t="n">
        <f aca="false">Calculations!F21</f>
        <v>90</v>
      </c>
      <c r="M21" s="15" t="n">
        <f aca="false">Calculations!H21</f>
        <v>5.77432590266328</v>
      </c>
    </row>
    <row r="22" customFormat="false" ht="13.8" hidden="false" customHeight="false" outlineLevel="0" collapsed="false">
      <c r="A22" s="15" t="n">
        <f aca="false">Calculations!F22</f>
        <v>100</v>
      </c>
      <c r="B22" s="15" t="n">
        <f aca="false">Calculations!J22</f>
        <v>6.42763944893806</v>
      </c>
      <c r="L22" s="15" t="n">
        <f aca="false">Calculations!F22</f>
        <v>100</v>
      </c>
      <c r="M22" s="15" t="n">
        <f aca="false">Calculations!H22</f>
        <v>5.25306149012622</v>
      </c>
    </row>
    <row r="24" customFormat="false" ht="14.9" hidden="false" customHeight="false" outlineLevel="0" collapsed="false">
      <c r="C24" s="21"/>
      <c r="D24" s="21"/>
      <c r="E24" s="21"/>
      <c r="F24" s="21"/>
      <c r="G24" s="21"/>
      <c r="H24" s="21"/>
      <c r="I24" s="21"/>
      <c r="J24" s="21"/>
    </row>
    <row r="25" customFormat="false" ht="12.8" hidden="false" customHeight="false" outlineLevel="0" collapsed="false">
      <c r="P25" s="0" t="s">
        <v>23</v>
      </c>
    </row>
    <row r="30" customFormat="false" ht="13.8" hidden="false" customHeight="false" outlineLevel="0" collapsed="false">
      <c r="A30" s="15" t="str">
        <f aca="false">Calculations!F1</f>
        <v>Radius of Turn OC</v>
      </c>
      <c r="B30" s="15" t="str">
        <f aca="false">Calculations!N1</f>
        <v>theta  BL</v>
      </c>
      <c r="L30" s="15" t="str">
        <f aca="false">Calculations!F1</f>
        <v>Radius of Turn OC</v>
      </c>
      <c r="M30" s="15" t="str">
        <f aca="false">Calculations!L1</f>
        <v>theta BR</v>
      </c>
    </row>
    <row r="31" customFormat="false" ht="13.8" hidden="false" customHeight="false" outlineLevel="0" collapsed="false">
      <c r="A31" s="15" t="n">
        <f aca="false">Calculations!F2</f>
        <v>-100</v>
      </c>
      <c r="B31" s="15" t="n">
        <f aca="false">Calculations!N2</f>
        <v>5.25306149012622</v>
      </c>
      <c r="L31" s="15" t="n">
        <f aca="false">Calculations!F2</f>
        <v>-100</v>
      </c>
      <c r="M31" s="15" t="n">
        <f aca="false">Calculations!L2</f>
        <v>6.42763944893806</v>
      </c>
    </row>
    <row r="32" customFormat="false" ht="13.8" hidden="false" customHeight="false" outlineLevel="0" collapsed="false">
      <c r="A32" s="15" t="n">
        <f aca="false">Calculations!F3</f>
        <v>-90</v>
      </c>
      <c r="B32" s="15" t="n">
        <f aca="false">Calculations!N3</f>
        <v>5.77432590266328</v>
      </c>
      <c r="L32" s="15" t="n">
        <f aca="false">Calculations!F3</f>
        <v>-90</v>
      </c>
      <c r="M32" s="15" t="n">
        <f aca="false">Calculations!L3</f>
        <v>7.22431569404534</v>
      </c>
    </row>
    <row r="33" customFormat="false" ht="13.8" hidden="false" customHeight="false" outlineLevel="0" collapsed="false">
      <c r="A33" s="15" t="n">
        <f aca="false">Calculations!F4</f>
        <v>-80</v>
      </c>
      <c r="B33" s="15" t="n">
        <f aca="false">Calculations!N4</f>
        <v>6.40995826182575</v>
      </c>
      <c r="L33" s="15" t="n">
        <f aca="false">Calculations!F4</f>
        <v>-80</v>
      </c>
      <c r="M33" s="15" t="n">
        <f aca="false">Calculations!L4</f>
        <v>8.24486590526103</v>
      </c>
    </row>
    <row r="34" customFormat="false" ht="13.8" hidden="false" customHeight="false" outlineLevel="0" collapsed="false">
      <c r="A34" s="15" t="n">
        <f aca="false">Calculations!F5</f>
        <v>-70</v>
      </c>
      <c r="B34" s="15" t="n">
        <f aca="false">Calculations!N5</f>
        <v>7.20201197477324</v>
      </c>
      <c r="L34" s="15" t="n">
        <f aca="false">Calculations!F5</f>
        <v>-70</v>
      </c>
      <c r="M34" s="15" t="n">
        <f aca="false">Calculations!L5</f>
        <v>9.59804799698945</v>
      </c>
    </row>
    <row r="35" customFormat="false" ht="13.8" hidden="false" customHeight="false" outlineLevel="0" collapsed="false">
      <c r="A35" s="15" t="n">
        <f aca="false">Calculations!F6</f>
        <v>-60</v>
      </c>
      <c r="B35" s="15" t="n">
        <f aca="false">Calculations!N6</f>
        <v>8.2158744151031</v>
      </c>
      <c r="L35" s="15" t="n">
        <f aca="false">Calculations!F6</f>
        <v>-60</v>
      </c>
      <c r="M35" s="15" t="n">
        <f aca="false">Calculations!L6</f>
        <v>11.475526751423</v>
      </c>
    </row>
    <row r="36" customFormat="false" ht="13.8" hidden="false" customHeight="false" outlineLevel="0" collapsed="false">
      <c r="A36" s="15" t="n">
        <f aca="false">Calculations!F7</f>
        <v>-50</v>
      </c>
      <c r="B36" s="15" t="n">
        <f aca="false">Calculations!N7</f>
        <v>9.55887718826634</v>
      </c>
      <c r="L36" s="15" t="n">
        <f aca="false">Calculations!F7</f>
        <v>-50</v>
      </c>
      <c r="M36" s="15" t="n">
        <f aca="false">Calculations!L7</f>
        <v>14.2473544488684</v>
      </c>
    </row>
    <row r="37" customFormat="false" ht="13.8" hidden="false" customHeight="false" outlineLevel="0" collapsed="false">
      <c r="A37" s="15" t="n">
        <f aca="false">Calculations!F8</f>
        <v>-40</v>
      </c>
      <c r="B37" s="15" t="n">
        <f aca="false">Calculations!N8</f>
        <v>11.4197996059245</v>
      </c>
      <c r="L37" s="15" t="n">
        <f aca="false">Calculations!F8</f>
        <v>-40</v>
      </c>
      <c r="M37" s="15" t="n">
        <f aca="false">Calculations!L8</f>
        <v>18.7221433074292</v>
      </c>
    </row>
    <row r="38" customFormat="false" ht="13.8" hidden="false" customHeight="false" outlineLevel="0" collapsed="false">
      <c r="A38" s="15" t="n">
        <f aca="false">Calculations!F9</f>
        <v>-30</v>
      </c>
      <c r="B38" s="15" t="n">
        <f aca="false">Calculations!N9</f>
        <v>14.1621680553128</v>
      </c>
      <c r="L38" s="15" t="n">
        <f aca="false">Calculations!F9</f>
        <v>-30</v>
      </c>
      <c r="M38" s="15" t="n">
        <f aca="false">Calculations!L9</f>
        <v>26.9958383940866</v>
      </c>
    </row>
    <row r="39" customFormat="false" ht="13.8" hidden="false" customHeight="false" outlineLevel="0" collapsed="false">
      <c r="A39" s="15" t="n">
        <f aca="false">Calculations!F10</f>
        <v>-20</v>
      </c>
      <c r="B39" s="15" t="n">
        <f aca="false">Calculations!N10</f>
        <v>18.5774753436486</v>
      </c>
      <c r="L39" s="15" t="n">
        <f aca="false">Calculations!F10</f>
        <v>-20</v>
      </c>
      <c r="M39" s="15" t="n">
        <f aca="false">Calculations!L10</f>
        <v>45.7161599454704</v>
      </c>
    </row>
    <row r="40" customFormat="false" ht="13.8" hidden="false" customHeight="false" outlineLevel="0" collapsed="false">
      <c r="A40" s="15" t="n">
        <f aca="false">Calculations!F11</f>
        <v>-10.126</v>
      </c>
      <c r="B40" s="15" t="n">
        <f aca="false">Calculations!N11</f>
        <v>26.563919453304</v>
      </c>
      <c r="L40" s="15" t="n">
        <f aca="false">Calculations!F11</f>
        <v>-10.126</v>
      </c>
      <c r="M40" s="15" t="n">
        <f aca="false">Calculations!L11</f>
        <v>89.9943411575485</v>
      </c>
    </row>
    <row r="41" customFormat="false" ht="13.8" hidden="false" customHeight="false" outlineLevel="0" collapsed="false">
      <c r="A41" s="15" t="n">
        <f aca="false">Calculations!F12</f>
        <v>0</v>
      </c>
      <c r="B41" s="15" t="n">
        <f aca="false">Calculations!N12</f>
        <v>45</v>
      </c>
      <c r="L41" s="15" t="n">
        <f aca="false">Calculations!F12</f>
        <v>0</v>
      </c>
      <c r="M41" s="15" t="n">
        <f aca="false">Calculations!L12</f>
        <v>-45</v>
      </c>
    </row>
    <row r="42" customFormat="false" ht="13.8" hidden="false" customHeight="false" outlineLevel="0" collapsed="false">
      <c r="A42" s="15" t="n">
        <f aca="false">Calculations!F13</f>
        <v>10.126</v>
      </c>
      <c r="B42" s="15" t="n">
        <f aca="false">Calculations!N13</f>
        <v>-89.9943411575485</v>
      </c>
      <c r="L42" s="15" t="n">
        <f aca="false">Calculations!F13</f>
        <v>10.126</v>
      </c>
      <c r="M42" s="15" t="n">
        <f aca="false">Calculations!L13</f>
        <v>-26.563919453304</v>
      </c>
    </row>
    <row r="43" customFormat="false" ht="13.8" hidden="false" customHeight="false" outlineLevel="0" collapsed="false">
      <c r="A43" s="15" t="n">
        <f aca="false">Calculations!F14</f>
        <v>20</v>
      </c>
      <c r="B43" s="15" t="n">
        <f aca="false">Calculations!N14</f>
        <v>-45.7161599454704</v>
      </c>
      <c r="L43" s="15" t="n">
        <f aca="false">Calculations!F14</f>
        <v>20</v>
      </c>
      <c r="M43" s="15" t="n">
        <f aca="false">Calculations!L14</f>
        <v>-18.5774753436486</v>
      </c>
    </row>
    <row r="44" customFormat="false" ht="13.8" hidden="false" customHeight="false" outlineLevel="0" collapsed="false">
      <c r="A44" s="15" t="n">
        <f aca="false">Calculations!F15</f>
        <v>30</v>
      </c>
      <c r="B44" s="15" t="n">
        <f aca="false">Calculations!N15</f>
        <v>-26.9958383940866</v>
      </c>
      <c r="L44" s="15" t="n">
        <f aca="false">Calculations!F15</f>
        <v>30</v>
      </c>
      <c r="M44" s="15" t="n">
        <f aca="false">Calculations!L15</f>
        <v>-14.1621680553128</v>
      </c>
    </row>
    <row r="45" customFormat="false" ht="13.8" hidden="false" customHeight="false" outlineLevel="0" collapsed="false">
      <c r="A45" s="15" t="n">
        <f aca="false">Calculations!F16</f>
        <v>40</v>
      </c>
      <c r="B45" s="15" t="n">
        <f aca="false">Calculations!N16</f>
        <v>-18.7221433074292</v>
      </c>
      <c r="L45" s="15" t="n">
        <f aca="false">Calculations!F16</f>
        <v>40</v>
      </c>
      <c r="M45" s="15" t="n">
        <f aca="false">Calculations!L16</f>
        <v>-11.4197996059245</v>
      </c>
    </row>
    <row r="46" customFormat="false" ht="13.8" hidden="false" customHeight="false" outlineLevel="0" collapsed="false">
      <c r="A46" s="15" t="n">
        <f aca="false">Calculations!F17</f>
        <v>50</v>
      </c>
      <c r="B46" s="15" t="n">
        <f aca="false">Calculations!N17</f>
        <v>-14.2473544488684</v>
      </c>
      <c r="L46" s="15" t="n">
        <f aca="false">Calculations!F17</f>
        <v>50</v>
      </c>
      <c r="M46" s="15" t="n">
        <f aca="false">Calculations!L17</f>
        <v>-9.55887718826634</v>
      </c>
    </row>
    <row r="47" customFormat="false" ht="13.8" hidden="false" customHeight="false" outlineLevel="0" collapsed="false">
      <c r="A47" s="15" t="n">
        <f aca="false">Calculations!F18</f>
        <v>60</v>
      </c>
      <c r="B47" s="15" t="n">
        <f aca="false">Calculations!N18</f>
        <v>-11.475526751423</v>
      </c>
      <c r="L47" s="15" t="n">
        <f aca="false">Calculations!F18</f>
        <v>60</v>
      </c>
      <c r="M47" s="15" t="n">
        <f aca="false">Calculations!L18</f>
        <v>-8.2158744151031</v>
      </c>
    </row>
    <row r="48" customFormat="false" ht="13.8" hidden="false" customHeight="false" outlineLevel="0" collapsed="false">
      <c r="A48" s="15" t="n">
        <f aca="false">Calculations!F19</f>
        <v>70</v>
      </c>
      <c r="B48" s="15" t="n">
        <f aca="false">Calculations!N19</f>
        <v>-9.59804799698945</v>
      </c>
      <c r="L48" s="15" t="n">
        <f aca="false">Calculations!F19</f>
        <v>70</v>
      </c>
      <c r="M48" s="15" t="n">
        <f aca="false">Calculations!L19</f>
        <v>-7.20201197477324</v>
      </c>
    </row>
    <row r="49" customFormat="false" ht="13.8" hidden="false" customHeight="false" outlineLevel="0" collapsed="false">
      <c r="A49" s="15" t="n">
        <f aca="false">Calculations!F20</f>
        <v>80</v>
      </c>
      <c r="B49" s="15" t="n">
        <f aca="false">Calculations!N20</f>
        <v>-8.24486590526103</v>
      </c>
      <c r="L49" s="15" t="n">
        <f aca="false">Calculations!F20</f>
        <v>80</v>
      </c>
      <c r="M49" s="15" t="n">
        <f aca="false">Calculations!L20</f>
        <v>-6.40995826182575</v>
      </c>
    </row>
    <row r="50" customFormat="false" ht="13.8" hidden="false" customHeight="false" outlineLevel="0" collapsed="false">
      <c r="A50" s="15" t="n">
        <f aca="false">Calculations!F21</f>
        <v>90</v>
      </c>
      <c r="B50" s="15" t="n">
        <f aca="false">Calculations!N21</f>
        <v>-7.22431569404534</v>
      </c>
      <c r="L50" s="15" t="n">
        <f aca="false">Calculations!F21</f>
        <v>90</v>
      </c>
      <c r="M50" s="15" t="n">
        <f aca="false">Calculations!L21</f>
        <v>-5.77432590266328</v>
      </c>
    </row>
    <row r="51" customFormat="false" ht="13.8" hidden="false" customHeight="false" outlineLevel="0" collapsed="false">
      <c r="A51" s="15" t="n">
        <f aca="false">Calculations!F22</f>
        <v>100</v>
      </c>
      <c r="B51" s="15" t="n">
        <f aca="false">Calculations!N22</f>
        <v>-6.42763944893806</v>
      </c>
      <c r="L51" s="15" t="n">
        <f aca="false">Calculations!F22</f>
        <v>100</v>
      </c>
      <c r="M51" s="15" t="n">
        <f aca="false">Calculations!L22</f>
        <v>-5.25306149012622</v>
      </c>
    </row>
  </sheetData>
  <mergeCells count="1">
    <mergeCell ref="C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3" activeCellId="0" sqref="G23"/>
    </sheetView>
  </sheetViews>
  <sheetFormatPr defaultRowHeight="12.8"/>
  <cols>
    <col collapsed="false" hidden="false" max="1" min="1" style="0" width="16.2959183673469"/>
    <col collapsed="false" hidden="false" max="2" min="2" style="0" width="14.3520408163265"/>
    <col collapsed="false" hidden="false" max="10" min="3" style="0" width="11.5204081632653"/>
    <col collapsed="false" hidden="false" max="11" min="11" style="0" width="16.2959183673469"/>
    <col collapsed="false" hidden="false" max="1025" min="12" style="0" width="11.5204081632653"/>
  </cols>
  <sheetData>
    <row r="1" customFormat="false" ht="12.8" hidden="false" customHeight="false" outlineLevel="0" collapsed="false">
      <c r="A1" s="22" t="s">
        <v>24</v>
      </c>
      <c r="K1" s="22" t="s">
        <v>25</v>
      </c>
    </row>
    <row r="2" customFormat="false" ht="12.8" hidden="false" customHeight="false" outlineLevel="0" collapsed="false">
      <c r="A2" s="0" t="str">
        <f aca="false">Graphs!A1</f>
        <v>Radius of Turn OC</v>
      </c>
      <c r="B2" s="0" t="str">
        <f aca="false">Graphs!B1</f>
        <v>theta FL</v>
      </c>
      <c r="K2" s="0" t="str">
        <f aca="false">Calculations!F1</f>
        <v>Radius of Turn OC</v>
      </c>
      <c r="L2" s="0" t="str">
        <f aca="false">Calculations!J1</f>
        <v>theta FL</v>
      </c>
    </row>
    <row r="3" customFormat="false" ht="12.8" hidden="false" customHeight="false" outlineLevel="0" collapsed="false">
      <c r="A3" s="0" t="n">
        <f aca="false">Graphs!A2</f>
        <v>-100</v>
      </c>
      <c r="B3" s="0" t="n">
        <f aca="false">Graphs!B2</f>
        <v>-5.25306149012622</v>
      </c>
      <c r="J3" s="0" t="n">
        <v>9</v>
      </c>
      <c r="K3" s="0" t="n">
        <f aca="false">Calculations!F13</f>
        <v>10.126</v>
      </c>
      <c r="L3" s="0" t="n">
        <f aca="false">Graphs!B13</f>
        <v>89.9943411575485</v>
      </c>
    </row>
    <row r="4" customFormat="false" ht="12.8" hidden="false" customHeight="false" outlineLevel="0" collapsed="false">
      <c r="A4" s="0" t="n">
        <f aca="false">Graphs!A3</f>
        <v>-90</v>
      </c>
      <c r="B4" s="0" t="n">
        <f aca="false">Graphs!B3</f>
        <v>-5.77432590266328</v>
      </c>
      <c r="J4" s="0" t="n">
        <v>8</v>
      </c>
      <c r="K4" s="0" t="n">
        <f aca="false">Calculations!F14</f>
        <v>20</v>
      </c>
      <c r="L4" s="0" t="n">
        <f aca="false">Graphs!B14</f>
        <v>45.7161599454704</v>
      </c>
    </row>
    <row r="5" customFormat="false" ht="12.8" hidden="false" customHeight="false" outlineLevel="0" collapsed="false">
      <c r="A5" s="0" t="n">
        <f aca="false">Graphs!A4</f>
        <v>-80</v>
      </c>
      <c r="B5" s="0" t="n">
        <f aca="false">Graphs!B4</f>
        <v>-6.40995826182575</v>
      </c>
      <c r="J5" s="0" t="n">
        <v>7</v>
      </c>
      <c r="K5" s="0" t="n">
        <f aca="false">Calculations!F15</f>
        <v>30</v>
      </c>
      <c r="L5" s="0" t="n">
        <f aca="false">Graphs!B15</f>
        <v>26.9958383940866</v>
      </c>
    </row>
    <row r="6" customFormat="false" ht="12.8" hidden="false" customHeight="false" outlineLevel="0" collapsed="false">
      <c r="A6" s="0" t="n">
        <f aca="false">Graphs!A5</f>
        <v>-70</v>
      </c>
      <c r="B6" s="0" t="n">
        <f aca="false">Graphs!B5</f>
        <v>-7.20201197477324</v>
      </c>
      <c r="J6" s="0" t="n">
        <v>6</v>
      </c>
      <c r="K6" s="0" t="n">
        <f aca="false">Calculations!F16</f>
        <v>40</v>
      </c>
      <c r="L6" s="0" t="n">
        <f aca="false">Graphs!B16</f>
        <v>18.7221433074292</v>
      </c>
    </row>
    <row r="7" customFormat="false" ht="12.8" hidden="false" customHeight="false" outlineLevel="0" collapsed="false">
      <c r="A7" s="0" t="n">
        <f aca="false">Graphs!A6</f>
        <v>-60</v>
      </c>
      <c r="B7" s="0" t="n">
        <f aca="false">Graphs!B6</f>
        <v>-8.2158744151031</v>
      </c>
      <c r="J7" s="0" t="n">
        <v>5</v>
      </c>
      <c r="K7" s="0" t="n">
        <f aca="false">Calculations!F17</f>
        <v>50</v>
      </c>
      <c r="L7" s="0" t="n">
        <f aca="false">Graphs!B17</f>
        <v>14.2473544488684</v>
      </c>
    </row>
    <row r="8" customFormat="false" ht="12.8" hidden="false" customHeight="false" outlineLevel="0" collapsed="false">
      <c r="A8" s="0" t="n">
        <f aca="false">Graphs!A7</f>
        <v>-50</v>
      </c>
      <c r="B8" s="0" t="n">
        <f aca="false">Graphs!B7</f>
        <v>-9.55887718826634</v>
      </c>
      <c r="J8" s="0" t="n">
        <v>4</v>
      </c>
      <c r="K8" s="0" t="n">
        <f aca="false">Calculations!F18</f>
        <v>60</v>
      </c>
      <c r="L8" s="0" t="n">
        <f aca="false">Graphs!B18</f>
        <v>11.475526751423</v>
      </c>
    </row>
    <row r="9" customFormat="false" ht="12.8" hidden="false" customHeight="false" outlineLevel="0" collapsed="false">
      <c r="A9" s="0" t="n">
        <f aca="false">Graphs!A8</f>
        <v>-40</v>
      </c>
      <c r="B9" s="0" t="n">
        <f aca="false">Graphs!B8</f>
        <v>-11.4197996059245</v>
      </c>
      <c r="J9" s="0" t="n">
        <v>3</v>
      </c>
      <c r="K9" s="0" t="n">
        <f aca="false">Calculations!F19</f>
        <v>70</v>
      </c>
      <c r="L9" s="0" t="n">
        <f aca="false">Graphs!B19</f>
        <v>9.59804799698945</v>
      </c>
    </row>
    <row r="10" customFormat="false" ht="12.8" hidden="false" customHeight="false" outlineLevel="0" collapsed="false">
      <c r="A10" s="0" t="n">
        <f aca="false">Graphs!A9</f>
        <v>-30</v>
      </c>
      <c r="B10" s="0" t="n">
        <f aca="false">Graphs!B9</f>
        <v>-14.1621680553128</v>
      </c>
      <c r="J10" s="0" t="n">
        <v>2</v>
      </c>
      <c r="K10" s="0" t="n">
        <f aca="false">Calculations!F20</f>
        <v>80</v>
      </c>
      <c r="L10" s="0" t="n">
        <f aca="false">Graphs!B20</f>
        <v>8.24486590526103</v>
      </c>
    </row>
    <row r="11" customFormat="false" ht="12.8" hidden="false" customHeight="false" outlineLevel="0" collapsed="false">
      <c r="A11" s="0" t="n">
        <f aca="false">Graphs!A10</f>
        <v>-20</v>
      </c>
      <c r="B11" s="0" t="n">
        <f aca="false">Graphs!B10</f>
        <v>-18.5774753436486</v>
      </c>
      <c r="J11" s="0" t="n">
        <v>1</v>
      </c>
      <c r="K11" s="0" t="n">
        <f aca="false">Calculations!F21</f>
        <v>90</v>
      </c>
      <c r="L11" s="0" t="n">
        <f aca="false">Graphs!B21</f>
        <v>7.22431569404534</v>
      </c>
    </row>
    <row r="12" customFormat="false" ht="12.8" hidden="false" customHeight="false" outlineLevel="0" collapsed="false">
      <c r="A12" s="0" t="n">
        <f aca="false">Graphs!A11</f>
        <v>-10.126</v>
      </c>
      <c r="B12" s="0" t="n">
        <f aca="false">Graphs!B11</f>
        <v>-26.563919453304</v>
      </c>
      <c r="J12" s="0" t="n">
        <v>0</v>
      </c>
      <c r="K12" s="0" t="n">
        <f aca="false">Calculations!F22</f>
        <v>100</v>
      </c>
      <c r="L12" s="0" t="n">
        <f aca="false">Graphs!B22</f>
        <v>6.42763944893806</v>
      </c>
    </row>
    <row r="25" customFormat="false" ht="12.8" hidden="false" customHeight="false" outlineLevel="0" collapsed="false">
      <c r="A25" s="22" t="s">
        <v>26</v>
      </c>
      <c r="K25" s="22" t="s">
        <v>27</v>
      </c>
    </row>
    <row r="26" customFormat="false" ht="12.8" hidden="false" customHeight="false" outlineLevel="0" collapsed="false">
      <c r="A26" s="0" t="str">
        <f aca="false">Graphs!A1</f>
        <v>Radius of Turn OC</v>
      </c>
      <c r="B26" s="0" t="str">
        <f aca="false">Graphs!M1</f>
        <v>theta FR</v>
      </c>
      <c r="K26" s="0" t="str">
        <f aca="false">Calculations!F1</f>
        <v>Radius of Turn OC</v>
      </c>
      <c r="L26" s="0" t="str">
        <f aca="false">Calculations!H1</f>
        <v>theta FR</v>
      </c>
    </row>
    <row r="27" customFormat="false" ht="12.8" hidden="false" customHeight="false" outlineLevel="0" collapsed="false">
      <c r="A27" s="0" t="n">
        <f aca="false">Graphs!A2</f>
        <v>-100</v>
      </c>
      <c r="B27" s="0" t="n">
        <f aca="false">Graphs!M2</f>
        <v>-6.42763944893806</v>
      </c>
      <c r="K27" s="0" t="n">
        <f aca="false">Calculations!F13</f>
        <v>10.126</v>
      </c>
      <c r="L27" s="0" t="n">
        <f aca="false">Graphs!M13</f>
        <v>26.563919453304</v>
      </c>
    </row>
    <row r="28" customFormat="false" ht="12.8" hidden="false" customHeight="false" outlineLevel="0" collapsed="false">
      <c r="A28" s="0" t="n">
        <f aca="false">Graphs!A3</f>
        <v>-90</v>
      </c>
      <c r="B28" s="0" t="n">
        <f aca="false">Graphs!M3</f>
        <v>-7.22431569404534</v>
      </c>
      <c r="K28" s="0" t="n">
        <f aca="false">Calculations!F14</f>
        <v>20</v>
      </c>
      <c r="L28" s="0" t="n">
        <f aca="false">Graphs!M14</f>
        <v>18.5774753436486</v>
      </c>
    </row>
    <row r="29" customFormat="false" ht="12.8" hidden="false" customHeight="false" outlineLevel="0" collapsed="false">
      <c r="A29" s="0" t="n">
        <f aca="false">Graphs!A4</f>
        <v>-80</v>
      </c>
      <c r="B29" s="0" t="n">
        <f aca="false">Graphs!M4</f>
        <v>-8.24486590526103</v>
      </c>
      <c r="K29" s="0" t="n">
        <f aca="false">Calculations!F15</f>
        <v>30</v>
      </c>
      <c r="L29" s="0" t="n">
        <f aca="false">Graphs!M15</f>
        <v>14.1621680553128</v>
      </c>
    </row>
    <row r="30" customFormat="false" ht="12.8" hidden="false" customHeight="false" outlineLevel="0" collapsed="false">
      <c r="A30" s="0" t="n">
        <f aca="false">Graphs!A5</f>
        <v>-70</v>
      </c>
      <c r="B30" s="0" t="n">
        <f aca="false">Graphs!M5</f>
        <v>-9.59804799698945</v>
      </c>
      <c r="K30" s="0" t="n">
        <f aca="false">Calculations!F16</f>
        <v>40</v>
      </c>
      <c r="L30" s="0" t="n">
        <f aca="false">Graphs!M16</f>
        <v>11.4197996059245</v>
      </c>
      <c r="P30" s="23"/>
    </row>
    <row r="31" customFormat="false" ht="12.8" hidden="false" customHeight="false" outlineLevel="0" collapsed="false">
      <c r="A31" s="0" t="n">
        <f aca="false">Graphs!A6</f>
        <v>-60</v>
      </c>
      <c r="B31" s="0" t="n">
        <f aca="false">Graphs!M6</f>
        <v>-11.475526751423</v>
      </c>
      <c r="K31" s="0" t="n">
        <f aca="false">Calculations!F17</f>
        <v>50</v>
      </c>
      <c r="L31" s="0" t="n">
        <f aca="false">Graphs!M17</f>
        <v>9.55887718826634</v>
      </c>
    </row>
    <row r="32" customFormat="false" ht="12.8" hidden="false" customHeight="false" outlineLevel="0" collapsed="false">
      <c r="A32" s="0" t="n">
        <f aca="false">Graphs!A7</f>
        <v>-50</v>
      </c>
      <c r="B32" s="0" t="n">
        <f aca="false">Graphs!M7</f>
        <v>-14.2473544488684</v>
      </c>
      <c r="K32" s="0" t="n">
        <f aca="false">Calculations!F18</f>
        <v>60</v>
      </c>
      <c r="L32" s="0" t="n">
        <f aca="false">Graphs!M18</f>
        <v>8.2158744151031</v>
      </c>
    </row>
    <row r="33" customFormat="false" ht="12.8" hidden="false" customHeight="false" outlineLevel="0" collapsed="false">
      <c r="A33" s="0" t="n">
        <f aca="false">Graphs!A8</f>
        <v>-40</v>
      </c>
      <c r="B33" s="0" t="n">
        <f aca="false">Graphs!M8</f>
        <v>-18.7221433074292</v>
      </c>
      <c r="K33" s="0" t="n">
        <f aca="false">Calculations!F19</f>
        <v>70</v>
      </c>
      <c r="L33" s="0" t="n">
        <f aca="false">Graphs!M19</f>
        <v>7.20201197477324</v>
      </c>
    </row>
    <row r="34" customFormat="false" ht="12.8" hidden="false" customHeight="false" outlineLevel="0" collapsed="false">
      <c r="A34" s="0" t="n">
        <f aca="false">Graphs!A9</f>
        <v>-30</v>
      </c>
      <c r="B34" s="0" t="n">
        <f aca="false">Graphs!M9</f>
        <v>-26.9958383940866</v>
      </c>
      <c r="K34" s="0" t="n">
        <f aca="false">Calculations!F20</f>
        <v>80</v>
      </c>
      <c r="L34" s="0" t="n">
        <f aca="false">Graphs!M20</f>
        <v>6.40995826182575</v>
      </c>
    </row>
    <row r="35" customFormat="false" ht="12.8" hidden="false" customHeight="false" outlineLevel="0" collapsed="false">
      <c r="A35" s="0" t="n">
        <f aca="false">Graphs!A10</f>
        <v>-20</v>
      </c>
      <c r="B35" s="0" t="n">
        <f aca="false">Graphs!M10</f>
        <v>-45.7161599454704</v>
      </c>
      <c r="K35" s="0" t="n">
        <f aca="false">Calculations!F21</f>
        <v>90</v>
      </c>
      <c r="L35" s="0" t="n">
        <f aca="false">Graphs!M21</f>
        <v>5.77432590266328</v>
      </c>
    </row>
    <row r="36" customFormat="false" ht="12.8" hidden="false" customHeight="false" outlineLevel="0" collapsed="false">
      <c r="A36" s="0" t="n">
        <f aca="false">Graphs!A11</f>
        <v>-10.126</v>
      </c>
      <c r="B36" s="0" t="n">
        <f aca="false">Graphs!M11</f>
        <v>-89.9943411575485</v>
      </c>
      <c r="K36" s="0" t="n">
        <f aca="false">Calculations!F22</f>
        <v>100</v>
      </c>
      <c r="L36" s="0" t="n">
        <f aca="false">Graphs!M22</f>
        <v>5.25306149012622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5" min="1" style="0" width="11.5204081632653"/>
    <col collapsed="false" hidden="false" max="6" min="6" style="0" width="23.658163265306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28</v>
      </c>
    </row>
    <row r="2" customFormat="false" ht="12.8" hidden="false" customHeight="false" outlineLevel="0" collapsed="false">
      <c r="A2" s="0" t="s">
        <v>29</v>
      </c>
      <c r="B2" s="0" t="s">
        <v>30</v>
      </c>
      <c r="C2" s="0" t="s">
        <v>31</v>
      </c>
      <c r="D2" s="0" t="s">
        <v>32</v>
      </c>
      <c r="F2" s="0" t="s">
        <v>2</v>
      </c>
      <c r="G2" s="0" t="n">
        <v>10.125</v>
      </c>
    </row>
    <row r="3" customFormat="false" ht="12.8" hidden="false" customHeight="false" outlineLevel="0" collapsed="false">
      <c r="A3" s="0" t="n">
        <f aca="false">SQRT(B3^2+$G$4^2-2*(B3)*($G$4)*COS($G$5))</f>
        <v>14.1432404349216</v>
      </c>
      <c r="B3" s="0" t="n">
        <v>20</v>
      </c>
      <c r="C3" s="0" t="n">
        <f aca="false">DEGREES(ASIN($G$4*SIN($G$5)/A3))</f>
        <v>45.7161599454704</v>
      </c>
      <c r="D3" s="0" t="n">
        <f aca="false">($G$9+SQRT($G$9^2-4*($G$8-($G$7/(SIN(C3*PI()/180)))^2)))/2</f>
        <v>20</v>
      </c>
      <c r="F3" s="0" t="s">
        <v>3</v>
      </c>
      <c r="G3" s="0" t="n">
        <v>10.125</v>
      </c>
    </row>
    <row r="4" customFormat="false" ht="12.8" hidden="false" customHeight="false" outlineLevel="0" collapsed="false">
      <c r="A4" s="0" t="n">
        <f aca="false">SQRT(B4^2+$G$4^2-2*(B4)*($G$4)*COS($G$5))</f>
        <v>22.3054085369446</v>
      </c>
      <c r="B4" s="0" t="n">
        <v>30</v>
      </c>
      <c r="C4" s="0" t="n">
        <f aca="false">ASIN($G$4*SIN($G$5)/A4)</f>
        <v>0.47116626431311</v>
      </c>
      <c r="D4" s="0" t="n">
        <f aca="false">($G$9+SQRT($G$9^2-4*($G$8-($G$7/(SIN(C4*PI()/180)))^2)))/2</f>
        <v>1241.33940287284</v>
      </c>
      <c r="F4" s="0" t="s">
        <v>4</v>
      </c>
      <c r="G4" s="0" t="n">
        <v>14.3189123190276</v>
      </c>
    </row>
    <row r="5" customFormat="false" ht="12.8" hidden="false" customHeight="false" outlineLevel="0" collapsed="false">
      <c r="A5" s="0" t="n">
        <f aca="false">SQRT(B5^2+$G$4^2-2*(B5)*($G$4)*COS($G$5))</f>
        <v>31.5441159330865</v>
      </c>
      <c r="B5" s="0" t="n">
        <v>40</v>
      </c>
      <c r="C5" s="0" t="n">
        <f aca="false">ASIN($G$4*SIN($G$5)/A5)</f>
        <v>0.32676304374486</v>
      </c>
      <c r="D5" s="0" t="n">
        <f aca="false">($G$9+SQRT($G$9^2-4*($G$8-($G$7/(SIN(C5*PI()/180)))^2)))/2</f>
        <v>1785.45880579111</v>
      </c>
      <c r="F5" s="0" t="s">
        <v>5</v>
      </c>
      <c r="G5" s="0" t="n">
        <v>0.785398163397448</v>
      </c>
    </row>
    <row r="6" customFormat="false" ht="12.8" hidden="false" customHeight="false" outlineLevel="0" collapsed="false">
      <c r="A6" s="0" t="n">
        <f aca="false">SQRT(B6^2+$G$4^2-2*(B6)*($G$4)*COS($G$5))</f>
        <v>41.140384660331</v>
      </c>
      <c r="B6" s="0" t="n">
        <v>50</v>
      </c>
      <c r="C6" s="0" t="n">
        <f aca="false">ASIN($G$4*SIN($G$5)/A6)</f>
        <v>0.248663244831415</v>
      </c>
      <c r="D6" s="0" t="n">
        <f aca="false">($G$9+SQRT($G$9^2-4*($G$8-($G$7/(SIN(C6*PI()/180)))^2)))/2</f>
        <v>2343.06377295868</v>
      </c>
    </row>
    <row r="7" customFormat="false" ht="12.8" hidden="false" customHeight="false" outlineLevel="0" collapsed="false">
      <c r="A7" s="0" t="n">
        <f aca="false">SQRT(B7^2+$G$4^2-2*(B7)*($G$4)*COS($G$5))</f>
        <v>50.8923496215296</v>
      </c>
      <c r="B7" s="0" t="n">
        <v>60</v>
      </c>
      <c r="C7" s="0" t="n">
        <f aca="false">ASIN($G$4*SIN($G$5)/A7)</f>
        <v>0.200285725213021</v>
      </c>
      <c r="D7" s="0" t="n">
        <f aca="false">($G$9+SQRT($G$9^2-4*($G$8-($G$7/(SIN(C7*PI()/180)))^2)))/2</f>
        <v>2906.57408052977</v>
      </c>
      <c r="F7" s="0" t="s">
        <v>33</v>
      </c>
      <c r="G7" s="0" t="n">
        <f aca="false">G4*SIN(G5)</f>
        <v>10.125</v>
      </c>
    </row>
    <row r="8" customFormat="false" ht="12.8" hidden="false" customHeight="false" outlineLevel="0" collapsed="false">
      <c r="A8" s="0" t="n">
        <f aca="false">SQRT(B8^2+$G$4^2-2*(B8)*($G$4)*COS($G$5))</f>
        <v>60.7250463153385</v>
      </c>
      <c r="B8" s="0" t="n">
        <v>70</v>
      </c>
      <c r="C8" s="0" t="n">
        <f aca="false">ASIN($G$4*SIN($G$5)/A8)</f>
        <v>0.167517539311913</v>
      </c>
      <c r="D8" s="0" t="n">
        <f aca="false">($G$9+SQRT($G$9^2-4*($G$8-($G$7/(SIN(C8*PI()/180)))^2)))/2</f>
        <v>3473.15410701898</v>
      </c>
      <c r="F8" s="0" t="s">
        <v>34</v>
      </c>
      <c r="G8" s="0" t="n">
        <f aca="false">G4*G4</f>
        <v>205.03125</v>
      </c>
    </row>
    <row r="9" customFormat="false" ht="12.8" hidden="false" customHeight="false" outlineLevel="0" collapsed="false">
      <c r="A9" s="0" t="n">
        <f aca="false">SQRT(B9^2+$G$4^2-2*(B9)*($G$4)*COS($G$5))</f>
        <v>70.6047537351417</v>
      </c>
      <c r="B9" s="0" t="n">
        <v>80</v>
      </c>
      <c r="C9" s="0" t="n">
        <f aca="false">ASIN($G$4*SIN($G$5)/A9)</f>
        <v>0.143900056432228</v>
      </c>
      <c r="D9" s="0" t="n">
        <f aca="false">($G$9+SQRT($G$9^2-4*($G$8-($G$7/(SIN(C9*PI()/180)))^2)))/2</f>
        <v>4041.52402927246</v>
      </c>
      <c r="F9" s="0" t="s">
        <v>35</v>
      </c>
      <c r="G9" s="0" t="n">
        <f aca="false">2*G4*COS(G5)</f>
        <v>20.25</v>
      </c>
    </row>
    <row r="10" customFormat="false" ht="12.8" hidden="false" customHeight="false" outlineLevel="0" collapsed="false">
      <c r="A10" s="0" t="n">
        <f aca="false">SQRT(B10^2+$G$4^2-2*(B10)*($G$4)*COS($G$5))</f>
        <v>80.514168007873</v>
      </c>
      <c r="B10" s="0" t="n">
        <v>90</v>
      </c>
      <c r="C10" s="0" t="n">
        <f aca="false">ASIN($G$4*SIN($G$5)/A10)</f>
        <v>0.12608809506459</v>
      </c>
      <c r="D10" s="0" t="n">
        <f aca="false">($G$9+SQRT($G$9^2-4*($G$8-($G$7/(SIN(C10*PI()/180)))^2)))/2</f>
        <v>4611.02590813688</v>
      </c>
    </row>
    <row r="11" customFormat="false" ht="12.8" hidden="false" customHeight="false" outlineLevel="0" collapsed="false">
      <c r="A11" s="0" t="n">
        <f aca="false">SQRT(B11^2+$G$4^2-2*(B11)*($G$4)*COS($G$5))</f>
        <v>90.4435251966662</v>
      </c>
      <c r="B11" s="0" t="n">
        <v>100</v>
      </c>
      <c r="C11" s="0" t="n">
        <f aca="false">ASIN($G$4*SIN($G$5)/A11)</f>
        <v>0.112183471515043</v>
      </c>
      <c r="D11" s="0" t="n">
        <f aca="false">($G$9+SQRT($G$9^2-4*($G$8-($G$7/(SIN(C11*PI()/180)))^2)))/2</f>
        <v>5181.28808142198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53381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2014-10-23T11:27:47Z</dcterms:created>
  <dc:language>en-CA</dc:language>
  <cp:lastModifiedBy>Keshav Iyengar</cp:lastModifiedBy>
  <dcterms:modified xsi:type="dcterms:W3CDTF">2014-10-28T17:22:07Z</dcterms:modified>
  <cp:revision>10</cp:revision>
</cp:coreProperties>
</file>