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\personal-finance-worksheet\"/>
    </mc:Choice>
  </mc:AlternateContent>
  <xr:revisionPtr revIDLastSave="0" documentId="13_ncr:1_{64BE707C-25F5-4675-800C-70462D260BA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put" sheetId="1" r:id="rId1"/>
    <sheet name="Income, Bills, Expenses, Saving" sheetId="2" r:id="rId2"/>
    <sheet name="Equities and Bonds" sheetId="3" r:id="rId3"/>
    <sheet name="Cash, Liquid, Cash Equivalents" sheetId="4" r:id="rId4"/>
    <sheet name="Asset Allocation" sheetId="5" r:id="rId5"/>
    <sheet name="Emergency Savings" sheetId="6" r:id="rId6"/>
    <sheet name="Tes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7" l="1"/>
  <c r="D9" i="7"/>
  <c r="C9" i="7" a="1"/>
  <c r="C9" i="7" s="1"/>
  <c r="B9" i="7" a="1"/>
  <c r="B9" i="7" s="1"/>
  <c r="E2" i="6"/>
  <c r="B2" i="6"/>
  <c r="D1" i="6"/>
  <c r="A1" i="6"/>
  <c r="AA28" i="2"/>
  <c r="AB28" i="2"/>
  <c r="AC28" i="2"/>
  <c r="L28" i="2"/>
  <c r="M28" i="2"/>
  <c r="N28" i="2"/>
  <c r="E28" i="2"/>
  <c r="P1" i="2"/>
  <c r="A1" i="2"/>
  <c r="E2" i="7"/>
  <c r="E3" i="7"/>
  <c r="D3" i="7"/>
  <c r="D2" i="7"/>
  <c r="B3" i="5"/>
  <c r="W17" i="2"/>
  <c r="V17" i="2"/>
  <c r="U17" i="2"/>
  <c r="T17" i="2"/>
  <c r="W16" i="2"/>
  <c r="V16" i="2"/>
  <c r="U16" i="2"/>
  <c r="T16" i="2"/>
  <c r="W15" i="2"/>
  <c r="V15" i="2"/>
  <c r="U15" i="2"/>
  <c r="T15" i="2"/>
  <c r="W14" i="2"/>
  <c r="V14" i="2"/>
  <c r="U14" i="2"/>
  <c r="T14" i="2"/>
  <c r="W13" i="2"/>
  <c r="V13" i="2"/>
  <c r="U13" i="2"/>
  <c r="T13" i="2"/>
  <c r="W12" i="2"/>
  <c r="V12" i="2"/>
  <c r="U12" i="2"/>
  <c r="T12" i="2"/>
  <c r="W11" i="2"/>
  <c r="V11" i="2"/>
  <c r="U11" i="2"/>
  <c r="T11" i="2"/>
  <c r="W10" i="2"/>
  <c r="V10" i="2"/>
  <c r="U10" i="2"/>
  <c r="T10" i="2"/>
  <c r="W9" i="2"/>
  <c r="V9" i="2"/>
  <c r="U9" i="2"/>
  <c r="T9" i="2"/>
  <c r="W8" i="2"/>
  <c r="V8" i="2"/>
  <c r="U8" i="2"/>
  <c r="T8" i="2"/>
  <c r="W7" i="2"/>
  <c r="V7" i="2"/>
  <c r="U7" i="2"/>
  <c r="T7" i="2"/>
  <c r="W6" i="2"/>
  <c r="V6" i="2"/>
  <c r="U6" i="2"/>
  <c r="T6" i="2"/>
  <c r="W5" i="2"/>
  <c r="V5" i="2"/>
  <c r="U5" i="2"/>
  <c r="T5" i="2"/>
  <c r="W4" i="2"/>
  <c r="V4" i="2"/>
  <c r="U4" i="2"/>
  <c r="T4" i="2"/>
  <c r="W3" i="2"/>
  <c r="V3" i="2"/>
  <c r="U3" i="2"/>
  <c r="T3" i="2"/>
  <c r="Q3" i="2"/>
  <c r="H17" i="2"/>
  <c r="G17" i="2"/>
  <c r="F17" i="2"/>
  <c r="E17" i="2"/>
  <c r="H16" i="2"/>
  <c r="G16" i="2"/>
  <c r="F16" i="2"/>
  <c r="E16" i="2"/>
  <c r="H15" i="2"/>
  <c r="G15" i="2"/>
  <c r="F15" i="2"/>
  <c r="E15" i="2"/>
  <c r="H14" i="2"/>
  <c r="G14" i="2"/>
  <c r="F14" i="2"/>
  <c r="E14" i="2"/>
  <c r="H13" i="2"/>
  <c r="G13" i="2"/>
  <c r="F13" i="2"/>
  <c r="E13" i="2"/>
  <c r="H12" i="2"/>
  <c r="G12" i="2"/>
  <c r="F12" i="2"/>
  <c r="E12" i="2"/>
  <c r="H11" i="2"/>
  <c r="G11" i="2"/>
  <c r="F11" i="2"/>
  <c r="E11" i="2"/>
  <c r="H10" i="2"/>
  <c r="G10" i="2"/>
  <c r="F10" i="2"/>
  <c r="E10" i="2"/>
  <c r="H9" i="2"/>
  <c r="G9" i="2"/>
  <c r="F9" i="2"/>
  <c r="E9" i="2"/>
  <c r="H8" i="2"/>
  <c r="G8" i="2"/>
  <c r="F8" i="2"/>
  <c r="E8" i="2"/>
  <c r="H7" i="2"/>
  <c r="G7" i="2"/>
  <c r="F7" i="2"/>
  <c r="E7" i="2"/>
  <c r="H6" i="2"/>
  <c r="G6" i="2"/>
  <c r="F6" i="2"/>
  <c r="E6" i="2"/>
  <c r="H5" i="2"/>
  <c r="G5" i="2"/>
  <c r="F5" i="2"/>
  <c r="E5" i="2"/>
  <c r="H4" i="2"/>
  <c r="G4" i="2"/>
  <c r="F4" i="2"/>
  <c r="E4" i="2"/>
  <c r="H3" i="2"/>
  <c r="G3" i="2"/>
  <c r="F3" i="2"/>
  <c r="E3" i="2"/>
  <c r="B8" i="4"/>
  <c r="E10" i="3"/>
  <c r="E8" i="3"/>
  <c r="E7" i="3"/>
  <c r="E2" i="3"/>
  <c r="E15" i="3" s="1"/>
  <c r="B2" i="5" s="1"/>
  <c r="H26" i="1"/>
  <c r="R3" i="2" s="1"/>
  <c r="G7" i="1"/>
  <c r="H7" i="1" s="1"/>
  <c r="C3" i="2" s="1"/>
  <c r="B3" i="2" l="1"/>
  <c r="F18" i="2"/>
  <c r="H18" i="2"/>
  <c r="U18" i="2"/>
  <c r="W18" i="2"/>
  <c r="B7" i="5"/>
  <c r="E2" i="5"/>
  <c r="E3" i="5"/>
  <c r="R4" i="2" l="1"/>
  <c r="Q4" i="2"/>
  <c r="Q23" i="2" s="1"/>
  <c r="C4" i="2"/>
  <c r="B4" i="2"/>
  <c r="Q26" i="2"/>
  <c r="Q25" i="2"/>
  <c r="Q24" i="2" l="1"/>
  <c r="B23" i="2"/>
  <c r="B25" i="2"/>
  <c r="C23" i="2"/>
  <c r="B24" i="2"/>
  <c r="E24" i="2" s="1"/>
  <c r="F24" i="2" s="1"/>
  <c r="G24" i="2" s="1"/>
  <c r="H24" i="2" s="1"/>
  <c r="I24" i="2" s="1"/>
  <c r="J24" i="2" s="1"/>
  <c r="K24" i="2" s="1"/>
  <c r="L24" i="2" s="1"/>
  <c r="M24" i="2" s="1"/>
  <c r="N24" i="2" s="1"/>
  <c r="B26" i="2"/>
  <c r="T25" i="2"/>
  <c r="U25" i="2" s="1"/>
  <c r="V25" i="2" s="1"/>
  <c r="W25" i="2" s="1"/>
  <c r="X25" i="2" s="1"/>
  <c r="Y25" i="2" s="1"/>
  <c r="Z25" i="2" s="1"/>
  <c r="AA25" i="2" s="1"/>
  <c r="AB25" i="2" s="1"/>
  <c r="AC25" i="2" s="1"/>
  <c r="T26" i="2"/>
  <c r="U26" i="2" s="1"/>
  <c r="V26" i="2" s="1"/>
  <c r="T24" i="2"/>
  <c r="U24" i="2" s="1"/>
  <c r="V24" i="2" s="1"/>
  <c r="W24" i="2" s="1"/>
  <c r="X24" i="2" s="1"/>
  <c r="Y24" i="2" s="1"/>
  <c r="Z24" i="2" s="1"/>
  <c r="AA24" i="2" s="1"/>
  <c r="AB24" i="2" s="1"/>
  <c r="AC24" i="2" s="1"/>
  <c r="T23" i="2"/>
  <c r="U23" i="2" s="1"/>
  <c r="C24" i="2"/>
  <c r="R25" i="2"/>
  <c r="R24" i="2"/>
  <c r="R26" i="2"/>
  <c r="R23" i="2"/>
  <c r="E26" i="2" l="1"/>
  <c r="F26" i="2" s="1"/>
  <c r="G26" i="2" s="1"/>
  <c r="H26" i="2" s="1"/>
  <c r="I26" i="2" s="1"/>
  <c r="J26" i="2" s="1"/>
  <c r="K26" i="2" s="1"/>
  <c r="L26" i="2" s="1"/>
  <c r="M26" i="2" s="1"/>
  <c r="N26" i="2" s="1"/>
  <c r="E25" i="2"/>
  <c r="F25" i="2" s="1"/>
  <c r="G25" i="2" s="1"/>
  <c r="H25" i="2" s="1"/>
  <c r="I25" i="2" s="1"/>
  <c r="J25" i="2" s="1"/>
  <c r="K25" i="2" s="1"/>
  <c r="L25" i="2" s="1"/>
  <c r="M25" i="2" s="1"/>
  <c r="N25" i="2" s="1"/>
  <c r="E23" i="2"/>
  <c r="F23" i="2" s="1"/>
  <c r="G23" i="2" s="1"/>
  <c r="H23" i="2" s="1"/>
  <c r="I23" i="2" s="1"/>
  <c r="J23" i="2" s="1"/>
  <c r="K23" i="2" s="1"/>
  <c r="L23" i="2" s="1"/>
  <c r="M23" i="2" s="1"/>
  <c r="N23" i="2" s="1"/>
  <c r="U28" i="2"/>
  <c r="V23" i="2"/>
  <c r="W23" i="2" s="1"/>
  <c r="X23" i="2" s="1"/>
  <c r="Y23" i="2" s="1"/>
  <c r="Z23" i="2" s="1"/>
  <c r="AA23" i="2" s="1"/>
  <c r="AB23" i="2" s="1"/>
  <c r="AC23" i="2" s="1"/>
  <c r="W26" i="2"/>
  <c r="C25" i="2"/>
  <c r="C26" i="2"/>
  <c r="V28" i="2" l="1"/>
  <c r="W28" i="2"/>
  <c r="X26" i="2"/>
  <c r="F28" i="2"/>
  <c r="X28" i="2" l="1"/>
  <c r="Y26" i="2"/>
  <c r="I28" i="2"/>
  <c r="G28" i="2"/>
  <c r="Z26" i="2" l="1"/>
  <c r="Y28" i="2"/>
  <c r="K28" i="2"/>
  <c r="J28" i="2"/>
  <c r="H28" i="2"/>
  <c r="T28" i="2"/>
  <c r="Z28" i="2" l="1"/>
  <c r="AA26" i="2"/>
  <c r="AB26" i="2" s="1"/>
  <c r="AC2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<sst xmlns="http://schemas.openxmlformats.org/spreadsheetml/2006/main" count="106" uniqueCount="58">
  <si>
    <t>Enter All Data Here</t>
  </si>
  <si>
    <t>Savings Interest Rate</t>
  </si>
  <si>
    <t>Scenario 1(e.g. Renting Apartment)</t>
  </si>
  <si>
    <t>Monthly Bills</t>
  </si>
  <si>
    <t xml:space="preserve"> Monthly Expenses</t>
  </si>
  <si>
    <t>Income</t>
  </si>
  <si>
    <t>Title</t>
  </si>
  <si>
    <t>Total</t>
  </si>
  <si>
    <t>Per Month</t>
  </si>
  <si>
    <t>Per Week</t>
  </si>
  <si>
    <t>Cell</t>
  </si>
  <si>
    <t>Groceries</t>
  </si>
  <si>
    <t>Pay</t>
  </si>
  <si>
    <t>Internet</t>
  </si>
  <si>
    <t>Gas</t>
  </si>
  <si>
    <t>Electricity</t>
  </si>
  <si>
    <t>Restaurants</t>
  </si>
  <si>
    <t>Utilities</t>
  </si>
  <si>
    <t>Rent</t>
  </si>
  <si>
    <t>Scenario 1</t>
  </si>
  <si>
    <t>Whats Left</t>
  </si>
  <si>
    <t>Total Bills</t>
  </si>
  <si>
    <t>Total Expenses</t>
  </si>
  <si>
    <t>Scenario 2</t>
  </si>
  <si>
    <t>Account</t>
  </si>
  <si>
    <t>Symbol</t>
  </si>
  <si>
    <t>Current</t>
  </si>
  <si>
    <t>Shares</t>
  </si>
  <si>
    <t>Fidelity 401K</t>
  </si>
  <si>
    <t>FDKVX</t>
  </si>
  <si>
    <t>Vanguard Roth IRA</t>
  </si>
  <si>
    <t>APPL</t>
  </si>
  <si>
    <t>VFIAX</t>
  </si>
  <si>
    <t>Treasury Bonds</t>
  </si>
  <si>
    <t>Treasury Direct</t>
  </si>
  <si>
    <t>Equities and Bonds Total</t>
  </si>
  <si>
    <t>Wellsfargo Checking</t>
  </si>
  <si>
    <t>Wellsfargo Savings</t>
  </si>
  <si>
    <t>Accounts</t>
  </si>
  <si>
    <t>Balance</t>
  </si>
  <si>
    <t>Percentages</t>
  </si>
  <si>
    <t>Stocks and Bonds</t>
  </si>
  <si>
    <t>Savings(Liquid)</t>
  </si>
  <si>
    <t>Liquid</t>
  </si>
  <si>
    <t>Amount Needed for 1 Year Emergency Fund</t>
  </si>
  <si>
    <t>IsTrue – S1</t>
  </si>
  <si>
    <t>IsTrue – S2</t>
  </si>
  <si>
    <t>Bills</t>
  </si>
  <si>
    <t>Expenses</t>
  </si>
  <si>
    <t>Scenario 2(e.g. Renting Room, Same Pay)</t>
  </si>
  <si>
    <t>Save</t>
  </si>
  <si>
    <t>Savings Amount</t>
  </si>
  <si>
    <t>Disposable Income(Month)</t>
  </si>
  <si>
    <r>
      <t>Savings over X Years</t>
    </r>
    <r>
      <rPr>
        <b/>
        <i/>
        <sz val="10"/>
        <color theme="1"/>
        <rFont val="Liberation Sans"/>
        <family val="2"/>
      </rPr>
      <t>(Savings Amount for 1 Year + Previous Year Principal with Interest)(1+Input Savings Rate)^1 Year</t>
    </r>
  </si>
  <si>
    <t>Laundry</t>
  </si>
  <si>
    <t>Difference between 80% &amp; 50% Savings</t>
  </si>
  <si>
    <t>Emergency Savings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</si>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</sst>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9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b/>
      <i/>
      <sz val="18"/>
      <color rgb="FFFF0000"/>
      <name val="Liberation Sans"/>
      <family val="2"/>
    </font>
    <font>
      <b/>
      <sz val="10"/>
      <color theme="1"/>
      <name val="Liberation Sans"/>
      <family val="2"/>
    </font>
    <font>
      <b/>
      <i/>
      <sz val="10"/>
      <color theme="1"/>
      <name val="Liberation Sans"/>
      <family val="2"/>
    </font>
    <font>
      <b/>
      <sz val="24"/>
      <color theme="1"/>
      <name val="Liberation Sans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808080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808080"/>
      </patternFill>
    </fill>
    <fill>
      <patternFill patternType="solid">
        <fgColor theme="8"/>
        <bgColor rgb="FF808080"/>
      </patternFill>
    </fill>
    <fill>
      <patternFill patternType="solid">
        <fgColor theme="8"/>
        <bgColor indexed="64"/>
      </patternFill>
    </fill>
    <fill>
      <patternFill patternType="solid">
        <fgColor theme="1" tint="0.499984740745262"/>
        <bgColor indexed="64"/>
      </patternFill>
    </fill>
  </fills>
  <borders count="4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96">
    <xf numFmtId="0" fontId="0" fillId="0" borderId="0" xfId="0"/>
    <xf numFmtId="0" fontId="16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6" fillId="3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16" fillId="3" borderId="2" xfId="0" applyFont="1" applyFill="1" applyBorder="1"/>
    <xf numFmtId="0" fontId="16" fillId="0" borderId="2" xfId="0" applyFont="1" applyBorder="1"/>
    <xf numFmtId="0" fontId="0" fillId="0" borderId="2" xfId="0" applyBorder="1"/>
    <xf numFmtId="164" fontId="0" fillId="0" borderId="2" xfId="0" applyNumberFormat="1" applyBorder="1"/>
    <xf numFmtId="164" fontId="0" fillId="0" borderId="0" xfId="0" applyNumberFormat="1"/>
    <xf numFmtId="10" fontId="0" fillId="0" borderId="0" xfId="0" applyNumberFormat="1"/>
    <xf numFmtId="0" fontId="16" fillId="3" borderId="0" xfId="0" applyFont="1" applyFill="1" applyAlignment="1">
      <alignment horizontal="center" vertical="center"/>
    </xf>
    <xf numFmtId="0" fontId="16" fillId="3" borderId="2" xfId="0" applyFont="1" applyFill="1" applyBorder="1" applyAlignment="1">
      <alignment horizontal="center"/>
    </xf>
    <xf numFmtId="0" fontId="16" fillId="3" borderId="2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6" fillId="3" borderId="3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0" fontId="16" fillId="3" borderId="3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0" fillId="0" borderId="5" xfId="0" applyBorder="1"/>
    <xf numFmtId="0" fontId="16" fillId="0" borderId="5" xfId="0" applyFont="1" applyBorder="1"/>
    <xf numFmtId="0" fontId="16" fillId="10" borderId="5" xfId="0" applyFont="1" applyFill="1" applyBorder="1"/>
    <xf numFmtId="0" fontId="0" fillId="0" borderId="0" xfId="0" applyAlignment="1">
      <alignment horizontal="center"/>
    </xf>
    <xf numFmtId="164" fontId="0" fillId="0" borderId="5" xfId="0" applyNumberFormat="1" applyBorder="1"/>
    <xf numFmtId="0" fontId="16" fillId="10" borderId="6" xfId="0" applyFont="1" applyFill="1" applyBorder="1"/>
    <xf numFmtId="0" fontId="0" fillId="12" borderId="0" xfId="0" applyFill="1"/>
    <xf numFmtId="0" fontId="16" fillId="3" borderId="7" xfId="0" applyFont="1" applyFill="1" applyBorder="1"/>
    <xf numFmtId="0" fontId="16" fillId="14" borderId="2" xfId="0" applyFont="1" applyFill="1" applyBorder="1" applyAlignment="1">
      <alignment horizontal="center" vertical="center"/>
    </xf>
    <xf numFmtId="0" fontId="16" fillId="15" borderId="0" xfId="0" applyFont="1" applyFill="1" applyAlignment="1">
      <alignment horizontal="center" vertical="center"/>
    </xf>
    <xf numFmtId="0" fontId="16" fillId="3" borderId="11" xfId="0" applyFont="1" applyFill="1" applyBorder="1"/>
    <xf numFmtId="0" fontId="0" fillId="0" borderId="0" xfId="0" applyBorder="1"/>
    <xf numFmtId="0" fontId="0" fillId="0" borderId="12" xfId="0" applyBorder="1"/>
    <xf numFmtId="0" fontId="16" fillId="3" borderId="13" xfId="0" applyFont="1" applyFill="1" applyBorder="1"/>
    <xf numFmtId="0" fontId="0" fillId="0" borderId="14" xfId="0" applyBorder="1"/>
    <xf numFmtId="164" fontId="0" fillId="0" borderId="0" xfId="0" applyNumberFormat="1" applyBorder="1"/>
    <xf numFmtId="10" fontId="0" fillId="0" borderId="0" xfId="0" applyNumberFormat="1" applyBorder="1"/>
    <xf numFmtId="164" fontId="0" fillId="0" borderId="14" xfId="0" applyNumberFormat="1" applyBorder="1"/>
    <xf numFmtId="0" fontId="16" fillId="10" borderId="17" xfId="0" applyFont="1" applyFill="1" applyBorder="1"/>
    <xf numFmtId="9" fontId="16" fillId="10" borderId="16" xfId="0" applyNumberFormat="1" applyFont="1" applyFill="1" applyBorder="1"/>
    <xf numFmtId="164" fontId="0" fillId="0" borderId="15" xfId="0" applyNumberFormat="1" applyBorder="1"/>
    <xf numFmtId="164" fontId="0" fillId="0" borderId="18" xfId="0" applyNumberFormat="1" applyBorder="1"/>
    <xf numFmtId="0" fontId="16" fillId="10" borderId="15" xfId="0" applyFont="1" applyFill="1" applyBorder="1"/>
    <xf numFmtId="0" fontId="18" fillId="0" borderId="20" xfId="0" applyFont="1" applyFill="1" applyBorder="1" applyAlignment="1">
      <alignment horizontal="center"/>
    </xf>
    <xf numFmtId="0" fontId="0" fillId="0" borderId="0" xfId="0" applyFill="1" applyBorder="1"/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/>
    <xf numFmtId="164" fontId="0" fillId="0" borderId="0" xfId="0" applyNumberFormat="1" applyFill="1" applyBorder="1"/>
    <xf numFmtId="0" fontId="0" fillId="0" borderId="15" xfId="0" applyBorder="1"/>
    <xf numFmtId="0" fontId="0" fillId="0" borderId="24" xfId="0" applyBorder="1"/>
    <xf numFmtId="0" fontId="16" fillId="0" borderId="19" xfId="0" applyFont="1" applyFill="1" applyBorder="1" applyAlignment="1">
      <alignment wrapText="1"/>
    </xf>
    <xf numFmtId="164" fontId="0" fillId="0" borderId="23" xfId="0" applyNumberFormat="1" applyBorder="1"/>
    <xf numFmtId="0" fontId="16" fillId="0" borderId="24" xfId="0" applyFont="1" applyFill="1" applyBorder="1" applyAlignment="1">
      <alignment wrapText="1"/>
    </xf>
    <xf numFmtId="0" fontId="0" fillId="0" borderId="13" xfId="0" applyBorder="1"/>
    <xf numFmtId="164" fontId="0" fillId="0" borderId="26" xfId="0" applyNumberFormat="1" applyBorder="1"/>
    <xf numFmtId="0" fontId="0" fillId="0" borderId="27" xfId="0" applyBorder="1"/>
    <xf numFmtId="164" fontId="0" fillId="0" borderId="28" xfId="0" applyNumberFormat="1" applyBorder="1"/>
    <xf numFmtId="0" fontId="0" fillId="0" borderId="16" xfId="0" applyBorder="1"/>
    <xf numFmtId="0" fontId="16" fillId="10" borderId="29" xfId="0" applyFont="1" applyFill="1" applyBorder="1"/>
    <xf numFmtId="164" fontId="0" fillId="0" borderId="30" xfId="0" applyNumberFormat="1" applyBorder="1"/>
    <xf numFmtId="0" fontId="16" fillId="3" borderId="24" xfId="0" applyFont="1" applyFill="1" applyBorder="1"/>
    <xf numFmtId="164" fontId="0" fillId="0" borderId="31" xfId="0" applyNumberFormat="1" applyBorder="1"/>
    <xf numFmtId="164" fontId="0" fillId="0" borderId="32" xfId="0" applyNumberFormat="1" applyBorder="1"/>
    <xf numFmtId="0" fontId="16" fillId="10" borderId="8" xfId="0" applyFont="1" applyFill="1" applyBorder="1" applyAlignment="1">
      <alignment horizontal="right"/>
    </xf>
    <xf numFmtId="0" fontId="16" fillId="10" borderId="9" xfId="0" applyFont="1" applyFill="1" applyBorder="1"/>
    <xf numFmtId="0" fontId="16" fillId="10" borderId="10" xfId="0" applyFont="1" applyFill="1" applyBorder="1"/>
    <xf numFmtId="9" fontId="16" fillId="10" borderId="33" xfId="0" applyNumberFormat="1" applyFont="1" applyFill="1" applyBorder="1"/>
    <xf numFmtId="0" fontId="16" fillId="10" borderId="8" xfId="0" applyFont="1" applyFill="1" applyBorder="1" applyAlignment="1">
      <alignment horizontal="center"/>
    </xf>
    <xf numFmtId="0" fontId="16" fillId="10" borderId="9" xfId="0" applyFont="1" applyFill="1" applyBorder="1" applyAlignment="1">
      <alignment horizontal="center"/>
    </xf>
    <xf numFmtId="0" fontId="16" fillId="10" borderId="10" xfId="0" applyFont="1" applyFill="1" applyBorder="1" applyAlignment="1">
      <alignment horizontal="center"/>
    </xf>
    <xf numFmtId="0" fontId="16" fillId="10" borderId="16" xfId="0" applyFont="1" applyFill="1" applyBorder="1"/>
    <xf numFmtId="164" fontId="0" fillId="0" borderId="16" xfId="0" applyNumberFormat="1" applyBorder="1"/>
    <xf numFmtId="164" fontId="0" fillId="0" borderId="33" xfId="0" applyNumberFormat="1" applyBorder="1"/>
    <xf numFmtId="0" fontId="16" fillId="17" borderId="21" xfId="0" applyFont="1" applyFill="1" applyBorder="1" applyAlignment="1">
      <alignment horizontal="center"/>
    </xf>
    <xf numFmtId="0" fontId="16" fillId="17" borderId="20" xfId="0" applyFont="1" applyFill="1" applyBorder="1" applyAlignment="1">
      <alignment horizontal="center"/>
    </xf>
    <xf numFmtId="0" fontId="16" fillId="17" borderId="22" xfId="0" applyFont="1" applyFill="1" applyBorder="1" applyAlignment="1">
      <alignment horizontal="center"/>
    </xf>
    <xf numFmtId="0" fontId="16" fillId="10" borderId="25" xfId="0" applyFont="1" applyFill="1" applyBorder="1"/>
    <xf numFmtId="0" fontId="16" fillId="3" borderId="34" xfId="0" applyFont="1" applyFill="1" applyBorder="1"/>
    <xf numFmtId="0" fontId="16" fillId="3" borderId="11" xfId="0" applyFont="1" applyFill="1" applyBorder="1" applyAlignment="1">
      <alignment horizontal="center"/>
    </xf>
    <xf numFmtId="0" fontId="16" fillId="3" borderId="34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18" fillId="16" borderId="35" xfId="0" applyFont="1" applyFill="1" applyBorder="1" applyAlignment="1">
      <alignment horizontal="center"/>
    </xf>
    <xf numFmtId="0" fontId="18" fillId="16" borderId="36" xfId="0" applyFont="1" applyFill="1" applyBorder="1" applyAlignment="1">
      <alignment horizontal="center"/>
    </xf>
    <xf numFmtId="0" fontId="18" fillId="16" borderId="37" xfId="0" applyFont="1" applyFill="1" applyBorder="1" applyAlignment="1">
      <alignment horizontal="center"/>
    </xf>
    <xf numFmtId="0" fontId="16" fillId="11" borderId="11" xfId="0" applyFont="1" applyFill="1" applyBorder="1" applyAlignment="1">
      <alignment horizontal="center"/>
    </xf>
    <xf numFmtId="0" fontId="16" fillId="11" borderId="34" xfId="0" applyFont="1" applyFill="1" applyBorder="1" applyAlignment="1">
      <alignment horizontal="center"/>
    </xf>
    <xf numFmtId="0" fontId="18" fillId="13" borderId="38" xfId="0" applyFont="1" applyFill="1" applyBorder="1" applyAlignment="1">
      <alignment horizontal="center"/>
    </xf>
    <xf numFmtId="0" fontId="18" fillId="13" borderId="39" xfId="0" applyFont="1" applyFill="1" applyBorder="1" applyAlignment="1">
      <alignment horizontal="center"/>
    </xf>
    <xf numFmtId="0" fontId="18" fillId="13" borderId="40" xfId="0" applyFont="1" applyFill="1" applyBorder="1" applyAlignment="1">
      <alignment horizontal="center"/>
    </xf>
    <xf numFmtId="0" fontId="16" fillId="13" borderId="38" xfId="0" applyFont="1" applyFill="1" applyBorder="1" applyAlignment="1">
      <alignment horizontal="center"/>
    </xf>
    <xf numFmtId="0" fontId="16" fillId="13" borderId="40" xfId="0" applyFont="1" applyFill="1" applyBorder="1" applyAlignment="1">
      <alignment horizontal="center"/>
    </xf>
    <xf numFmtId="0" fontId="16" fillId="17" borderId="38" xfId="0" applyFont="1" applyFill="1" applyBorder="1"/>
    <xf numFmtId="164" fontId="17" fillId="0" borderId="40" xfId="0" applyNumberFormat="1" applyFont="1" applyBorder="1"/>
    <xf numFmtId="0" fontId="16" fillId="16" borderId="38" xfId="0" applyFont="1" applyFill="1" applyBorder="1" applyAlignment="1">
      <alignment horizontal="center"/>
    </xf>
    <xf numFmtId="0" fontId="16" fillId="16" borderId="40" xfId="0" applyFont="1" applyFill="1" applyBorder="1" applyAlignment="1">
      <alignment horizont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E32" sqref="E32"/>
    </sheetView>
  </sheetViews>
  <sheetFormatPr defaultRowHeight="12.75" x14ac:dyDescent="0.2"/>
  <cols>
    <col min="1" max="7" width="12.140625" customWidth="1"/>
    <col min="8" max="8" width="24" customWidth="1"/>
    <col min="9" max="14" width="12.140625" customWidth="1"/>
  </cols>
  <sheetData>
    <row r="1" spans="1:14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">
      <c r="A3" s="1"/>
      <c r="B3" s="2"/>
      <c r="C3" s="3"/>
      <c r="D3" s="4"/>
      <c r="F3" s="3"/>
      <c r="G3" s="5"/>
      <c r="H3" s="5"/>
      <c r="J3" s="11" t="s">
        <v>1</v>
      </c>
      <c r="K3" s="11"/>
    </row>
    <row r="4" spans="1:14" x14ac:dyDescent="0.2">
      <c r="A4" s="28" t="s">
        <v>2</v>
      </c>
      <c r="B4" s="28"/>
      <c r="C4" s="28"/>
      <c r="D4" s="28"/>
      <c r="E4" s="28"/>
      <c r="F4" s="28"/>
      <c r="G4" s="28"/>
      <c r="H4" s="28"/>
      <c r="J4" s="15">
        <v>0.05</v>
      </c>
      <c r="K4" s="15"/>
    </row>
    <row r="5" spans="1:14" x14ac:dyDescent="0.2">
      <c r="A5" s="16" t="s">
        <v>3</v>
      </c>
      <c r="B5" s="17"/>
      <c r="C5" s="18" t="s">
        <v>4</v>
      </c>
      <c r="D5" s="19"/>
      <c r="F5" s="13" t="s">
        <v>5</v>
      </c>
      <c r="G5" s="13"/>
      <c r="H5" s="13"/>
    </row>
    <row r="6" spans="1:14" x14ac:dyDescent="0.2">
      <c r="A6" s="6" t="s">
        <v>6</v>
      </c>
      <c r="B6" s="6" t="s">
        <v>7</v>
      </c>
      <c r="C6" s="6" t="s">
        <v>6</v>
      </c>
      <c r="D6" s="6" t="s">
        <v>7</v>
      </c>
      <c r="F6" s="7"/>
      <c r="G6" s="6" t="s">
        <v>8</v>
      </c>
      <c r="H6" s="6" t="s">
        <v>9</v>
      </c>
    </row>
    <row r="7" spans="1:14" x14ac:dyDescent="0.2">
      <c r="A7" s="7" t="s">
        <v>10</v>
      </c>
      <c r="B7" s="8">
        <v>40</v>
      </c>
      <c r="C7" s="7" t="s">
        <v>11</v>
      </c>
      <c r="D7" s="8">
        <v>80</v>
      </c>
      <c r="F7" s="6" t="s">
        <v>12</v>
      </c>
      <c r="G7" s="8">
        <f>2500</f>
        <v>2500</v>
      </c>
      <c r="H7" s="8">
        <f>G7/4</f>
        <v>625</v>
      </c>
    </row>
    <row r="8" spans="1:14" x14ac:dyDescent="0.2">
      <c r="A8" s="7" t="s">
        <v>13</v>
      </c>
      <c r="B8" s="8">
        <v>50</v>
      </c>
      <c r="C8" s="7" t="s">
        <v>14</v>
      </c>
      <c r="D8" s="8">
        <v>40</v>
      </c>
    </row>
    <row r="9" spans="1:14" x14ac:dyDescent="0.2">
      <c r="A9" s="7" t="s">
        <v>15</v>
      </c>
      <c r="B9" s="8">
        <v>50</v>
      </c>
      <c r="C9" s="7" t="s">
        <v>16</v>
      </c>
      <c r="D9" s="8">
        <v>150</v>
      </c>
    </row>
    <row r="10" spans="1:14" x14ac:dyDescent="0.2">
      <c r="A10" s="7" t="s">
        <v>17</v>
      </c>
      <c r="B10" s="8">
        <v>50</v>
      </c>
      <c r="C10" s="7" t="s">
        <v>54</v>
      </c>
      <c r="D10" s="8">
        <v>50</v>
      </c>
    </row>
    <row r="11" spans="1:14" x14ac:dyDescent="0.2">
      <c r="A11" s="7" t="s">
        <v>18</v>
      </c>
      <c r="B11" s="8">
        <v>1200</v>
      </c>
      <c r="C11" s="7"/>
      <c r="D11" s="8"/>
    </row>
    <row r="12" spans="1:14" x14ac:dyDescent="0.2">
      <c r="A12" s="7"/>
      <c r="B12" s="8"/>
      <c r="C12" s="7"/>
      <c r="D12" s="8"/>
    </row>
    <row r="13" spans="1:14" x14ac:dyDescent="0.2">
      <c r="A13" s="7"/>
      <c r="B13" s="8"/>
      <c r="C13" s="7"/>
      <c r="D13" s="8"/>
    </row>
    <row r="14" spans="1:14" x14ac:dyDescent="0.2">
      <c r="A14" s="7"/>
      <c r="B14" s="8"/>
      <c r="C14" s="7"/>
      <c r="D14" s="8"/>
    </row>
    <row r="15" spans="1:14" x14ac:dyDescent="0.2">
      <c r="A15" s="7"/>
      <c r="B15" s="8"/>
      <c r="C15" s="7"/>
      <c r="D15" s="8"/>
    </row>
    <row r="16" spans="1:14" x14ac:dyDescent="0.2">
      <c r="A16" s="7"/>
      <c r="B16" s="8"/>
      <c r="C16" s="7"/>
      <c r="D16" s="8"/>
    </row>
    <row r="17" spans="1:14" x14ac:dyDescent="0.2">
      <c r="A17" s="7"/>
      <c r="B17" s="8"/>
      <c r="C17" s="7"/>
      <c r="D17" s="8"/>
    </row>
    <row r="18" spans="1:14" x14ac:dyDescent="0.2">
      <c r="A18" s="7"/>
      <c r="B18" s="8"/>
      <c r="C18" s="7"/>
      <c r="D18" s="8"/>
    </row>
    <row r="19" spans="1:14" x14ac:dyDescent="0.2">
      <c r="A19" s="7"/>
      <c r="B19" s="8"/>
      <c r="C19" s="7"/>
      <c r="D19" s="8"/>
    </row>
    <row r="20" spans="1:14" x14ac:dyDescent="0.2">
      <c r="A20" s="7"/>
      <c r="B20" s="8"/>
      <c r="C20" s="7"/>
      <c r="D20" s="8"/>
    </row>
    <row r="21" spans="1:14" x14ac:dyDescent="0.2">
      <c r="A21" s="7"/>
      <c r="B21" s="8"/>
      <c r="C21" s="7"/>
      <c r="D21" s="8"/>
    </row>
    <row r="22" spans="1:14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1:14" x14ac:dyDescent="0.2">
      <c r="A23" s="29" t="s">
        <v>49</v>
      </c>
      <c r="B23" s="29"/>
      <c r="C23" s="29"/>
      <c r="D23" s="29"/>
      <c r="E23" s="29"/>
      <c r="F23" s="29"/>
      <c r="G23" s="29"/>
      <c r="H23" s="29"/>
    </row>
    <row r="24" spans="1:14" x14ac:dyDescent="0.2">
      <c r="A24" s="12" t="s">
        <v>3</v>
      </c>
      <c r="B24" s="12"/>
      <c r="C24" s="13" t="s">
        <v>4</v>
      </c>
      <c r="D24" s="13"/>
      <c r="F24" s="13" t="s">
        <v>5</v>
      </c>
      <c r="G24" s="13"/>
      <c r="H24" s="13"/>
    </row>
    <row r="25" spans="1:14" x14ac:dyDescent="0.2">
      <c r="A25" s="6" t="s">
        <v>6</v>
      </c>
      <c r="B25" s="6" t="s">
        <v>7</v>
      </c>
      <c r="C25" s="6" t="s">
        <v>6</v>
      </c>
      <c r="D25" s="6" t="s">
        <v>7</v>
      </c>
      <c r="F25" s="7"/>
      <c r="G25" s="6" t="s">
        <v>8</v>
      </c>
      <c r="H25" s="6" t="s">
        <v>9</v>
      </c>
    </row>
    <row r="26" spans="1:14" x14ac:dyDescent="0.2">
      <c r="A26" s="7" t="s">
        <v>10</v>
      </c>
      <c r="B26" s="8">
        <v>40</v>
      </c>
      <c r="C26" s="7" t="s">
        <v>11</v>
      </c>
      <c r="D26" s="8">
        <v>80</v>
      </c>
      <c r="F26" s="6" t="s">
        <v>12</v>
      </c>
      <c r="G26" s="8">
        <v>2500</v>
      </c>
      <c r="H26" s="8">
        <f>G26/4</f>
        <v>625</v>
      </c>
    </row>
    <row r="27" spans="1:14" x14ac:dyDescent="0.2">
      <c r="A27" s="7" t="s">
        <v>13</v>
      </c>
      <c r="B27" s="8">
        <v>50</v>
      </c>
      <c r="C27" s="7" t="s">
        <v>14</v>
      </c>
      <c r="D27" s="8">
        <v>40</v>
      </c>
    </row>
    <row r="28" spans="1:14" x14ac:dyDescent="0.2">
      <c r="A28" s="7" t="s">
        <v>15</v>
      </c>
      <c r="B28" s="8">
        <v>50</v>
      </c>
      <c r="C28" s="7" t="s">
        <v>16</v>
      </c>
      <c r="D28" s="8">
        <v>200</v>
      </c>
    </row>
    <row r="29" spans="1:14" x14ac:dyDescent="0.2">
      <c r="A29" s="7" t="s">
        <v>17</v>
      </c>
      <c r="B29" s="8">
        <v>50</v>
      </c>
      <c r="C29" s="7" t="s">
        <v>54</v>
      </c>
      <c r="D29" s="8">
        <v>25</v>
      </c>
    </row>
    <row r="30" spans="1:14" x14ac:dyDescent="0.2">
      <c r="A30" s="7" t="s">
        <v>18</v>
      </c>
      <c r="B30" s="8">
        <v>500</v>
      </c>
      <c r="C30" s="7"/>
      <c r="D30" s="8"/>
    </row>
    <row r="31" spans="1:14" x14ac:dyDescent="0.2">
      <c r="A31" s="7"/>
      <c r="B31" s="8"/>
      <c r="C31" s="7"/>
      <c r="D31" s="8"/>
    </row>
    <row r="32" spans="1:14" x14ac:dyDescent="0.2">
      <c r="A32" s="7"/>
      <c r="B32" s="8"/>
      <c r="C32" s="7"/>
      <c r="D32" s="8"/>
    </row>
    <row r="33" spans="1:4" x14ac:dyDescent="0.2">
      <c r="A33" s="7"/>
      <c r="B33" s="8"/>
      <c r="C33" s="7"/>
      <c r="D33" s="8"/>
    </row>
    <row r="34" spans="1:4" x14ac:dyDescent="0.2">
      <c r="A34" s="7"/>
      <c r="B34" s="8"/>
      <c r="C34" s="7"/>
      <c r="D34" s="8"/>
    </row>
    <row r="35" spans="1:4" x14ac:dyDescent="0.2">
      <c r="A35" s="7"/>
      <c r="B35" s="8"/>
      <c r="C35" s="7"/>
      <c r="D35" s="8"/>
    </row>
    <row r="36" spans="1:4" x14ac:dyDescent="0.2">
      <c r="A36" s="7"/>
      <c r="B36" s="8"/>
      <c r="C36" s="7"/>
      <c r="D36" s="8"/>
    </row>
    <row r="37" spans="1:4" x14ac:dyDescent="0.2">
      <c r="A37" s="7"/>
      <c r="B37" s="8"/>
      <c r="C37" s="7"/>
      <c r="D37" s="8"/>
    </row>
    <row r="38" spans="1:4" x14ac:dyDescent="0.2">
      <c r="A38" s="7"/>
      <c r="B38" s="8"/>
      <c r="C38" s="7"/>
      <c r="D38" s="8"/>
    </row>
    <row r="39" spans="1:4" x14ac:dyDescent="0.2">
      <c r="A39" s="7"/>
      <c r="B39" s="8"/>
      <c r="C39" s="7"/>
      <c r="D39" s="8"/>
    </row>
    <row r="40" spans="1:4" x14ac:dyDescent="0.2">
      <c r="A40" s="7"/>
      <c r="B40" s="8"/>
      <c r="C40" s="7"/>
      <c r="D40" s="8"/>
    </row>
  </sheetData>
  <mergeCells count="11">
    <mergeCell ref="A23:H23"/>
    <mergeCell ref="A24:B24"/>
    <mergeCell ref="C24:D24"/>
    <mergeCell ref="F24:H24"/>
    <mergeCell ref="A1:N2"/>
    <mergeCell ref="J3:K3"/>
    <mergeCell ref="A4:H4"/>
    <mergeCell ref="J4:K4"/>
    <mergeCell ref="A5:B5"/>
    <mergeCell ref="C5:D5"/>
    <mergeCell ref="F5:H5"/>
  </mergeCells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6"/>
  <sheetViews>
    <sheetView zoomScaleNormal="100" workbookViewId="0">
      <selection activeCell="J8" sqref="J8"/>
    </sheetView>
  </sheetViews>
  <sheetFormatPr defaultRowHeight="12.75" x14ac:dyDescent="0.2"/>
  <cols>
    <col min="1" max="1" width="32.28515625" bestFit="1" customWidth="1"/>
    <col min="2" max="2" width="15.85546875" bestFit="1" customWidth="1"/>
    <col min="3" max="3" width="32.5703125" customWidth="1"/>
    <col min="4" max="4" width="17" customWidth="1"/>
    <col min="5" max="5" width="16" customWidth="1"/>
    <col min="6" max="6" width="10.140625" bestFit="1" customWidth="1"/>
    <col min="7" max="7" width="14.85546875" bestFit="1" customWidth="1"/>
    <col min="8" max="9" width="10.140625" bestFit="1" customWidth="1"/>
    <col min="10" max="13" width="11.140625" bestFit="1" customWidth="1"/>
    <col min="14" max="15" width="11.140625" customWidth="1"/>
    <col min="16" max="16" width="10.7109375" bestFit="1" customWidth="1"/>
    <col min="17" max="17" width="15.85546875" bestFit="1" customWidth="1"/>
    <col min="18" max="18" width="25.28515625" bestFit="1" customWidth="1"/>
    <col min="19" max="19" width="17" bestFit="1" customWidth="1"/>
    <col min="20" max="21" width="10.140625" bestFit="1" customWidth="1"/>
    <col min="22" max="22" width="14.85546875" bestFit="1" customWidth="1"/>
    <col min="23" max="24" width="10.140625" bestFit="1" customWidth="1"/>
    <col min="25" max="29" width="11.140625" bestFit="1" customWidth="1"/>
  </cols>
  <sheetData>
    <row r="1" spans="1:29" ht="30.75" thickBot="1" x14ac:dyDescent="0.45">
      <c r="A1" s="87" t="str">
        <f>Input!A4</f>
        <v>Scenario 1(e.g. Renting Apartment)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9"/>
      <c r="O1" s="43"/>
      <c r="P1" s="82" t="str">
        <f>Input!A23</f>
        <v>Scenario 2(e.g. Renting Room, Same Pay)</v>
      </c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4"/>
    </row>
    <row r="2" spans="1:29" x14ac:dyDescent="0.2">
      <c r="A2" s="30" t="s">
        <v>19</v>
      </c>
      <c r="B2" s="27" t="s">
        <v>8</v>
      </c>
      <c r="C2" s="77" t="s">
        <v>9</v>
      </c>
      <c r="D2" s="31"/>
      <c r="E2" s="85" t="s">
        <v>3</v>
      </c>
      <c r="F2" s="86"/>
      <c r="G2" s="80" t="s">
        <v>4</v>
      </c>
      <c r="H2" s="81"/>
      <c r="I2" s="31"/>
      <c r="J2" s="31"/>
      <c r="K2" s="31"/>
      <c r="L2" s="31"/>
      <c r="M2" s="31"/>
      <c r="N2" s="32"/>
      <c r="O2" s="44"/>
      <c r="P2" s="30" t="s">
        <v>23</v>
      </c>
      <c r="Q2" s="27" t="s">
        <v>8</v>
      </c>
      <c r="R2" s="77" t="s">
        <v>9</v>
      </c>
      <c r="S2" s="31"/>
      <c r="T2" s="78" t="s">
        <v>3</v>
      </c>
      <c r="U2" s="79"/>
      <c r="V2" s="80" t="s">
        <v>4</v>
      </c>
      <c r="W2" s="81"/>
      <c r="X2" s="31"/>
      <c r="Y2" s="31"/>
      <c r="Z2" s="31"/>
      <c r="AA2" s="31"/>
      <c r="AB2" s="31"/>
      <c r="AC2" s="32"/>
    </row>
    <row r="3" spans="1:29" x14ac:dyDescent="0.2">
      <c r="A3" s="33" t="s">
        <v>12</v>
      </c>
      <c r="B3" s="8">
        <f>Input!G7</f>
        <v>2500</v>
      </c>
      <c r="C3" s="54">
        <f>Input!H7</f>
        <v>625</v>
      </c>
      <c r="D3" s="31"/>
      <c r="E3" s="53" t="str">
        <f>IF(Input!A7="","",Input!A7)</f>
        <v>Cell</v>
      </c>
      <c r="F3" s="54">
        <f>IF(Input!B7="","",Input!B7)</f>
        <v>40</v>
      </c>
      <c r="G3" s="53" t="str">
        <f>IF(Input!C7="","",Input!C7)</f>
        <v>Groceries</v>
      </c>
      <c r="H3" s="54">
        <f>IF(Input!D7="","",Input!D7)</f>
        <v>80</v>
      </c>
      <c r="I3" s="31"/>
      <c r="J3" s="31"/>
      <c r="K3" s="31"/>
      <c r="L3" s="31"/>
      <c r="M3" s="31"/>
      <c r="N3" s="32"/>
      <c r="O3" s="44"/>
      <c r="P3" s="33" t="s">
        <v>12</v>
      </c>
      <c r="Q3" s="8">
        <f>Input!G26</f>
        <v>2500</v>
      </c>
      <c r="R3" s="54">
        <f>Input!H26</f>
        <v>625</v>
      </c>
      <c r="S3" s="31"/>
      <c r="T3" s="53" t="str">
        <f>IF(Input!A26="","",Input!A26)</f>
        <v>Cell</v>
      </c>
      <c r="U3" s="54">
        <f>IF(Input!B26="","",Input!B26)</f>
        <v>40</v>
      </c>
      <c r="V3" s="53" t="str">
        <f>IF(Input!C26="","",Input!C26)</f>
        <v>Groceries</v>
      </c>
      <c r="W3" s="54">
        <f>IF(Input!D26="","",Input!D26)</f>
        <v>80</v>
      </c>
      <c r="X3" s="31"/>
      <c r="Y3" s="31"/>
      <c r="Z3" s="31"/>
      <c r="AA3" s="31"/>
      <c r="AB3" s="31"/>
      <c r="AC3" s="32"/>
    </row>
    <row r="4" spans="1:29" ht="13.5" thickBot="1" x14ac:dyDescent="0.25">
      <c r="A4" s="60" t="s">
        <v>20</v>
      </c>
      <c r="B4" s="61">
        <f>B3-F18-H18</f>
        <v>790</v>
      </c>
      <c r="C4" s="62">
        <f>C3-ROUND(F18/4,2)-ROUND(H18/4,2)</f>
        <v>197.5</v>
      </c>
      <c r="D4" s="31"/>
      <c r="E4" s="53" t="str">
        <f>IF(Input!A8="","",Input!A8)</f>
        <v>Internet</v>
      </c>
      <c r="F4" s="54">
        <f>IF(Input!B8="","",Input!B8)</f>
        <v>50</v>
      </c>
      <c r="G4" s="53" t="str">
        <f>IF(Input!C8="","",Input!C8)</f>
        <v>Gas</v>
      </c>
      <c r="H4" s="54">
        <f>IF(Input!D8="","",Input!D8)</f>
        <v>40</v>
      </c>
      <c r="I4" s="31"/>
      <c r="J4" s="31"/>
      <c r="K4" s="31"/>
      <c r="L4" s="31"/>
      <c r="M4" s="31"/>
      <c r="N4" s="32"/>
      <c r="O4" s="44"/>
      <c r="P4" s="60" t="s">
        <v>20</v>
      </c>
      <c r="Q4" s="61">
        <f>Q3-U18-W18</f>
        <v>1465</v>
      </c>
      <c r="R4" s="62">
        <f>R3-ROUND(U18/4,2)-ROUND(W18/4,2)</f>
        <v>366.25</v>
      </c>
      <c r="S4" s="31"/>
      <c r="T4" s="53" t="str">
        <f>IF(Input!A27="","",Input!A27)</f>
        <v>Internet</v>
      </c>
      <c r="U4" s="54">
        <f>IF(Input!B27="","",Input!B27)</f>
        <v>50</v>
      </c>
      <c r="V4" s="53" t="str">
        <f>IF(Input!C27="","",Input!C27)</f>
        <v>Gas</v>
      </c>
      <c r="W4" s="54">
        <f>IF(Input!D27="","",Input!D27)</f>
        <v>40</v>
      </c>
      <c r="X4" s="31"/>
      <c r="Y4" s="31"/>
      <c r="Z4" s="31"/>
      <c r="AA4" s="31"/>
      <c r="AB4" s="31"/>
      <c r="AC4" s="32"/>
    </row>
    <row r="5" spans="1:29" x14ac:dyDescent="0.2">
      <c r="A5" s="34"/>
      <c r="B5" s="35"/>
      <c r="C5" s="35"/>
      <c r="D5" s="31"/>
      <c r="E5" s="53" t="str">
        <f>IF(Input!A9="","",Input!A9)</f>
        <v>Electricity</v>
      </c>
      <c r="F5" s="54">
        <f>IF(Input!B9="","",Input!B9)</f>
        <v>50</v>
      </c>
      <c r="G5" s="55" t="str">
        <f>IF(Input!C9="","",Input!C9)</f>
        <v>Restaurants</v>
      </c>
      <c r="H5" s="56">
        <f>IF(Input!D9="","",Input!D9)</f>
        <v>150</v>
      </c>
      <c r="I5" s="31"/>
      <c r="J5" s="31"/>
      <c r="K5" s="31"/>
      <c r="L5" s="31"/>
      <c r="M5" s="31"/>
      <c r="N5" s="32"/>
      <c r="O5" s="44"/>
      <c r="P5" s="34"/>
      <c r="Q5" s="35"/>
      <c r="R5" s="35"/>
      <c r="S5" s="31"/>
      <c r="T5" s="55" t="str">
        <f>IF(Input!A28="","",Input!A28)</f>
        <v>Electricity</v>
      </c>
      <c r="U5" s="56">
        <f>IF(Input!B28="","",Input!B28)</f>
        <v>50</v>
      </c>
      <c r="V5" s="55" t="str">
        <f>IF(Input!C28="","",Input!C28)</f>
        <v>Restaurants</v>
      </c>
      <c r="W5" s="56">
        <f>IF(Input!D28="","",Input!D28)</f>
        <v>200</v>
      </c>
      <c r="X5" s="31"/>
      <c r="Y5" s="31"/>
      <c r="Z5" s="31"/>
      <c r="AA5" s="31"/>
      <c r="AB5" s="31"/>
      <c r="AC5" s="32"/>
    </row>
    <row r="6" spans="1:29" x14ac:dyDescent="0.2">
      <c r="A6" s="34"/>
      <c r="B6" s="35"/>
      <c r="C6" s="35"/>
      <c r="D6" s="31"/>
      <c r="E6" s="53" t="str">
        <f>IF(Input!A10="","",Input!A10)</f>
        <v>Utilities</v>
      </c>
      <c r="F6" s="54">
        <f>IF(Input!B10="","",Input!B10)</f>
        <v>50</v>
      </c>
      <c r="G6" s="57" t="str">
        <f>IF(Input!C10="","",Input!C10)</f>
        <v>Laundry</v>
      </c>
      <c r="H6" s="48">
        <f>IF(Input!D10="","",Input!D10)</f>
        <v>50</v>
      </c>
      <c r="I6" s="31"/>
      <c r="J6" s="31"/>
      <c r="K6" s="31"/>
      <c r="L6" s="31"/>
      <c r="M6" s="31"/>
      <c r="N6" s="32"/>
      <c r="O6" s="44"/>
      <c r="P6" s="34"/>
      <c r="Q6" s="35"/>
      <c r="R6" s="35"/>
      <c r="S6" s="31"/>
      <c r="T6" s="57" t="str">
        <f>IF(Input!A29="","",Input!A29)</f>
        <v>Utilities</v>
      </c>
      <c r="U6" s="40">
        <f>IF(Input!B29="","",Input!B29)</f>
        <v>50</v>
      </c>
      <c r="V6" s="57" t="str">
        <f>IF(Input!C29="","",Input!C29)</f>
        <v>Laundry</v>
      </c>
      <c r="W6" s="48">
        <f>IF(Input!D29="","",Input!D29)</f>
        <v>25</v>
      </c>
      <c r="X6" s="31"/>
      <c r="Y6" s="31"/>
      <c r="Z6" s="31"/>
      <c r="AA6" s="31"/>
      <c r="AB6" s="31"/>
      <c r="AC6" s="32"/>
    </row>
    <row r="7" spans="1:29" x14ac:dyDescent="0.2">
      <c r="A7" s="34"/>
      <c r="B7" s="35"/>
      <c r="C7" s="35"/>
      <c r="D7" s="31"/>
      <c r="E7" s="55" t="str">
        <f>IF(Input!A11="","",Input!A11)</f>
        <v>Rent</v>
      </c>
      <c r="F7" s="56">
        <f>IF(Input!B11="","",Input!B11)</f>
        <v>1200</v>
      </c>
      <c r="G7" s="57" t="str">
        <f>IF(Input!C11="","",Input!C11)</f>
        <v/>
      </c>
      <c r="H7" s="48" t="str">
        <f>IF(Input!D11="","",Input!D11)</f>
        <v/>
      </c>
      <c r="I7" s="31"/>
      <c r="J7" s="31"/>
      <c r="K7" s="31"/>
      <c r="L7" s="31"/>
      <c r="M7" s="31"/>
      <c r="N7" s="32"/>
      <c r="O7" s="44"/>
      <c r="P7" s="34"/>
      <c r="Q7" s="35"/>
      <c r="R7" s="35"/>
      <c r="S7" s="31"/>
      <c r="T7" s="57" t="str">
        <f>IF(Input!A30="","",Input!A30)</f>
        <v>Rent</v>
      </c>
      <c r="U7" s="40">
        <f>IF(Input!B30="","",Input!B30)</f>
        <v>500</v>
      </c>
      <c r="V7" s="57" t="str">
        <f>IF(Input!C30="","",Input!C30)</f>
        <v/>
      </c>
      <c r="W7" s="48" t="str">
        <f>IF(Input!D30="","",Input!D30)</f>
        <v/>
      </c>
      <c r="X7" s="31"/>
      <c r="Y7" s="31"/>
      <c r="Z7" s="31"/>
      <c r="AA7" s="31"/>
      <c r="AB7" s="31"/>
      <c r="AC7" s="32"/>
    </row>
    <row r="8" spans="1:29" x14ac:dyDescent="0.2">
      <c r="A8" s="34"/>
      <c r="B8" s="35"/>
      <c r="C8" s="35"/>
      <c r="D8" s="31"/>
      <c r="E8" s="57" t="str">
        <f>IF(Input!A12="","",Input!A12)</f>
        <v/>
      </c>
      <c r="F8" s="48" t="str">
        <f>IF(Input!B12="","",Input!B12)</f>
        <v/>
      </c>
      <c r="G8" s="57" t="str">
        <f>IF(Input!C12="","",Input!C12)</f>
        <v/>
      </c>
      <c r="H8" s="48" t="str">
        <f>IF(Input!D12="","",Input!D12)</f>
        <v/>
      </c>
      <c r="I8" s="31"/>
      <c r="J8" s="31"/>
      <c r="K8" s="31"/>
      <c r="L8" s="31"/>
      <c r="M8" s="31"/>
      <c r="N8" s="32"/>
      <c r="O8" s="44"/>
      <c r="P8" s="34"/>
      <c r="Q8" s="35"/>
      <c r="R8" s="35"/>
      <c r="S8" s="31"/>
      <c r="T8" s="57" t="str">
        <f>IF(Input!A31="","",Input!A31)</f>
        <v/>
      </c>
      <c r="U8" s="48" t="str">
        <f>IF(Input!B31="","",Input!B31)</f>
        <v/>
      </c>
      <c r="V8" s="57" t="str">
        <f>IF(Input!C31="","",Input!C31)</f>
        <v/>
      </c>
      <c r="W8" s="48" t="str">
        <f>IF(Input!D31="","",Input!D31)</f>
        <v/>
      </c>
      <c r="X8" s="31"/>
      <c r="Y8" s="31"/>
      <c r="Z8" s="31"/>
      <c r="AA8" s="31"/>
      <c r="AB8" s="31"/>
      <c r="AC8" s="32"/>
    </row>
    <row r="9" spans="1:29" x14ac:dyDescent="0.2">
      <c r="A9" s="34"/>
      <c r="B9" s="31"/>
      <c r="C9" s="31"/>
      <c r="D9" s="31"/>
      <c r="E9" s="57" t="str">
        <f>IF(Input!A13="","",Input!A13)</f>
        <v/>
      </c>
      <c r="F9" s="48" t="str">
        <f>IF(Input!B13="","",Input!B13)</f>
        <v/>
      </c>
      <c r="G9" s="57" t="str">
        <f>IF(Input!C13="","",Input!C13)</f>
        <v/>
      </c>
      <c r="H9" s="48" t="str">
        <f>IF(Input!D13="","",Input!D13)</f>
        <v/>
      </c>
      <c r="I9" s="31"/>
      <c r="J9" s="31"/>
      <c r="K9" s="31"/>
      <c r="L9" s="31"/>
      <c r="M9" s="31"/>
      <c r="N9" s="32"/>
      <c r="O9" s="44"/>
      <c r="P9" s="34"/>
      <c r="Q9" s="31"/>
      <c r="R9" s="31"/>
      <c r="S9" s="31"/>
      <c r="T9" s="57" t="str">
        <f>IF(Input!A32="","",Input!A32)</f>
        <v/>
      </c>
      <c r="U9" s="48" t="str">
        <f>IF(Input!B32="","",Input!B32)</f>
        <v/>
      </c>
      <c r="V9" s="57" t="str">
        <f>IF(Input!C32="","",Input!C32)</f>
        <v/>
      </c>
      <c r="W9" s="48" t="str">
        <f>IF(Input!D32="","",Input!D32)</f>
        <v/>
      </c>
      <c r="X9" s="31"/>
      <c r="Y9" s="31"/>
      <c r="Z9" s="31"/>
      <c r="AA9" s="31"/>
      <c r="AB9" s="31"/>
      <c r="AC9" s="32"/>
    </row>
    <row r="10" spans="1:29" x14ac:dyDescent="0.2">
      <c r="A10" s="34"/>
      <c r="B10" s="31"/>
      <c r="C10" s="31"/>
      <c r="D10" s="31"/>
      <c r="E10" s="57" t="str">
        <f>IF(Input!A14="","",Input!A14)</f>
        <v/>
      </c>
      <c r="F10" s="48" t="str">
        <f>IF(Input!B14="","",Input!B14)</f>
        <v/>
      </c>
      <c r="G10" s="57" t="str">
        <f>IF(Input!C14="","",Input!C14)</f>
        <v/>
      </c>
      <c r="H10" s="48" t="str">
        <f>IF(Input!D14="","",Input!D14)</f>
        <v/>
      </c>
      <c r="I10" s="31"/>
      <c r="J10" s="31"/>
      <c r="K10" s="31"/>
      <c r="L10" s="31"/>
      <c r="M10" s="31"/>
      <c r="N10" s="32"/>
      <c r="O10" s="44"/>
      <c r="P10" s="34"/>
      <c r="Q10" s="31"/>
      <c r="R10" s="31"/>
      <c r="S10" s="31"/>
      <c r="T10" s="57" t="str">
        <f>IF(Input!A33="","",Input!A33)</f>
        <v/>
      </c>
      <c r="U10" s="48" t="str">
        <f>IF(Input!B33="","",Input!B33)</f>
        <v/>
      </c>
      <c r="V10" s="57" t="str">
        <f>IF(Input!C33="","",Input!C33)</f>
        <v/>
      </c>
      <c r="W10" s="48" t="str">
        <f>IF(Input!D33="","",Input!D33)</f>
        <v/>
      </c>
      <c r="X10" s="31"/>
      <c r="Y10" s="31"/>
      <c r="Z10" s="31"/>
      <c r="AA10" s="31"/>
      <c r="AB10" s="31"/>
      <c r="AC10" s="32"/>
    </row>
    <row r="11" spans="1:29" x14ac:dyDescent="0.2">
      <c r="A11" s="34"/>
      <c r="B11" s="31"/>
      <c r="C11" s="36"/>
      <c r="D11" s="31"/>
      <c r="E11" s="57" t="str">
        <f>IF(Input!A15="","",Input!A15)</f>
        <v/>
      </c>
      <c r="F11" s="48" t="str">
        <f>IF(Input!B15="","",Input!B15)</f>
        <v/>
      </c>
      <c r="G11" s="57" t="str">
        <f>IF(Input!C15="","",Input!C15)</f>
        <v/>
      </c>
      <c r="H11" s="48" t="str">
        <f>IF(Input!D15="","",Input!D15)</f>
        <v/>
      </c>
      <c r="I11" s="31"/>
      <c r="J11" s="31"/>
      <c r="K11" s="31"/>
      <c r="L11" s="31"/>
      <c r="M11" s="31"/>
      <c r="N11" s="32"/>
      <c r="O11" s="44"/>
      <c r="P11" s="34"/>
      <c r="Q11" s="31"/>
      <c r="R11" s="31"/>
      <c r="S11" s="31"/>
      <c r="T11" s="57" t="str">
        <f>IF(Input!A34="","",Input!A34)</f>
        <v/>
      </c>
      <c r="U11" s="48" t="str">
        <f>IF(Input!B34="","",Input!B34)</f>
        <v/>
      </c>
      <c r="V11" s="57" t="str">
        <f>IF(Input!C34="","",Input!C34)</f>
        <v/>
      </c>
      <c r="W11" s="48" t="str">
        <f>IF(Input!D34="","",Input!D34)</f>
        <v/>
      </c>
      <c r="X11" s="31"/>
      <c r="Y11" s="31"/>
      <c r="Z11" s="31"/>
      <c r="AA11" s="31"/>
      <c r="AB11" s="31"/>
      <c r="AC11" s="32"/>
    </row>
    <row r="12" spans="1:29" x14ac:dyDescent="0.2">
      <c r="A12" s="34"/>
      <c r="B12" s="31"/>
      <c r="C12" s="31"/>
      <c r="D12" s="31"/>
      <c r="E12" s="57" t="str">
        <f>IF(Input!A16="","",Input!A16)</f>
        <v/>
      </c>
      <c r="F12" s="48" t="str">
        <f>IF(Input!B16="","",Input!B16)</f>
        <v/>
      </c>
      <c r="G12" s="57" t="str">
        <f>IF(Input!C16="","",Input!C16)</f>
        <v/>
      </c>
      <c r="H12" s="48" t="str">
        <f>IF(Input!D16="","",Input!D16)</f>
        <v/>
      </c>
      <c r="I12" s="31"/>
      <c r="J12" s="31"/>
      <c r="K12" s="31"/>
      <c r="L12" s="31"/>
      <c r="M12" s="31"/>
      <c r="N12" s="32"/>
      <c r="O12" s="44"/>
      <c r="P12" s="34"/>
      <c r="Q12" s="31"/>
      <c r="R12" s="31"/>
      <c r="S12" s="31"/>
      <c r="T12" s="57" t="str">
        <f>IF(Input!A35="","",Input!A35)</f>
        <v/>
      </c>
      <c r="U12" s="48" t="str">
        <f>IF(Input!B35="","",Input!B35)</f>
        <v/>
      </c>
      <c r="V12" s="57" t="str">
        <f>IF(Input!C35="","",Input!C35)</f>
        <v/>
      </c>
      <c r="W12" s="48" t="str">
        <f>IF(Input!D35="","",Input!D35)</f>
        <v/>
      </c>
      <c r="X12" s="31"/>
      <c r="Y12" s="31"/>
      <c r="Z12" s="31"/>
      <c r="AA12" s="31"/>
      <c r="AB12" s="31"/>
      <c r="AC12" s="32"/>
    </row>
    <row r="13" spans="1:29" x14ac:dyDescent="0.2">
      <c r="A13" s="34"/>
      <c r="B13" s="31"/>
      <c r="C13" s="36"/>
      <c r="D13" s="31"/>
      <c r="E13" s="57" t="str">
        <f>IF(Input!A17="","",Input!A17)</f>
        <v/>
      </c>
      <c r="F13" s="48" t="str">
        <f>IF(Input!B17="","",Input!B17)</f>
        <v/>
      </c>
      <c r="G13" s="57" t="str">
        <f>IF(Input!C17="","",Input!C17)</f>
        <v/>
      </c>
      <c r="H13" s="48" t="str">
        <f>IF(Input!D17="","",Input!D17)</f>
        <v/>
      </c>
      <c r="I13" s="31"/>
      <c r="J13" s="31"/>
      <c r="K13" s="31"/>
      <c r="L13" s="31"/>
      <c r="M13" s="31"/>
      <c r="N13" s="32"/>
      <c r="O13" s="44"/>
      <c r="P13" s="34"/>
      <c r="Q13" s="31"/>
      <c r="R13" s="31"/>
      <c r="S13" s="31"/>
      <c r="T13" s="57" t="str">
        <f>IF(Input!A36="","",Input!A36)</f>
        <v/>
      </c>
      <c r="U13" s="48" t="str">
        <f>IF(Input!B36="","",Input!B36)</f>
        <v/>
      </c>
      <c r="V13" s="57" t="str">
        <f>IF(Input!C36="","",Input!C36)</f>
        <v/>
      </c>
      <c r="W13" s="48" t="str">
        <f>IF(Input!D36="","",Input!D36)</f>
        <v/>
      </c>
      <c r="X13" s="31"/>
      <c r="Y13" s="31"/>
      <c r="Z13" s="31"/>
      <c r="AA13" s="31"/>
      <c r="AB13" s="31"/>
      <c r="AC13" s="32"/>
    </row>
    <row r="14" spans="1:29" x14ac:dyDescent="0.2">
      <c r="A14" s="34"/>
      <c r="B14" s="31"/>
      <c r="C14" s="31"/>
      <c r="D14" s="31"/>
      <c r="E14" s="57" t="str">
        <f>IF(Input!A18="","",Input!A18)</f>
        <v/>
      </c>
      <c r="F14" s="48" t="str">
        <f>IF(Input!B18="","",Input!B18)</f>
        <v/>
      </c>
      <c r="G14" s="57" t="str">
        <f>IF(Input!C18="","",Input!C18)</f>
        <v/>
      </c>
      <c r="H14" s="48" t="str">
        <f>IF(Input!D18="","",Input!D18)</f>
        <v/>
      </c>
      <c r="I14" s="31"/>
      <c r="J14" s="31"/>
      <c r="K14" s="31"/>
      <c r="L14" s="31"/>
      <c r="M14" s="31"/>
      <c r="N14" s="32"/>
      <c r="O14" s="44"/>
      <c r="P14" s="34"/>
      <c r="Q14" s="31"/>
      <c r="R14" s="31"/>
      <c r="S14" s="31"/>
      <c r="T14" s="57" t="str">
        <f>IF(Input!A37="","",Input!A37)</f>
        <v/>
      </c>
      <c r="U14" s="48" t="str">
        <f>IF(Input!B37="","",Input!B37)</f>
        <v/>
      </c>
      <c r="V14" s="57" t="str">
        <f>IF(Input!C37="","",Input!C37)</f>
        <v/>
      </c>
      <c r="W14" s="48" t="str">
        <f>IF(Input!D37="","",Input!D37)</f>
        <v/>
      </c>
      <c r="X14" s="31"/>
      <c r="Y14" s="31"/>
      <c r="Z14" s="31"/>
      <c r="AA14" s="31"/>
      <c r="AB14" s="31"/>
      <c r="AC14" s="32"/>
    </row>
    <row r="15" spans="1:29" x14ac:dyDescent="0.2">
      <c r="A15" s="34"/>
      <c r="B15" s="31"/>
      <c r="C15" s="31"/>
      <c r="D15" s="31"/>
      <c r="E15" s="57" t="str">
        <f>IF(Input!A19="","",Input!A19)</f>
        <v/>
      </c>
      <c r="F15" s="48" t="str">
        <f>IF(Input!B19="","",Input!B19)</f>
        <v/>
      </c>
      <c r="G15" s="57" t="str">
        <f>IF(Input!C19="","",Input!C19)</f>
        <v/>
      </c>
      <c r="H15" s="48" t="str">
        <f>IF(Input!D19="","",Input!D19)</f>
        <v/>
      </c>
      <c r="I15" s="31"/>
      <c r="J15" s="31"/>
      <c r="K15" s="31"/>
      <c r="L15" s="31"/>
      <c r="M15" s="31"/>
      <c r="N15" s="32"/>
      <c r="O15" s="44"/>
      <c r="P15" s="34"/>
      <c r="Q15" s="31"/>
      <c r="R15" s="31"/>
      <c r="S15" s="31"/>
      <c r="T15" s="57" t="str">
        <f>IF(Input!A38="","",Input!A38)</f>
        <v/>
      </c>
      <c r="U15" s="48" t="str">
        <f>IF(Input!B38="","",Input!B38)</f>
        <v/>
      </c>
      <c r="V15" s="57" t="str">
        <f>IF(Input!C38="","",Input!C38)</f>
        <v/>
      </c>
      <c r="W15" s="48" t="str">
        <f>IF(Input!D38="","",Input!D38)</f>
        <v/>
      </c>
      <c r="X15" s="31"/>
      <c r="Y15" s="31"/>
      <c r="Z15" s="31"/>
      <c r="AA15" s="31"/>
      <c r="AB15" s="31"/>
      <c r="AC15" s="32"/>
    </row>
    <row r="16" spans="1:29" x14ac:dyDescent="0.2">
      <c r="A16" s="37"/>
      <c r="B16" s="31"/>
      <c r="C16" s="31"/>
      <c r="D16" s="31"/>
      <c r="E16" s="57" t="str">
        <f>IF(Input!A20="","",Input!A20)</f>
        <v/>
      </c>
      <c r="F16" s="48" t="str">
        <f>IF(Input!B20="","",Input!B20)</f>
        <v/>
      </c>
      <c r="G16" s="57" t="str">
        <f>IF(Input!C20="","",Input!C20)</f>
        <v/>
      </c>
      <c r="H16" s="48" t="str">
        <f>IF(Input!D20="","",Input!D20)</f>
        <v/>
      </c>
      <c r="I16" s="31"/>
      <c r="J16" s="31"/>
      <c r="K16" s="31"/>
      <c r="L16" s="31"/>
      <c r="M16" s="31"/>
      <c r="N16" s="32"/>
      <c r="O16" s="44"/>
      <c r="P16" s="34"/>
      <c r="Q16" s="31"/>
      <c r="R16" s="31"/>
      <c r="S16" s="31"/>
      <c r="T16" s="57" t="str">
        <f>IF(Input!A39="","",Input!A39)</f>
        <v/>
      </c>
      <c r="U16" s="48" t="str">
        <f>IF(Input!B39="","",Input!B39)</f>
        <v/>
      </c>
      <c r="V16" s="57" t="str">
        <f>IF(Input!C39="","",Input!C39)</f>
        <v/>
      </c>
      <c r="W16" s="48" t="str">
        <f>IF(Input!D39="","",Input!D39)</f>
        <v/>
      </c>
      <c r="X16" s="31"/>
      <c r="Y16" s="31"/>
      <c r="Z16" s="31"/>
      <c r="AA16" s="31"/>
      <c r="AB16" s="31"/>
      <c r="AC16" s="32"/>
    </row>
    <row r="17" spans="1:29" x14ac:dyDescent="0.2">
      <c r="A17" s="34"/>
      <c r="B17" s="31"/>
      <c r="C17" s="31"/>
      <c r="D17" s="31"/>
      <c r="E17" s="57" t="str">
        <f>IF(Input!A21="","",Input!A21)</f>
        <v/>
      </c>
      <c r="F17" s="48" t="str">
        <f>IF(Input!B21="","",Input!B21)</f>
        <v/>
      </c>
      <c r="G17" s="57" t="str">
        <f>IF(Input!C21="","",Input!C21)</f>
        <v/>
      </c>
      <c r="H17" s="48" t="str">
        <f>IF(Input!D21="","",Input!D21)</f>
        <v/>
      </c>
      <c r="I17" s="31"/>
      <c r="J17" s="31"/>
      <c r="K17" s="31"/>
      <c r="L17" s="31"/>
      <c r="M17" s="31"/>
      <c r="N17" s="32"/>
      <c r="O17" s="44"/>
      <c r="P17" s="34"/>
      <c r="Q17" s="31"/>
      <c r="R17" s="31"/>
      <c r="S17" s="31"/>
      <c r="T17" s="57" t="str">
        <f>IF(Input!A40="","",Input!A40)</f>
        <v/>
      </c>
      <c r="U17" s="48" t="str">
        <f>IF(Input!B40="","",Input!B40)</f>
        <v/>
      </c>
      <c r="V17" s="57" t="str">
        <f>IF(Input!C40="","",Input!C40)</f>
        <v/>
      </c>
      <c r="W17" s="48" t="str">
        <f>IF(Input!D40="","",Input!D40)</f>
        <v/>
      </c>
      <c r="X17" s="31"/>
      <c r="Y17" s="31"/>
      <c r="Z17" s="31"/>
      <c r="AA17" s="31"/>
      <c r="AB17" s="31"/>
      <c r="AC17" s="32"/>
    </row>
    <row r="18" spans="1:29" ht="13.5" thickBot="1" x14ac:dyDescent="0.25">
      <c r="A18" s="34"/>
      <c r="B18" s="31"/>
      <c r="C18" s="31"/>
      <c r="D18" s="31"/>
      <c r="E18" s="58" t="s">
        <v>21</v>
      </c>
      <c r="F18" s="59">
        <f>SUM(F3:F17)</f>
        <v>1390</v>
      </c>
      <c r="G18" s="58" t="s">
        <v>22</v>
      </c>
      <c r="H18" s="59">
        <f>SUM(H3:H17)</f>
        <v>320</v>
      </c>
      <c r="I18" s="31"/>
      <c r="J18" s="31"/>
      <c r="K18" s="31"/>
      <c r="L18" s="31"/>
      <c r="M18" s="31"/>
      <c r="N18" s="32"/>
      <c r="O18" s="44"/>
      <c r="P18" s="34"/>
      <c r="Q18" s="31"/>
      <c r="R18" s="31"/>
      <c r="S18" s="31"/>
      <c r="T18" s="58" t="s">
        <v>21</v>
      </c>
      <c r="U18" s="59">
        <f>SUM(U3:U17)</f>
        <v>690</v>
      </c>
      <c r="V18" s="58" t="s">
        <v>22</v>
      </c>
      <c r="W18" s="59">
        <f>SUM(W3:W17)</f>
        <v>345</v>
      </c>
      <c r="X18" s="31"/>
      <c r="Y18" s="31"/>
      <c r="Z18" s="31"/>
      <c r="AA18" s="31"/>
      <c r="AB18" s="31"/>
      <c r="AC18" s="32"/>
    </row>
    <row r="19" spans="1:29" x14ac:dyDescent="0.2">
      <c r="A19" s="34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2"/>
      <c r="O19" s="44"/>
      <c r="P19" s="34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2"/>
    </row>
    <row r="20" spans="1:29" ht="13.5" thickBot="1" x14ac:dyDescent="0.25">
      <c r="A20" s="34"/>
      <c r="B20" s="31"/>
      <c r="C20" s="31"/>
      <c r="D20" s="31"/>
      <c r="E20" s="31"/>
      <c r="F20" s="35"/>
      <c r="G20" s="31"/>
      <c r="H20" s="35"/>
      <c r="I20" s="31"/>
      <c r="J20" s="31"/>
      <c r="K20" s="31"/>
      <c r="L20" s="31"/>
      <c r="M20" s="31"/>
      <c r="N20" s="32"/>
      <c r="O20" s="44"/>
      <c r="P20" s="34"/>
      <c r="Q20" s="31"/>
      <c r="R20" s="31"/>
      <c r="S20" s="31"/>
      <c r="T20" s="31"/>
      <c r="U20" s="35"/>
      <c r="V20" s="31"/>
      <c r="W20" s="35"/>
      <c r="X20" s="31"/>
      <c r="Y20" s="31"/>
      <c r="Z20" s="31"/>
      <c r="AA20" s="31"/>
      <c r="AB20" s="31"/>
      <c r="AC20" s="32"/>
    </row>
    <row r="21" spans="1:29" ht="13.5" thickBot="1" x14ac:dyDescent="0.25">
      <c r="A21" s="34"/>
      <c r="B21" s="31"/>
      <c r="C21" s="31"/>
      <c r="D21" s="31"/>
      <c r="E21" s="67" t="s">
        <v>53</v>
      </c>
      <c r="F21" s="68"/>
      <c r="G21" s="68"/>
      <c r="H21" s="68"/>
      <c r="I21" s="68"/>
      <c r="J21" s="68"/>
      <c r="K21" s="68"/>
      <c r="L21" s="68"/>
      <c r="M21" s="68"/>
      <c r="N21" s="69"/>
      <c r="O21" s="45"/>
      <c r="P21" s="34"/>
      <c r="Q21" s="31"/>
      <c r="R21" s="31"/>
      <c r="S21" s="31"/>
      <c r="T21" s="67" t="s">
        <v>53</v>
      </c>
      <c r="U21" s="68"/>
      <c r="V21" s="68"/>
      <c r="W21" s="68"/>
      <c r="X21" s="68"/>
      <c r="Y21" s="68"/>
      <c r="Z21" s="68"/>
      <c r="AA21" s="68"/>
      <c r="AB21" s="68"/>
      <c r="AC21" s="69"/>
    </row>
    <row r="22" spans="1:29" x14ac:dyDescent="0.2">
      <c r="A22" s="63" t="s">
        <v>50</v>
      </c>
      <c r="B22" s="64" t="s">
        <v>51</v>
      </c>
      <c r="C22" s="65" t="s">
        <v>52</v>
      </c>
      <c r="D22" s="46"/>
      <c r="E22" s="70">
        <v>1</v>
      </c>
      <c r="F22" s="25">
        <v>2</v>
      </c>
      <c r="G22" s="25">
        <v>3</v>
      </c>
      <c r="H22" s="25">
        <v>4</v>
      </c>
      <c r="I22" s="25">
        <v>5</v>
      </c>
      <c r="J22" s="25">
        <v>6</v>
      </c>
      <c r="K22" s="25">
        <v>7</v>
      </c>
      <c r="L22" s="25">
        <v>8</v>
      </c>
      <c r="M22" s="25">
        <v>9</v>
      </c>
      <c r="N22" s="38">
        <v>10</v>
      </c>
      <c r="O22" s="46"/>
      <c r="P22" s="63" t="s">
        <v>50</v>
      </c>
      <c r="Q22" s="76" t="s">
        <v>51</v>
      </c>
      <c r="R22" s="65" t="s">
        <v>52</v>
      </c>
      <c r="S22" s="46"/>
      <c r="T22" s="70">
        <v>1</v>
      </c>
      <c r="U22" s="22">
        <v>2</v>
      </c>
      <c r="V22" s="22">
        <v>3</v>
      </c>
      <c r="W22" s="22">
        <v>4</v>
      </c>
      <c r="X22" s="22">
        <v>5</v>
      </c>
      <c r="Y22" s="22">
        <v>6</v>
      </c>
      <c r="Z22" s="22">
        <v>7</v>
      </c>
      <c r="AA22" s="22">
        <v>8</v>
      </c>
      <c r="AB22" s="22">
        <v>9</v>
      </c>
      <c r="AC22" s="42">
        <v>10</v>
      </c>
    </row>
    <row r="23" spans="1:29" x14ac:dyDescent="0.2">
      <c r="A23" s="39">
        <v>0.5</v>
      </c>
      <c r="B23" s="24">
        <f>$B$4*0.5</f>
        <v>395</v>
      </c>
      <c r="C23" s="40">
        <f>$B$4-B23</f>
        <v>395</v>
      </c>
      <c r="D23" s="35"/>
      <c r="E23" s="71">
        <f>($B23*12)*(1+Input!$J$4)^1</f>
        <v>4977</v>
      </c>
      <c r="F23" s="24">
        <f>($B23*12+E23)*(1+Input!$J$4)^1</f>
        <v>10202.85</v>
      </c>
      <c r="G23" s="24">
        <f>($B23*12+F23)*(1+Input!$J$4)^1</f>
        <v>15689.9925</v>
      </c>
      <c r="H23" s="24">
        <f>($B23*12+G23)*(1+Input!$J$4)^1</f>
        <v>21451.492125000001</v>
      </c>
      <c r="I23" s="24">
        <f>($B23*12+H23)*(1+Input!$J$4)^1</f>
        <v>27501.066731250001</v>
      </c>
      <c r="J23" s="24">
        <f>($B23*12+I23)*(1+Input!$J$4)^1</f>
        <v>33853.120067812502</v>
      </c>
      <c r="K23" s="24">
        <f>($B23*12+J23)*(1+Input!$J$4)^1</f>
        <v>40522.77607120313</v>
      </c>
      <c r="L23" s="24">
        <f>($B23*12+K23)*(1+Input!$J$4)^1</f>
        <v>47525.914874763286</v>
      </c>
      <c r="M23" s="24">
        <f>($B23*12+L23)*(1+Input!$J$4)^1</f>
        <v>54879.210618501456</v>
      </c>
      <c r="N23" s="40">
        <f>($B23*12+M23)*(1+Input!$J$4)^1</f>
        <v>62600.171149426533</v>
      </c>
      <c r="O23" s="47"/>
      <c r="P23" s="39">
        <v>0.5</v>
      </c>
      <c r="Q23" s="24">
        <f>$Q$4*0.5</f>
        <v>732.5</v>
      </c>
      <c r="R23" s="40">
        <f>$Q$4-Q23</f>
        <v>732.5</v>
      </c>
      <c r="S23" s="47"/>
      <c r="T23" s="71">
        <f>($Q23*12)*(1+Input!$J$4)^1</f>
        <v>9229.5</v>
      </c>
      <c r="U23" s="24">
        <f>($Q23*12+T23)*(1+Input!$J$4)^1</f>
        <v>18920.475000000002</v>
      </c>
      <c r="V23" s="24">
        <f>($Q23*12+U23)*(1+Input!$J$4)^1</f>
        <v>29095.998750000002</v>
      </c>
      <c r="W23" s="24">
        <f>($Q23*12+V23)*(1+Input!$J$4)^1</f>
        <v>39780.298687499999</v>
      </c>
      <c r="X23" s="24">
        <f>($Q23*12+W23)*(1+Input!$J$4)^1</f>
        <v>50998.813621875001</v>
      </c>
      <c r="Y23" s="24">
        <f>($Q23*12+X23)*(1+Input!$J$4)^1</f>
        <v>62778.254302968751</v>
      </c>
      <c r="Z23" s="24">
        <f>($Q23*12+Y23)*(1+Input!$J$4)^1</f>
        <v>75146.667018117194</v>
      </c>
      <c r="AA23" s="24">
        <f>($Q23*12+Z23)*(1+Input!$J$4)^1</f>
        <v>88133.500369023051</v>
      </c>
      <c r="AB23" s="24">
        <f>($Q23*12+AA23)*(1+Input!$J$4)^1</f>
        <v>101769.67538747421</v>
      </c>
      <c r="AC23" s="40">
        <f>($Q23*12+AB23)*(1+Input!$J$4)^1</f>
        <v>116087.65915684793</v>
      </c>
    </row>
    <row r="24" spans="1:29" x14ac:dyDescent="0.2">
      <c r="A24" s="39">
        <v>0.6</v>
      </c>
      <c r="B24" s="24">
        <f>$B$4*0.6</f>
        <v>474</v>
      </c>
      <c r="C24" s="40">
        <f>$B$4-B24</f>
        <v>316</v>
      </c>
      <c r="D24" s="35"/>
      <c r="E24" s="71">
        <f>($B24*12)*(1+Input!$J$4)^1</f>
        <v>5972.4000000000005</v>
      </c>
      <c r="F24" s="24">
        <f>($B24*12+E24)*(1+Input!$J$4)^1</f>
        <v>12243.420000000002</v>
      </c>
      <c r="G24" s="24">
        <f>($B24*12+F24)*(1+Input!$J$4)^1</f>
        <v>18827.991000000002</v>
      </c>
      <c r="H24" s="24">
        <f>($B24*12+G24)*(1+Input!$J$4)^1</f>
        <v>25741.790550000002</v>
      </c>
      <c r="I24" s="24">
        <f>($B24*12+H24)*(1+Input!$J$4)^1</f>
        <v>33001.2800775</v>
      </c>
      <c r="J24" s="24">
        <f>($B24*12+I24)*(1+Input!$J$4)^1</f>
        <v>40623.744081375</v>
      </c>
      <c r="K24" s="24">
        <f>($B24*12+J24)*(1+Input!$J$4)^1</f>
        <v>48627.331285443754</v>
      </c>
      <c r="L24" s="24">
        <f>($B24*12+K24)*(1+Input!$J$4)^1</f>
        <v>57031.097849715945</v>
      </c>
      <c r="M24" s="24">
        <f>($B24*12+L24)*(1+Input!$J$4)^1</f>
        <v>65855.052742201748</v>
      </c>
      <c r="N24" s="40">
        <f>($B24*12+M24)*(1+Input!$J$4)^1</f>
        <v>75120.205379311839</v>
      </c>
      <c r="O24" s="47"/>
      <c r="P24" s="39">
        <v>0.6</v>
      </c>
      <c r="Q24" s="24">
        <f>$Q$4*0.6</f>
        <v>879</v>
      </c>
      <c r="R24" s="40">
        <f>$Q$4-Q24</f>
        <v>586</v>
      </c>
      <c r="S24" s="47"/>
      <c r="T24" s="71">
        <f>($Q24*12)*(1+Input!$J$4)^1</f>
        <v>11075.4</v>
      </c>
      <c r="U24" s="24">
        <f>($Q24*12+T24)*(1+Input!$J$4)^1</f>
        <v>22704.570000000003</v>
      </c>
      <c r="V24" s="24">
        <f>($Q24*12+U24)*(1+Input!$J$4)^1</f>
        <v>34915.198500000006</v>
      </c>
      <c r="W24" s="24">
        <f>($Q24*12+V24)*(1+Input!$J$4)^1</f>
        <v>47736.358425000006</v>
      </c>
      <c r="X24" s="24">
        <f>($Q24*12+W24)*(1+Input!$J$4)^1</f>
        <v>61198.576346250011</v>
      </c>
      <c r="Y24" s="24">
        <f>($Q24*12+X24)*(1+Input!$J$4)^1</f>
        <v>75333.905163562522</v>
      </c>
      <c r="Z24" s="24">
        <f>($Q24*12+Y24)*(1+Input!$J$4)^1</f>
        <v>90176.000421740653</v>
      </c>
      <c r="AA24" s="24">
        <f>($Q24*12+Z24)*(1+Input!$J$4)^1</f>
        <v>105760.20044282769</v>
      </c>
      <c r="AB24" s="24">
        <f>($Q24*12+AA24)*(1+Input!$J$4)^1</f>
        <v>122123.61046496907</v>
      </c>
      <c r="AC24" s="40">
        <f>($Q24*12+AB24)*(1+Input!$J$4)^1</f>
        <v>139305.19098821754</v>
      </c>
    </row>
    <row r="25" spans="1:29" x14ac:dyDescent="0.2">
      <c r="A25" s="39">
        <v>0.7</v>
      </c>
      <c r="B25" s="24">
        <f>$B$4*0.7</f>
        <v>553</v>
      </c>
      <c r="C25" s="40">
        <f>$B$4-B25</f>
        <v>237</v>
      </c>
      <c r="D25" s="35"/>
      <c r="E25" s="71">
        <f>($B25*12)*(1+Input!$J$4)^1</f>
        <v>6967.8</v>
      </c>
      <c r="F25" s="24">
        <f>($B25*12+E25)*(1+Input!$J$4)^1</f>
        <v>14283.99</v>
      </c>
      <c r="G25" s="24">
        <f>($B25*12+F25)*(1+Input!$J$4)^1</f>
        <v>21965.9895</v>
      </c>
      <c r="H25" s="24">
        <f>($B25*12+G25)*(1+Input!$J$4)^1</f>
        <v>30032.088975000002</v>
      </c>
      <c r="I25" s="24">
        <f>($B25*12+H25)*(1+Input!$J$4)^1</f>
        <v>38501.493423750006</v>
      </c>
      <c r="J25" s="24">
        <f>($B25*12+I25)*(1+Input!$J$4)^1</f>
        <v>47394.368094937505</v>
      </c>
      <c r="K25" s="24">
        <f>($B25*12+J25)*(1+Input!$J$4)^1</f>
        <v>56731.886499684384</v>
      </c>
      <c r="L25" s="24">
        <f>($B25*12+K25)*(1+Input!$J$4)^1</f>
        <v>66536.280824668604</v>
      </c>
      <c r="M25" s="24">
        <f>($B25*12+L25)*(1+Input!$J$4)^1</f>
        <v>76830.894865902039</v>
      </c>
      <c r="N25" s="40">
        <f>($B25*12+M25)*(1+Input!$J$4)^1</f>
        <v>87640.239609197146</v>
      </c>
      <c r="O25" s="47"/>
      <c r="P25" s="39">
        <v>0.7</v>
      </c>
      <c r="Q25" s="24">
        <f>$Q$4*0.7</f>
        <v>1025.5</v>
      </c>
      <c r="R25" s="40">
        <f>$Q$4-Q25</f>
        <v>439.5</v>
      </c>
      <c r="S25" s="47"/>
      <c r="T25" s="71">
        <f>($Q25*12)*(1+Input!$J$4)^1</f>
        <v>12921.300000000001</v>
      </c>
      <c r="U25" s="24">
        <f>($Q25*12+T25)*(1+Input!$J$4)^1</f>
        <v>26488.665000000005</v>
      </c>
      <c r="V25" s="24">
        <f>($Q25*12+U25)*(1+Input!$J$4)^1</f>
        <v>40734.398250000013</v>
      </c>
      <c r="W25" s="24">
        <f>($Q25*12+V25)*(1+Input!$J$4)^1</f>
        <v>55692.418162500013</v>
      </c>
      <c r="X25" s="24">
        <f>($Q25*12+W25)*(1+Input!$J$4)^1</f>
        <v>71398.339070625021</v>
      </c>
      <c r="Y25" s="24">
        <f>($Q25*12+X25)*(1+Input!$J$4)^1</f>
        <v>87889.556024156278</v>
      </c>
      <c r="Z25" s="24">
        <f>($Q25*12+Y25)*(1+Input!$J$4)^1</f>
        <v>105205.3338253641</v>
      </c>
      <c r="AA25" s="24">
        <f>($Q25*12+Z25)*(1+Input!$J$4)^1</f>
        <v>123386.9005166323</v>
      </c>
      <c r="AB25" s="24">
        <f>($Q25*12+AA25)*(1+Input!$J$4)^1</f>
        <v>142477.54554246392</v>
      </c>
      <c r="AC25" s="40">
        <f>($Q25*12+AB25)*(1+Input!$J$4)^1</f>
        <v>162522.72281958713</v>
      </c>
    </row>
    <row r="26" spans="1:29" ht="13.5" thickBot="1" x14ac:dyDescent="0.25">
      <c r="A26" s="66">
        <v>0.8</v>
      </c>
      <c r="B26" s="41">
        <f>$B$4*0.8</f>
        <v>632</v>
      </c>
      <c r="C26" s="51">
        <f>$B$4-B26</f>
        <v>158</v>
      </c>
      <c r="D26" s="35"/>
      <c r="E26" s="72">
        <f>($B26*12)*(1+Input!$J$4)^1</f>
        <v>7963.2000000000007</v>
      </c>
      <c r="F26" s="41">
        <f>($B26*12+E26)*(1+Input!$J$4)^1</f>
        <v>16324.560000000001</v>
      </c>
      <c r="G26" s="41">
        <f>($B26*12+F26)*(1+Input!$J$4)^1</f>
        <v>25103.988000000001</v>
      </c>
      <c r="H26" s="41">
        <f>($B26*12+G26)*(1+Input!$J$4)^1</f>
        <v>34322.3874</v>
      </c>
      <c r="I26" s="41">
        <f>($B26*12+H26)*(1+Input!$J$4)^1</f>
        <v>44001.706770000004</v>
      </c>
      <c r="J26" s="41">
        <f>($B26*12+I26)*(1+Input!$J$4)^1</f>
        <v>54164.99210850001</v>
      </c>
      <c r="K26" s="41">
        <f>($B26*12+J26)*(1+Input!$J$4)^1</f>
        <v>64836.441713925014</v>
      </c>
      <c r="L26" s="41">
        <f>($B26*12+K26)*(1+Input!$J$4)^1</f>
        <v>76041.46379962127</v>
      </c>
      <c r="M26" s="41">
        <f>($B26*12+L26)*(1+Input!$J$4)^1</f>
        <v>87806.73698960233</v>
      </c>
      <c r="N26" s="51">
        <f>($B26*12+M26)*(1+Input!$J$4)^1</f>
        <v>100160.27383908245</v>
      </c>
      <c r="O26" s="47"/>
      <c r="P26" s="66">
        <v>0.8</v>
      </c>
      <c r="Q26" s="41">
        <f>$Q$4*0.8</f>
        <v>1172</v>
      </c>
      <c r="R26" s="51">
        <f>$Q$4-Q26</f>
        <v>293</v>
      </c>
      <c r="S26" s="47"/>
      <c r="T26" s="72">
        <f>($Q26*12)*(1+Input!$J$4)^1</f>
        <v>14767.2</v>
      </c>
      <c r="U26" s="41">
        <f>($Q26*12+T26)*(1+Input!$J$4)^1</f>
        <v>30272.760000000002</v>
      </c>
      <c r="V26" s="41">
        <f>($Q26*12+U26)*(1+Input!$J$4)^1</f>
        <v>46553.598000000005</v>
      </c>
      <c r="W26" s="41">
        <f>($Q26*12+V26)*(1+Input!$J$4)^1</f>
        <v>63648.477900000005</v>
      </c>
      <c r="X26" s="41">
        <f>($Q26*12+W26)*(1+Input!$J$4)^1</f>
        <v>81598.101794999995</v>
      </c>
      <c r="Y26" s="41">
        <f>($Q26*12+X26)*(1+Input!$J$4)^1</f>
        <v>100445.20688475</v>
      </c>
      <c r="Z26" s="41">
        <f>($Q26*12+Y26)*(1+Input!$J$4)^1</f>
        <v>120234.66722898751</v>
      </c>
      <c r="AA26" s="41">
        <f>($Q26*12+Z26)*(1+Input!$J$4)^1</f>
        <v>141013.60059043689</v>
      </c>
      <c r="AB26" s="41">
        <f>($Q26*12+AA26)*(1+Input!$J$4)^1</f>
        <v>162831.48061995875</v>
      </c>
      <c r="AC26" s="51">
        <f>($Q26*12+AB26)*(1+Input!$J$4)^1</f>
        <v>185740.25465095669</v>
      </c>
    </row>
    <row r="27" spans="1:29" x14ac:dyDescent="0.2">
      <c r="A27" s="34"/>
      <c r="B27" s="31"/>
      <c r="C27" s="31"/>
      <c r="D27" s="31"/>
      <c r="E27" s="73" t="s">
        <v>55</v>
      </c>
      <c r="F27" s="74"/>
      <c r="G27" s="74"/>
      <c r="H27" s="74"/>
      <c r="I27" s="74"/>
      <c r="J27" s="74"/>
      <c r="K27" s="74"/>
      <c r="L27" s="74"/>
      <c r="M27" s="74"/>
      <c r="N27" s="75"/>
      <c r="O27" s="44"/>
      <c r="P27" s="34"/>
      <c r="Q27" s="31"/>
      <c r="R27" s="31"/>
      <c r="S27" s="31"/>
      <c r="T27" s="73" t="s">
        <v>55</v>
      </c>
      <c r="U27" s="74"/>
      <c r="V27" s="74"/>
      <c r="W27" s="74"/>
      <c r="X27" s="74"/>
      <c r="Y27" s="74"/>
      <c r="Z27" s="74"/>
      <c r="AA27" s="74"/>
      <c r="AB27" s="74"/>
      <c r="AC27" s="75"/>
    </row>
    <row r="28" spans="1:29" ht="25.5" customHeight="1" thickBot="1" x14ac:dyDescent="0.25">
      <c r="A28" s="49"/>
      <c r="B28" s="50"/>
      <c r="C28" s="50"/>
      <c r="D28" s="50"/>
      <c r="E28" s="72">
        <f>E26-E23</f>
        <v>2986.2000000000007</v>
      </c>
      <c r="F28" s="41">
        <f>F26-F23</f>
        <v>6121.7100000000009</v>
      </c>
      <c r="G28" s="41">
        <f>G26-G23</f>
        <v>9413.9955000000009</v>
      </c>
      <c r="H28" s="41">
        <f>H26-H23</f>
        <v>12870.895274999999</v>
      </c>
      <c r="I28" s="41">
        <f t="shared" ref="I28:N28" si="0">I26-I23</f>
        <v>16500.640038750003</v>
      </c>
      <c r="J28" s="41">
        <f t="shared" si="0"/>
        <v>20311.872040687507</v>
      </c>
      <c r="K28" s="41">
        <f t="shared" si="0"/>
        <v>24313.665642721884</v>
      </c>
      <c r="L28" s="41">
        <f t="shared" si="0"/>
        <v>28515.548924857983</v>
      </c>
      <c r="M28" s="41">
        <f t="shared" si="0"/>
        <v>32927.526371100874</v>
      </c>
      <c r="N28" s="51">
        <f t="shared" si="0"/>
        <v>37560.10268965592</v>
      </c>
      <c r="O28" s="44"/>
      <c r="P28" s="52"/>
      <c r="Q28" s="50"/>
      <c r="R28" s="50"/>
      <c r="S28" s="50"/>
      <c r="T28" s="72">
        <f>T26-T23</f>
        <v>5537.7000000000007</v>
      </c>
      <c r="U28" s="41">
        <f>U26-U23</f>
        <v>11352.285</v>
      </c>
      <c r="V28" s="41">
        <f>V26-V23</f>
        <v>17457.599250000003</v>
      </c>
      <c r="W28" s="41">
        <f>W26-W23</f>
        <v>23868.179212500007</v>
      </c>
      <c r="X28" s="41">
        <f t="shared" ref="X28:AC28" si="1">X26-X23</f>
        <v>30599.288173124995</v>
      </c>
      <c r="Y28" s="41">
        <f t="shared" si="1"/>
        <v>37666.952581781254</v>
      </c>
      <c r="Z28" s="41">
        <f t="shared" si="1"/>
        <v>45088.000210870319</v>
      </c>
      <c r="AA28" s="41">
        <f t="shared" si="1"/>
        <v>52880.100221413843</v>
      </c>
      <c r="AB28" s="41">
        <f t="shared" si="1"/>
        <v>61061.805232484534</v>
      </c>
      <c r="AC28" s="51">
        <f t="shared" si="1"/>
        <v>69652.595494108755</v>
      </c>
    </row>
    <row r="56" ht="29.25" customHeight="1" x14ac:dyDescent="0.2"/>
  </sheetData>
  <mergeCells count="10">
    <mergeCell ref="A1:N1"/>
    <mergeCell ref="P1:AC1"/>
    <mergeCell ref="E27:N27"/>
    <mergeCell ref="T27:AC27"/>
    <mergeCell ref="E21:N21"/>
    <mergeCell ref="T21:AC21"/>
    <mergeCell ref="E2:F2"/>
    <mergeCell ref="G2:H2"/>
    <mergeCell ref="T2:U2"/>
    <mergeCell ref="V2:W2"/>
  </mergeCells>
  <pageMargins left="0" right="0" top="0.39370000000000011" bottom="0.39370000000000011" header="0" footer="0"/>
  <pageSetup orientation="portrait" horizontalDpi="0" verticalDpi="0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A22" sqref="A22"/>
    </sheetView>
  </sheetViews>
  <sheetFormatPr defaultRowHeight="12.75" x14ac:dyDescent="0.2"/>
  <cols>
    <col min="1" max="1" width="44.7109375" customWidth="1"/>
    <col min="2" max="2" width="13.85546875" customWidth="1"/>
    <col min="3" max="5" width="12.140625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7</v>
      </c>
    </row>
    <row r="2" spans="1:5" x14ac:dyDescent="0.2">
      <c r="A2" t="s">
        <v>28</v>
      </c>
      <c r="B2" t="s">
        <v>29</v>
      </c>
      <c r="C2" s="9">
        <v>12.56</v>
      </c>
      <c r="D2">
        <v>100</v>
      </c>
      <c r="E2" s="9">
        <f>ROUND(C2*D2,2)</f>
        <v>1256</v>
      </c>
    </row>
    <row r="3" spans="1:5" x14ac:dyDescent="0.2">
      <c r="C3" s="9"/>
      <c r="E3" s="9"/>
    </row>
    <row r="4" spans="1:5" x14ac:dyDescent="0.2">
      <c r="C4" s="9"/>
      <c r="E4" s="9"/>
    </row>
    <row r="5" spans="1:5" x14ac:dyDescent="0.2">
      <c r="C5" s="9"/>
      <c r="E5" s="9"/>
    </row>
    <row r="6" spans="1:5" x14ac:dyDescent="0.2">
      <c r="C6" s="9"/>
      <c r="E6" s="9"/>
    </row>
    <row r="7" spans="1:5" x14ac:dyDescent="0.2">
      <c r="A7" t="s">
        <v>30</v>
      </c>
      <c r="B7" t="s">
        <v>31</v>
      </c>
      <c r="C7" s="9">
        <v>191.94</v>
      </c>
      <c r="D7">
        <v>2</v>
      </c>
      <c r="E7" s="9">
        <f>ROUND(C7*D7,2)</f>
        <v>383.88</v>
      </c>
    </row>
    <row r="8" spans="1:5" x14ac:dyDescent="0.2">
      <c r="B8" t="s">
        <v>32</v>
      </c>
      <c r="C8">
        <v>418.78</v>
      </c>
      <c r="D8">
        <v>7</v>
      </c>
      <c r="E8" s="9">
        <f>ROUND(C8*D8,2)</f>
        <v>2931.46</v>
      </c>
    </row>
    <row r="10" spans="1:5" x14ac:dyDescent="0.2">
      <c r="A10" t="s">
        <v>33</v>
      </c>
      <c r="B10" t="s">
        <v>34</v>
      </c>
      <c r="C10" s="9">
        <v>500</v>
      </c>
      <c r="D10">
        <v>1</v>
      </c>
      <c r="E10" s="9">
        <f>ROUND(C10*D10,2)</f>
        <v>500</v>
      </c>
    </row>
    <row r="11" spans="1:5" x14ac:dyDescent="0.2">
      <c r="C11" s="9"/>
      <c r="E11" s="9"/>
    </row>
    <row r="12" spans="1:5" x14ac:dyDescent="0.2">
      <c r="C12" s="9"/>
      <c r="E12" s="9"/>
    </row>
    <row r="13" spans="1:5" x14ac:dyDescent="0.2">
      <c r="C13" s="9"/>
      <c r="E13" s="9"/>
    </row>
    <row r="14" spans="1:5" x14ac:dyDescent="0.2">
      <c r="E14" s="9"/>
    </row>
    <row r="15" spans="1:5" x14ac:dyDescent="0.2">
      <c r="A15" t="s">
        <v>35</v>
      </c>
      <c r="E15" s="9">
        <f>SUM(E2:E14)</f>
        <v>5071.34</v>
      </c>
    </row>
  </sheetData>
  <pageMargins left="0" right="0" top="0.39370000000000011" bottom="0.39370000000000011" header="0" footer="0"/>
  <pageSetup orientation="portrait" horizontalDpi="0" verticalDpi="0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B1" sqref="B1"/>
    </sheetView>
  </sheetViews>
  <sheetFormatPr defaultRowHeight="12.75" x14ac:dyDescent="0.2"/>
  <cols>
    <col min="1" max="1" width="45.140625" customWidth="1"/>
    <col min="2" max="2" width="12.140625" customWidth="1"/>
  </cols>
  <sheetData>
    <row r="1" spans="1:2" x14ac:dyDescent="0.2">
      <c r="A1" t="s">
        <v>24</v>
      </c>
      <c r="B1" t="s">
        <v>7</v>
      </c>
    </row>
    <row r="2" spans="1:2" x14ac:dyDescent="0.2">
      <c r="A2" t="s">
        <v>36</v>
      </c>
      <c r="B2" s="9">
        <v>1000</v>
      </c>
    </row>
    <row r="3" spans="1:2" x14ac:dyDescent="0.2">
      <c r="A3" t="s">
        <v>37</v>
      </c>
      <c r="B3" s="9">
        <v>500</v>
      </c>
    </row>
    <row r="5" spans="1:2" x14ac:dyDescent="0.2">
      <c r="B5" s="9"/>
    </row>
    <row r="6" spans="1:2" x14ac:dyDescent="0.2">
      <c r="B6" s="9"/>
    </row>
    <row r="8" spans="1:2" x14ac:dyDescent="0.2">
      <c r="A8" t="s">
        <v>7</v>
      </c>
      <c r="B8" s="9">
        <f>SUM(B2:B7)</f>
        <v>1500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D7" sqref="D7"/>
    </sheetView>
  </sheetViews>
  <sheetFormatPr defaultRowHeight="12.75" x14ac:dyDescent="0.2"/>
  <cols>
    <col min="1" max="1" width="19.42578125" customWidth="1"/>
    <col min="2" max="3" width="12.140625" customWidth="1"/>
    <col min="4" max="4" width="20" customWidth="1"/>
    <col min="5" max="6" width="12.140625" customWidth="1"/>
  </cols>
  <sheetData>
    <row r="1" spans="1:6" x14ac:dyDescent="0.2">
      <c r="A1" t="s">
        <v>38</v>
      </c>
      <c r="B1" t="s">
        <v>39</v>
      </c>
      <c r="D1" t="s">
        <v>40</v>
      </c>
    </row>
    <row r="2" spans="1:6" x14ac:dyDescent="0.2">
      <c r="A2" t="s">
        <v>41</v>
      </c>
      <c r="B2" s="9">
        <f>'Equities and Bonds'!E15</f>
        <v>5071.34</v>
      </c>
      <c r="D2" t="s">
        <v>41</v>
      </c>
      <c r="E2" s="10">
        <f>ROUND(B2/$B$7,2)</f>
        <v>0.77</v>
      </c>
      <c r="F2" s="9"/>
    </row>
    <row r="3" spans="1:6" x14ac:dyDescent="0.2">
      <c r="A3" t="s">
        <v>42</v>
      </c>
      <c r="B3" s="9">
        <f>'Cash, Liquid, Cash Equivalents'!B8</f>
        <v>1500</v>
      </c>
      <c r="D3" t="s">
        <v>43</v>
      </c>
      <c r="E3" s="10">
        <f>ROUND(B3/$B$7,2)</f>
        <v>0.23</v>
      </c>
      <c r="F3" s="9"/>
    </row>
    <row r="7" spans="1:6" x14ac:dyDescent="0.2">
      <c r="A7" t="s">
        <v>7</v>
      </c>
      <c r="B7" s="9">
        <f>SUM(B2:B3)</f>
        <v>6571.34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11" sqref="D11"/>
    </sheetView>
  </sheetViews>
  <sheetFormatPr defaultRowHeight="12.75" x14ac:dyDescent="0.2"/>
  <cols>
    <col min="1" max="1" width="40.85546875" customWidth="1"/>
    <col min="2" max="2" width="24.5703125" customWidth="1"/>
    <col min="3" max="3" width="11" customWidth="1"/>
    <col min="4" max="4" width="41.7109375" bestFit="1" customWidth="1"/>
    <col min="5" max="5" width="34.140625" customWidth="1"/>
    <col min="6" max="6" width="12.140625" customWidth="1"/>
    <col min="7" max="7" width="40.7109375" customWidth="1"/>
  </cols>
  <sheetData>
    <row r="1" spans="1:5" ht="13.5" thickBot="1" x14ac:dyDescent="0.25">
      <c r="A1" s="90" t="str">
        <f>Input!A4</f>
        <v>Scenario 1(e.g. Renting Apartment)</v>
      </c>
      <c r="B1" s="91"/>
      <c r="C1" s="23"/>
      <c r="D1" s="94" t="str">
        <f>Input!A23</f>
        <v>Scenario 2(e.g. Renting Room, Same Pay)</v>
      </c>
      <c r="E1" s="95"/>
    </row>
    <row r="2" spans="1:5" ht="13.5" thickBot="1" x14ac:dyDescent="0.25">
      <c r="A2" s="92" t="s">
        <v>44</v>
      </c>
      <c r="B2" s="93">
        <f>SUM('Income, Bills, Expenses, Saving'!F18+'Income, Bills, Expenses, Saving'!H18)*12</f>
        <v>20520</v>
      </c>
      <c r="C2" s="9"/>
      <c r="D2" s="92" t="s">
        <v>44</v>
      </c>
      <c r="E2" s="93">
        <f>SUM('Income, Bills, Expenses, Saving'!U18+'Income, Bills, Expenses, Saving'!W18)*12</f>
        <v>12420</v>
      </c>
    </row>
    <row r="3" spans="1:5" x14ac:dyDescent="0.2">
      <c r="B3" s="9"/>
      <c r="C3" s="9"/>
      <c r="E3" s="9"/>
    </row>
  </sheetData>
  <mergeCells count="2">
    <mergeCell ref="A1:B1"/>
    <mergeCell ref="D1:E1"/>
  </mergeCells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"/>
  <sheetViews>
    <sheetView workbookViewId="0">
      <selection activeCell="G9" sqref="G9"/>
    </sheetView>
  </sheetViews>
  <sheetFormatPr defaultRowHeight="12.75" x14ac:dyDescent="0.2"/>
  <cols>
    <col min="1" max="1" width="17.7109375" bestFit="1" customWidth="1"/>
    <col min="2" max="5" width="12.140625" customWidth="1"/>
  </cols>
  <sheetData>
    <row r="1" spans="1:5" x14ac:dyDescent="0.2">
      <c r="A1" s="21" t="s">
        <v>57</v>
      </c>
      <c r="B1" s="21" t="s">
        <v>19</v>
      </c>
      <c r="C1" s="21" t="s">
        <v>23</v>
      </c>
      <c r="D1" s="21" t="s">
        <v>45</v>
      </c>
      <c r="E1" s="21" t="s">
        <v>46</v>
      </c>
    </row>
    <row r="2" spans="1:5" x14ac:dyDescent="0.2">
      <c r="A2" s="20" t="s">
        <v>47</v>
      </c>
      <c r="B2" s="20">
        <v>1390</v>
      </c>
      <c r="C2" s="20">
        <v>690</v>
      </c>
      <c r="D2" s="20" t="b">
        <f>IF(B2=SUM(Input!B7:B21),TRUE,FALSE)</f>
        <v>1</v>
      </c>
      <c r="E2" s="20" t="b">
        <f>IF(C2=SUM(Input!B26:B40),TRUE,FALSE)</f>
        <v>1</v>
      </c>
    </row>
    <row r="3" spans="1:5" x14ac:dyDescent="0.2">
      <c r="A3" s="20" t="s">
        <v>48</v>
      </c>
      <c r="B3" s="20">
        <v>320</v>
      </c>
      <c r="C3" s="20">
        <v>345</v>
      </c>
      <c r="D3" s="20" t="b">
        <f>IF(B3=SUM(Input!D7:D21),TRUE,FALSE)</f>
        <v>1</v>
      </c>
      <c r="E3" s="20" t="b">
        <f>IF(C3=SUM(Input!D26:D40),TRUE,FALSE)</f>
        <v>1</v>
      </c>
    </row>
    <row r="4" spans="1:5" x14ac:dyDescent="0.2">
      <c r="A4" s="20"/>
      <c r="B4" s="20"/>
      <c r="C4" s="20"/>
      <c r="D4" s="20"/>
      <c r="E4" s="20"/>
    </row>
    <row r="5" spans="1:5" x14ac:dyDescent="0.2">
      <c r="A5" s="20"/>
      <c r="B5" s="20"/>
      <c r="C5" s="20"/>
      <c r="D5" s="20"/>
      <c r="E5" s="20"/>
    </row>
    <row r="6" spans="1:5" x14ac:dyDescent="0.2">
      <c r="A6" s="20"/>
      <c r="B6" s="20"/>
      <c r="C6" s="20"/>
      <c r="D6" s="20"/>
      <c r="E6" s="20"/>
    </row>
    <row r="7" spans="1:5" x14ac:dyDescent="0.2">
      <c r="A7" s="20"/>
      <c r="B7" s="20"/>
      <c r="C7" s="20"/>
      <c r="D7" s="20"/>
      <c r="E7" s="20"/>
    </row>
    <row r="8" spans="1:5" x14ac:dyDescent="0.2">
      <c r="A8" s="20"/>
      <c r="B8" s="20"/>
      <c r="C8" s="20"/>
      <c r="D8" s="20"/>
      <c r="E8" s="20"/>
    </row>
    <row r="9" spans="1:5" x14ac:dyDescent="0.2">
      <c r="A9" s="20" t="s">
        <v>56</v>
      </c>
      <c r="B9" s="20" cm="1">
        <f t="array" ref="B9">SUM(B2:B3*12)</f>
        <v>20520</v>
      </c>
      <c r="C9" s="20" cm="1">
        <f t="array" ref="C9">SUM(C2:C3*12)</f>
        <v>12420</v>
      </c>
      <c r="D9" s="20" t="b">
        <f>IF(B9='Emergency Savings'!B2,TRUE,FALSE)</f>
        <v>1</v>
      </c>
      <c r="E9" s="20" t="b">
        <f>IF(C9='Emergency Savings'!E2,TRUE,FALSE)</f>
        <v>1</v>
      </c>
    </row>
    <row r="10" spans="1:5" x14ac:dyDescent="0.2">
      <c r="A10" s="20"/>
      <c r="B10" s="20"/>
      <c r="C10" s="20"/>
      <c r="D10" s="20"/>
      <c r="E10" s="20"/>
    </row>
    <row r="11" spans="1:5" x14ac:dyDescent="0.2">
      <c r="A11" s="20"/>
      <c r="B11" s="20"/>
      <c r="C11" s="20"/>
      <c r="D11" s="20"/>
      <c r="E11" s="20"/>
    </row>
    <row r="12" spans="1:5" x14ac:dyDescent="0.2">
      <c r="A12" s="20"/>
      <c r="B12" s="20"/>
      <c r="C12" s="20"/>
      <c r="D12" s="20"/>
      <c r="E12" s="20"/>
    </row>
    <row r="13" spans="1:5" x14ac:dyDescent="0.2">
      <c r="A13" s="20"/>
      <c r="B13" s="20"/>
      <c r="C13" s="20"/>
      <c r="D13" s="20"/>
      <c r="E13" s="20"/>
    </row>
    <row r="14" spans="1:5" x14ac:dyDescent="0.2">
      <c r="A14" s="20"/>
      <c r="B14" s="20"/>
      <c r="C14" s="20"/>
      <c r="D14" s="20"/>
      <c r="E14" s="20"/>
    </row>
    <row r="15" spans="1:5" x14ac:dyDescent="0.2">
      <c r="A15" s="20"/>
      <c r="B15" s="20"/>
      <c r="C15" s="20"/>
      <c r="D15" s="20"/>
      <c r="E15" s="20"/>
    </row>
    <row r="16" spans="1:5" x14ac:dyDescent="0.2">
      <c r="A16" s="20"/>
      <c r="B16" s="20"/>
      <c r="C16" s="20"/>
      <c r="D16" s="20"/>
      <c r="E16" s="20"/>
    </row>
    <row r="17" spans="1:5" x14ac:dyDescent="0.2">
      <c r="A17" s="20"/>
      <c r="B17" s="20"/>
      <c r="C17" s="20"/>
      <c r="D17" s="20"/>
      <c r="E17" s="20"/>
    </row>
    <row r="18" spans="1:5" x14ac:dyDescent="0.2">
      <c r="A18" s="20"/>
      <c r="B18" s="20"/>
      <c r="C18" s="20"/>
      <c r="D18" s="20"/>
      <c r="E18" s="20"/>
    </row>
    <row r="19" spans="1:5" x14ac:dyDescent="0.2">
      <c r="A19" s="20"/>
      <c r="B19" s="20"/>
      <c r="C19" s="20"/>
      <c r="D19" s="20"/>
      <c r="E19" s="20"/>
    </row>
    <row r="20" spans="1:5" x14ac:dyDescent="0.2">
      <c r="A20" s="20"/>
      <c r="B20" s="20"/>
      <c r="C20" s="20"/>
      <c r="D20" s="20"/>
      <c r="E20" s="20"/>
    </row>
    <row r="21" spans="1:5" x14ac:dyDescent="0.2">
      <c r="A21" s="20"/>
      <c r="B21" s="20"/>
      <c r="C21" s="20"/>
      <c r="D21" s="20"/>
      <c r="E21" s="20"/>
    </row>
    <row r="22" spans="1:5" x14ac:dyDescent="0.2">
      <c r="A22" s="20"/>
      <c r="B22" s="20"/>
      <c r="C22" s="20"/>
      <c r="D22" s="20"/>
      <c r="E22" s="20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Income, Bills, Expenses, Saving</vt:lpstr>
      <vt:lpstr>Equities and Bonds</vt:lpstr>
      <vt:lpstr>Cash, Liquid, Cash Equivalents</vt:lpstr>
      <vt:lpstr>Asset Allocation</vt:lpstr>
      <vt:lpstr>Emergency Savings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Kim</cp:lastModifiedBy>
  <cp:revision>476</cp:revision>
  <dcterms:created xsi:type="dcterms:W3CDTF">2020-12-15T22:02:26Z</dcterms:created>
  <dcterms:modified xsi:type="dcterms:W3CDTF">2023-10-16T05:47:03Z</dcterms:modified>
</cp:coreProperties>
</file>